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IWARDENA\Box\TD P5-24 Proteins Stabilization\Report\Data Package\Sorption isotherms and kinetics\"/>
    </mc:Choice>
  </mc:AlternateContent>
  <xr:revisionPtr revIDLastSave="0" documentId="8_{42E7F77B-E0F7-4109-B800-6F3AAAF6FA55}" xr6:coauthVersionLast="46" xr6:coauthVersionMax="46" xr10:uidLastSave="{00000000-0000-0000-0000-000000000000}"/>
  <bookViews>
    <workbookView xWindow="-28920" yWindow="-75" windowWidth="29040" windowHeight="15840" xr2:uid="{2A8CB5F0-55B0-46DC-868D-8887B48823EE}"/>
  </bookViews>
  <sheets>
    <sheet name="Task 2b Sample List" sheetId="1" r:id="rId1"/>
    <sheet name="PFAS Material Info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D2" i="1"/>
  <c r="C4" i="1"/>
  <c r="C3" i="1"/>
  <c r="C2" i="1"/>
  <c r="D5" i="1"/>
  <c r="C5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K51" i="1"/>
  <c r="K52" i="1"/>
  <c r="K50" i="1"/>
  <c r="K48" i="1"/>
  <c r="K49" i="1"/>
  <c r="K47" i="1"/>
  <c r="K42" i="1"/>
  <c r="K43" i="1"/>
  <c r="K41" i="1"/>
  <c r="K39" i="1"/>
  <c r="K40" i="1"/>
  <c r="K38" i="1"/>
  <c r="K36" i="1"/>
  <c r="K37" i="1"/>
  <c r="K35" i="1"/>
  <c r="K33" i="1"/>
  <c r="K34" i="1"/>
  <c r="K32" i="1"/>
  <c r="K30" i="1"/>
  <c r="K31" i="1"/>
  <c r="K29" i="1"/>
  <c r="K101" i="1"/>
  <c r="K100" i="1"/>
  <c r="K99" i="1"/>
  <c r="L25" i="1"/>
  <c r="L24" i="1"/>
  <c r="L23" i="1"/>
  <c r="K24" i="1"/>
  <c r="K25" i="1"/>
  <c r="K23" i="1"/>
  <c r="I23" i="1"/>
  <c r="I24" i="1"/>
  <c r="I25" i="1"/>
  <c r="K27" i="1"/>
  <c r="K28" i="1"/>
  <c r="K26" i="1"/>
  <c r="K73" i="1"/>
  <c r="K74" i="1"/>
  <c r="K72" i="1"/>
  <c r="L77" i="1"/>
  <c r="L76" i="1"/>
  <c r="L75" i="1"/>
  <c r="K76" i="1"/>
  <c r="K77" i="1"/>
  <c r="K75" i="1"/>
  <c r="I77" i="1"/>
  <c r="I76" i="1"/>
  <c r="I75" i="1"/>
  <c r="K97" i="1"/>
  <c r="K98" i="1"/>
  <c r="K96" i="1"/>
  <c r="K67" i="1"/>
  <c r="K68" i="1"/>
  <c r="K66" i="1"/>
  <c r="K64" i="1"/>
  <c r="K65" i="1"/>
  <c r="K63" i="1"/>
  <c r="K61" i="1"/>
  <c r="K62" i="1"/>
  <c r="K60" i="1"/>
  <c r="K58" i="1"/>
  <c r="K59" i="1"/>
  <c r="K57" i="1"/>
  <c r="K55" i="1"/>
  <c r="K56" i="1"/>
  <c r="K54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101" i="1"/>
  <c r="L100" i="1"/>
  <c r="L99" i="1"/>
  <c r="I99" i="1"/>
  <c r="I100" i="1"/>
  <c r="I101" i="1"/>
  <c r="A17" i="1"/>
  <c r="K44" i="1" s="1"/>
  <c r="K46" i="1" l="1"/>
  <c r="K45" i="1"/>
  <c r="D3" i="1"/>
  <c r="K70" i="1"/>
  <c r="K69" i="1"/>
  <c r="K71" i="1"/>
  <c r="N4" i="1" l="1"/>
  <c r="N5" i="1" s="1"/>
  <c r="I5" i="2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78" i="1"/>
  <c r="L79" i="1"/>
  <c r="L80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8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6" i="1"/>
  <c r="L27" i="1"/>
  <c r="L28" i="1"/>
  <c r="L2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28" i="1"/>
  <c r="I27" i="1"/>
  <c r="I26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D4" i="1" l="1"/>
</calcChain>
</file>

<file path=xl/sharedStrings.xml><?xml version="1.0" encoding="utf-8"?>
<sst xmlns="http://schemas.openxmlformats.org/spreadsheetml/2006/main" count="208" uniqueCount="71">
  <si>
    <t>3 Sorbent Materials</t>
  </si>
  <si>
    <t>Abbreviation</t>
  </si>
  <si>
    <t>Final Amount Needed (mg)</t>
  </si>
  <si>
    <t>Starting Amount Needed (mg)</t>
  </si>
  <si>
    <t>LRB #</t>
  </si>
  <si>
    <t>Sample #</t>
  </si>
  <si>
    <t>Sample Label</t>
  </si>
  <si>
    <t>Replicate</t>
  </si>
  <si>
    <t>Sorbent Mass Needed (mg)</t>
  </si>
  <si>
    <t>Slaughterhouse Waste</t>
  </si>
  <si>
    <t>SHW</t>
  </si>
  <si>
    <t>A</t>
  </si>
  <si>
    <t>uL</t>
  </si>
  <si>
    <t>Gerbs Hemp Seed Meal</t>
  </si>
  <si>
    <t>HSM</t>
  </si>
  <si>
    <t>B</t>
  </si>
  <si>
    <t>samples</t>
  </si>
  <si>
    <t>Espoma Blood Meal</t>
  </si>
  <si>
    <t>BM</t>
  </si>
  <si>
    <t>mL</t>
  </si>
  <si>
    <t>Sorbent Target Masses</t>
  </si>
  <si>
    <t>S</t>
  </si>
  <si>
    <t>mg</t>
  </si>
  <si>
    <t>PFAS Concentrations</t>
  </si>
  <si>
    <t>P</t>
  </si>
  <si>
    <t>µg/L</t>
  </si>
  <si>
    <t>Sample Description</t>
  </si>
  <si>
    <t>LRB Page #</t>
  </si>
  <si>
    <t>C</t>
  </si>
  <si>
    <t>pHs to Test</t>
  </si>
  <si>
    <t>H</t>
  </si>
  <si>
    <t>BLANK-S0-P0-H7-A</t>
  </si>
  <si>
    <t>BLANK-S0-P0-H7-B</t>
  </si>
  <si>
    <t>BLANK-S0-P0-H7-C</t>
  </si>
  <si>
    <t>BLANK-S0-P0-H11-A</t>
  </si>
  <si>
    <t>BLANK-S0-P0-H11-B</t>
  </si>
  <si>
    <t>BLANK-S0-P0-H11-C</t>
  </si>
  <si>
    <t>PFAS Chemical</t>
  </si>
  <si>
    <t>Invoice (Y/N)</t>
  </si>
  <si>
    <t>SDS (Y/N)</t>
  </si>
  <si>
    <t>Material in Lab (Y/N)</t>
  </si>
  <si>
    <t>Molecular Weight (g/mol)</t>
  </si>
  <si>
    <t>CAS</t>
  </si>
  <si>
    <t>Vendor Mass (g)</t>
  </si>
  <si>
    <t>Vendor Concentration (ug/mL)</t>
  </si>
  <si>
    <t>Vendor Concentration (ug/L)</t>
  </si>
  <si>
    <t>perfluorohexanoic acid (PFHxA)</t>
  </si>
  <si>
    <t>Yes</t>
  </si>
  <si>
    <t>307-24-4</t>
  </si>
  <si>
    <t>N/A</t>
  </si>
  <si>
    <t>perfluorooctanoic acid (PFOA)</t>
  </si>
  <si>
    <t>335-67-1</t>
  </si>
  <si>
    <t>perfluorobutane sulfonic acid (PFBS)</t>
  </si>
  <si>
    <t>375-73-5</t>
  </si>
  <si>
    <t>N-methyl perfluorooctane sulfonamido acetic acid (N-MeFOSAA)</t>
  </si>
  <si>
    <t>2355-31-9</t>
  </si>
  <si>
    <t>1H,1H,2H,2H-Perfluorodecanesulfonic acid (8:2 FTS)</t>
  </si>
  <si>
    <t>39108-34-4</t>
  </si>
  <si>
    <t>potassium perfluorooctane sulfonate (PFOS)</t>
  </si>
  <si>
    <t>2795-39-3</t>
  </si>
  <si>
    <t>*Note: This stock concentration is too low to make the more concentrated stock needed for the study.</t>
  </si>
  <si>
    <t>per sample tube</t>
  </si>
  <si>
    <t>total volume needed</t>
  </si>
  <si>
    <t>Negative Controls</t>
  </si>
  <si>
    <t>Positive Controls</t>
  </si>
  <si>
    <t>Color Code:</t>
  </si>
  <si>
    <t>pH</t>
  </si>
  <si>
    <t>Gerbs Hemp Seed Meal + Espoma Blood Meal (1:1)</t>
  </si>
  <si>
    <t>HSM+BM</t>
  </si>
  <si>
    <t>Hemp Seed Meal + Blood Meal Sorbent Mix</t>
  </si>
  <si>
    <t>of PFAS stocks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</si>
</sst>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1" xfId="0" applyFont="1" applyBorder="1"/>
    <xf numFmtId="0" fontId="0" fillId="0" borderId="1" xfId="0" applyFill="1" applyBorder="1"/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/>
    <xf numFmtId="0" fontId="1" fillId="5" borderId="1" xfId="0" applyFont="1" applyFill="1" applyBorder="1"/>
    <xf numFmtId="0" fontId="0" fillId="0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" fillId="8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5102-0E42-4582-9CB7-C029C2E31BFF}">
  <dimension ref="A1:P113"/>
  <sheetViews>
    <sheetView tabSelected="1" zoomScale="90" zoomScaleNormal="90" workbookViewId="0">
      <selection activeCell="C38" sqref="C38"/>
    </sheetView>
  </sheetViews>
  <sheetFormatPr defaultRowHeight="15" x14ac:dyDescent="0.25"/>
  <cols>
    <col min="1" max="1" width="46.7109375" bestFit="1" customWidth="1"/>
    <col min="2" max="4" width="17.28515625" customWidth="1"/>
    <col min="5" max="5" width="3.140625" customWidth="1"/>
    <col min="6" max="6" width="6.7109375" style="20" bestFit="1" customWidth="1"/>
    <col min="7" max="7" width="10.140625" style="20" bestFit="1" customWidth="1"/>
    <col min="8" max="8" width="8.7109375" style="20" bestFit="1" customWidth="1"/>
    <col min="9" max="9" width="13.42578125" style="20" bestFit="1" customWidth="1"/>
    <col min="10" max="10" width="10.28515625" style="20" customWidth="1"/>
    <col min="11" max="11" width="27.5703125" style="37" bestFit="1" customWidth="1"/>
    <col min="12" max="12" width="14.85546875" style="20" customWidth="1"/>
  </cols>
  <sheetData>
    <row r="1" spans="1:16" s="2" customFormat="1" ht="30" x14ac:dyDescent="0.25">
      <c r="A1" s="10" t="s">
        <v>0</v>
      </c>
      <c r="B1" s="10" t="s">
        <v>1</v>
      </c>
      <c r="C1" s="10" t="s">
        <v>2</v>
      </c>
      <c r="D1" s="10" t="s">
        <v>3</v>
      </c>
      <c r="E1" s="1"/>
      <c r="F1" s="10" t="s">
        <v>4</v>
      </c>
      <c r="G1" s="10" t="s">
        <v>27</v>
      </c>
      <c r="H1" s="10" t="s">
        <v>5</v>
      </c>
      <c r="I1" s="10" t="s">
        <v>6</v>
      </c>
      <c r="J1" s="10" t="s">
        <v>7</v>
      </c>
      <c r="K1" s="10" t="s">
        <v>26</v>
      </c>
      <c r="L1" s="10" t="s">
        <v>8</v>
      </c>
    </row>
    <row r="2" spans="1:16" x14ac:dyDescent="0.25">
      <c r="A2" s="29" t="s">
        <v>13</v>
      </c>
      <c r="B2" s="28" t="s">
        <v>14</v>
      </c>
      <c r="C2" s="28">
        <f>SUM(L29:L52)+0.2*SUM(L29:L52)</f>
        <v>1440</v>
      </c>
      <c r="D2" s="28">
        <f>C2/0.25</f>
        <v>5760</v>
      </c>
      <c r="F2" s="35">
        <v>55469</v>
      </c>
      <c r="G2" s="35">
        <v>18</v>
      </c>
      <c r="H2" s="35">
        <v>1</v>
      </c>
      <c r="I2" s="35" t="str">
        <f t="shared" ref="I2:I9" si="0">CONCATENATE(F2,"-",G2,"-",H2)</f>
        <v>55469-18-1</v>
      </c>
      <c r="J2" s="35" t="s">
        <v>11</v>
      </c>
      <c r="K2" s="36" t="s">
        <v>31</v>
      </c>
      <c r="L2" s="35">
        <f t="shared" ref="L2:L28" si="1">$A$8</f>
        <v>0</v>
      </c>
      <c r="N2">
        <v>100</v>
      </c>
      <c r="O2" t="s">
        <v>12</v>
      </c>
      <c r="P2" t="s">
        <v>61</v>
      </c>
    </row>
    <row r="3" spans="1:16" x14ac:dyDescent="0.25">
      <c r="A3" s="30" t="s">
        <v>17</v>
      </c>
      <c r="B3" s="4" t="s">
        <v>18</v>
      </c>
      <c r="C3" s="4">
        <f>SUM(L54:L77)+0.2*SUM(L54:L77)</f>
        <v>1440</v>
      </c>
      <c r="D3" s="4">
        <f>C3/0.25</f>
        <v>5760</v>
      </c>
      <c r="F3" s="35">
        <v>55469</v>
      </c>
      <c r="G3" s="35">
        <v>18</v>
      </c>
      <c r="H3" s="35">
        <v>2</v>
      </c>
      <c r="I3" s="35" t="str">
        <f t="shared" si="0"/>
        <v>55469-18-2</v>
      </c>
      <c r="J3" s="35" t="s">
        <v>15</v>
      </c>
      <c r="K3" s="36" t="s">
        <v>32</v>
      </c>
      <c r="L3" s="35">
        <f t="shared" si="1"/>
        <v>0</v>
      </c>
      <c r="N3">
        <f>COUNT(L2:L113)</f>
        <v>111</v>
      </c>
      <c r="O3" t="s">
        <v>16</v>
      </c>
    </row>
    <row r="4" spans="1:16" x14ac:dyDescent="0.25">
      <c r="A4" s="31" t="s">
        <v>9</v>
      </c>
      <c r="B4" s="3" t="s">
        <v>10</v>
      </c>
      <c r="C4" s="3">
        <f>SUM(L78:L101)+0.2*SUM(L78:L101)</f>
        <v>1440</v>
      </c>
      <c r="D4" s="3">
        <f>C4/0.25</f>
        <v>5760</v>
      </c>
      <c r="F4" s="35">
        <v>55469</v>
      </c>
      <c r="G4" s="35">
        <v>18</v>
      </c>
      <c r="H4" s="35">
        <v>3</v>
      </c>
      <c r="I4" s="35" t="str">
        <f t="shared" si="0"/>
        <v>55469-18-3</v>
      </c>
      <c r="J4" s="35" t="s">
        <v>28</v>
      </c>
      <c r="K4" s="36" t="s">
        <v>33</v>
      </c>
      <c r="L4" s="35">
        <f t="shared" si="1"/>
        <v>0</v>
      </c>
      <c r="N4">
        <f>N3*N2</f>
        <v>11100</v>
      </c>
      <c r="O4" t="s">
        <v>12</v>
      </c>
      <c r="P4" t="s">
        <v>62</v>
      </c>
    </row>
    <row r="5" spans="1:16" x14ac:dyDescent="0.25">
      <c r="A5" s="34" t="s">
        <v>67</v>
      </c>
      <c r="B5" s="32" t="s">
        <v>68</v>
      </c>
      <c r="C5" s="33">
        <f>SUM(L102:L113)+0.2*SUM(L102:L113)</f>
        <v>720</v>
      </c>
      <c r="D5" s="33">
        <f>C5/0.25</f>
        <v>2880</v>
      </c>
      <c r="F5" s="35">
        <v>55469</v>
      </c>
      <c r="G5" s="35">
        <v>18</v>
      </c>
      <c r="H5" s="35">
        <v>4</v>
      </c>
      <c r="I5" s="35" t="str">
        <f t="shared" si="0"/>
        <v>55469-18-4</v>
      </c>
      <c r="J5" s="35" t="s">
        <v>11</v>
      </c>
      <c r="K5" s="36" t="s">
        <v>34</v>
      </c>
      <c r="L5" s="35">
        <f t="shared" si="1"/>
        <v>0</v>
      </c>
      <c r="N5">
        <f>N4/1000</f>
        <v>11.1</v>
      </c>
      <c r="O5" t="s">
        <v>19</v>
      </c>
      <c r="P5" t="s">
        <v>70</v>
      </c>
    </row>
    <row r="6" spans="1:16" x14ac:dyDescent="0.25">
      <c r="F6" s="35">
        <v>55469</v>
      </c>
      <c r="G6" s="35">
        <v>18</v>
      </c>
      <c r="H6" s="35">
        <v>5</v>
      </c>
      <c r="I6" s="35" t="str">
        <f t="shared" si="0"/>
        <v>55469-18-5</v>
      </c>
      <c r="J6" s="35" t="s">
        <v>15</v>
      </c>
      <c r="K6" s="36" t="s">
        <v>35</v>
      </c>
      <c r="L6" s="35">
        <f t="shared" si="1"/>
        <v>0</v>
      </c>
    </row>
    <row r="7" spans="1:16" x14ac:dyDescent="0.25">
      <c r="A7" s="11" t="s">
        <v>20</v>
      </c>
      <c r="B7" s="12" t="s">
        <v>21</v>
      </c>
      <c r="F7" s="35">
        <v>55469</v>
      </c>
      <c r="G7" s="35">
        <v>18</v>
      </c>
      <c r="H7" s="35">
        <v>6</v>
      </c>
      <c r="I7" s="35" t="str">
        <f t="shared" si="0"/>
        <v>55469-18-6</v>
      </c>
      <c r="J7" s="35" t="s">
        <v>28</v>
      </c>
      <c r="K7" s="36" t="s">
        <v>36</v>
      </c>
      <c r="L7" s="35">
        <f t="shared" si="1"/>
        <v>0</v>
      </c>
    </row>
    <row r="8" spans="1:16" x14ac:dyDescent="0.25">
      <c r="A8" s="5">
        <v>0</v>
      </c>
      <c r="B8" s="5" t="s">
        <v>22</v>
      </c>
      <c r="F8" s="27">
        <v>55469</v>
      </c>
      <c r="G8" s="27">
        <v>18</v>
      </c>
      <c r="H8" s="27">
        <v>7</v>
      </c>
      <c r="I8" s="27" t="str">
        <f t="shared" si="0"/>
        <v>55469-18-7</v>
      </c>
      <c r="J8" s="27" t="s">
        <v>11</v>
      </c>
      <c r="K8" s="27" t="str">
        <f>CONCATENATE("PFAS-S",$A$8,"-P",$A$13,"-H7-",J8)</f>
        <v>PFAS-S0-P10-H7-A</v>
      </c>
      <c r="L8" s="27">
        <f t="shared" si="1"/>
        <v>0</v>
      </c>
    </row>
    <row r="9" spans="1:16" x14ac:dyDescent="0.25">
      <c r="A9" s="6">
        <v>50</v>
      </c>
      <c r="B9" s="5" t="s">
        <v>22</v>
      </c>
      <c r="F9" s="27">
        <v>55469</v>
      </c>
      <c r="G9" s="27">
        <v>18</v>
      </c>
      <c r="H9" s="27">
        <v>8</v>
      </c>
      <c r="I9" s="27" t="str">
        <f t="shared" si="0"/>
        <v>55469-18-8</v>
      </c>
      <c r="J9" s="27" t="s">
        <v>15</v>
      </c>
      <c r="K9" s="27" t="str">
        <f>CONCATENATE("PFAS-S",$A$8,"-P",$A$13,"-H7-",J9)</f>
        <v>PFAS-S0-P10-H7-B</v>
      </c>
      <c r="L9" s="27">
        <f t="shared" si="1"/>
        <v>0</v>
      </c>
    </row>
    <row r="10" spans="1:16" x14ac:dyDescent="0.25">
      <c r="B10" s="5"/>
      <c r="F10" s="27">
        <v>55469</v>
      </c>
      <c r="G10" s="27">
        <v>18</v>
      </c>
      <c r="H10" s="27">
        <v>9</v>
      </c>
      <c r="I10" s="27" t="str">
        <f>CONCATENATE(F10,"-",G10,"-",H10)</f>
        <v>55469-18-9</v>
      </c>
      <c r="J10" s="27" t="s">
        <v>28</v>
      </c>
      <c r="K10" s="27" t="str">
        <f>CONCATENATE("PFAS-S",$A$8,"-P",$A$13,"-H7-",J10)</f>
        <v>PFAS-S0-P10-H7-C</v>
      </c>
      <c r="L10" s="27">
        <f t="shared" si="1"/>
        <v>0</v>
      </c>
    </row>
    <row r="11" spans="1:16" x14ac:dyDescent="0.25">
      <c r="A11" s="11" t="s">
        <v>23</v>
      </c>
      <c r="B11" s="12" t="s">
        <v>24</v>
      </c>
      <c r="F11" s="27">
        <v>55469</v>
      </c>
      <c r="G11" s="27">
        <v>18</v>
      </c>
      <c r="H11" s="27">
        <v>10</v>
      </c>
      <c r="I11" s="27" t="str">
        <f t="shared" ref="I11:I28" si="2">CONCATENATE(F11,"-",G11,"-",H11)</f>
        <v>55469-18-10</v>
      </c>
      <c r="J11" s="27" t="s">
        <v>11</v>
      </c>
      <c r="K11" s="27" t="str">
        <f>CONCATENATE("PFAS-S",$A$8,"-P",$A$14,"-H7-",J11)</f>
        <v>PFAS-S0-P25-H7-A</v>
      </c>
      <c r="L11" s="27">
        <f t="shared" si="1"/>
        <v>0</v>
      </c>
    </row>
    <row r="12" spans="1:16" x14ac:dyDescent="0.25">
      <c r="A12">
        <v>0</v>
      </c>
      <c r="B12" s="8" t="s">
        <v>25</v>
      </c>
      <c r="E12" s="7"/>
      <c r="F12" s="27">
        <v>55469</v>
      </c>
      <c r="G12" s="27">
        <v>18</v>
      </c>
      <c r="H12" s="27">
        <v>11</v>
      </c>
      <c r="I12" s="27" t="str">
        <f t="shared" si="2"/>
        <v>55469-18-11</v>
      </c>
      <c r="J12" s="27" t="s">
        <v>15</v>
      </c>
      <c r="K12" s="27" t="str">
        <f>CONCATENATE("PFAS-S",$A$8,"-P",$A$14,"-H7-",J12)</f>
        <v>PFAS-S0-P25-H7-B</v>
      </c>
      <c r="L12" s="27">
        <f t="shared" si="1"/>
        <v>0</v>
      </c>
    </row>
    <row r="13" spans="1:16" x14ac:dyDescent="0.25">
      <c r="A13" s="9">
        <v>10</v>
      </c>
      <c r="B13" s="8" t="s">
        <v>25</v>
      </c>
      <c r="C13" s="7"/>
      <c r="D13" s="7"/>
      <c r="E13" s="7"/>
      <c r="F13" s="27">
        <v>55469</v>
      </c>
      <c r="G13" s="27">
        <v>18</v>
      </c>
      <c r="H13" s="27">
        <v>12</v>
      </c>
      <c r="I13" s="27" t="str">
        <f t="shared" si="2"/>
        <v>55469-18-12</v>
      </c>
      <c r="J13" s="27" t="s">
        <v>28</v>
      </c>
      <c r="K13" s="27" t="str">
        <f>CONCATENATE("PFAS-S",$A$8,"-P",$A$14,"-H7-",J13)</f>
        <v>PFAS-S0-P25-H7-C</v>
      </c>
      <c r="L13" s="27">
        <f t="shared" si="1"/>
        <v>0</v>
      </c>
    </row>
    <row r="14" spans="1:16" x14ac:dyDescent="0.25">
      <c r="A14" s="9">
        <v>25</v>
      </c>
      <c r="B14" s="8" t="s">
        <v>25</v>
      </c>
      <c r="C14" s="7"/>
      <c r="D14" s="7"/>
      <c r="E14" s="7"/>
      <c r="F14" s="27">
        <v>55469</v>
      </c>
      <c r="G14" s="27">
        <v>18</v>
      </c>
      <c r="H14" s="27">
        <v>13</v>
      </c>
      <c r="I14" s="27" t="str">
        <f t="shared" si="2"/>
        <v>55469-18-13</v>
      </c>
      <c r="J14" s="27" t="s">
        <v>11</v>
      </c>
      <c r="K14" s="27" t="str">
        <f>CONCATENATE("PFAS-S",$A$8,"-P",$A$15,"-H7-",J14)</f>
        <v>PFAS-S0-P50-H7-A</v>
      </c>
      <c r="L14" s="27">
        <f t="shared" si="1"/>
        <v>0</v>
      </c>
    </row>
    <row r="15" spans="1:16" x14ac:dyDescent="0.25">
      <c r="A15" s="9">
        <v>50</v>
      </c>
      <c r="B15" s="8" t="s">
        <v>25</v>
      </c>
      <c r="C15" s="7"/>
      <c r="D15" s="7"/>
      <c r="F15" s="27">
        <v>55469</v>
      </c>
      <c r="G15" s="27">
        <v>18</v>
      </c>
      <c r="H15" s="27">
        <v>14</v>
      </c>
      <c r="I15" s="27" t="str">
        <f t="shared" si="2"/>
        <v>55469-18-14</v>
      </c>
      <c r="J15" s="27" t="s">
        <v>15</v>
      </c>
      <c r="K15" s="27" t="str">
        <f>CONCATENATE("PFAS-S",$A$8,"-P",$A$15,"-H7-",J15)</f>
        <v>PFAS-S0-P50-H7-B</v>
      </c>
      <c r="L15" s="27">
        <f t="shared" si="1"/>
        <v>0</v>
      </c>
    </row>
    <row r="16" spans="1:16" x14ac:dyDescent="0.25">
      <c r="A16" s="9">
        <v>100</v>
      </c>
      <c r="B16" s="8" t="s">
        <v>25</v>
      </c>
      <c r="C16" s="7"/>
      <c r="D16" s="7"/>
      <c r="F16" s="27">
        <v>55469</v>
      </c>
      <c r="G16" s="27">
        <v>18</v>
      </c>
      <c r="H16" s="27">
        <v>15</v>
      </c>
      <c r="I16" s="27" t="str">
        <f t="shared" si="2"/>
        <v>55469-18-15</v>
      </c>
      <c r="J16" s="27" t="s">
        <v>28</v>
      </c>
      <c r="K16" s="27" t="str">
        <f>CONCATENATE("PFAS-S",$A$8,"-P",$A$15,"-H7-",J16)</f>
        <v>PFAS-S0-P50-H7-C</v>
      </c>
      <c r="L16" s="27">
        <f t="shared" si="1"/>
        <v>0</v>
      </c>
    </row>
    <row r="17" spans="1:12" x14ac:dyDescent="0.25">
      <c r="A17" s="9">
        <f>A18/2</f>
        <v>250</v>
      </c>
      <c r="B17" s="8" t="s">
        <v>25</v>
      </c>
      <c r="F17" s="27">
        <v>55469</v>
      </c>
      <c r="G17" s="27">
        <v>18</v>
      </c>
      <c r="H17" s="27">
        <v>16</v>
      </c>
      <c r="I17" s="27" t="str">
        <f t="shared" si="2"/>
        <v>55469-18-16</v>
      </c>
      <c r="J17" s="27" t="s">
        <v>11</v>
      </c>
      <c r="K17" s="27" t="str">
        <f>CONCATENATE("PFAS-S",$A$8,"-P",$A$16,"-H7-",J17)</f>
        <v>PFAS-S0-P100-H7-A</v>
      </c>
      <c r="L17" s="27">
        <f t="shared" si="1"/>
        <v>0</v>
      </c>
    </row>
    <row r="18" spans="1:12" x14ac:dyDescent="0.25">
      <c r="A18" s="5">
        <v>500</v>
      </c>
      <c r="B18" s="8" t="s">
        <v>25</v>
      </c>
      <c r="F18" s="27">
        <v>55469</v>
      </c>
      <c r="G18" s="27">
        <v>18</v>
      </c>
      <c r="H18" s="27">
        <v>17</v>
      </c>
      <c r="I18" s="27" t="str">
        <f t="shared" si="2"/>
        <v>55469-18-17</v>
      </c>
      <c r="J18" s="27" t="s">
        <v>15</v>
      </c>
      <c r="K18" s="27" t="str">
        <f>CONCATENATE("PFAS-S",$A$8,"-P",$A$16,"-H7-",J18)</f>
        <v>PFAS-S0-P100-H7-B</v>
      </c>
      <c r="L18" s="27">
        <f t="shared" si="1"/>
        <v>0</v>
      </c>
    </row>
    <row r="19" spans="1:12" x14ac:dyDescent="0.25">
      <c r="F19" s="27">
        <v>55469</v>
      </c>
      <c r="G19" s="27">
        <v>18</v>
      </c>
      <c r="H19" s="27">
        <v>18</v>
      </c>
      <c r="I19" s="27" t="str">
        <f t="shared" si="2"/>
        <v>55469-18-18</v>
      </c>
      <c r="J19" s="27" t="s">
        <v>28</v>
      </c>
      <c r="K19" s="27" t="str">
        <f>CONCATENATE("PFAS-S",$A$8,"-P",$A$16,"-H7-",J19)</f>
        <v>PFAS-S0-P100-H7-C</v>
      </c>
      <c r="L19" s="27">
        <f t="shared" si="1"/>
        <v>0</v>
      </c>
    </row>
    <row r="20" spans="1:12" x14ac:dyDescent="0.25">
      <c r="A20" s="12" t="s">
        <v>29</v>
      </c>
      <c r="B20" s="12" t="s">
        <v>30</v>
      </c>
      <c r="F20" s="27">
        <v>55469</v>
      </c>
      <c r="G20" s="27">
        <v>18</v>
      </c>
      <c r="H20" s="27">
        <v>19</v>
      </c>
      <c r="I20" s="27" t="str">
        <f t="shared" si="2"/>
        <v>55469-18-19</v>
      </c>
      <c r="J20" s="27" t="s">
        <v>11</v>
      </c>
      <c r="K20" s="27" t="str">
        <f>CONCATENATE("PFAS-S",$A$8,"-P",$A$17,"-H7-",J20)</f>
        <v>PFAS-S0-P250-H7-A</v>
      </c>
      <c r="L20" s="27">
        <f t="shared" si="1"/>
        <v>0</v>
      </c>
    </row>
    <row r="21" spans="1:12" x14ac:dyDescent="0.25">
      <c r="A21" s="5">
        <v>7</v>
      </c>
      <c r="B21" s="5" t="s">
        <v>66</v>
      </c>
      <c r="F21" s="27">
        <v>55469</v>
      </c>
      <c r="G21" s="27">
        <v>18</v>
      </c>
      <c r="H21" s="27">
        <v>20</v>
      </c>
      <c r="I21" s="27" t="str">
        <f t="shared" si="2"/>
        <v>55469-18-20</v>
      </c>
      <c r="J21" s="27" t="s">
        <v>15</v>
      </c>
      <c r="K21" s="27" t="str">
        <f>CONCATENATE("PFAS-S",$A$8,"-P",$A$17,"-H7-",J21)</f>
        <v>PFAS-S0-P250-H7-B</v>
      </c>
      <c r="L21" s="27">
        <f t="shared" si="1"/>
        <v>0</v>
      </c>
    </row>
    <row r="22" spans="1:12" x14ac:dyDescent="0.25">
      <c r="A22" s="5">
        <v>11</v>
      </c>
      <c r="B22" s="5" t="s">
        <v>66</v>
      </c>
      <c r="F22" s="27">
        <v>55469</v>
      </c>
      <c r="G22" s="27">
        <v>18</v>
      </c>
      <c r="H22" s="27">
        <v>21</v>
      </c>
      <c r="I22" s="27" t="str">
        <f t="shared" si="2"/>
        <v>55469-18-21</v>
      </c>
      <c r="J22" s="27" t="s">
        <v>28</v>
      </c>
      <c r="K22" s="27" t="str">
        <f>CONCATENATE("PFAS-S",$A$8,"-P",$A$17,"-H7-",J22)</f>
        <v>PFAS-S0-P250-H7-C</v>
      </c>
      <c r="L22" s="27">
        <f t="shared" si="1"/>
        <v>0</v>
      </c>
    </row>
    <row r="23" spans="1:12" x14ac:dyDescent="0.25">
      <c r="F23" s="27">
        <v>55469</v>
      </c>
      <c r="G23" s="27">
        <v>18</v>
      </c>
      <c r="H23" s="27">
        <v>22</v>
      </c>
      <c r="I23" s="27" t="str">
        <f t="shared" si="2"/>
        <v>55469-18-22</v>
      </c>
      <c r="J23" s="27" t="s">
        <v>11</v>
      </c>
      <c r="K23" s="27" t="str">
        <f>CONCATENATE("PFAS-S",$A$8,"-P",$A$18,"-H7-",J23)</f>
        <v>PFAS-S0-P500-H7-A</v>
      </c>
      <c r="L23" s="27">
        <f t="shared" si="1"/>
        <v>0</v>
      </c>
    </row>
    <row r="24" spans="1:12" x14ac:dyDescent="0.25">
      <c r="F24" s="27">
        <v>55469</v>
      </c>
      <c r="G24" s="27">
        <v>18</v>
      </c>
      <c r="H24" s="27">
        <v>23</v>
      </c>
      <c r="I24" s="27" t="str">
        <f t="shared" si="2"/>
        <v>55469-18-23</v>
      </c>
      <c r="J24" s="27" t="s">
        <v>15</v>
      </c>
      <c r="K24" s="27" t="str">
        <f>CONCATENATE("PFAS-S",$A$8,"-P",$A$18,"-H7-",J24)</f>
        <v>PFAS-S0-P500-H7-B</v>
      </c>
      <c r="L24" s="27">
        <f t="shared" si="1"/>
        <v>0</v>
      </c>
    </row>
    <row r="25" spans="1:12" x14ac:dyDescent="0.25">
      <c r="F25" s="27">
        <v>55469</v>
      </c>
      <c r="G25" s="27">
        <v>18</v>
      </c>
      <c r="H25" s="27">
        <v>24</v>
      </c>
      <c r="I25" s="27" t="str">
        <f t="shared" si="2"/>
        <v>55469-18-24</v>
      </c>
      <c r="J25" s="27" t="s">
        <v>28</v>
      </c>
      <c r="K25" s="27" t="str">
        <f>CONCATENATE("PFAS-S",$A$8,"-P",$A$18,"-H7-",J25)</f>
        <v>PFAS-S0-P500-H7-C</v>
      </c>
      <c r="L25" s="27">
        <f t="shared" si="1"/>
        <v>0</v>
      </c>
    </row>
    <row r="26" spans="1:12" x14ac:dyDescent="0.25">
      <c r="A26" s="25" t="s">
        <v>65</v>
      </c>
      <c r="F26" s="27">
        <v>55469</v>
      </c>
      <c r="G26" s="27">
        <v>18</v>
      </c>
      <c r="H26" s="27">
        <v>25</v>
      </c>
      <c r="I26" s="27" t="str">
        <f t="shared" si="2"/>
        <v>55469-18-25</v>
      </c>
      <c r="J26" s="27" t="s">
        <v>11</v>
      </c>
      <c r="K26" s="27" t="str">
        <f>CONCATENATE("PFAS-S",$A$8,"-P",$A$15,"-H11-",J26)</f>
        <v>PFAS-S0-P50-H11-A</v>
      </c>
      <c r="L26" s="27">
        <f t="shared" si="1"/>
        <v>0</v>
      </c>
    </row>
    <row r="27" spans="1:12" x14ac:dyDescent="0.25">
      <c r="A27" s="26" t="s">
        <v>63</v>
      </c>
      <c r="F27" s="27">
        <v>55469</v>
      </c>
      <c r="G27" s="27">
        <v>18</v>
      </c>
      <c r="H27" s="27">
        <v>26</v>
      </c>
      <c r="I27" s="27" t="str">
        <f t="shared" si="2"/>
        <v>55469-18-26</v>
      </c>
      <c r="J27" s="27" t="s">
        <v>15</v>
      </c>
      <c r="K27" s="27" t="str">
        <f>CONCATENATE("PFAS-S",$A$8,"-P",$A$15,"-H11-",J27)</f>
        <v>PFAS-S0-P50-H11-B</v>
      </c>
      <c r="L27" s="27">
        <f t="shared" si="1"/>
        <v>0</v>
      </c>
    </row>
    <row r="28" spans="1:12" x14ac:dyDescent="0.25">
      <c r="A28" s="27" t="s">
        <v>64</v>
      </c>
      <c r="F28" s="27">
        <v>55469</v>
      </c>
      <c r="G28" s="27">
        <v>18</v>
      </c>
      <c r="H28" s="27">
        <v>27</v>
      </c>
      <c r="I28" s="27" t="str">
        <f t="shared" si="2"/>
        <v>55469-18-27</v>
      </c>
      <c r="J28" s="27" t="s">
        <v>28</v>
      </c>
      <c r="K28" s="27" t="str">
        <f>CONCATENATE("PFAS-S",$A$8,"-P",$A$15,"-H11-",J28)</f>
        <v>PFAS-S0-P50-H11-C</v>
      </c>
      <c r="L28" s="27">
        <f t="shared" si="1"/>
        <v>0</v>
      </c>
    </row>
    <row r="29" spans="1:12" x14ac:dyDescent="0.25">
      <c r="A29" s="28" t="s">
        <v>13</v>
      </c>
      <c r="F29" s="28">
        <v>55469</v>
      </c>
      <c r="G29" s="28">
        <v>18</v>
      </c>
      <c r="H29" s="28">
        <v>28</v>
      </c>
      <c r="I29" s="28" t="str">
        <f t="shared" ref="I29:I52" si="3">CONCATENATE(F29,"-",G29,"-",H29)</f>
        <v>55469-18-28</v>
      </c>
      <c r="J29" s="28" t="s">
        <v>11</v>
      </c>
      <c r="K29" s="28" t="str">
        <f>CONCATENATE($B$2,"-S",$A$9,"-P",$A$12,"-H7-",J29)</f>
        <v>HSM-S50-P0-H7-A</v>
      </c>
      <c r="L29" s="28">
        <f t="shared" ref="L29:L52" si="4">$A$9</f>
        <v>50</v>
      </c>
    </row>
    <row r="30" spans="1:12" x14ac:dyDescent="0.25">
      <c r="A30" s="4" t="s">
        <v>17</v>
      </c>
      <c r="F30" s="28">
        <v>55469</v>
      </c>
      <c r="G30" s="28">
        <v>18</v>
      </c>
      <c r="H30" s="28">
        <v>29</v>
      </c>
      <c r="I30" s="28" t="str">
        <f t="shared" si="3"/>
        <v>55469-18-29</v>
      </c>
      <c r="J30" s="28" t="s">
        <v>15</v>
      </c>
      <c r="K30" s="28" t="str">
        <f t="shared" ref="K30:K31" si="5">CONCATENATE($B$2,"-S",$A$9,"-P",$A$12,"-H7-",J30)</f>
        <v>HSM-S50-P0-H7-B</v>
      </c>
      <c r="L30" s="28">
        <f t="shared" si="4"/>
        <v>50</v>
      </c>
    </row>
    <row r="31" spans="1:12" x14ac:dyDescent="0.25">
      <c r="A31" s="3" t="s">
        <v>9</v>
      </c>
      <c r="F31" s="28">
        <v>55469</v>
      </c>
      <c r="G31" s="28">
        <v>18</v>
      </c>
      <c r="H31" s="28">
        <v>30</v>
      </c>
      <c r="I31" s="28" t="str">
        <f t="shared" si="3"/>
        <v>55469-18-30</v>
      </c>
      <c r="J31" s="28" t="s">
        <v>28</v>
      </c>
      <c r="K31" s="28" t="str">
        <f t="shared" si="5"/>
        <v>HSM-S50-P0-H7-C</v>
      </c>
      <c r="L31" s="28">
        <f t="shared" si="4"/>
        <v>50</v>
      </c>
    </row>
    <row r="32" spans="1:12" x14ac:dyDescent="0.25">
      <c r="A32" s="33" t="s">
        <v>69</v>
      </c>
      <c r="F32" s="28">
        <v>55469</v>
      </c>
      <c r="G32" s="28">
        <v>18</v>
      </c>
      <c r="H32" s="28">
        <v>31</v>
      </c>
      <c r="I32" s="28" t="str">
        <f t="shared" si="3"/>
        <v>55469-18-31</v>
      </c>
      <c r="J32" s="28" t="s">
        <v>11</v>
      </c>
      <c r="K32" s="28" t="str">
        <f>CONCATENATE($B$2,"-S",$A$9,"-P",$A$13,"-H7-",J32)</f>
        <v>HSM-S50-P10-H7-A</v>
      </c>
      <c r="L32" s="28">
        <f t="shared" si="4"/>
        <v>50</v>
      </c>
    </row>
    <row r="33" spans="6:12" x14ac:dyDescent="0.25">
      <c r="F33" s="28">
        <v>55469</v>
      </c>
      <c r="G33" s="28">
        <v>18</v>
      </c>
      <c r="H33" s="28">
        <v>32</v>
      </c>
      <c r="I33" s="28" t="str">
        <f t="shared" si="3"/>
        <v>55469-18-32</v>
      </c>
      <c r="J33" s="28" t="s">
        <v>15</v>
      </c>
      <c r="K33" s="28" t="str">
        <f t="shared" ref="K33:K34" si="6">CONCATENATE($B$2,"-S",$A$9,"-P",$A$13,"-H7-",J33)</f>
        <v>HSM-S50-P10-H7-B</v>
      </c>
      <c r="L33" s="28">
        <f t="shared" si="4"/>
        <v>50</v>
      </c>
    </row>
    <row r="34" spans="6:12" x14ac:dyDescent="0.25">
      <c r="F34" s="28">
        <v>55469</v>
      </c>
      <c r="G34" s="28">
        <v>18</v>
      </c>
      <c r="H34" s="28">
        <v>33</v>
      </c>
      <c r="I34" s="28" t="str">
        <f t="shared" si="3"/>
        <v>55469-18-33</v>
      </c>
      <c r="J34" s="28" t="s">
        <v>28</v>
      </c>
      <c r="K34" s="28" t="str">
        <f t="shared" si="6"/>
        <v>HSM-S50-P10-H7-C</v>
      </c>
      <c r="L34" s="28">
        <f t="shared" si="4"/>
        <v>50</v>
      </c>
    </row>
    <row r="35" spans="6:12" x14ac:dyDescent="0.25">
      <c r="F35" s="28">
        <v>55469</v>
      </c>
      <c r="G35" s="28">
        <v>18</v>
      </c>
      <c r="H35" s="28">
        <v>34</v>
      </c>
      <c r="I35" s="28" t="str">
        <f t="shared" si="3"/>
        <v>55469-18-34</v>
      </c>
      <c r="J35" s="28" t="s">
        <v>11</v>
      </c>
      <c r="K35" s="28" t="str">
        <f>CONCATENATE($B$2,"-S",$A$9,"-P",$A$14,"-H7-",J35)</f>
        <v>HSM-S50-P25-H7-A</v>
      </c>
      <c r="L35" s="28">
        <f t="shared" si="4"/>
        <v>50</v>
      </c>
    </row>
    <row r="36" spans="6:12" x14ac:dyDescent="0.25">
      <c r="F36" s="28">
        <v>55469</v>
      </c>
      <c r="G36" s="28">
        <v>18</v>
      </c>
      <c r="H36" s="28">
        <v>35</v>
      </c>
      <c r="I36" s="28" t="str">
        <f t="shared" si="3"/>
        <v>55469-18-35</v>
      </c>
      <c r="J36" s="28" t="s">
        <v>15</v>
      </c>
      <c r="K36" s="28" t="str">
        <f t="shared" ref="K36:K37" si="7">CONCATENATE($B$2,"-S",$A$9,"-P",$A$14,"-H7-",J36)</f>
        <v>HSM-S50-P25-H7-B</v>
      </c>
      <c r="L36" s="28">
        <f t="shared" si="4"/>
        <v>50</v>
      </c>
    </row>
    <row r="37" spans="6:12" x14ac:dyDescent="0.25">
      <c r="F37" s="28">
        <v>55469</v>
      </c>
      <c r="G37" s="28">
        <v>18</v>
      </c>
      <c r="H37" s="28">
        <v>36</v>
      </c>
      <c r="I37" s="28" t="str">
        <f t="shared" si="3"/>
        <v>55469-18-36</v>
      </c>
      <c r="J37" s="28" t="s">
        <v>28</v>
      </c>
      <c r="K37" s="28" t="str">
        <f t="shared" si="7"/>
        <v>HSM-S50-P25-H7-C</v>
      </c>
      <c r="L37" s="28">
        <f t="shared" si="4"/>
        <v>50</v>
      </c>
    </row>
    <row r="38" spans="6:12" x14ac:dyDescent="0.25">
      <c r="F38" s="28">
        <v>55469</v>
      </c>
      <c r="G38" s="28">
        <v>18</v>
      </c>
      <c r="H38" s="28">
        <v>37</v>
      </c>
      <c r="I38" s="28" t="str">
        <f t="shared" si="3"/>
        <v>55469-18-37</v>
      </c>
      <c r="J38" s="28" t="s">
        <v>11</v>
      </c>
      <c r="K38" s="28" t="str">
        <f>CONCATENATE($B$2,"-S",$A$9,"-P",$A$15,"-H7-",J38)</f>
        <v>HSM-S50-P50-H7-A</v>
      </c>
      <c r="L38" s="28">
        <f t="shared" si="4"/>
        <v>50</v>
      </c>
    </row>
    <row r="39" spans="6:12" x14ac:dyDescent="0.25">
      <c r="F39" s="28">
        <v>55469</v>
      </c>
      <c r="G39" s="28">
        <v>18</v>
      </c>
      <c r="H39" s="28">
        <v>38</v>
      </c>
      <c r="I39" s="28" t="str">
        <f t="shared" si="3"/>
        <v>55469-18-38</v>
      </c>
      <c r="J39" s="28" t="s">
        <v>15</v>
      </c>
      <c r="K39" s="28" t="str">
        <f t="shared" ref="K39:K40" si="8">CONCATENATE($B$2,"-S",$A$9,"-P",$A$15,"-H7-",J39)</f>
        <v>HSM-S50-P50-H7-B</v>
      </c>
      <c r="L39" s="28">
        <f t="shared" si="4"/>
        <v>50</v>
      </c>
    </row>
    <row r="40" spans="6:12" x14ac:dyDescent="0.25">
      <c r="F40" s="28">
        <v>55469</v>
      </c>
      <c r="G40" s="28">
        <v>18</v>
      </c>
      <c r="H40" s="28">
        <v>39</v>
      </c>
      <c r="I40" s="28" t="str">
        <f t="shared" si="3"/>
        <v>55469-18-39</v>
      </c>
      <c r="J40" s="28" t="s">
        <v>28</v>
      </c>
      <c r="K40" s="28" t="str">
        <f t="shared" si="8"/>
        <v>HSM-S50-P50-H7-C</v>
      </c>
      <c r="L40" s="28">
        <f t="shared" si="4"/>
        <v>50</v>
      </c>
    </row>
    <row r="41" spans="6:12" x14ac:dyDescent="0.25">
      <c r="F41" s="28">
        <v>55469</v>
      </c>
      <c r="G41" s="28">
        <v>18</v>
      </c>
      <c r="H41" s="28">
        <v>40</v>
      </c>
      <c r="I41" s="28" t="str">
        <f t="shared" si="3"/>
        <v>55469-18-40</v>
      </c>
      <c r="J41" s="28" t="s">
        <v>11</v>
      </c>
      <c r="K41" s="28" t="str">
        <f>CONCATENATE($B$2,"-S",$A$9,"-P",$A$16,"-H7-",J41)</f>
        <v>HSM-S50-P100-H7-A</v>
      </c>
      <c r="L41" s="28">
        <f t="shared" si="4"/>
        <v>50</v>
      </c>
    </row>
    <row r="42" spans="6:12" x14ac:dyDescent="0.25">
      <c r="F42" s="28">
        <v>55469</v>
      </c>
      <c r="G42" s="28">
        <v>18</v>
      </c>
      <c r="H42" s="28">
        <v>41</v>
      </c>
      <c r="I42" s="28" t="str">
        <f t="shared" si="3"/>
        <v>55469-18-41</v>
      </c>
      <c r="J42" s="28" t="s">
        <v>15</v>
      </c>
      <c r="K42" s="28" t="str">
        <f t="shared" ref="K42:K43" si="9">CONCATENATE($B$2,"-S",$A$9,"-P",$A$16,"-H7-",J42)</f>
        <v>HSM-S50-P100-H7-B</v>
      </c>
      <c r="L42" s="28">
        <f t="shared" si="4"/>
        <v>50</v>
      </c>
    </row>
    <row r="43" spans="6:12" x14ac:dyDescent="0.25">
      <c r="F43" s="28">
        <v>55469</v>
      </c>
      <c r="G43" s="28">
        <v>18</v>
      </c>
      <c r="H43" s="28">
        <v>42</v>
      </c>
      <c r="I43" s="28" t="str">
        <f t="shared" si="3"/>
        <v>55469-18-42</v>
      </c>
      <c r="J43" s="28" t="s">
        <v>28</v>
      </c>
      <c r="K43" s="28" t="str">
        <f t="shared" si="9"/>
        <v>HSM-S50-P100-H7-C</v>
      </c>
      <c r="L43" s="28">
        <f t="shared" si="4"/>
        <v>50</v>
      </c>
    </row>
    <row r="44" spans="6:12" x14ac:dyDescent="0.25">
      <c r="F44" s="28">
        <v>55469</v>
      </c>
      <c r="G44" s="28">
        <v>18</v>
      </c>
      <c r="H44" s="28">
        <v>43</v>
      </c>
      <c r="I44" s="28" t="str">
        <f t="shared" si="3"/>
        <v>55469-18-43</v>
      </c>
      <c r="J44" s="28" t="s">
        <v>11</v>
      </c>
      <c r="K44" s="28" t="str">
        <f>CONCATENATE($B$2,"-S",$A$9,"-P",$A$17,"-H7-",J44)</f>
        <v>HSM-S50-P250-H7-A</v>
      </c>
      <c r="L44" s="28">
        <f t="shared" si="4"/>
        <v>50</v>
      </c>
    </row>
    <row r="45" spans="6:12" x14ac:dyDescent="0.25">
      <c r="F45" s="28">
        <v>55469</v>
      </c>
      <c r="G45" s="28">
        <v>18</v>
      </c>
      <c r="H45" s="28">
        <v>44</v>
      </c>
      <c r="I45" s="28" t="str">
        <f t="shared" si="3"/>
        <v>55469-18-44</v>
      </c>
      <c r="J45" s="28" t="s">
        <v>15</v>
      </c>
      <c r="K45" s="28" t="str">
        <f t="shared" ref="K45:K46" si="10">CONCATENATE($B$2,"-S",$A$9,"-P",$A$17,"-H7-",J45)</f>
        <v>HSM-S50-P250-H7-B</v>
      </c>
      <c r="L45" s="28">
        <f t="shared" si="4"/>
        <v>50</v>
      </c>
    </row>
    <row r="46" spans="6:12" x14ac:dyDescent="0.25">
      <c r="F46" s="28">
        <v>55469</v>
      </c>
      <c r="G46" s="28">
        <v>18</v>
      </c>
      <c r="H46" s="28">
        <v>45</v>
      </c>
      <c r="I46" s="28" t="str">
        <f t="shared" si="3"/>
        <v>55469-18-45</v>
      </c>
      <c r="J46" s="28" t="s">
        <v>28</v>
      </c>
      <c r="K46" s="28" t="str">
        <f t="shared" si="10"/>
        <v>HSM-S50-P250-H7-C</v>
      </c>
      <c r="L46" s="28">
        <f t="shared" si="4"/>
        <v>50</v>
      </c>
    </row>
    <row r="47" spans="6:12" x14ac:dyDescent="0.25">
      <c r="F47" s="28">
        <v>55469</v>
      </c>
      <c r="G47" s="28">
        <v>18</v>
      </c>
      <c r="H47" s="28">
        <v>46</v>
      </c>
      <c r="I47" s="28" t="str">
        <f t="shared" si="3"/>
        <v>55469-18-46</v>
      </c>
      <c r="J47" s="28" t="s">
        <v>11</v>
      </c>
      <c r="K47" s="28" t="str">
        <f>CONCATENATE($B$2,"-S",$A$9,"-P",$A$18,"-H7-",J47)</f>
        <v>HSM-S50-P500-H7-A</v>
      </c>
      <c r="L47" s="28">
        <f t="shared" si="4"/>
        <v>50</v>
      </c>
    </row>
    <row r="48" spans="6:12" x14ac:dyDescent="0.25">
      <c r="F48" s="28">
        <v>55469</v>
      </c>
      <c r="G48" s="28">
        <v>18</v>
      </c>
      <c r="H48" s="28">
        <v>47</v>
      </c>
      <c r="I48" s="28" t="str">
        <f t="shared" si="3"/>
        <v>55469-18-47</v>
      </c>
      <c r="J48" s="28" t="s">
        <v>15</v>
      </c>
      <c r="K48" s="28" t="str">
        <f t="shared" ref="K48:K49" si="11">CONCATENATE($B$2,"-S",$A$9,"-P",$A$18,"-H7-",J48)</f>
        <v>HSM-S50-P500-H7-B</v>
      </c>
      <c r="L48" s="28">
        <f t="shared" si="4"/>
        <v>50</v>
      </c>
    </row>
    <row r="49" spans="6:12" x14ac:dyDescent="0.25">
      <c r="F49" s="28">
        <v>55469</v>
      </c>
      <c r="G49" s="28">
        <v>18</v>
      </c>
      <c r="H49" s="28">
        <v>48</v>
      </c>
      <c r="I49" s="28" t="str">
        <f t="shared" si="3"/>
        <v>55469-18-48</v>
      </c>
      <c r="J49" s="28" t="s">
        <v>28</v>
      </c>
      <c r="K49" s="28" t="str">
        <f t="shared" si="11"/>
        <v>HSM-S50-P500-H7-C</v>
      </c>
      <c r="L49" s="28">
        <f t="shared" si="4"/>
        <v>50</v>
      </c>
    </row>
    <row r="50" spans="6:12" x14ac:dyDescent="0.25">
      <c r="F50" s="28">
        <v>55469</v>
      </c>
      <c r="G50" s="28">
        <v>18</v>
      </c>
      <c r="H50" s="28">
        <v>49</v>
      </c>
      <c r="I50" s="28" t="str">
        <f t="shared" si="3"/>
        <v>55469-18-49</v>
      </c>
      <c r="J50" s="28" t="s">
        <v>11</v>
      </c>
      <c r="K50" s="28" t="str">
        <f>CONCATENATE($B$2,"-S",$A$9,"-P",$A$15,"-H11-",J50)</f>
        <v>HSM-S50-P50-H11-A</v>
      </c>
      <c r="L50" s="28">
        <f t="shared" si="4"/>
        <v>50</v>
      </c>
    </row>
    <row r="51" spans="6:12" x14ac:dyDescent="0.25">
      <c r="F51" s="28">
        <v>55469</v>
      </c>
      <c r="G51" s="28">
        <v>18</v>
      </c>
      <c r="H51" s="28">
        <v>50</v>
      </c>
      <c r="I51" s="28" t="str">
        <f t="shared" si="3"/>
        <v>55469-18-50</v>
      </c>
      <c r="J51" s="28" t="s">
        <v>15</v>
      </c>
      <c r="K51" s="28" t="str">
        <f t="shared" ref="K51:K52" si="12">CONCATENATE($B$2,"-S",$A$9,"-P",$A$15,"-H11-",J51)</f>
        <v>HSM-S50-P50-H11-B</v>
      </c>
      <c r="L51" s="28">
        <f t="shared" si="4"/>
        <v>50</v>
      </c>
    </row>
    <row r="52" spans="6:12" x14ac:dyDescent="0.25">
      <c r="F52" s="28">
        <v>55469</v>
      </c>
      <c r="G52" s="28">
        <v>18</v>
      </c>
      <c r="H52" s="28">
        <v>51</v>
      </c>
      <c r="I52" s="28" t="str">
        <f t="shared" si="3"/>
        <v>55469-18-51</v>
      </c>
      <c r="J52" s="28" t="s">
        <v>28</v>
      </c>
      <c r="K52" s="28" t="str">
        <f t="shared" si="12"/>
        <v>HSM-S50-P50-H11-C</v>
      </c>
      <c r="L52" s="28">
        <f t="shared" si="4"/>
        <v>50</v>
      </c>
    </row>
    <row r="53" spans="6:12" ht="30" x14ac:dyDescent="0.25">
      <c r="F53" s="10" t="s">
        <v>4</v>
      </c>
      <c r="G53" s="10" t="s">
        <v>27</v>
      </c>
      <c r="H53" s="10" t="s">
        <v>5</v>
      </c>
      <c r="I53" s="10" t="s">
        <v>6</v>
      </c>
      <c r="J53" s="10" t="s">
        <v>7</v>
      </c>
      <c r="K53" s="10" t="s">
        <v>26</v>
      </c>
      <c r="L53" s="10" t="s">
        <v>8</v>
      </c>
    </row>
    <row r="54" spans="6:12" x14ac:dyDescent="0.25">
      <c r="F54" s="4">
        <v>55469</v>
      </c>
      <c r="G54" s="4">
        <v>19</v>
      </c>
      <c r="H54" s="4">
        <v>52</v>
      </c>
      <c r="I54" s="4" t="str">
        <f>CONCATENATE(F54,"-",G54,"-",H54)</f>
        <v>55469-19-52</v>
      </c>
      <c r="J54" s="4" t="s">
        <v>11</v>
      </c>
      <c r="K54" s="4" t="str">
        <f>CONCATENATE($B$3,"-S",$A$9,"-P",$A$12,"-H7-",J54)</f>
        <v>BM-S50-P0-H7-A</v>
      </c>
      <c r="L54" s="4">
        <f t="shared" ref="L54:L85" si="13">$A$9</f>
        <v>50</v>
      </c>
    </row>
    <row r="55" spans="6:12" x14ac:dyDescent="0.25">
      <c r="F55" s="4">
        <v>55469</v>
      </c>
      <c r="G55" s="4">
        <v>19</v>
      </c>
      <c r="H55" s="4">
        <v>53</v>
      </c>
      <c r="I55" s="4" t="str">
        <f t="shared" ref="I55:I74" si="14">CONCATENATE(F55,"-",G55,"-",H55)</f>
        <v>55469-19-53</v>
      </c>
      <c r="J55" s="4" t="s">
        <v>15</v>
      </c>
      <c r="K55" s="4" t="str">
        <f>CONCATENATE($B$3,"-S",$A$9,"-P",$A$12,"-H7-",J55)</f>
        <v>BM-S50-P0-H7-B</v>
      </c>
      <c r="L55" s="4">
        <f t="shared" si="13"/>
        <v>50</v>
      </c>
    </row>
    <row r="56" spans="6:12" x14ac:dyDescent="0.25">
      <c r="F56" s="4">
        <v>55469</v>
      </c>
      <c r="G56" s="4">
        <v>19</v>
      </c>
      <c r="H56" s="4">
        <v>54</v>
      </c>
      <c r="I56" s="4" t="str">
        <f t="shared" si="14"/>
        <v>55469-19-54</v>
      </c>
      <c r="J56" s="4" t="s">
        <v>28</v>
      </c>
      <c r="K56" s="4" t="str">
        <f>CONCATENATE($B$3,"-S",$A$9,"-P",$A$12,"-H7-",J56)</f>
        <v>BM-S50-P0-H7-C</v>
      </c>
      <c r="L56" s="4">
        <f t="shared" si="13"/>
        <v>50</v>
      </c>
    </row>
    <row r="57" spans="6:12" x14ac:dyDescent="0.25">
      <c r="F57" s="4">
        <v>55469</v>
      </c>
      <c r="G57" s="4">
        <v>19</v>
      </c>
      <c r="H57" s="4">
        <v>55</v>
      </c>
      <c r="I57" s="4" t="str">
        <f t="shared" si="14"/>
        <v>55469-19-55</v>
      </c>
      <c r="J57" s="4" t="s">
        <v>11</v>
      </c>
      <c r="K57" s="4" t="str">
        <f>CONCATENATE($B$3,"-S",$A$9,"-P",$A$13,"-H7-",J57)</f>
        <v>BM-S50-P10-H7-A</v>
      </c>
      <c r="L57" s="4">
        <f t="shared" si="13"/>
        <v>50</v>
      </c>
    </row>
    <row r="58" spans="6:12" x14ac:dyDescent="0.25">
      <c r="F58" s="4">
        <v>55469</v>
      </c>
      <c r="G58" s="4">
        <v>19</v>
      </c>
      <c r="H58" s="4">
        <v>56</v>
      </c>
      <c r="I58" s="4" t="str">
        <f t="shared" si="14"/>
        <v>55469-19-56</v>
      </c>
      <c r="J58" s="4" t="s">
        <v>15</v>
      </c>
      <c r="K58" s="4" t="str">
        <f>CONCATENATE($B$3,"-S",$A$9,"-P",$A$13,"-H7-",J58)</f>
        <v>BM-S50-P10-H7-B</v>
      </c>
      <c r="L58" s="4">
        <f t="shared" si="13"/>
        <v>50</v>
      </c>
    </row>
    <row r="59" spans="6:12" x14ac:dyDescent="0.25">
      <c r="F59" s="4">
        <v>55469</v>
      </c>
      <c r="G59" s="4">
        <v>19</v>
      </c>
      <c r="H59" s="4">
        <v>57</v>
      </c>
      <c r="I59" s="4" t="str">
        <f t="shared" si="14"/>
        <v>55469-19-57</v>
      </c>
      <c r="J59" s="4" t="s">
        <v>28</v>
      </c>
      <c r="K59" s="4" t="str">
        <f>CONCATENATE($B$3,"-S",$A$9,"-P",$A$13,"-H7-",J59)</f>
        <v>BM-S50-P10-H7-C</v>
      </c>
      <c r="L59" s="4">
        <f t="shared" si="13"/>
        <v>50</v>
      </c>
    </row>
    <row r="60" spans="6:12" x14ac:dyDescent="0.25">
      <c r="F60" s="4">
        <v>55469</v>
      </c>
      <c r="G60" s="4">
        <v>19</v>
      </c>
      <c r="H60" s="4">
        <v>58</v>
      </c>
      <c r="I60" s="4" t="str">
        <f t="shared" si="14"/>
        <v>55469-19-58</v>
      </c>
      <c r="J60" s="4" t="s">
        <v>11</v>
      </c>
      <c r="K60" s="4" t="str">
        <f>CONCATENATE($B$3,"-S",$A$9,"-P",$A$14,"-H7-",J60)</f>
        <v>BM-S50-P25-H7-A</v>
      </c>
      <c r="L60" s="4">
        <f t="shared" si="13"/>
        <v>50</v>
      </c>
    </row>
    <row r="61" spans="6:12" x14ac:dyDescent="0.25">
      <c r="F61" s="4">
        <v>55469</v>
      </c>
      <c r="G61" s="4">
        <v>19</v>
      </c>
      <c r="H61" s="4">
        <v>59</v>
      </c>
      <c r="I61" s="4" t="str">
        <f t="shared" si="14"/>
        <v>55469-19-59</v>
      </c>
      <c r="J61" s="4" t="s">
        <v>15</v>
      </c>
      <c r="K61" s="4" t="str">
        <f>CONCATENATE($B$3,"-S",$A$9,"-P",$A$14,"-H7-",J61)</f>
        <v>BM-S50-P25-H7-B</v>
      </c>
      <c r="L61" s="4">
        <f t="shared" si="13"/>
        <v>50</v>
      </c>
    </row>
    <row r="62" spans="6:12" x14ac:dyDescent="0.25">
      <c r="F62" s="4">
        <v>55469</v>
      </c>
      <c r="G62" s="4">
        <v>19</v>
      </c>
      <c r="H62" s="4">
        <v>60</v>
      </c>
      <c r="I62" s="4" t="str">
        <f t="shared" si="14"/>
        <v>55469-19-60</v>
      </c>
      <c r="J62" s="4" t="s">
        <v>28</v>
      </c>
      <c r="K62" s="4" t="str">
        <f>CONCATENATE($B$3,"-S",$A$9,"-P",$A$14,"-H7-",J62)</f>
        <v>BM-S50-P25-H7-C</v>
      </c>
      <c r="L62" s="4">
        <f t="shared" si="13"/>
        <v>50</v>
      </c>
    </row>
    <row r="63" spans="6:12" x14ac:dyDescent="0.25">
      <c r="F63" s="4">
        <v>55469</v>
      </c>
      <c r="G63" s="4">
        <v>19</v>
      </c>
      <c r="H63" s="4">
        <v>61</v>
      </c>
      <c r="I63" s="4" t="str">
        <f t="shared" si="14"/>
        <v>55469-19-61</v>
      </c>
      <c r="J63" s="4" t="s">
        <v>11</v>
      </c>
      <c r="K63" s="4" t="str">
        <f>CONCATENATE($B$3,"-S",$A$9,"-P",$A$15,"-H7-",J63)</f>
        <v>BM-S50-P50-H7-A</v>
      </c>
      <c r="L63" s="4">
        <f t="shared" si="13"/>
        <v>50</v>
      </c>
    </row>
    <row r="64" spans="6:12" x14ac:dyDescent="0.25">
      <c r="F64" s="4">
        <v>55469</v>
      </c>
      <c r="G64" s="4">
        <v>19</v>
      </c>
      <c r="H64" s="4">
        <v>62</v>
      </c>
      <c r="I64" s="4" t="str">
        <f t="shared" si="14"/>
        <v>55469-19-62</v>
      </c>
      <c r="J64" s="4" t="s">
        <v>15</v>
      </c>
      <c r="K64" s="4" t="str">
        <f>CONCATENATE($B$3,"-S",$A$9,"-P",$A$15,"-H7-",J64)</f>
        <v>BM-S50-P50-H7-B</v>
      </c>
      <c r="L64" s="4">
        <f t="shared" si="13"/>
        <v>50</v>
      </c>
    </row>
    <row r="65" spans="6:12" x14ac:dyDescent="0.25">
      <c r="F65" s="4">
        <v>55469</v>
      </c>
      <c r="G65" s="4">
        <v>19</v>
      </c>
      <c r="H65" s="4">
        <v>63</v>
      </c>
      <c r="I65" s="4" t="str">
        <f t="shared" si="14"/>
        <v>55469-19-63</v>
      </c>
      <c r="J65" s="4" t="s">
        <v>28</v>
      </c>
      <c r="K65" s="4" t="str">
        <f>CONCATENATE($B$3,"-S",$A$9,"-P",$A$15,"-H7-",J65)</f>
        <v>BM-S50-P50-H7-C</v>
      </c>
      <c r="L65" s="4">
        <f t="shared" si="13"/>
        <v>50</v>
      </c>
    </row>
    <row r="66" spans="6:12" x14ac:dyDescent="0.25">
      <c r="F66" s="4">
        <v>55469</v>
      </c>
      <c r="G66" s="4">
        <v>19</v>
      </c>
      <c r="H66" s="4">
        <v>64</v>
      </c>
      <c r="I66" s="4" t="str">
        <f t="shared" si="14"/>
        <v>55469-19-64</v>
      </c>
      <c r="J66" s="4" t="s">
        <v>11</v>
      </c>
      <c r="K66" s="4" t="str">
        <f>CONCATENATE($B$3,"-S",$A$9,"-P",$A$16,"-H7-",J66)</f>
        <v>BM-S50-P100-H7-A</v>
      </c>
      <c r="L66" s="4">
        <f t="shared" si="13"/>
        <v>50</v>
      </c>
    </row>
    <row r="67" spans="6:12" x14ac:dyDescent="0.25">
      <c r="F67" s="4">
        <v>55469</v>
      </c>
      <c r="G67" s="4">
        <v>19</v>
      </c>
      <c r="H67" s="4">
        <v>65</v>
      </c>
      <c r="I67" s="4" t="str">
        <f t="shared" si="14"/>
        <v>55469-19-65</v>
      </c>
      <c r="J67" s="4" t="s">
        <v>15</v>
      </c>
      <c r="K67" s="4" t="str">
        <f>CONCATENATE($B$3,"-S",$A$9,"-P",$A$16,"-H7-",J67)</f>
        <v>BM-S50-P100-H7-B</v>
      </c>
      <c r="L67" s="4">
        <f t="shared" si="13"/>
        <v>50</v>
      </c>
    </row>
    <row r="68" spans="6:12" x14ac:dyDescent="0.25">
      <c r="F68" s="4">
        <v>55469</v>
      </c>
      <c r="G68" s="4">
        <v>19</v>
      </c>
      <c r="H68" s="4">
        <v>66</v>
      </c>
      <c r="I68" s="4" t="str">
        <f t="shared" si="14"/>
        <v>55469-19-66</v>
      </c>
      <c r="J68" s="4" t="s">
        <v>28</v>
      </c>
      <c r="K68" s="4" t="str">
        <f>CONCATENATE($B$3,"-S",$A$9,"-P",$A$16,"-H7-",J68)</f>
        <v>BM-S50-P100-H7-C</v>
      </c>
      <c r="L68" s="4">
        <f t="shared" si="13"/>
        <v>50</v>
      </c>
    </row>
    <row r="69" spans="6:12" x14ac:dyDescent="0.25">
      <c r="F69" s="4">
        <v>55469</v>
      </c>
      <c r="G69" s="4">
        <v>19</v>
      </c>
      <c r="H69" s="4">
        <v>67</v>
      </c>
      <c r="I69" s="4" t="str">
        <f t="shared" si="14"/>
        <v>55469-19-67</v>
      </c>
      <c r="J69" s="4" t="s">
        <v>11</v>
      </c>
      <c r="K69" s="4" t="str">
        <f>CONCATENATE($B$3,"-S",$A$9,"-P",$A$17,"-H7-",J69)</f>
        <v>BM-S50-P250-H7-A</v>
      </c>
      <c r="L69" s="4">
        <f t="shared" si="13"/>
        <v>50</v>
      </c>
    </row>
    <row r="70" spans="6:12" x14ac:dyDescent="0.25">
      <c r="F70" s="4">
        <v>55469</v>
      </c>
      <c r="G70" s="4">
        <v>19</v>
      </c>
      <c r="H70" s="4">
        <v>68</v>
      </c>
      <c r="I70" s="4" t="str">
        <f t="shared" si="14"/>
        <v>55469-19-68</v>
      </c>
      <c r="J70" s="4" t="s">
        <v>15</v>
      </c>
      <c r="K70" s="4" t="str">
        <f>CONCATENATE($B$3,"-S",$A$9,"-P",$A$17,"-H7-",J70)</f>
        <v>BM-S50-P250-H7-B</v>
      </c>
      <c r="L70" s="4">
        <f t="shared" si="13"/>
        <v>50</v>
      </c>
    </row>
    <row r="71" spans="6:12" x14ac:dyDescent="0.25">
      <c r="F71" s="4">
        <v>55469</v>
      </c>
      <c r="G71" s="4">
        <v>19</v>
      </c>
      <c r="H71" s="4">
        <v>69</v>
      </c>
      <c r="I71" s="4" t="str">
        <f t="shared" si="14"/>
        <v>55469-19-69</v>
      </c>
      <c r="J71" s="4" t="s">
        <v>28</v>
      </c>
      <c r="K71" s="4" t="str">
        <f>CONCATENATE($B$3,"-S",$A$9,"-P",$A$17,"-H7-",J71)</f>
        <v>BM-S50-P250-H7-C</v>
      </c>
      <c r="L71" s="4">
        <f t="shared" si="13"/>
        <v>50</v>
      </c>
    </row>
    <row r="72" spans="6:12" x14ac:dyDescent="0.25">
      <c r="F72" s="4">
        <v>55469</v>
      </c>
      <c r="G72" s="4">
        <v>19</v>
      </c>
      <c r="H72" s="4">
        <v>70</v>
      </c>
      <c r="I72" s="4" t="str">
        <f t="shared" si="14"/>
        <v>55469-19-70</v>
      </c>
      <c r="J72" s="4" t="s">
        <v>11</v>
      </c>
      <c r="K72" s="4" t="str">
        <f>CONCATENATE($B$3,"-S",$A$9,"-P",$A$18,"-H7-",J72)</f>
        <v>BM-S50-P500-H7-A</v>
      </c>
      <c r="L72" s="4">
        <f t="shared" si="13"/>
        <v>50</v>
      </c>
    </row>
    <row r="73" spans="6:12" x14ac:dyDescent="0.25">
      <c r="F73" s="4">
        <v>55469</v>
      </c>
      <c r="G73" s="4">
        <v>19</v>
      </c>
      <c r="H73" s="4">
        <v>71</v>
      </c>
      <c r="I73" s="4" t="str">
        <f t="shared" si="14"/>
        <v>55469-19-71</v>
      </c>
      <c r="J73" s="4" t="s">
        <v>15</v>
      </c>
      <c r="K73" s="4" t="str">
        <f>CONCATENATE($B$3,"-S",$A$9,"-P",$A$18,"-H7-",J73)</f>
        <v>BM-S50-P500-H7-B</v>
      </c>
      <c r="L73" s="4">
        <f t="shared" si="13"/>
        <v>50</v>
      </c>
    </row>
    <row r="74" spans="6:12" x14ac:dyDescent="0.25">
      <c r="F74" s="4">
        <v>55469</v>
      </c>
      <c r="G74" s="4">
        <v>19</v>
      </c>
      <c r="H74" s="4">
        <v>72</v>
      </c>
      <c r="I74" s="4" t="str">
        <f t="shared" si="14"/>
        <v>55469-19-72</v>
      </c>
      <c r="J74" s="4" t="s">
        <v>28</v>
      </c>
      <c r="K74" s="4" t="str">
        <f>CONCATENATE($B$3,"-S",$A$9,"-P",$A$18,"-H7-",J74)</f>
        <v>BM-S50-P500-H7-C</v>
      </c>
      <c r="L74" s="4">
        <f t="shared" si="13"/>
        <v>50</v>
      </c>
    </row>
    <row r="75" spans="6:12" x14ac:dyDescent="0.25">
      <c r="F75" s="4">
        <v>55469</v>
      </c>
      <c r="G75" s="4">
        <v>19</v>
      </c>
      <c r="H75" s="4">
        <v>73</v>
      </c>
      <c r="I75" s="4" t="str">
        <f t="shared" ref="I75:I77" si="15">CONCATENATE(F75,"-",G75,"-",H75)</f>
        <v>55469-19-73</v>
      </c>
      <c r="J75" s="4" t="s">
        <v>11</v>
      </c>
      <c r="K75" s="4" t="str">
        <f>CONCATENATE($B$3,"-S",$A$9,"-P",$A$15,"-H11-",J75)</f>
        <v>BM-S50-P50-H11-A</v>
      </c>
      <c r="L75" s="4">
        <f t="shared" si="13"/>
        <v>50</v>
      </c>
    </row>
    <row r="76" spans="6:12" x14ac:dyDescent="0.25">
      <c r="F76" s="4">
        <v>55469</v>
      </c>
      <c r="G76" s="4">
        <v>19</v>
      </c>
      <c r="H76" s="4">
        <v>74</v>
      </c>
      <c r="I76" s="4" t="str">
        <f t="shared" si="15"/>
        <v>55469-19-74</v>
      </c>
      <c r="J76" s="4" t="s">
        <v>15</v>
      </c>
      <c r="K76" s="4" t="str">
        <f>CONCATENATE($B$3,"-S",$A$9,"-P",$A$15,"-H11-",J76)</f>
        <v>BM-S50-P50-H11-B</v>
      </c>
      <c r="L76" s="4">
        <f t="shared" si="13"/>
        <v>50</v>
      </c>
    </row>
    <row r="77" spans="6:12" x14ac:dyDescent="0.25">
      <c r="F77" s="4">
        <v>55469</v>
      </c>
      <c r="G77" s="4">
        <v>19</v>
      </c>
      <c r="H77" s="4">
        <v>75</v>
      </c>
      <c r="I77" s="4" t="str">
        <f t="shared" si="15"/>
        <v>55469-19-75</v>
      </c>
      <c r="J77" s="4" t="s">
        <v>28</v>
      </c>
      <c r="K77" s="4" t="str">
        <f>CONCATENATE($B$3,"-S",$A$9,"-P",$A$15,"-H11-",J77)</f>
        <v>BM-S50-P50-H11-C</v>
      </c>
      <c r="L77" s="4">
        <f t="shared" si="13"/>
        <v>50</v>
      </c>
    </row>
    <row r="78" spans="6:12" x14ac:dyDescent="0.25">
      <c r="F78" s="3">
        <v>55469</v>
      </c>
      <c r="G78" s="3">
        <v>19</v>
      </c>
      <c r="H78" s="3">
        <v>76</v>
      </c>
      <c r="I78" s="3" t="str">
        <f t="shared" ref="I78:I101" si="16">CONCATENATE(F78,"-",G78,"-",H78)</f>
        <v>55469-19-76</v>
      </c>
      <c r="J78" s="3" t="s">
        <v>11</v>
      </c>
      <c r="K78" s="3" t="str">
        <f>CONCATENATE($B$4,"-S",$A$9,"-P",$A$12,"-H7-",J78)</f>
        <v>SHW-S50-P0-H7-A</v>
      </c>
      <c r="L78" s="3">
        <f t="shared" si="13"/>
        <v>50</v>
      </c>
    </row>
    <row r="79" spans="6:12" x14ac:dyDescent="0.25">
      <c r="F79" s="3">
        <v>55469</v>
      </c>
      <c r="G79" s="3">
        <v>19</v>
      </c>
      <c r="H79" s="3">
        <v>77</v>
      </c>
      <c r="I79" s="3" t="str">
        <f t="shared" si="16"/>
        <v>55469-19-77</v>
      </c>
      <c r="J79" s="3" t="s">
        <v>15</v>
      </c>
      <c r="K79" s="3" t="str">
        <f>CONCATENATE($B$4,"-S",$A$9,"-P",$A$12,"-H7-",J79)</f>
        <v>SHW-S50-P0-H7-B</v>
      </c>
      <c r="L79" s="3">
        <f t="shared" si="13"/>
        <v>50</v>
      </c>
    </row>
    <row r="80" spans="6:12" x14ac:dyDescent="0.25">
      <c r="F80" s="3">
        <v>55469</v>
      </c>
      <c r="G80" s="3">
        <v>19</v>
      </c>
      <c r="H80" s="3">
        <v>78</v>
      </c>
      <c r="I80" s="3" t="str">
        <f t="shared" si="16"/>
        <v>55469-19-78</v>
      </c>
      <c r="J80" s="3" t="s">
        <v>28</v>
      </c>
      <c r="K80" s="3" t="str">
        <f>CONCATENATE($B$4,"-S",$A$9,"-P",$A$12,"-H7-",J80)</f>
        <v>SHW-S50-P0-H7-C</v>
      </c>
      <c r="L80" s="3">
        <f t="shared" si="13"/>
        <v>50</v>
      </c>
    </row>
    <row r="81" spans="6:12" x14ac:dyDescent="0.25">
      <c r="F81" s="3">
        <v>55469</v>
      </c>
      <c r="G81" s="3">
        <v>19</v>
      </c>
      <c r="H81" s="3">
        <v>79</v>
      </c>
      <c r="I81" s="3" t="str">
        <f t="shared" si="16"/>
        <v>55469-19-79</v>
      </c>
      <c r="J81" s="3" t="s">
        <v>11</v>
      </c>
      <c r="K81" s="3" t="str">
        <f>CONCATENATE($B$4,"-S",$A$9,"-P",$A$13,"-H7-",J81)</f>
        <v>SHW-S50-P10-H7-A</v>
      </c>
      <c r="L81" s="3">
        <f t="shared" si="13"/>
        <v>50</v>
      </c>
    </row>
    <row r="82" spans="6:12" x14ac:dyDescent="0.25">
      <c r="F82" s="3">
        <v>55469</v>
      </c>
      <c r="G82" s="3">
        <v>19</v>
      </c>
      <c r="H82" s="3">
        <v>80</v>
      </c>
      <c r="I82" s="3" t="str">
        <f t="shared" si="16"/>
        <v>55469-19-80</v>
      </c>
      <c r="J82" s="3" t="s">
        <v>15</v>
      </c>
      <c r="K82" s="3" t="str">
        <f>CONCATENATE($B$4,"-S",$A$9,"-P",$A$13,"-H7-",J82)</f>
        <v>SHW-S50-P10-H7-B</v>
      </c>
      <c r="L82" s="3">
        <f t="shared" si="13"/>
        <v>50</v>
      </c>
    </row>
    <row r="83" spans="6:12" x14ac:dyDescent="0.25">
      <c r="F83" s="3">
        <v>55469</v>
      </c>
      <c r="G83" s="3">
        <v>19</v>
      </c>
      <c r="H83" s="3">
        <v>81</v>
      </c>
      <c r="I83" s="3" t="str">
        <f t="shared" si="16"/>
        <v>55469-19-81</v>
      </c>
      <c r="J83" s="3" t="s">
        <v>28</v>
      </c>
      <c r="K83" s="3" t="str">
        <f>CONCATENATE($B$4,"-S",$A$9,"-P",$A$13,"-H7-",J83)</f>
        <v>SHW-S50-P10-H7-C</v>
      </c>
      <c r="L83" s="3">
        <f t="shared" si="13"/>
        <v>50</v>
      </c>
    </row>
    <row r="84" spans="6:12" x14ac:dyDescent="0.25">
      <c r="F84" s="3">
        <v>55469</v>
      </c>
      <c r="G84" s="3">
        <v>19</v>
      </c>
      <c r="H84" s="3">
        <v>82</v>
      </c>
      <c r="I84" s="3" t="str">
        <f t="shared" si="16"/>
        <v>55469-19-82</v>
      </c>
      <c r="J84" s="3" t="s">
        <v>11</v>
      </c>
      <c r="K84" s="3" t="str">
        <f>CONCATENATE($B$4,"-S",$A$9,"-P",$A$14,"-H7-",J84)</f>
        <v>SHW-S50-P25-H7-A</v>
      </c>
      <c r="L84" s="3">
        <f t="shared" si="13"/>
        <v>50</v>
      </c>
    </row>
    <row r="85" spans="6:12" x14ac:dyDescent="0.25">
      <c r="F85" s="3">
        <v>55469</v>
      </c>
      <c r="G85" s="3">
        <v>19</v>
      </c>
      <c r="H85" s="3">
        <v>83</v>
      </c>
      <c r="I85" s="3" t="str">
        <f t="shared" si="16"/>
        <v>55469-19-83</v>
      </c>
      <c r="J85" s="3" t="s">
        <v>15</v>
      </c>
      <c r="K85" s="3" t="str">
        <f>CONCATENATE($B$4,"-S",$A$9,"-P",$A$14,"-H7-",J85)</f>
        <v>SHW-S50-P25-H7-B</v>
      </c>
      <c r="L85" s="3">
        <f t="shared" si="13"/>
        <v>50</v>
      </c>
    </row>
    <row r="86" spans="6:12" x14ac:dyDescent="0.25">
      <c r="F86" s="3">
        <v>55469</v>
      </c>
      <c r="G86" s="3">
        <v>19</v>
      </c>
      <c r="H86" s="3">
        <v>84</v>
      </c>
      <c r="I86" s="3" t="str">
        <f t="shared" si="16"/>
        <v>55469-19-84</v>
      </c>
      <c r="J86" s="3" t="s">
        <v>28</v>
      </c>
      <c r="K86" s="3" t="str">
        <f>CONCATENATE($B$4,"-S",$A$9,"-P",$A$14,"-H7-",J86)</f>
        <v>SHW-S50-P25-H7-C</v>
      </c>
      <c r="L86" s="3">
        <f t="shared" ref="L86:L113" si="17">$A$9</f>
        <v>50</v>
      </c>
    </row>
    <row r="87" spans="6:12" x14ac:dyDescent="0.25">
      <c r="F87" s="3">
        <v>55469</v>
      </c>
      <c r="G87" s="3">
        <v>19</v>
      </c>
      <c r="H87" s="3">
        <v>85</v>
      </c>
      <c r="I87" s="3" t="str">
        <f t="shared" si="16"/>
        <v>55469-19-85</v>
      </c>
      <c r="J87" s="3" t="s">
        <v>11</v>
      </c>
      <c r="K87" s="3" t="str">
        <f>CONCATENATE($B$4,"-S",$A$9,"-P",$A$15,"-H7-",J87)</f>
        <v>SHW-S50-P50-H7-A</v>
      </c>
      <c r="L87" s="3">
        <f t="shared" si="17"/>
        <v>50</v>
      </c>
    </row>
    <row r="88" spans="6:12" x14ac:dyDescent="0.25">
      <c r="F88" s="3">
        <v>55469</v>
      </c>
      <c r="G88" s="3">
        <v>19</v>
      </c>
      <c r="H88" s="3">
        <v>86</v>
      </c>
      <c r="I88" s="3" t="str">
        <f t="shared" si="16"/>
        <v>55469-19-86</v>
      </c>
      <c r="J88" s="3" t="s">
        <v>15</v>
      </c>
      <c r="K88" s="3" t="str">
        <f>CONCATENATE($B$4,"-S",$A$9,"-P",$A$15,"-H7-",J88)</f>
        <v>SHW-S50-P50-H7-B</v>
      </c>
      <c r="L88" s="3">
        <f t="shared" si="17"/>
        <v>50</v>
      </c>
    </row>
    <row r="89" spans="6:12" x14ac:dyDescent="0.25">
      <c r="F89" s="3">
        <v>55469</v>
      </c>
      <c r="G89" s="3">
        <v>19</v>
      </c>
      <c r="H89" s="3">
        <v>87</v>
      </c>
      <c r="I89" s="3" t="str">
        <f t="shared" si="16"/>
        <v>55469-19-87</v>
      </c>
      <c r="J89" s="3" t="s">
        <v>28</v>
      </c>
      <c r="K89" s="3" t="str">
        <f>CONCATENATE($B$4,"-S",$A$9,"-P",$A$15,"-H7-",J89)</f>
        <v>SHW-S50-P50-H7-C</v>
      </c>
      <c r="L89" s="3">
        <f t="shared" si="17"/>
        <v>50</v>
      </c>
    </row>
    <row r="90" spans="6:12" x14ac:dyDescent="0.25">
      <c r="F90" s="3">
        <v>55469</v>
      </c>
      <c r="G90" s="3">
        <v>19</v>
      </c>
      <c r="H90" s="3">
        <v>88</v>
      </c>
      <c r="I90" s="3" t="str">
        <f t="shared" si="16"/>
        <v>55469-19-88</v>
      </c>
      <c r="J90" s="3" t="s">
        <v>11</v>
      </c>
      <c r="K90" s="3" t="str">
        <f>CONCATENATE($B$4,"-S",$A$9,"-P",$A$16,"-H7-",J90)</f>
        <v>SHW-S50-P100-H7-A</v>
      </c>
      <c r="L90" s="3">
        <f t="shared" si="17"/>
        <v>50</v>
      </c>
    </row>
    <row r="91" spans="6:12" x14ac:dyDescent="0.25">
      <c r="F91" s="3">
        <v>55469</v>
      </c>
      <c r="G91" s="3">
        <v>19</v>
      </c>
      <c r="H91" s="3">
        <v>89</v>
      </c>
      <c r="I91" s="3" t="str">
        <f t="shared" si="16"/>
        <v>55469-19-89</v>
      </c>
      <c r="J91" s="3" t="s">
        <v>15</v>
      </c>
      <c r="K91" s="3" t="str">
        <f>CONCATENATE($B$4,"-S",$A$9,"-P",$A$16,"-H7-",J91)</f>
        <v>SHW-S50-P100-H7-B</v>
      </c>
      <c r="L91" s="3">
        <f t="shared" si="17"/>
        <v>50</v>
      </c>
    </row>
    <row r="92" spans="6:12" x14ac:dyDescent="0.25">
      <c r="F92" s="3">
        <v>55469</v>
      </c>
      <c r="G92" s="3">
        <v>19</v>
      </c>
      <c r="H92" s="3">
        <v>90</v>
      </c>
      <c r="I92" s="3" t="str">
        <f t="shared" si="16"/>
        <v>55469-19-90</v>
      </c>
      <c r="J92" s="3" t="s">
        <v>28</v>
      </c>
      <c r="K92" s="3" t="str">
        <f>CONCATENATE($B$4,"-S",$A$9,"-P",$A$16,"-H7-",J92)</f>
        <v>SHW-S50-P100-H7-C</v>
      </c>
      <c r="L92" s="3">
        <f t="shared" si="17"/>
        <v>50</v>
      </c>
    </row>
    <row r="93" spans="6:12" x14ac:dyDescent="0.25">
      <c r="F93" s="3">
        <v>55469</v>
      </c>
      <c r="G93" s="3">
        <v>19</v>
      </c>
      <c r="H93" s="3">
        <v>91</v>
      </c>
      <c r="I93" s="3" t="str">
        <f t="shared" si="16"/>
        <v>55469-19-91</v>
      </c>
      <c r="J93" s="3" t="s">
        <v>11</v>
      </c>
      <c r="K93" s="3" t="str">
        <f>CONCATENATE($B$4,"-S",$A$9,"-P",$A$17,"-H7-",J93)</f>
        <v>SHW-S50-P250-H7-A</v>
      </c>
      <c r="L93" s="3">
        <f t="shared" si="17"/>
        <v>50</v>
      </c>
    </row>
    <row r="94" spans="6:12" x14ac:dyDescent="0.25">
      <c r="F94" s="3">
        <v>55469</v>
      </c>
      <c r="G94" s="3">
        <v>19</v>
      </c>
      <c r="H94" s="3">
        <v>92</v>
      </c>
      <c r="I94" s="3" t="str">
        <f t="shared" si="16"/>
        <v>55469-19-92</v>
      </c>
      <c r="J94" s="3" t="s">
        <v>15</v>
      </c>
      <c r="K94" s="3" t="str">
        <f>CONCATENATE($B$4,"-S",$A$9,"-P",$A$17,"-H7-",J94)</f>
        <v>SHW-S50-P250-H7-B</v>
      </c>
      <c r="L94" s="3">
        <f t="shared" si="17"/>
        <v>50</v>
      </c>
    </row>
    <row r="95" spans="6:12" x14ac:dyDescent="0.25">
      <c r="F95" s="3">
        <v>55469</v>
      </c>
      <c r="G95" s="3">
        <v>19</v>
      </c>
      <c r="H95" s="3">
        <v>93</v>
      </c>
      <c r="I95" s="3" t="str">
        <f t="shared" si="16"/>
        <v>55469-19-93</v>
      </c>
      <c r="J95" s="3" t="s">
        <v>28</v>
      </c>
      <c r="K95" s="3" t="str">
        <f>CONCATENATE($B$4,"-S",$A$9,"-P",$A$17,"-H7-",J95)</f>
        <v>SHW-S50-P250-H7-C</v>
      </c>
      <c r="L95" s="3">
        <f t="shared" si="17"/>
        <v>50</v>
      </c>
    </row>
    <row r="96" spans="6:12" x14ac:dyDescent="0.25">
      <c r="F96" s="3">
        <v>55469</v>
      </c>
      <c r="G96" s="3">
        <v>19</v>
      </c>
      <c r="H96" s="3">
        <v>94</v>
      </c>
      <c r="I96" s="3" t="str">
        <f t="shared" si="16"/>
        <v>55469-19-94</v>
      </c>
      <c r="J96" s="3" t="s">
        <v>11</v>
      </c>
      <c r="K96" s="3" t="str">
        <f>CONCATENATE($B$4,"-S",$A$9,"-P",$A$18,"-H7-",J96)</f>
        <v>SHW-S50-P500-H7-A</v>
      </c>
      <c r="L96" s="3">
        <f t="shared" si="17"/>
        <v>50</v>
      </c>
    </row>
    <row r="97" spans="6:12" x14ac:dyDescent="0.25">
      <c r="F97" s="3">
        <v>55469</v>
      </c>
      <c r="G97" s="3">
        <v>19</v>
      </c>
      <c r="H97" s="3">
        <v>95</v>
      </c>
      <c r="I97" s="3" t="str">
        <f t="shared" si="16"/>
        <v>55469-19-95</v>
      </c>
      <c r="J97" s="3" t="s">
        <v>15</v>
      </c>
      <c r="K97" s="3" t="str">
        <f>CONCATENATE($B$4,"-S",$A$9,"-P",$A$18,"-H7-",J97)</f>
        <v>SHW-S50-P500-H7-B</v>
      </c>
      <c r="L97" s="3">
        <f t="shared" si="17"/>
        <v>50</v>
      </c>
    </row>
    <row r="98" spans="6:12" x14ac:dyDescent="0.25">
      <c r="F98" s="3">
        <v>55469</v>
      </c>
      <c r="G98" s="3">
        <v>19</v>
      </c>
      <c r="H98" s="3">
        <v>96</v>
      </c>
      <c r="I98" s="3" t="str">
        <f t="shared" si="16"/>
        <v>55469-19-96</v>
      </c>
      <c r="J98" s="3" t="s">
        <v>28</v>
      </c>
      <c r="K98" s="3" t="str">
        <f>CONCATENATE($B$4,"-S",$A$9,"-P",$A$18,"-H7-",J98)</f>
        <v>SHW-S50-P500-H7-C</v>
      </c>
      <c r="L98" s="3">
        <f t="shared" si="17"/>
        <v>50</v>
      </c>
    </row>
    <row r="99" spans="6:12" x14ac:dyDescent="0.25">
      <c r="F99" s="3">
        <v>55469</v>
      </c>
      <c r="G99" s="3">
        <v>19</v>
      </c>
      <c r="H99" s="3">
        <v>97</v>
      </c>
      <c r="I99" s="3" t="str">
        <f t="shared" si="16"/>
        <v>55469-19-97</v>
      </c>
      <c r="J99" s="3" t="s">
        <v>11</v>
      </c>
      <c r="K99" s="3" t="str">
        <f>CONCATENATE($B$4,"-S",$A$9,"-P",$A$15,"-H11-",J99)</f>
        <v>SHW-S50-P50-H11-A</v>
      </c>
      <c r="L99" s="3">
        <f t="shared" si="17"/>
        <v>50</v>
      </c>
    </row>
    <row r="100" spans="6:12" x14ac:dyDescent="0.25">
      <c r="F100" s="3">
        <v>55469</v>
      </c>
      <c r="G100" s="3">
        <v>19</v>
      </c>
      <c r="H100" s="3">
        <v>98</v>
      </c>
      <c r="I100" s="3" t="str">
        <f t="shared" si="16"/>
        <v>55469-19-98</v>
      </c>
      <c r="J100" s="3" t="s">
        <v>15</v>
      </c>
      <c r="K100" s="3" t="str">
        <f>CONCATENATE($B$4,"-S",$A$9,"-P",$A$15,"-H11-",J100)</f>
        <v>SHW-S50-P50-H11-B</v>
      </c>
      <c r="L100" s="3">
        <f t="shared" si="17"/>
        <v>50</v>
      </c>
    </row>
    <row r="101" spans="6:12" x14ac:dyDescent="0.25">
      <c r="F101" s="3">
        <v>55469</v>
      </c>
      <c r="G101" s="3">
        <v>19</v>
      </c>
      <c r="H101" s="3">
        <v>99</v>
      </c>
      <c r="I101" s="3" t="str">
        <f t="shared" si="16"/>
        <v>55469-19-99</v>
      </c>
      <c r="J101" s="3" t="s">
        <v>28</v>
      </c>
      <c r="K101" s="3" t="str">
        <f>CONCATENATE($B$4,"-S",$A$9,"-P",$A$15,"-H11-",J101)</f>
        <v>SHW-S50-P50-H11-C</v>
      </c>
      <c r="L101" s="3">
        <f t="shared" si="17"/>
        <v>50</v>
      </c>
    </row>
    <row r="102" spans="6:12" x14ac:dyDescent="0.25">
      <c r="F102" s="33">
        <v>55469</v>
      </c>
      <c r="G102" s="33">
        <v>18</v>
      </c>
      <c r="H102" s="33">
        <v>100</v>
      </c>
      <c r="I102" s="33" t="str">
        <f t="shared" ref="I102:I113" si="18">CONCATENATE(F102,"-",G102,"-",H102)</f>
        <v>55469-18-100</v>
      </c>
      <c r="J102" s="33" t="s">
        <v>11</v>
      </c>
      <c r="K102" s="33" t="str">
        <f>CONCATENATE($B$2,"+",$B$3,"(1:1)","-S",$A$9,"-P",$A$12,"-H7-",J102)</f>
        <v>HSM+BM(1:1)-S50-P0-H7-A</v>
      </c>
      <c r="L102" s="33">
        <f t="shared" si="17"/>
        <v>50</v>
      </c>
    </row>
    <row r="103" spans="6:12" x14ac:dyDescent="0.25">
      <c r="F103" s="33">
        <v>55469</v>
      </c>
      <c r="G103" s="33">
        <v>18</v>
      </c>
      <c r="H103" s="33">
        <v>101</v>
      </c>
      <c r="I103" s="33" t="str">
        <f t="shared" si="18"/>
        <v>55469-18-101</v>
      </c>
      <c r="J103" s="33" t="s">
        <v>15</v>
      </c>
      <c r="K103" s="33" t="str">
        <f>CONCATENATE($B$2,"+",$B$3,"(1:1)","-S",$A$9,"-P",$A$12,"-H7-",J103)</f>
        <v>HSM+BM(1:1)-S50-P0-H7-B</v>
      </c>
      <c r="L103" s="33">
        <f t="shared" si="17"/>
        <v>50</v>
      </c>
    </row>
    <row r="104" spans="6:12" x14ac:dyDescent="0.25">
      <c r="F104" s="33">
        <v>55469</v>
      </c>
      <c r="G104" s="33">
        <v>18</v>
      </c>
      <c r="H104" s="33">
        <v>102</v>
      </c>
      <c r="I104" s="33" t="str">
        <f t="shared" si="18"/>
        <v>55469-18-102</v>
      </c>
      <c r="J104" s="33" t="s">
        <v>28</v>
      </c>
      <c r="K104" s="33" t="str">
        <f>CONCATENATE($B$2,"+",$B$3,"(1:1)","-S",$A$9,"-P",$A$12,"-H7-",J104)</f>
        <v>HSM+BM(1:1)-S50-P0-H7-C</v>
      </c>
      <c r="L104" s="33">
        <f t="shared" si="17"/>
        <v>50</v>
      </c>
    </row>
    <row r="105" spans="6:12" x14ac:dyDescent="0.25">
      <c r="F105" s="33">
        <v>55469</v>
      </c>
      <c r="G105" s="33">
        <v>18</v>
      </c>
      <c r="H105" s="33">
        <v>103</v>
      </c>
      <c r="I105" s="33" t="str">
        <f t="shared" si="18"/>
        <v>55469-18-103</v>
      </c>
      <c r="J105" s="33" t="s">
        <v>11</v>
      </c>
      <c r="K105" s="33" t="str">
        <f>CONCATENATE($B$2,"+",$B$3,"(1:1)","-S",$A$9,"-P",$A$14,"-H7-",J105)</f>
        <v>HSM+BM(1:1)-S50-P25-H7-A</v>
      </c>
      <c r="L105" s="33">
        <f t="shared" si="17"/>
        <v>50</v>
      </c>
    </row>
    <row r="106" spans="6:12" x14ac:dyDescent="0.25">
      <c r="F106" s="33">
        <v>55469</v>
      </c>
      <c r="G106" s="33">
        <v>18</v>
      </c>
      <c r="H106" s="33">
        <v>104</v>
      </c>
      <c r="I106" s="33" t="str">
        <f t="shared" si="18"/>
        <v>55469-18-104</v>
      </c>
      <c r="J106" s="33" t="s">
        <v>15</v>
      </c>
      <c r="K106" s="33" t="str">
        <f>CONCATENATE($B$2,"+",$B$3,"(1:1)","-S",$A$9,"-P",$A$14,"-H7-",J106)</f>
        <v>HSM+BM(1:1)-S50-P25-H7-B</v>
      </c>
      <c r="L106" s="33">
        <f t="shared" si="17"/>
        <v>50</v>
      </c>
    </row>
    <row r="107" spans="6:12" x14ac:dyDescent="0.25">
      <c r="F107" s="33">
        <v>55469</v>
      </c>
      <c r="G107" s="33">
        <v>18</v>
      </c>
      <c r="H107" s="33">
        <v>105</v>
      </c>
      <c r="I107" s="33" t="str">
        <f t="shared" si="18"/>
        <v>55469-18-105</v>
      </c>
      <c r="J107" s="33" t="s">
        <v>28</v>
      </c>
      <c r="K107" s="33" t="str">
        <f>CONCATENATE($B$2,"+",$B$3,"(1:1)","-S",$A$9,"-P",$A$14,"-H7-",J107)</f>
        <v>HSM+BM(1:1)-S50-P25-H7-C</v>
      </c>
      <c r="L107" s="33">
        <f t="shared" si="17"/>
        <v>50</v>
      </c>
    </row>
    <row r="108" spans="6:12" x14ac:dyDescent="0.25">
      <c r="F108" s="33">
        <v>55469</v>
      </c>
      <c r="G108" s="33">
        <v>18</v>
      </c>
      <c r="H108" s="33">
        <v>106</v>
      </c>
      <c r="I108" s="33" t="str">
        <f t="shared" si="18"/>
        <v>55469-18-106</v>
      </c>
      <c r="J108" s="33" t="s">
        <v>11</v>
      </c>
      <c r="K108" s="33" t="str">
        <f>CONCATENATE($B$2,"+",$B$3,"(1:1)","-S",$A$9,"-P",$A$15,"-H7-",J108)</f>
        <v>HSM+BM(1:1)-S50-P50-H7-A</v>
      </c>
      <c r="L108" s="33">
        <f t="shared" si="17"/>
        <v>50</v>
      </c>
    </row>
    <row r="109" spans="6:12" x14ac:dyDescent="0.25">
      <c r="F109" s="33">
        <v>55469</v>
      </c>
      <c r="G109" s="33">
        <v>18</v>
      </c>
      <c r="H109" s="33">
        <v>107</v>
      </c>
      <c r="I109" s="33" t="str">
        <f t="shared" si="18"/>
        <v>55469-18-107</v>
      </c>
      <c r="J109" s="33" t="s">
        <v>15</v>
      </c>
      <c r="K109" s="33" t="str">
        <f>CONCATENATE($B$2,"+",$B$3,"(1:1)","-S",$A$9,"-P",$A$15,"-H7-",J109)</f>
        <v>HSM+BM(1:1)-S50-P50-H7-B</v>
      </c>
      <c r="L109" s="33">
        <f t="shared" si="17"/>
        <v>50</v>
      </c>
    </row>
    <row r="110" spans="6:12" x14ac:dyDescent="0.25">
      <c r="F110" s="33">
        <v>55469</v>
      </c>
      <c r="G110" s="33">
        <v>18</v>
      </c>
      <c r="H110" s="33">
        <v>108</v>
      </c>
      <c r="I110" s="33" t="str">
        <f t="shared" si="18"/>
        <v>55469-18-108</v>
      </c>
      <c r="J110" s="33" t="s">
        <v>28</v>
      </c>
      <c r="K110" s="33" t="str">
        <f>CONCATENATE($B$2,"+",$B$3,"(1:1)","-S",$A$9,"-P",$A$15,"-H7-",J110)</f>
        <v>HSM+BM(1:1)-S50-P50-H7-C</v>
      </c>
      <c r="L110" s="33">
        <f t="shared" si="17"/>
        <v>50</v>
      </c>
    </row>
    <row r="111" spans="6:12" x14ac:dyDescent="0.25">
      <c r="F111" s="33">
        <v>55469</v>
      </c>
      <c r="G111" s="33">
        <v>18</v>
      </c>
      <c r="H111" s="33">
        <v>109</v>
      </c>
      <c r="I111" s="33" t="str">
        <f t="shared" si="18"/>
        <v>55469-18-109</v>
      </c>
      <c r="J111" s="33" t="s">
        <v>11</v>
      </c>
      <c r="K111" s="33" t="str">
        <f>CONCATENATE($B$2,"+",$B$3,"(1:1)","-S",$A$9,"-P",$A$16,"-H7-",J111)</f>
        <v>HSM+BM(1:1)-S50-P100-H7-A</v>
      </c>
      <c r="L111" s="33">
        <f t="shared" si="17"/>
        <v>50</v>
      </c>
    </row>
    <row r="112" spans="6:12" x14ac:dyDescent="0.25">
      <c r="F112" s="33">
        <v>55469</v>
      </c>
      <c r="G112" s="33">
        <v>18</v>
      </c>
      <c r="H112" s="33">
        <v>110</v>
      </c>
      <c r="I112" s="33" t="str">
        <f t="shared" si="18"/>
        <v>55469-18-110</v>
      </c>
      <c r="J112" s="33" t="s">
        <v>15</v>
      </c>
      <c r="K112" s="33" t="str">
        <f>CONCATENATE($B$2,"+",$B$3,"(1:1)","-S",$A$9,"-P",$A$16,"-H7-",J112)</f>
        <v>HSM+BM(1:1)-S50-P100-H7-B</v>
      </c>
      <c r="L112" s="33">
        <f t="shared" si="17"/>
        <v>50</v>
      </c>
    </row>
    <row r="113" spans="6:12" x14ac:dyDescent="0.25">
      <c r="F113" s="33">
        <v>55469</v>
      </c>
      <c r="G113" s="33">
        <v>18</v>
      </c>
      <c r="H113" s="33">
        <v>111</v>
      </c>
      <c r="I113" s="33" t="str">
        <f t="shared" si="18"/>
        <v>55469-18-111</v>
      </c>
      <c r="J113" s="33" t="s">
        <v>28</v>
      </c>
      <c r="K113" s="33" t="str">
        <f>CONCATENATE($B$2,"+",$B$3,"(1:1)","-S",$A$9,"-P",$A$16,"-H7-",J113)</f>
        <v>HSM+BM(1:1)-S50-P100-H7-C</v>
      </c>
      <c r="L113" s="33">
        <f t="shared" si="17"/>
        <v>50</v>
      </c>
    </row>
  </sheetData>
  <pageMargins left="0.25" right="0.25" top="0.75" bottom="0.75" header="0.3" footer="0.3"/>
  <pageSetup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9064-F4D0-4F08-B0DB-C7F15863CE4B}">
  <dimension ref="A1:J38"/>
  <sheetViews>
    <sheetView workbookViewId="0">
      <selection activeCell="G12" sqref="G12"/>
    </sheetView>
  </sheetViews>
  <sheetFormatPr defaultRowHeight="15" x14ac:dyDescent="0.25"/>
  <cols>
    <col min="1" max="1" width="59.28515625" bestFit="1" customWidth="1"/>
    <col min="2" max="3" width="11.5703125" hidden="1" customWidth="1"/>
    <col min="4" max="4" width="18" hidden="1" customWidth="1"/>
    <col min="5" max="5" width="23.140625" bestFit="1" customWidth="1"/>
    <col min="6" max="6" width="10.85546875" customWidth="1"/>
    <col min="7" max="7" width="17.5703125" bestFit="1" customWidth="1"/>
    <col min="8" max="8" width="27.42578125" bestFit="1" customWidth="1"/>
    <col min="9" max="9" width="27.42578125" customWidth="1"/>
  </cols>
  <sheetData>
    <row r="1" spans="1:10" x14ac:dyDescent="0.25">
      <c r="A1" s="14" t="s">
        <v>37</v>
      </c>
      <c r="B1" s="15" t="s">
        <v>38</v>
      </c>
      <c r="C1" s="15" t="s">
        <v>39</v>
      </c>
      <c r="D1" s="15" t="s">
        <v>40</v>
      </c>
      <c r="E1" s="15" t="s">
        <v>41</v>
      </c>
      <c r="F1" s="15" t="s">
        <v>42</v>
      </c>
      <c r="G1" s="15" t="s">
        <v>43</v>
      </c>
      <c r="H1" s="15" t="s">
        <v>44</v>
      </c>
      <c r="I1" s="15" t="s">
        <v>45</v>
      </c>
    </row>
    <row r="2" spans="1:10" x14ac:dyDescent="0.25">
      <c r="A2" s="16" t="s">
        <v>46</v>
      </c>
      <c r="C2" t="s">
        <v>47</v>
      </c>
      <c r="D2" t="s">
        <v>47</v>
      </c>
      <c r="E2" s="20">
        <v>314.05</v>
      </c>
      <c r="F2" s="13" t="s">
        <v>48</v>
      </c>
      <c r="G2" s="20">
        <v>10</v>
      </c>
      <c r="H2" s="20" t="s">
        <v>49</v>
      </c>
      <c r="I2" s="20"/>
    </row>
    <row r="3" spans="1:10" x14ac:dyDescent="0.25">
      <c r="A3" s="16" t="s">
        <v>50</v>
      </c>
      <c r="C3" t="s">
        <v>47</v>
      </c>
      <c r="D3" t="s">
        <v>47</v>
      </c>
      <c r="E3" s="20">
        <v>414.07</v>
      </c>
      <c r="F3" s="13" t="s">
        <v>51</v>
      </c>
      <c r="G3" s="20">
        <v>25</v>
      </c>
      <c r="H3" s="20" t="s">
        <v>49</v>
      </c>
      <c r="I3" s="20"/>
    </row>
    <row r="4" spans="1:10" x14ac:dyDescent="0.25">
      <c r="A4" s="16" t="s">
        <v>52</v>
      </c>
      <c r="D4" t="s">
        <v>47</v>
      </c>
      <c r="E4" s="22">
        <v>300.10000000000002</v>
      </c>
      <c r="F4" s="19" t="s">
        <v>53</v>
      </c>
      <c r="G4" s="20">
        <v>5</v>
      </c>
      <c r="H4" s="20" t="s">
        <v>49</v>
      </c>
      <c r="I4" s="20"/>
    </row>
    <row r="5" spans="1:10" s="18" customFormat="1" x14ac:dyDescent="0.25">
      <c r="A5" s="16" t="s">
        <v>54</v>
      </c>
      <c r="E5" s="21">
        <v>571.20699999999999</v>
      </c>
      <c r="F5" s="23" t="s">
        <v>55</v>
      </c>
      <c r="G5" s="21" t="s">
        <v>49</v>
      </c>
      <c r="H5" s="21">
        <v>50</v>
      </c>
      <c r="I5" s="21">
        <f>H5*1000</f>
        <v>50000</v>
      </c>
      <c r="J5" s="18" t="s">
        <v>60</v>
      </c>
    </row>
    <row r="6" spans="1:10" x14ac:dyDescent="0.25">
      <c r="A6" s="16" t="s">
        <v>56</v>
      </c>
      <c r="B6" t="s">
        <v>47</v>
      </c>
      <c r="E6" s="20">
        <v>528.17999999999995</v>
      </c>
      <c r="F6" s="24" t="s">
        <v>57</v>
      </c>
      <c r="G6" s="20">
        <v>0.25</v>
      </c>
      <c r="H6" s="20" t="s">
        <v>49</v>
      </c>
      <c r="I6" s="20"/>
    </row>
    <row r="7" spans="1:10" x14ac:dyDescent="0.25">
      <c r="A7" s="16" t="s">
        <v>58</v>
      </c>
      <c r="E7" s="20">
        <v>538.21</v>
      </c>
      <c r="F7" s="24" t="s">
        <v>59</v>
      </c>
      <c r="G7" s="20">
        <v>1</v>
      </c>
      <c r="H7" s="20" t="s">
        <v>49</v>
      </c>
      <c r="I7" s="20"/>
    </row>
    <row r="37" spans="1:1" x14ac:dyDescent="0.25">
      <c r="A37" s="16"/>
    </row>
    <row r="38" spans="1:1" x14ac:dyDescent="0.25">
      <c r="A38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70C8-E29D-4A35-A3E6-FBEA38F1FE42}">
  <dimension ref="A2:A11"/>
  <sheetViews>
    <sheetView workbookViewId="0">
      <selection activeCell="H10" sqref="H10"/>
    </sheetView>
  </sheetViews>
  <sheetFormatPr defaultRowHeight="15" x14ac:dyDescent="0.25"/>
  <sheetData>
    <row r="2" spans="1:1" x14ac:dyDescent="0.25">
      <c r="A2" s="17"/>
    </row>
    <row r="5" spans="1:1" x14ac:dyDescent="0.25">
      <c r="A5" s="17"/>
    </row>
    <row r="6" spans="1:1" x14ac:dyDescent="0.25">
      <c r="A6" s="17"/>
    </row>
    <row r="8" spans="1:1" x14ac:dyDescent="0.25">
      <c r="A8" s="17"/>
    </row>
    <row r="9" spans="1:1" x14ac:dyDescent="0.25">
      <c r="A9" s="17"/>
    </row>
    <row r="11" spans="1:1" x14ac:dyDescent="0.25">
      <c r="A1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 2b Sample List</vt:lpstr>
      <vt:lpstr>PFAS Material Info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Sims, Ken R</dc:creator>
  <cp:lastModifiedBy>Siriwardena, Dinusha P</cp:lastModifiedBy>
  <cp:lastPrinted>2020-08-04T22:29:31Z</cp:lastPrinted>
  <dcterms:created xsi:type="dcterms:W3CDTF">2020-07-20T20:37:43Z</dcterms:created>
  <dcterms:modified xsi:type="dcterms:W3CDTF">2021-03-16T18:47:11Z</dcterms:modified>
</cp:coreProperties>
</file>