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5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7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8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9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3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24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25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26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27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TENBERG\Box\Pegasus WA 5-24 ETSC 100143800\TD P5-24 Proteins Stabilization\PFAS Norwell Data\Isotherm Study_Buffer\Adsorption Modeling\"/>
    </mc:Choice>
  </mc:AlternateContent>
  <xr:revisionPtr revIDLastSave="0" documentId="13_ncr:1_{9BF55CAD-70C3-46EA-B2B2-455C3BF5F9A1}" xr6:coauthVersionLast="46" xr6:coauthVersionMax="46" xr10:uidLastSave="{00000000-0000-0000-0000-000000000000}"/>
  <bookViews>
    <workbookView xWindow="-120" yWindow="-120" windowWidth="29040" windowHeight="15840" tabRatio="646" activeTab="1" xr2:uid="{61E5D954-A204-407D-8F52-6B8584EB6289}"/>
  </bookViews>
  <sheets>
    <sheet name="Raw Data &amp; Graphs" sheetId="2" r:id="rId1"/>
    <sheet name="Kd Calcs" sheetId="5" r:id="rId2"/>
    <sheet name="Isotherms - HSM" sheetId="6" r:id="rId3"/>
    <sheet name="Isotherms - BM1" sheetId="7" r:id="rId4"/>
    <sheet name="Isotherms - BM2" sheetId="10" r:id="rId5"/>
    <sheet name="Isotherms - BM3" sheetId="11" r:id="rId6"/>
    <sheet name="Isotherms - HSM+BM1 (1-1)" sheetId="13" r:id="rId7"/>
    <sheet name="Isotherms - SHW" sheetId="9" r:id="rId8"/>
    <sheet name="PFAS Controls Curve" sheetId="3" r:id="rId9"/>
  </sheets>
  <definedNames>
    <definedName name="solver_adj" localSheetId="3" hidden="1">'Isotherms - BM1'!$V$4:$W$4</definedName>
    <definedName name="solver_adj" localSheetId="4" hidden="1">'Isotherms - BM2'!$V$55:$W$55</definedName>
    <definedName name="solver_adj" localSheetId="5" hidden="1">'Isotherms - BM3'!$V$55:$W$55</definedName>
    <definedName name="solver_adj" localSheetId="2" hidden="1">'Isotherms - HSM'!$V$55:$W$55</definedName>
    <definedName name="solver_adj" localSheetId="6" hidden="1">'Isotherms - HSM+BM1 (1-1)'!$V$4:$W$4</definedName>
    <definedName name="solver_adj" localSheetId="7" hidden="1">'Isotherms - SHW'!$V$43:$W$43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cvg" localSheetId="2" hidden="1">0.0001</definedName>
    <definedName name="solver_cvg" localSheetId="6" hidden="1">0.0001</definedName>
    <definedName name="solver_cvg" localSheetId="7" hidden="1">0.0001</definedName>
    <definedName name="solver_drv" localSheetId="3" hidden="1">2</definedName>
    <definedName name="solver_drv" localSheetId="4" hidden="1">2</definedName>
    <definedName name="solver_drv" localSheetId="5" hidden="1">2</definedName>
    <definedName name="solver_drv" localSheetId="2" hidden="1">2</definedName>
    <definedName name="solver_drv" localSheetId="6" hidden="1">2</definedName>
    <definedName name="solver_drv" localSheetId="7" hidden="1">2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2" hidden="1">1</definedName>
    <definedName name="solver_eng" localSheetId="6" hidden="1">1</definedName>
    <definedName name="solver_eng" localSheetId="7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2" hidden="1">1</definedName>
    <definedName name="solver_est" localSheetId="6" hidden="1">1</definedName>
    <definedName name="solver_est" localSheetId="7" hidden="1">1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2" hidden="1">2147483647</definedName>
    <definedName name="solver_itr" localSheetId="6" hidden="1">2147483647</definedName>
    <definedName name="solver_itr" localSheetId="7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2" hidden="1">2147483647</definedName>
    <definedName name="solver_mip" localSheetId="6" hidden="1">2147483647</definedName>
    <definedName name="solver_mip" localSheetId="7" hidden="1">2147483647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2" hidden="1">30</definedName>
    <definedName name="solver_mni" localSheetId="6" hidden="1">30</definedName>
    <definedName name="solver_mni" localSheetId="7" hidden="1">30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rt" localSheetId="2" hidden="1">0.075</definedName>
    <definedName name="solver_mrt" localSheetId="6" hidden="1">0.075</definedName>
    <definedName name="solver_mrt" localSheetId="7" hidden="1">0.075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2" hidden="1">2</definedName>
    <definedName name="solver_msl" localSheetId="6" hidden="1">2</definedName>
    <definedName name="solver_msl" localSheetId="7" hidden="1">2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2" hidden="1">1</definedName>
    <definedName name="solver_neg" localSheetId="6" hidden="1">1</definedName>
    <definedName name="solver_neg" localSheetId="7" hidden="1">1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2" hidden="1">2147483647</definedName>
    <definedName name="solver_nod" localSheetId="6" hidden="1">2147483647</definedName>
    <definedName name="solver_nod" localSheetId="7" hidden="1">2147483647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2" hidden="1">0</definedName>
    <definedName name="solver_num" localSheetId="6" hidden="1">0</definedName>
    <definedName name="solver_num" localSheetId="7" hidden="1">0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2" hidden="1">1</definedName>
    <definedName name="solver_nwt" localSheetId="6" hidden="1">1</definedName>
    <definedName name="solver_nwt" localSheetId="7" hidden="1">1</definedName>
    <definedName name="solver_opt" localSheetId="3" hidden="1">'Isotherms - BM1'!$Y$10</definedName>
    <definedName name="solver_opt" localSheetId="4" hidden="1">'Isotherms - BM2'!$Y$61</definedName>
    <definedName name="solver_opt" localSheetId="5" hidden="1">'Isotherms - BM3'!$Y$61</definedName>
    <definedName name="solver_opt" localSheetId="2" hidden="1">'Isotherms - HSM'!$Y$61</definedName>
    <definedName name="solver_opt" localSheetId="6" hidden="1">'Isotherms - HSM+BM1 (1-1)'!$Y$10</definedName>
    <definedName name="solver_opt" localSheetId="7" hidden="1">'Isotherms - SHW'!$Y$49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2" hidden="1">0.000001</definedName>
    <definedName name="solver_pre" localSheetId="6" hidden="1">0.000001</definedName>
    <definedName name="solver_pre" localSheetId="7" hidden="1">0.000001</definedName>
    <definedName name="solver_rbv" localSheetId="3" hidden="1">2</definedName>
    <definedName name="solver_rbv" localSheetId="4" hidden="1">2</definedName>
    <definedName name="solver_rbv" localSheetId="5" hidden="1">2</definedName>
    <definedName name="solver_rbv" localSheetId="2" hidden="1">2</definedName>
    <definedName name="solver_rbv" localSheetId="6" hidden="1">2</definedName>
    <definedName name="solver_rbv" localSheetId="7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2" hidden="1">2</definedName>
    <definedName name="solver_rlx" localSheetId="6" hidden="1">2</definedName>
    <definedName name="solver_rlx" localSheetId="7" hidden="1">2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2" hidden="1">0</definedName>
    <definedName name="solver_rsd" localSheetId="6" hidden="1">0</definedName>
    <definedName name="solver_rsd" localSheetId="7" hidden="1">0</definedName>
    <definedName name="solver_scl" localSheetId="3" hidden="1">2</definedName>
    <definedName name="solver_scl" localSheetId="4" hidden="1">2</definedName>
    <definedName name="solver_scl" localSheetId="5" hidden="1">2</definedName>
    <definedName name="solver_scl" localSheetId="2" hidden="1">2</definedName>
    <definedName name="solver_scl" localSheetId="6" hidden="1">2</definedName>
    <definedName name="solver_scl" localSheetId="7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2" hidden="1">2</definedName>
    <definedName name="solver_sho" localSheetId="6" hidden="1">2</definedName>
    <definedName name="solver_sho" localSheetId="7" hidden="1">2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2" hidden="1">100</definedName>
    <definedName name="solver_ssz" localSheetId="6" hidden="1">100</definedName>
    <definedName name="solver_ssz" localSheetId="7" hidden="1">100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2" hidden="1">2147483647</definedName>
    <definedName name="solver_tim" localSheetId="6" hidden="1">2147483647</definedName>
    <definedName name="solver_tim" localSheetId="7" hidden="1">2147483647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2" hidden="1">0.01</definedName>
    <definedName name="solver_tol" localSheetId="6" hidden="1">0.01</definedName>
    <definedName name="solver_tol" localSheetId="7" hidden="1">0.01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2" hidden="1">2</definedName>
    <definedName name="solver_typ" localSheetId="6" hidden="1">2</definedName>
    <definedName name="solver_typ" localSheetId="7" hidden="1">2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2" hidden="1">0</definedName>
    <definedName name="solver_val" localSheetId="6" hidden="1">0</definedName>
    <definedName name="solver_val" localSheetId="7" hidden="1">0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2" hidden="1">3</definedName>
    <definedName name="solver_ver" localSheetId="6" hidden="1">3</definedName>
    <definedName name="solver_ver" localSheetId="7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7" l="1"/>
  <c r="H4" i="7" s="1"/>
  <c r="G70" i="9"/>
  <c r="G57" i="9"/>
  <c r="G43" i="9"/>
  <c r="G30" i="9"/>
  <c r="G17" i="9"/>
  <c r="G4" i="9"/>
  <c r="G55" i="7"/>
  <c r="G42" i="7"/>
  <c r="G30" i="7"/>
  <c r="H30" i="7" s="1"/>
  <c r="G17" i="7"/>
  <c r="AA17" i="9"/>
  <c r="AB57" i="9"/>
  <c r="AA57" i="9"/>
  <c r="A48" i="9" l="1"/>
  <c r="AE47" i="9"/>
  <c r="AD47" i="9"/>
  <c r="S47" i="9"/>
  <c r="R47" i="9"/>
  <c r="A47" i="9"/>
  <c r="AE46" i="9"/>
  <c r="AD46" i="9"/>
  <c r="S46" i="9"/>
  <c r="R46" i="9"/>
  <c r="A46" i="9"/>
  <c r="AE45" i="9"/>
  <c r="AD45" i="9"/>
  <c r="S45" i="9"/>
  <c r="R45" i="9"/>
  <c r="A45" i="9"/>
  <c r="AE44" i="9"/>
  <c r="AD44" i="9"/>
  <c r="S44" i="9"/>
  <c r="R44" i="9"/>
  <c r="A44" i="9"/>
  <c r="AE43" i="9"/>
  <c r="AD43" i="9"/>
  <c r="AC43" i="9" s="1"/>
  <c r="S43" i="9"/>
  <c r="T43" i="9" s="1"/>
  <c r="R43" i="9"/>
  <c r="U43" i="9" s="1"/>
  <c r="J43" i="9" s="1"/>
  <c r="H43" i="9"/>
  <c r="A43" i="9"/>
  <c r="A42" i="9"/>
  <c r="I43" i="9" l="1"/>
  <c r="X43" i="9" s="1"/>
  <c r="Y43" i="9" s="1"/>
  <c r="AA43" i="9"/>
  <c r="AB43" i="9" s="1"/>
  <c r="AE57" i="13"/>
  <c r="AD57" i="13"/>
  <c r="S57" i="13"/>
  <c r="R57" i="13"/>
  <c r="A57" i="13"/>
  <c r="AE56" i="13"/>
  <c r="AD56" i="13"/>
  <c r="S56" i="13"/>
  <c r="R56" i="13"/>
  <c r="A56" i="13"/>
  <c r="AE55" i="13"/>
  <c r="AD55" i="13"/>
  <c r="AC55" i="13" s="1"/>
  <c r="S55" i="13"/>
  <c r="R55" i="13"/>
  <c r="G55" i="13"/>
  <c r="H55" i="13" s="1"/>
  <c r="A55" i="13"/>
  <c r="A54" i="13"/>
  <c r="AE44" i="13"/>
  <c r="AD44" i="13"/>
  <c r="S44" i="13"/>
  <c r="R44" i="13"/>
  <c r="A44" i="13"/>
  <c r="AE43" i="13"/>
  <c r="AC42" i="13" s="1"/>
  <c r="AD43" i="13"/>
  <c r="S43" i="13"/>
  <c r="R43" i="13"/>
  <c r="A43" i="13"/>
  <c r="AE42" i="13"/>
  <c r="AD42" i="13"/>
  <c r="AA42" i="13"/>
  <c r="AB42" i="13" s="1"/>
  <c r="S42" i="13"/>
  <c r="R42" i="13"/>
  <c r="U42" i="13" s="1"/>
  <c r="J42" i="13" s="1"/>
  <c r="G42" i="13"/>
  <c r="H42" i="13" s="1"/>
  <c r="A42" i="13"/>
  <c r="A41" i="13"/>
  <c r="AE32" i="13"/>
  <c r="AD32" i="13"/>
  <c r="S32" i="13"/>
  <c r="R32" i="13"/>
  <c r="A32" i="13"/>
  <c r="AE31" i="13"/>
  <c r="AD31" i="13"/>
  <c r="S31" i="13"/>
  <c r="R31" i="13"/>
  <c r="A31" i="13"/>
  <c r="AE30" i="13"/>
  <c r="AD30" i="13"/>
  <c r="AA30" i="13" s="1"/>
  <c r="AB30" i="13" s="1"/>
  <c r="S30" i="13"/>
  <c r="R30" i="13"/>
  <c r="U30" i="13" s="1"/>
  <c r="J30" i="13" s="1"/>
  <c r="H30" i="13"/>
  <c r="G30" i="13"/>
  <c r="A30" i="13"/>
  <c r="A29" i="13"/>
  <c r="AE19" i="13"/>
  <c r="AD19" i="13"/>
  <c r="S19" i="13"/>
  <c r="R19" i="13"/>
  <c r="A19" i="13"/>
  <c r="AE18" i="13"/>
  <c r="AD18" i="13"/>
  <c r="S18" i="13"/>
  <c r="R18" i="13"/>
  <c r="A18" i="13"/>
  <c r="AE17" i="13"/>
  <c r="AD17" i="13"/>
  <c r="AA17" i="13" s="1"/>
  <c r="AB17" i="13" s="1"/>
  <c r="S17" i="13"/>
  <c r="R17" i="13"/>
  <c r="J17" i="13"/>
  <c r="G17" i="13"/>
  <c r="H17" i="13" s="1"/>
  <c r="A17" i="13"/>
  <c r="A16" i="13"/>
  <c r="AE6" i="13"/>
  <c r="AD6" i="13"/>
  <c r="S6" i="13"/>
  <c r="R6" i="13"/>
  <c r="AE5" i="13"/>
  <c r="AD5" i="13"/>
  <c r="S5" i="13"/>
  <c r="R5" i="13"/>
  <c r="AE4" i="13"/>
  <c r="AC4" i="13" s="1"/>
  <c r="AD4" i="13"/>
  <c r="AA4" i="13"/>
  <c r="AB4" i="13" s="1"/>
  <c r="T4" i="13"/>
  <c r="S4" i="13"/>
  <c r="R4" i="13"/>
  <c r="G4" i="13"/>
  <c r="H4" i="13" s="1"/>
  <c r="E3" i="13"/>
  <c r="D3" i="13"/>
  <c r="AE57" i="11"/>
  <c r="AD57" i="11"/>
  <c r="S57" i="11"/>
  <c r="R57" i="11"/>
  <c r="A57" i="11"/>
  <c r="AE56" i="11"/>
  <c r="AD56" i="11"/>
  <c r="S56" i="11"/>
  <c r="R56" i="11"/>
  <c r="A56" i="11"/>
  <c r="AE55" i="11"/>
  <c r="AD55" i="11"/>
  <c r="AC55" i="11" s="1"/>
  <c r="S55" i="11"/>
  <c r="R55" i="11"/>
  <c r="G55" i="11"/>
  <c r="H55" i="11" s="1"/>
  <c r="A55" i="11"/>
  <c r="A54" i="11"/>
  <c r="AE44" i="11"/>
  <c r="AD44" i="11"/>
  <c r="S44" i="11"/>
  <c r="R44" i="11"/>
  <c r="A44" i="11"/>
  <c r="AE43" i="11"/>
  <c r="AD43" i="11"/>
  <c r="S43" i="11"/>
  <c r="R43" i="11"/>
  <c r="A43" i="11"/>
  <c r="AE42" i="11"/>
  <c r="AD42" i="11"/>
  <c r="AC42" i="11" s="1"/>
  <c r="AA42" i="11"/>
  <c r="AB42" i="11" s="1"/>
  <c r="S42" i="11"/>
  <c r="R42" i="11"/>
  <c r="U42" i="11" s="1"/>
  <c r="J42" i="11" s="1"/>
  <c r="G42" i="11"/>
  <c r="H42" i="11" s="1"/>
  <c r="A42" i="11"/>
  <c r="A41" i="11"/>
  <c r="AE32" i="11"/>
  <c r="AD32" i="11"/>
  <c r="S32" i="11"/>
  <c r="R32" i="11"/>
  <c r="A32" i="11"/>
  <c r="AE31" i="11"/>
  <c r="AD31" i="11"/>
  <c r="S31" i="11"/>
  <c r="R31" i="11"/>
  <c r="A31" i="11"/>
  <c r="AE30" i="11"/>
  <c r="AD30" i="11"/>
  <c r="S30" i="11"/>
  <c r="R30" i="11"/>
  <c r="G30" i="11"/>
  <c r="H30" i="11" s="1"/>
  <c r="A30" i="11"/>
  <c r="A29" i="11"/>
  <c r="AE19" i="11"/>
  <c r="AD19" i="11"/>
  <c r="S19" i="11"/>
  <c r="R19" i="11"/>
  <c r="A19" i="11"/>
  <c r="AE18" i="11"/>
  <c r="AA17" i="11" s="1"/>
  <c r="AB17" i="11" s="1"/>
  <c r="AD18" i="11"/>
  <c r="S18" i="11"/>
  <c r="R18" i="11"/>
  <c r="A18" i="11"/>
  <c r="AE17" i="11"/>
  <c r="AD17" i="11"/>
  <c r="S17" i="11"/>
  <c r="T17" i="11" s="1"/>
  <c r="R17" i="11"/>
  <c r="J17" i="11"/>
  <c r="G17" i="11"/>
  <c r="H17" i="11" s="1"/>
  <c r="A17" i="11"/>
  <c r="A16" i="11"/>
  <c r="AE6" i="11"/>
  <c r="AD6" i="11"/>
  <c r="S6" i="11"/>
  <c r="R6" i="11"/>
  <c r="AE5" i="11"/>
  <c r="AD5" i="11"/>
  <c r="S5" i="11"/>
  <c r="R5" i="11"/>
  <c r="AE4" i="11"/>
  <c r="AD4" i="11"/>
  <c r="AA4" i="11"/>
  <c r="AB4" i="11" s="1"/>
  <c r="T4" i="11"/>
  <c r="S4" i="11"/>
  <c r="R4" i="11"/>
  <c r="G4" i="11"/>
  <c r="H4" i="11" s="1"/>
  <c r="E3" i="11"/>
  <c r="D3" i="11"/>
  <c r="AD19" i="10"/>
  <c r="AE19" i="10"/>
  <c r="AA17" i="10"/>
  <c r="AB17" i="10" s="1"/>
  <c r="T55" i="10"/>
  <c r="AE57" i="10"/>
  <c r="AD57" i="10"/>
  <c r="S57" i="10"/>
  <c r="R57" i="10"/>
  <c r="A57" i="10"/>
  <c r="AE56" i="10"/>
  <c r="AD56" i="10"/>
  <c r="S56" i="10"/>
  <c r="R56" i="10"/>
  <c r="A56" i="10"/>
  <c r="AE55" i="10"/>
  <c r="AC55" i="10" s="1"/>
  <c r="AD55" i="10"/>
  <c r="AA55" i="10"/>
  <c r="AB55" i="10" s="1"/>
  <c r="S55" i="10"/>
  <c r="R55" i="10"/>
  <c r="G55" i="10"/>
  <c r="H55" i="10" s="1"/>
  <c r="A55" i="10"/>
  <c r="A54" i="10"/>
  <c r="AA42" i="10"/>
  <c r="AB42" i="10" s="1"/>
  <c r="AE44" i="10"/>
  <c r="AD44" i="10"/>
  <c r="S44" i="10"/>
  <c r="R44" i="10"/>
  <c r="A44" i="10"/>
  <c r="AE43" i="10"/>
  <c r="AD43" i="10"/>
  <c r="S43" i="10"/>
  <c r="R43" i="10"/>
  <c r="A43" i="10"/>
  <c r="AE42" i="10"/>
  <c r="AC42" i="10" s="1"/>
  <c r="AD42" i="10"/>
  <c r="T42" i="10"/>
  <c r="S42" i="10"/>
  <c r="U42" i="10" s="1"/>
  <c r="J42" i="10" s="1"/>
  <c r="R42" i="10"/>
  <c r="G42" i="10"/>
  <c r="H42" i="10" s="1"/>
  <c r="A42" i="10"/>
  <c r="A41" i="10"/>
  <c r="T30" i="10"/>
  <c r="AE32" i="10"/>
  <c r="AD32" i="10"/>
  <c r="S32" i="10"/>
  <c r="R32" i="10"/>
  <c r="A32" i="10"/>
  <c r="AE31" i="10"/>
  <c r="AD31" i="10"/>
  <c r="S31" i="10"/>
  <c r="R31" i="10"/>
  <c r="A31" i="10"/>
  <c r="AE30" i="10"/>
  <c r="AC30" i="10" s="1"/>
  <c r="AD30" i="10"/>
  <c r="AA30" i="10"/>
  <c r="AB30" i="10" s="1"/>
  <c r="S30" i="10"/>
  <c r="R30" i="10"/>
  <c r="G30" i="10"/>
  <c r="H30" i="10" s="1"/>
  <c r="A30" i="10"/>
  <c r="A29" i="10"/>
  <c r="S19" i="10"/>
  <c r="R19" i="10"/>
  <c r="A19" i="10"/>
  <c r="AE18" i="10"/>
  <c r="AD18" i="10"/>
  <c r="S18" i="10"/>
  <c r="R18" i="10"/>
  <c r="A18" i="10"/>
  <c r="AE17" i="10"/>
  <c r="AD17" i="10"/>
  <c r="S17" i="10"/>
  <c r="T17" i="10" s="1"/>
  <c r="R17" i="10"/>
  <c r="J17" i="10"/>
  <c r="G17" i="10"/>
  <c r="H17" i="10" s="1"/>
  <c r="A17" i="10"/>
  <c r="A16" i="10"/>
  <c r="AE6" i="10"/>
  <c r="AD6" i="10"/>
  <c r="S6" i="10"/>
  <c r="R6" i="10"/>
  <c r="AE5" i="10"/>
  <c r="AD5" i="10"/>
  <c r="S5" i="10"/>
  <c r="R5" i="10"/>
  <c r="AE4" i="10"/>
  <c r="AD4" i="10"/>
  <c r="AC4" i="10"/>
  <c r="S4" i="10"/>
  <c r="R4" i="10"/>
  <c r="G4" i="10"/>
  <c r="H4" i="10" s="1"/>
  <c r="E3" i="10"/>
  <c r="D3" i="10"/>
  <c r="AD35" i="9"/>
  <c r="AE35" i="9"/>
  <c r="R35" i="9"/>
  <c r="S35" i="9"/>
  <c r="A75" i="9"/>
  <c r="AE74" i="9"/>
  <c r="AD74" i="9"/>
  <c r="S74" i="9"/>
  <c r="R74" i="9"/>
  <c r="A74" i="9"/>
  <c r="AE73" i="9"/>
  <c r="AD73" i="9"/>
  <c r="S73" i="9"/>
  <c r="R73" i="9"/>
  <c r="A73" i="9"/>
  <c r="AE72" i="9"/>
  <c r="AD72" i="9"/>
  <c r="S72" i="9"/>
  <c r="R72" i="9"/>
  <c r="A72" i="9"/>
  <c r="AE71" i="9"/>
  <c r="AD71" i="9"/>
  <c r="S71" i="9"/>
  <c r="R71" i="9"/>
  <c r="A71" i="9"/>
  <c r="AE70" i="9"/>
  <c r="AD70" i="9"/>
  <c r="AA70" i="9"/>
  <c r="AB70" i="9" s="1"/>
  <c r="S70" i="9"/>
  <c r="R70" i="9"/>
  <c r="H70" i="9"/>
  <c r="A70" i="9"/>
  <c r="A69" i="9"/>
  <c r="A62" i="9"/>
  <c r="AE61" i="9"/>
  <c r="AD61" i="9"/>
  <c r="S61" i="9"/>
  <c r="R61" i="9"/>
  <c r="A61" i="9"/>
  <c r="AE60" i="9"/>
  <c r="AD60" i="9"/>
  <c r="S60" i="9"/>
  <c r="R60" i="9"/>
  <c r="A60" i="9"/>
  <c r="AE59" i="9"/>
  <c r="AD59" i="9"/>
  <c r="S59" i="9"/>
  <c r="R59" i="9"/>
  <c r="A59" i="9"/>
  <c r="AE58" i="9"/>
  <c r="AD58" i="9"/>
  <c r="S58" i="9"/>
  <c r="R58" i="9"/>
  <c r="A58" i="9"/>
  <c r="AE57" i="9"/>
  <c r="AC57" i="9" s="1"/>
  <c r="AD57" i="9"/>
  <c r="S57" i="9"/>
  <c r="U57" i="9" s="1"/>
  <c r="J57" i="9" s="1"/>
  <c r="R57" i="9"/>
  <c r="H57" i="9"/>
  <c r="A57" i="9"/>
  <c r="A56" i="9"/>
  <c r="A35" i="9"/>
  <c r="AE34" i="9"/>
  <c r="AD34" i="9"/>
  <c r="S34" i="9"/>
  <c r="R34" i="9"/>
  <c r="A34" i="9"/>
  <c r="AE33" i="9"/>
  <c r="AD33" i="9"/>
  <c r="S33" i="9"/>
  <c r="R33" i="9"/>
  <c r="A33" i="9"/>
  <c r="AE32" i="9"/>
  <c r="AD32" i="9"/>
  <c r="S32" i="9"/>
  <c r="R32" i="9"/>
  <c r="A32" i="9"/>
  <c r="AE31" i="9"/>
  <c r="AD31" i="9"/>
  <c r="S31" i="9"/>
  <c r="R31" i="9"/>
  <c r="A31" i="9"/>
  <c r="AE30" i="9"/>
  <c r="AD30" i="9"/>
  <c r="AA30" i="9"/>
  <c r="AB30" i="9" s="1"/>
  <c r="S30" i="9"/>
  <c r="R30" i="9"/>
  <c r="H30" i="9"/>
  <c r="A30" i="9"/>
  <c r="A29" i="9"/>
  <c r="A22" i="9"/>
  <c r="AE21" i="9"/>
  <c r="AD21" i="9"/>
  <c r="S21" i="9"/>
  <c r="R21" i="9"/>
  <c r="A21" i="9"/>
  <c r="AE20" i="9"/>
  <c r="AD20" i="9"/>
  <c r="S20" i="9"/>
  <c r="R20" i="9"/>
  <c r="A20" i="9"/>
  <c r="AE19" i="9"/>
  <c r="AD19" i="9"/>
  <c r="S19" i="9"/>
  <c r="R19" i="9"/>
  <c r="A19" i="9"/>
  <c r="AE18" i="9"/>
  <c r="AD18" i="9"/>
  <c r="S18" i="9"/>
  <c r="R18" i="9"/>
  <c r="A18" i="9"/>
  <c r="AE17" i="9"/>
  <c r="AD17" i="9"/>
  <c r="S17" i="9"/>
  <c r="R17" i="9"/>
  <c r="J17" i="9"/>
  <c r="H17" i="9"/>
  <c r="A17" i="9"/>
  <c r="A16" i="9"/>
  <c r="AE8" i="9"/>
  <c r="AD8" i="9"/>
  <c r="S8" i="9"/>
  <c r="R8" i="9"/>
  <c r="AE7" i="9"/>
  <c r="AD7" i="9"/>
  <c r="S7" i="9"/>
  <c r="R7" i="9"/>
  <c r="AE6" i="9"/>
  <c r="AD6" i="9"/>
  <c r="S6" i="9"/>
  <c r="R6" i="9"/>
  <c r="AE5" i="9"/>
  <c r="AD5" i="9"/>
  <c r="S5" i="9"/>
  <c r="R5" i="9"/>
  <c r="AE4" i="9"/>
  <c r="AC4" i="9" s="1"/>
  <c r="AD4" i="9"/>
  <c r="S4" i="9"/>
  <c r="R4" i="9"/>
  <c r="H4" i="9"/>
  <c r="E3" i="9"/>
  <c r="D3" i="9"/>
  <c r="T4" i="7"/>
  <c r="R5" i="7"/>
  <c r="AE5" i="7"/>
  <c r="AE7" i="7"/>
  <c r="AD4" i="7"/>
  <c r="A60" i="7"/>
  <c r="AD59" i="7"/>
  <c r="R59" i="7"/>
  <c r="A59" i="7"/>
  <c r="AE58" i="7"/>
  <c r="S58" i="7"/>
  <c r="AD58" i="7"/>
  <c r="A58" i="7"/>
  <c r="AD57" i="7"/>
  <c r="R57" i="7"/>
  <c r="A57" i="7"/>
  <c r="S56" i="7"/>
  <c r="AE56" i="7"/>
  <c r="H55" i="7"/>
  <c r="A56" i="7"/>
  <c r="AD55" i="7"/>
  <c r="S55" i="7"/>
  <c r="AE55" i="7"/>
  <c r="R55" i="7"/>
  <c r="A55" i="7"/>
  <c r="A54" i="7"/>
  <c r="A47" i="7"/>
  <c r="AE46" i="7"/>
  <c r="AD46" i="7"/>
  <c r="S46" i="7"/>
  <c r="R46" i="7"/>
  <c r="A46" i="7"/>
  <c r="AD45" i="7"/>
  <c r="A45" i="7"/>
  <c r="AE44" i="7"/>
  <c r="AD44" i="7"/>
  <c r="S44" i="7"/>
  <c r="R44" i="7"/>
  <c r="A44" i="7"/>
  <c r="AD43" i="7"/>
  <c r="A43" i="7"/>
  <c r="AE42" i="7"/>
  <c r="S42" i="7"/>
  <c r="AD42" i="7"/>
  <c r="A42" i="7"/>
  <c r="A41" i="7"/>
  <c r="A35" i="7"/>
  <c r="AE34" i="7"/>
  <c r="S34" i="7"/>
  <c r="AD34" i="7"/>
  <c r="A34" i="7"/>
  <c r="AD33" i="7"/>
  <c r="R33" i="7"/>
  <c r="A33" i="7"/>
  <c r="AE32" i="7"/>
  <c r="S32" i="7"/>
  <c r="AD32" i="7"/>
  <c r="A32" i="7"/>
  <c r="AD31" i="7"/>
  <c r="R31" i="7"/>
  <c r="A31" i="7"/>
  <c r="AE30" i="7"/>
  <c r="AD30" i="7"/>
  <c r="A30" i="7"/>
  <c r="A29" i="7"/>
  <c r="A22" i="7"/>
  <c r="AE21" i="7"/>
  <c r="AD21" i="7"/>
  <c r="A21" i="7"/>
  <c r="AE20" i="7"/>
  <c r="AD20" i="7"/>
  <c r="S20" i="7"/>
  <c r="R20" i="7"/>
  <c r="A20" i="7"/>
  <c r="AD19" i="7"/>
  <c r="A19" i="7"/>
  <c r="AE18" i="7"/>
  <c r="AD18" i="7"/>
  <c r="S18" i="7"/>
  <c r="R18" i="7"/>
  <c r="A18" i="7"/>
  <c r="J17" i="7"/>
  <c r="AE17" i="7"/>
  <c r="AD17" i="7"/>
  <c r="A17" i="7"/>
  <c r="A16" i="7"/>
  <c r="AE8" i="7"/>
  <c r="AD8" i="7"/>
  <c r="AD7" i="7"/>
  <c r="AD6" i="7"/>
  <c r="R6" i="7"/>
  <c r="AD5" i="7"/>
  <c r="AE4" i="7"/>
  <c r="E3" i="7"/>
  <c r="D3" i="7"/>
  <c r="A54" i="6"/>
  <c r="A55" i="6"/>
  <c r="A56" i="6"/>
  <c r="A57" i="6"/>
  <c r="A58" i="6"/>
  <c r="A59" i="6"/>
  <c r="A60" i="6"/>
  <c r="A41" i="6"/>
  <c r="A42" i="6"/>
  <c r="A43" i="6"/>
  <c r="A44" i="6"/>
  <c r="A45" i="6"/>
  <c r="A46" i="6"/>
  <c r="A47" i="6"/>
  <c r="A29" i="6"/>
  <c r="A30" i="6"/>
  <c r="A31" i="6"/>
  <c r="A32" i="6"/>
  <c r="A33" i="6"/>
  <c r="A34" i="6"/>
  <c r="A35" i="6"/>
  <c r="A17" i="6"/>
  <c r="A18" i="6"/>
  <c r="A19" i="6"/>
  <c r="A20" i="6"/>
  <c r="A21" i="6"/>
  <c r="A22" i="6"/>
  <c r="A16" i="6"/>
  <c r="AE60" i="6"/>
  <c r="AD60" i="6"/>
  <c r="AE47" i="6"/>
  <c r="AD47" i="6"/>
  <c r="AE35" i="6"/>
  <c r="AD35" i="6"/>
  <c r="AE22" i="6"/>
  <c r="AD22" i="6"/>
  <c r="X45" i="9" l="1"/>
  <c r="Y45" i="9" s="1"/>
  <c r="X46" i="9"/>
  <c r="Y46" i="9" s="1"/>
  <c r="X47" i="9"/>
  <c r="Y47" i="9" s="1"/>
  <c r="X44" i="9"/>
  <c r="Y44" i="9" s="1"/>
  <c r="AF47" i="9"/>
  <c r="AF46" i="9"/>
  <c r="AF45" i="9"/>
  <c r="AF44" i="9"/>
  <c r="AF43" i="9"/>
  <c r="AC17" i="9"/>
  <c r="U55" i="13"/>
  <c r="J55" i="13" s="1"/>
  <c r="T30" i="13"/>
  <c r="AC17" i="13"/>
  <c r="T17" i="13"/>
  <c r="I17" i="13" s="1"/>
  <c r="X19" i="13" s="1"/>
  <c r="Y19" i="13" s="1"/>
  <c r="U4" i="13"/>
  <c r="J4" i="13" s="1"/>
  <c r="I4" i="13" s="1"/>
  <c r="AF44" i="13"/>
  <c r="AF43" i="13"/>
  <c r="AF42" i="13"/>
  <c r="AF6" i="13"/>
  <c r="AF5" i="13"/>
  <c r="AF4" i="13"/>
  <c r="I30" i="13"/>
  <c r="X31" i="13" s="1"/>
  <c r="Y31" i="13" s="1"/>
  <c r="AF19" i="13"/>
  <c r="AF18" i="13"/>
  <c r="AF17" i="13"/>
  <c r="AC30" i="13"/>
  <c r="AF32" i="13" s="1"/>
  <c r="T55" i="13"/>
  <c r="AA55" i="13"/>
  <c r="AB55" i="13" s="1"/>
  <c r="T42" i="13"/>
  <c r="I42" i="13" s="1"/>
  <c r="X42" i="13" s="1"/>
  <c r="Y42" i="13" s="1"/>
  <c r="I17" i="11"/>
  <c r="X17" i="11" s="1"/>
  <c r="Y17" i="11" s="1"/>
  <c r="U55" i="11"/>
  <c r="J55" i="11" s="1"/>
  <c r="U30" i="11"/>
  <c r="J30" i="11" s="1"/>
  <c r="U4" i="11"/>
  <c r="J4" i="11" s="1"/>
  <c r="I4" i="11" s="1"/>
  <c r="AC4" i="11"/>
  <c r="AF5" i="11" s="1"/>
  <c r="AC17" i="11"/>
  <c r="T30" i="11"/>
  <c r="AA30" i="11"/>
  <c r="AB30" i="11" s="1"/>
  <c r="AF6" i="11"/>
  <c r="AF44" i="11"/>
  <c r="AF43" i="11"/>
  <c r="AF42" i="11"/>
  <c r="AF19" i="11"/>
  <c r="AF18" i="11"/>
  <c r="AF17" i="11"/>
  <c r="AC30" i="11"/>
  <c r="AF31" i="11" s="1"/>
  <c r="T55" i="11"/>
  <c r="AA55" i="11"/>
  <c r="AB55" i="11" s="1"/>
  <c r="T42" i="11"/>
  <c r="I42" i="11" s="1"/>
  <c r="X42" i="11" s="1"/>
  <c r="Y42" i="11" s="1"/>
  <c r="I17" i="10"/>
  <c r="X17" i="10" s="1"/>
  <c r="Y17" i="10" s="1"/>
  <c r="U55" i="10"/>
  <c r="J55" i="10" s="1"/>
  <c r="I55" i="10" s="1"/>
  <c r="U30" i="10"/>
  <c r="J30" i="10" s="1"/>
  <c r="I30" i="10" s="1"/>
  <c r="X30" i="10" s="1"/>
  <c r="Y30" i="10" s="1"/>
  <c r="AC17" i="10"/>
  <c r="AF18" i="10" s="1"/>
  <c r="AA4" i="10"/>
  <c r="AB4" i="10" s="1"/>
  <c r="AF5" i="10" s="1"/>
  <c r="U4" i="10"/>
  <c r="J4" i="10" s="1"/>
  <c r="AF57" i="10"/>
  <c r="AF56" i="10"/>
  <c r="AF55" i="10"/>
  <c r="I42" i="10"/>
  <c r="X42" i="10" s="1"/>
  <c r="Y42" i="10" s="1"/>
  <c r="AF44" i="10"/>
  <c r="AF43" i="10"/>
  <c r="AF42" i="10"/>
  <c r="AF32" i="10"/>
  <c r="AF31" i="10"/>
  <c r="AF30" i="10"/>
  <c r="T4" i="10"/>
  <c r="U70" i="9"/>
  <c r="J70" i="9" s="1"/>
  <c r="AC70" i="9"/>
  <c r="AF72" i="9" s="1"/>
  <c r="T70" i="9"/>
  <c r="T57" i="9"/>
  <c r="AF58" i="9"/>
  <c r="U30" i="9"/>
  <c r="J30" i="9" s="1"/>
  <c r="AC30" i="9"/>
  <c r="AF34" i="9" s="1"/>
  <c r="T30" i="9"/>
  <c r="T17" i="9"/>
  <c r="I17" i="9" s="1"/>
  <c r="X17" i="9" s="1"/>
  <c r="Y17" i="9" s="1"/>
  <c r="AB17" i="9"/>
  <c r="AF18" i="9" s="1"/>
  <c r="AA4" i="9"/>
  <c r="AB4" i="9" s="1"/>
  <c r="AF5" i="9" s="1"/>
  <c r="U4" i="9"/>
  <c r="J4" i="9" s="1"/>
  <c r="I57" i="9"/>
  <c r="X59" i="9" s="1"/>
  <c r="Y59" i="9" s="1"/>
  <c r="AF74" i="9"/>
  <c r="AF73" i="9"/>
  <c r="AF71" i="9"/>
  <c r="AF70" i="9"/>
  <c r="AF4" i="9"/>
  <c r="AF61" i="9"/>
  <c r="AF59" i="9"/>
  <c r="AF57" i="9"/>
  <c r="T4" i="9"/>
  <c r="S5" i="7"/>
  <c r="R4" i="7"/>
  <c r="S6" i="7"/>
  <c r="AE6" i="7"/>
  <c r="AC4" i="7" s="1"/>
  <c r="R7" i="7"/>
  <c r="H17" i="7"/>
  <c r="R17" i="7"/>
  <c r="R19" i="7"/>
  <c r="R21" i="7"/>
  <c r="R30" i="7"/>
  <c r="S31" i="7"/>
  <c r="AE31" i="7"/>
  <c r="AA30" i="7" s="1"/>
  <c r="AB30" i="7" s="1"/>
  <c r="S33" i="7"/>
  <c r="AE33" i="7"/>
  <c r="R43" i="7"/>
  <c r="R45" i="7"/>
  <c r="S57" i="7"/>
  <c r="AE57" i="7"/>
  <c r="S59" i="7"/>
  <c r="AE59" i="7"/>
  <c r="S4" i="7"/>
  <c r="S7" i="7"/>
  <c r="R8" i="7"/>
  <c r="S17" i="7"/>
  <c r="S19" i="7"/>
  <c r="AE19" i="7"/>
  <c r="AA17" i="7" s="1"/>
  <c r="AB17" i="7" s="1"/>
  <c r="S21" i="7"/>
  <c r="S30" i="7"/>
  <c r="R32" i="7"/>
  <c r="R34" i="7"/>
  <c r="H42" i="7"/>
  <c r="R42" i="7"/>
  <c r="T42" i="7" s="1"/>
  <c r="S43" i="7"/>
  <c r="AE43" i="7"/>
  <c r="S45" i="7"/>
  <c r="AE45" i="7"/>
  <c r="AA42" i="7" s="1"/>
  <c r="AB42" i="7" s="1"/>
  <c r="R56" i="7"/>
  <c r="AD56" i="7"/>
  <c r="R58" i="7"/>
  <c r="U55" i="7" s="1"/>
  <c r="J55" i="7" s="1"/>
  <c r="S8" i="7"/>
  <c r="AF21" i="9" l="1"/>
  <c r="AF60" i="9"/>
  <c r="Y49" i="9"/>
  <c r="AF8" i="9"/>
  <c r="AF6" i="9"/>
  <c r="AF17" i="9"/>
  <c r="AF7" i="9"/>
  <c r="AF19" i="9"/>
  <c r="AF20" i="9"/>
  <c r="AF35" i="9"/>
  <c r="I55" i="13"/>
  <c r="X57" i="13" s="1"/>
  <c r="Y57" i="13" s="1"/>
  <c r="X18" i="13"/>
  <c r="Y18" i="13" s="1"/>
  <c r="X17" i="13"/>
  <c r="Y17" i="13" s="1"/>
  <c r="X32" i="13"/>
  <c r="Y32" i="13" s="1"/>
  <c r="X6" i="13"/>
  <c r="Y6" i="13" s="1"/>
  <c r="X5" i="13"/>
  <c r="Y5" i="13" s="1"/>
  <c r="X4" i="13"/>
  <c r="Y4" i="13" s="1"/>
  <c r="AF57" i="13"/>
  <c r="AF56" i="13"/>
  <c r="AF55" i="13"/>
  <c r="AF30" i="13"/>
  <c r="X44" i="13"/>
  <c r="Y44" i="13" s="1"/>
  <c r="X56" i="13"/>
  <c r="Y56" i="13" s="1"/>
  <c r="AF31" i="13"/>
  <c r="X30" i="13"/>
  <c r="Y30" i="13" s="1"/>
  <c r="X55" i="13"/>
  <c r="Y55" i="13" s="1"/>
  <c r="X43" i="13"/>
  <c r="Y43" i="13" s="1"/>
  <c r="I55" i="11"/>
  <c r="X56" i="11" s="1"/>
  <c r="Y56" i="11" s="1"/>
  <c r="X43" i="11"/>
  <c r="Y43" i="11" s="1"/>
  <c r="X18" i="11"/>
  <c r="Y18" i="11" s="1"/>
  <c r="X19" i="11"/>
  <c r="Y19" i="11" s="1"/>
  <c r="Y23" i="11" s="1"/>
  <c r="I30" i="11"/>
  <c r="X31" i="11" s="1"/>
  <c r="Y31" i="11" s="1"/>
  <c r="X6" i="11"/>
  <c r="Y6" i="11" s="1"/>
  <c r="X4" i="11"/>
  <c r="Y4" i="11" s="1"/>
  <c r="AF4" i="11"/>
  <c r="X5" i="11"/>
  <c r="Y5" i="11" s="1"/>
  <c r="Y10" i="11" s="1"/>
  <c r="AF32" i="11"/>
  <c r="X44" i="11"/>
  <c r="Y44" i="11" s="1"/>
  <c r="AF57" i="11"/>
  <c r="AF56" i="11"/>
  <c r="AF55" i="11"/>
  <c r="AF30" i="11"/>
  <c r="X19" i="10"/>
  <c r="Y19" i="10" s="1"/>
  <c r="X18" i="10"/>
  <c r="Y18" i="10" s="1"/>
  <c r="Y23" i="10" s="1"/>
  <c r="AF19" i="10"/>
  <c r="AF17" i="10"/>
  <c r="AF4" i="10"/>
  <c r="X57" i="10"/>
  <c r="Y57" i="10" s="1"/>
  <c r="X32" i="10"/>
  <c r="Y32" i="10" s="1"/>
  <c r="I4" i="10"/>
  <c r="X6" i="10" s="1"/>
  <c r="Y6" i="10" s="1"/>
  <c r="AF6" i="10"/>
  <c r="X44" i="10"/>
  <c r="Y44" i="10" s="1"/>
  <c r="X56" i="10"/>
  <c r="Y56" i="10" s="1"/>
  <c r="X55" i="10"/>
  <c r="Y55" i="10" s="1"/>
  <c r="X31" i="10"/>
  <c r="Y31" i="10" s="1"/>
  <c r="X43" i="10"/>
  <c r="Y43" i="10" s="1"/>
  <c r="I70" i="9"/>
  <c r="X73" i="9" s="1"/>
  <c r="Y73" i="9" s="1"/>
  <c r="AF32" i="9"/>
  <c r="AF33" i="9"/>
  <c r="AF31" i="9"/>
  <c r="AF30" i="9"/>
  <c r="I30" i="9"/>
  <c r="X33" i="9" s="1"/>
  <c r="Y33" i="9" s="1"/>
  <c r="X21" i="9"/>
  <c r="Y21" i="9" s="1"/>
  <c r="X18" i="9"/>
  <c r="Y18" i="9" s="1"/>
  <c r="X20" i="9"/>
  <c r="Y20" i="9" s="1"/>
  <c r="X19" i="9"/>
  <c r="Y19" i="9" s="1"/>
  <c r="I4" i="9"/>
  <c r="X8" i="9" s="1"/>
  <c r="Y8" i="9" s="1"/>
  <c r="X60" i="9"/>
  <c r="Y60" i="9" s="1"/>
  <c r="X61" i="9"/>
  <c r="Y61" i="9" s="1"/>
  <c r="X58" i="9"/>
  <c r="Y58" i="9" s="1"/>
  <c r="X57" i="9"/>
  <c r="Y57" i="9" s="1"/>
  <c r="AA55" i="7"/>
  <c r="AB55" i="7" s="1"/>
  <c r="T55" i="7"/>
  <c r="I55" i="7" s="1"/>
  <c r="X55" i="7" s="1"/>
  <c r="Y55" i="7" s="1"/>
  <c r="AC42" i="7"/>
  <c r="AF45" i="7" s="1"/>
  <c r="AA4" i="7"/>
  <c r="AB4" i="7" s="1"/>
  <c r="AC30" i="7"/>
  <c r="AF33" i="7" s="1"/>
  <c r="T30" i="7"/>
  <c r="U30" i="7"/>
  <c r="J30" i="7" s="1"/>
  <c r="T17" i="7"/>
  <c r="I17" i="7" s="1"/>
  <c r="U4" i="7"/>
  <c r="J4" i="7" s="1"/>
  <c r="AC17" i="7"/>
  <c r="U42" i="7"/>
  <c r="J42" i="7" s="1"/>
  <c r="I42" i="7" s="1"/>
  <c r="AC55" i="7"/>
  <c r="Y10" i="13" l="1"/>
  <c r="Y36" i="13"/>
  <c r="Y23" i="13"/>
  <c r="Y61" i="13"/>
  <c r="Y48" i="13"/>
  <c r="X57" i="11"/>
  <c r="Y57" i="11" s="1"/>
  <c r="X55" i="11"/>
  <c r="Y55" i="11" s="1"/>
  <c r="Y48" i="11"/>
  <c r="X32" i="11"/>
  <c r="Y32" i="11" s="1"/>
  <c r="X30" i="11"/>
  <c r="Y30" i="11" s="1"/>
  <c r="Y36" i="10"/>
  <c r="X5" i="10"/>
  <c r="Y5" i="10" s="1"/>
  <c r="Y48" i="10"/>
  <c r="X4" i="10"/>
  <c r="Y4" i="10" s="1"/>
  <c r="Y10" i="10" s="1"/>
  <c r="Y61" i="10"/>
  <c r="X72" i="9"/>
  <c r="Y72" i="9" s="1"/>
  <c r="X71" i="9"/>
  <c r="Y71" i="9" s="1"/>
  <c r="X74" i="9"/>
  <c r="Y74" i="9" s="1"/>
  <c r="X70" i="9"/>
  <c r="Y70" i="9" s="1"/>
  <c r="Y63" i="9"/>
  <c r="X35" i="9"/>
  <c r="Y35" i="9" s="1"/>
  <c r="X30" i="9"/>
  <c r="Y30" i="9" s="1"/>
  <c r="X32" i="9"/>
  <c r="Y32" i="9" s="1"/>
  <c r="X31" i="9"/>
  <c r="Y31" i="9" s="1"/>
  <c r="X34" i="9"/>
  <c r="Y34" i="9" s="1"/>
  <c r="Y23" i="9"/>
  <c r="X6" i="9"/>
  <c r="Y6" i="9" s="1"/>
  <c r="X4" i="9"/>
  <c r="Y4" i="9" s="1"/>
  <c r="X5" i="9"/>
  <c r="Y5" i="9" s="1"/>
  <c r="X7" i="9"/>
  <c r="Y7" i="9" s="1"/>
  <c r="AF59" i="7"/>
  <c r="X57" i="7"/>
  <c r="Y57" i="7" s="1"/>
  <c r="X59" i="7"/>
  <c r="Y59" i="7" s="1"/>
  <c r="AF46" i="7"/>
  <c r="AF42" i="7"/>
  <c r="AF43" i="7"/>
  <c r="AF44" i="7"/>
  <c r="AF19" i="7"/>
  <c r="X56" i="7"/>
  <c r="Y56" i="7" s="1"/>
  <c r="X58" i="7"/>
  <c r="Y58" i="7" s="1"/>
  <c r="AF30" i="7"/>
  <c r="I30" i="7"/>
  <c r="X31" i="7" s="1"/>
  <c r="Y31" i="7" s="1"/>
  <c r="AF17" i="7"/>
  <c r="AF5" i="7"/>
  <c r="AF6" i="7"/>
  <c r="AF8" i="7"/>
  <c r="AF4" i="7"/>
  <c r="AF7" i="7"/>
  <c r="AF58" i="7"/>
  <c r="I4" i="7"/>
  <c r="X4" i="7" s="1"/>
  <c r="Y4" i="7" s="1"/>
  <c r="AF32" i="7"/>
  <c r="X45" i="7"/>
  <c r="Y45" i="7" s="1"/>
  <c r="X43" i="7"/>
  <c r="Y43" i="7" s="1"/>
  <c r="X42" i="7"/>
  <c r="Y42" i="7" s="1"/>
  <c r="X46" i="7"/>
  <c r="Y46" i="7" s="1"/>
  <c r="X44" i="7"/>
  <c r="Y44" i="7" s="1"/>
  <c r="X18" i="7"/>
  <c r="Y18" i="7" s="1"/>
  <c r="X21" i="7"/>
  <c r="Y21" i="7" s="1"/>
  <c r="X19" i="7"/>
  <c r="Y19" i="7" s="1"/>
  <c r="X20" i="7"/>
  <c r="Y20" i="7" s="1"/>
  <c r="X17" i="7"/>
  <c r="Y17" i="7" s="1"/>
  <c r="AF57" i="7"/>
  <c r="AF18" i="7"/>
  <c r="AF21" i="7"/>
  <c r="AF34" i="7"/>
  <c r="AF31" i="7"/>
  <c r="AF55" i="7"/>
  <c r="AF56" i="7"/>
  <c r="AF20" i="7"/>
  <c r="Y61" i="11" l="1"/>
  <c r="Y36" i="11"/>
  <c r="Y76" i="9"/>
  <c r="Y36" i="9"/>
  <c r="Y10" i="9"/>
  <c r="X33" i="7"/>
  <c r="Y33" i="7" s="1"/>
  <c r="Y23" i="7"/>
  <c r="X32" i="7"/>
  <c r="Y32" i="7" s="1"/>
  <c r="X34" i="7"/>
  <c r="Y34" i="7" s="1"/>
  <c r="X30" i="7"/>
  <c r="Y30" i="7" s="1"/>
  <c r="Y61" i="7"/>
  <c r="X8" i="7"/>
  <c r="Y8" i="7" s="1"/>
  <c r="X5" i="7"/>
  <c r="Y5" i="7" s="1"/>
  <c r="X6" i="7"/>
  <c r="Y6" i="7" s="1"/>
  <c r="X7" i="7"/>
  <c r="Y7" i="7" s="1"/>
  <c r="Y48" i="7"/>
  <c r="Y10" i="7" l="1"/>
  <c r="Y36" i="7"/>
  <c r="AD9" i="6" l="1"/>
  <c r="AE9" i="6"/>
  <c r="J17" i="6"/>
  <c r="S60" i="6" l="1"/>
  <c r="R60" i="6"/>
  <c r="S47" i="6"/>
  <c r="R47" i="6"/>
  <c r="S35" i="6"/>
  <c r="R35" i="6"/>
  <c r="S22" i="6"/>
  <c r="R22" i="6"/>
  <c r="D17" i="6"/>
  <c r="E17" i="6"/>
  <c r="AE17" i="6" s="1"/>
  <c r="R9" i="6"/>
  <c r="S9" i="6"/>
  <c r="D34" i="6"/>
  <c r="E34" i="6"/>
  <c r="D46" i="6"/>
  <c r="E46" i="6"/>
  <c r="D21" i="6"/>
  <c r="E21" i="6"/>
  <c r="D59" i="6"/>
  <c r="E59" i="6"/>
  <c r="D8" i="6"/>
  <c r="E8" i="6"/>
  <c r="D33" i="6"/>
  <c r="E33" i="6"/>
  <c r="D45" i="6"/>
  <c r="E45" i="6"/>
  <c r="D20" i="6"/>
  <c r="E20" i="6"/>
  <c r="D58" i="6"/>
  <c r="E58" i="6"/>
  <c r="D7" i="6"/>
  <c r="E7" i="6"/>
  <c r="D32" i="6"/>
  <c r="E32" i="6"/>
  <c r="D44" i="6"/>
  <c r="E44" i="6"/>
  <c r="D19" i="6"/>
  <c r="E19" i="6"/>
  <c r="D57" i="6"/>
  <c r="E57" i="6"/>
  <c r="D6" i="6"/>
  <c r="E6" i="6"/>
  <c r="D31" i="6"/>
  <c r="E31" i="6"/>
  <c r="D43" i="6"/>
  <c r="E43" i="6"/>
  <c r="D18" i="6"/>
  <c r="E18" i="6"/>
  <c r="AE18" i="6" s="1"/>
  <c r="D56" i="6"/>
  <c r="E56" i="6"/>
  <c r="D5" i="6"/>
  <c r="E5" i="6"/>
  <c r="D3" i="6"/>
  <c r="E3" i="6"/>
  <c r="D30" i="6"/>
  <c r="E30" i="6"/>
  <c r="D42" i="6"/>
  <c r="E42" i="6"/>
  <c r="D55" i="6"/>
  <c r="E55" i="6"/>
  <c r="D4" i="6"/>
  <c r="AD4" i="6" s="1"/>
  <c r="E4" i="6"/>
  <c r="S55" i="6" l="1"/>
  <c r="AE55" i="6"/>
  <c r="S30" i="6"/>
  <c r="AE30" i="6"/>
  <c r="S31" i="6"/>
  <c r="AE31" i="6"/>
  <c r="S57" i="6"/>
  <c r="AE57" i="6"/>
  <c r="S44" i="6"/>
  <c r="AE44" i="6"/>
  <c r="S20" i="6"/>
  <c r="AE20" i="6"/>
  <c r="S33" i="6"/>
  <c r="AE33" i="6"/>
  <c r="S59" i="6"/>
  <c r="AE59" i="6"/>
  <c r="S46" i="6"/>
  <c r="AE46" i="6"/>
  <c r="R55" i="6"/>
  <c r="AD55" i="6"/>
  <c r="R30" i="6"/>
  <c r="AD30" i="6"/>
  <c r="R18" i="6"/>
  <c r="AD18" i="6"/>
  <c r="R31" i="6"/>
  <c r="AD31" i="6"/>
  <c r="R57" i="6"/>
  <c r="AD57" i="6"/>
  <c r="R44" i="6"/>
  <c r="AD44" i="6"/>
  <c r="R20" i="6"/>
  <c r="AD20" i="6"/>
  <c r="R33" i="6"/>
  <c r="AD33" i="6"/>
  <c r="R59" i="6"/>
  <c r="AD59" i="6"/>
  <c r="R46" i="6"/>
  <c r="AD46" i="6"/>
  <c r="G42" i="6"/>
  <c r="H42" i="6" s="1"/>
  <c r="AE42" i="6"/>
  <c r="S56" i="6"/>
  <c r="AE56" i="6"/>
  <c r="S19" i="6"/>
  <c r="AE19" i="6"/>
  <c r="S58" i="6"/>
  <c r="AE58" i="6"/>
  <c r="S45" i="6"/>
  <c r="AE45" i="6"/>
  <c r="S21" i="6"/>
  <c r="AE21" i="6"/>
  <c r="S34" i="6"/>
  <c r="AE34" i="6"/>
  <c r="S43" i="6"/>
  <c r="AE43" i="6"/>
  <c r="S32" i="6"/>
  <c r="U30" i="6" s="1"/>
  <c r="J30" i="6" s="1"/>
  <c r="AE32" i="6"/>
  <c r="R42" i="6"/>
  <c r="AD42" i="6"/>
  <c r="R56" i="6"/>
  <c r="T55" i="6" s="1"/>
  <c r="AD56" i="6"/>
  <c r="R43" i="6"/>
  <c r="AD43" i="6"/>
  <c r="R19" i="6"/>
  <c r="AD19" i="6"/>
  <c r="R32" i="6"/>
  <c r="AD32" i="6"/>
  <c r="R58" i="6"/>
  <c r="AD58" i="6"/>
  <c r="R45" i="6"/>
  <c r="AD45" i="6"/>
  <c r="R21" i="6"/>
  <c r="AD21" i="6"/>
  <c r="R34" i="6"/>
  <c r="AD34" i="6"/>
  <c r="R17" i="6"/>
  <c r="AD17" i="6"/>
  <c r="S6" i="6"/>
  <c r="AE6" i="6"/>
  <c r="S8" i="6"/>
  <c r="AE8" i="6"/>
  <c r="R6" i="6"/>
  <c r="AD6" i="6"/>
  <c r="R8" i="6"/>
  <c r="AD8" i="6"/>
  <c r="G17" i="6"/>
  <c r="H17" i="6" s="1"/>
  <c r="G55" i="6"/>
  <c r="H55" i="6" s="1"/>
  <c r="S5" i="6"/>
  <c r="AE5" i="6"/>
  <c r="S18" i="6"/>
  <c r="S4" i="6"/>
  <c r="G4" i="6"/>
  <c r="H4" i="6" s="1"/>
  <c r="AE4" i="6"/>
  <c r="T30" i="6"/>
  <c r="G30" i="6"/>
  <c r="H30" i="6" s="1"/>
  <c r="S7" i="6"/>
  <c r="AE7" i="6"/>
  <c r="R5" i="6"/>
  <c r="AD5" i="6"/>
  <c r="R7" i="6"/>
  <c r="AD7" i="6"/>
  <c r="S17" i="6"/>
  <c r="S42" i="6"/>
  <c r="R4" i="6"/>
  <c r="AC42" i="6" l="1"/>
  <c r="AA42" i="6"/>
  <c r="AB42" i="6" s="1"/>
  <c r="AC30" i="6"/>
  <c r="AA30" i="6"/>
  <c r="AB30" i="6" s="1"/>
  <c r="U55" i="6"/>
  <c r="J55" i="6" s="1"/>
  <c r="AC55" i="6"/>
  <c r="AA55" i="6"/>
  <c r="AB55" i="6" s="1"/>
  <c r="AC17" i="6"/>
  <c r="AA17" i="6"/>
  <c r="AB17" i="6" s="1"/>
  <c r="U4" i="6"/>
  <c r="J4" i="6" s="1"/>
  <c r="T4" i="6"/>
  <c r="I4" i="6" s="1"/>
  <c r="X7" i="6" s="1"/>
  <c r="AA4" i="6"/>
  <c r="AB4" i="6" s="1"/>
  <c r="AC4" i="6"/>
  <c r="U42" i="6"/>
  <c r="J42" i="6" s="1"/>
  <c r="T42" i="6"/>
  <c r="I55" i="6"/>
  <c r="X59" i="6" s="1"/>
  <c r="Y59" i="6" s="1"/>
  <c r="T17" i="6"/>
  <c r="I17" i="6" s="1"/>
  <c r="I30" i="6"/>
  <c r="X30" i="6" s="1"/>
  <c r="Y30" i="6" s="1"/>
  <c r="AF59" i="6" l="1"/>
  <c r="AF56" i="6"/>
  <c r="AF58" i="6"/>
  <c r="AF60" i="6"/>
  <c r="AF57" i="6"/>
  <c r="AF55" i="6"/>
  <c r="AF47" i="6"/>
  <c r="AF46" i="6"/>
  <c r="AF43" i="6"/>
  <c r="AF42" i="6"/>
  <c r="AF44" i="6"/>
  <c r="AF45" i="6"/>
  <c r="AF34" i="6"/>
  <c r="AF30" i="6"/>
  <c r="AF35" i="6"/>
  <c r="AF32" i="6"/>
  <c r="AF31" i="6"/>
  <c r="AF33" i="6"/>
  <c r="AF21" i="6"/>
  <c r="AF19" i="6"/>
  <c r="AF17" i="6"/>
  <c r="AF22" i="6"/>
  <c r="AF20" i="6"/>
  <c r="AF18" i="6"/>
  <c r="X55" i="6"/>
  <c r="Y55" i="6" s="1"/>
  <c r="X35" i="6"/>
  <c r="Y35" i="6" s="1"/>
  <c r="X57" i="6"/>
  <c r="Y57" i="6" s="1"/>
  <c r="X32" i="6"/>
  <c r="Y32" i="6" s="1"/>
  <c r="X33" i="6"/>
  <c r="Y33" i="6" s="1"/>
  <c r="X58" i="6"/>
  <c r="Y58" i="6" s="1"/>
  <c r="X4" i="6"/>
  <c r="X34" i="6"/>
  <c r="Y34" i="6" s="1"/>
  <c r="X31" i="6"/>
  <c r="Y31" i="6" s="1"/>
  <c r="X60" i="6"/>
  <c r="Y60" i="6" s="1"/>
  <c r="I42" i="6"/>
  <c r="X43" i="6" s="1"/>
  <c r="Y43" i="6" s="1"/>
  <c r="X8" i="6"/>
  <c r="Y8" i="6" s="1"/>
  <c r="X5" i="6"/>
  <c r="X6" i="6"/>
  <c r="Y6" i="6" s="1"/>
  <c r="X56" i="6"/>
  <c r="Y56" i="6" s="1"/>
  <c r="X9" i="6"/>
  <c r="Y9" i="6" s="1"/>
  <c r="X17" i="6"/>
  <c r="Y17" i="6" s="1"/>
  <c r="X18" i="6"/>
  <c r="Y18" i="6" s="1"/>
  <c r="X22" i="6"/>
  <c r="Y22" i="6" s="1"/>
  <c r="X19" i="6"/>
  <c r="Y19" i="6" s="1"/>
  <c r="X20" i="6"/>
  <c r="Y20" i="6" s="1"/>
  <c r="X21" i="6"/>
  <c r="Y21" i="6" s="1"/>
  <c r="AF7" i="6"/>
  <c r="AF6" i="6"/>
  <c r="AF5" i="6"/>
  <c r="AF9" i="6"/>
  <c r="AF8" i="6"/>
  <c r="AF4" i="6"/>
  <c r="Y5" i="6"/>
  <c r="Y4" i="6"/>
  <c r="Y7" i="6"/>
  <c r="X47" i="6" l="1"/>
  <c r="Y47" i="6" s="1"/>
  <c r="Y36" i="6"/>
  <c r="X46" i="6"/>
  <c r="Y46" i="6" s="1"/>
  <c r="X45" i="6"/>
  <c r="Y45" i="6" s="1"/>
  <c r="X44" i="6"/>
  <c r="Y44" i="6" s="1"/>
  <c r="Y61" i="6"/>
  <c r="X42" i="6"/>
  <c r="Y42" i="6" s="1"/>
  <c r="Y23" i="6"/>
  <c r="Y10" i="6"/>
  <c r="AB82" i="5"/>
  <c r="AB81" i="5"/>
  <c r="AB80" i="5"/>
  <c r="AB79" i="5"/>
  <c r="AB78" i="5"/>
  <c r="AB77" i="5"/>
  <c r="AB73" i="5"/>
  <c r="AB72" i="5"/>
  <c r="AB71" i="5"/>
  <c r="AB70" i="5"/>
  <c r="AB69" i="5"/>
  <c r="AB68" i="5"/>
  <c r="AB64" i="5"/>
  <c r="AB63" i="5"/>
  <c r="AB62" i="5"/>
  <c r="AB61" i="5"/>
  <c r="AB60" i="5"/>
  <c r="AB59" i="5"/>
  <c r="AV59" i="5"/>
  <c r="AU64" i="5"/>
  <c r="AU63" i="5"/>
  <c r="AU62" i="5"/>
  <c r="AU60" i="5"/>
  <c r="AU59" i="5"/>
  <c r="BQ82" i="5"/>
  <c r="BQ81" i="5"/>
  <c r="BQ80" i="5"/>
  <c r="BQ78" i="5"/>
  <c r="BQ77" i="5"/>
  <c r="BQ64" i="5"/>
  <c r="BQ63" i="5"/>
  <c r="BQ62" i="5"/>
  <c r="BQ60" i="5"/>
  <c r="BQ59" i="5"/>
  <c r="CJ82" i="5"/>
  <c r="CJ81" i="5"/>
  <c r="CJ80" i="5"/>
  <c r="CJ79" i="5"/>
  <c r="CJ78" i="5"/>
  <c r="CJ77" i="5"/>
  <c r="CJ73" i="5"/>
  <c r="CJ72" i="5"/>
  <c r="CJ71" i="5"/>
  <c r="CJ70" i="5"/>
  <c r="CJ69" i="5"/>
  <c r="CJ68" i="5"/>
  <c r="CJ64" i="5"/>
  <c r="CJ63" i="5"/>
  <c r="CJ62" i="5"/>
  <c r="CJ61" i="5"/>
  <c r="CJ60" i="5"/>
  <c r="CJ59" i="5"/>
  <c r="CJ55" i="5"/>
  <c r="CJ54" i="5"/>
  <c r="CJ53" i="5"/>
  <c r="CJ52" i="5"/>
  <c r="CJ51" i="5"/>
  <c r="CJ50" i="5"/>
  <c r="CJ46" i="5"/>
  <c r="CJ45" i="5"/>
  <c r="CJ44" i="5"/>
  <c r="CJ43" i="5"/>
  <c r="CJ42" i="5"/>
  <c r="CJ41" i="5"/>
  <c r="CJ37" i="5"/>
  <c r="CJ36" i="5"/>
  <c r="CJ35" i="5"/>
  <c r="CJ34" i="5"/>
  <c r="CJ33" i="5"/>
  <c r="CJ32" i="5"/>
  <c r="DC82" i="5"/>
  <c r="DC81" i="5"/>
  <c r="DC80" i="5"/>
  <c r="DC79" i="5"/>
  <c r="DC78" i="5"/>
  <c r="DC77" i="5"/>
  <c r="DC64" i="5"/>
  <c r="DC63" i="5"/>
  <c r="DC62" i="5"/>
  <c r="DC61" i="5"/>
  <c r="DC60" i="5"/>
  <c r="DC59" i="5"/>
  <c r="DB82" i="5"/>
  <c r="DB81" i="5"/>
  <c r="DB80" i="5"/>
  <c r="DB79" i="5"/>
  <c r="DB78" i="5"/>
  <c r="DB77" i="5"/>
  <c r="DB73" i="5"/>
  <c r="DB72" i="5"/>
  <c r="DB71" i="5"/>
  <c r="DB70" i="5"/>
  <c r="DB69" i="5"/>
  <c r="DB68" i="5"/>
  <c r="DB64" i="5"/>
  <c r="DB63" i="5"/>
  <c r="DB62" i="5"/>
  <c r="DB61" i="5"/>
  <c r="DB60" i="5"/>
  <c r="DB59" i="5"/>
  <c r="DB55" i="5"/>
  <c r="DB54" i="5"/>
  <c r="DB53" i="5"/>
  <c r="DB52" i="5"/>
  <c r="DB51" i="5"/>
  <c r="DB50" i="5"/>
  <c r="DB46" i="5"/>
  <c r="DB45" i="5"/>
  <c r="DB44" i="5"/>
  <c r="DB43" i="5"/>
  <c r="DB42" i="5"/>
  <c r="DB41" i="5"/>
  <c r="DB37" i="5"/>
  <c r="DB36" i="5"/>
  <c r="DB35" i="5"/>
  <c r="DB34" i="5"/>
  <c r="DB33" i="5"/>
  <c r="DB32" i="5"/>
  <c r="CI82" i="5"/>
  <c r="CI81" i="5"/>
  <c r="CI80" i="5"/>
  <c r="CI79" i="5"/>
  <c r="CI78" i="5"/>
  <c r="CI77" i="5"/>
  <c r="CI73" i="5"/>
  <c r="CI72" i="5"/>
  <c r="CK72" i="5" s="1"/>
  <c r="CI71" i="5"/>
  <c r="CI70" i="5"/>
  <c r="CI69" i="5"/>
  <c r="CI68" i="5"/>
  <c r="CK68" i="5" s="1"/>
  <c r="CI64" i="5"/>
  <c r="CI63" i="5"/>
  <c r="CI62" i="5"/>
  <c r="CI61" i="5"/>
  <c r="CI60" i="5"/>
  <c r="CI59" i="5"/>
  <c r="CI55" i="5"/>
  <c r="CI54" i="5"/>
  <c r="CK54" i="5" s="1"/>
  <c r="CI53" i="5"/>
  <c r="CI52" i="5"/>
  <c r="CI51" i="5"/>
  <c r="CI50" i="5"/>
  <c r="CK50" i="5" s="1"/>
  <c r="CI46" i="5"/>
  <c r="CI45" i="5"/>
  <c r="CI44" i="5"/>
  <c r="CI43" i="5"/>
  <c r="CI42" i="5"/>
  <c r="CI41" i="5"/>
  <c r="CI37" i="5"/>
  <c r="CI36" i="5"/>
  <c r="CK36" i="5" s="1"/>
  <c r="CI35" i="5"/>
  <c r="CI34" i="5"/>
  <c r="CI33" i="5"/>
  <c r="CI32" i="5"/>
  <c r="CK32" i="5" s="1"/>
  <c r="BP82" i="5"/>
  <c r="BR82" i="5" s="1"/>
  <c r="BP81" i="5"/>
  <c r="BR81" i="5" s="1"/>
  <c r="BP80" i="5"/>
  <c r="BP79" i="5"/>
  <c r="BP78" i="5"/>
  <c r="BP77" i="5"/>
  <c r="BR77" i="5" s="1"/>
  <c r="BP73" i="5"/>
  <c r="BP72" i="5"/>
  <c r="BP71" i="5"/>
  <c r="BP70" i="5"/>
  <c r="BP69" i="5"/>
  <c r="BP68" i="5"/>
  <c r="BP64" i="5"/>
  <c r="BP63" i="5"/>
  <c r="BP62" i="5"/>
  <c r="BP61" i="5"/>
  <c r="BP60" i="5"/>
  <c r="BP59" i="5"/>
  <c r="BP55" i="5"/>
  <c r="BP54" i="5"/>
  <c r="BP53" i="5"/>
  <c r="BP52" i="5"/>
  <c r="BP51" i="5"/>
  <c r="BP50" i="5"/>
  <c r="BP46" i="5"/>
  <c r="BP45" i="5"/>
  <c r="BP44" i="5"/>
  <c r="BP43" i="5"/>
  <c r="BP42" i="5"/>
  <c r="BP41" i="5"/>
  <c r="BP37" i="5"/>
  <c r="BP36" i="5"/>
  <c r="BP35" i="5"/>
  <c r="BP34" i="5"/>
  <c r="BQ34" i="5" s="1"/>
  <c r="BP33" i="5"/>
  <c r="BP32" i="5"/>
  <c r="AT82" i="5"/>
  <c r="AT81" i="5"/>
  <c r="AT80" i="5"/>
  <c r="AT79" i="5"/>
  <c r="AT78" i="5"/>
  <c r="AT77" i="5"/>
  <c r="AT73" i="5"/>
  <c r="AT72" i="5"/>
  <c r="AT71" i="5"/>
  <c r="AT70" i="5"/>
  <c r="AT69" i="5"/>
  <c r="AT68" i="5"/>
  <c r="AT64" i="5"/>
  <c r="AT63" i="5"/>
  <c r="AT62" i="5"/>
  <c r="AT61" i="5"/>
  <c r="AT60" i="5"/>
  <c r="AT59" i="5"/>
  <c r="AT55" i="5"/>
  <c r="AT54" i="5"/>
  <c r="AT53" i="5"/>
  <c r="AT52" i="5"/>
  <c r="AT51" i="5"/>
  <c r="AT50" i="5"/>
  <c r="AT46" i="5"/>
  <c r="AT45" i="5"/>
  <c r="AT44" i="5"/>
  <c r="AT43" i="5"/>
  <c r="AT42" i="5"/>
  <c r="AT41" i="5"/>
  <c r="AT37" i="5"/>
  <c r="AT36" i="5"/>
  <c r="AT35" i="5"/>
  <c r="AT34" i="5"/>
  <c r="AT33" i="5"/>
  <c r="AT32" i="5"/>
  <c r="AA82" i="5"/>
  <c r="AA81" i="5"/>
  <c r="AA80" i="5"/>
  <c r="AA79" i="5"/>
  <c r="AA78" i="5"/>
  <c r="AA77" i="5"/>
  <c r="AA73" i="5"/>
  <c r="AA72" i="5"/>
  <c r="AA71" i="5"/>
  <c r="AA70" i="5"/>
  <c r="AA69" i="5"/>
  <c r="AA68" i="5"/>
  <c r="AA64" i="5"/>
  <c r="AA63" i="5"/>
  <c r="AA62" i="5"/>
  <c r="AA61" i="5"/>
  <c r="AA60" i="5"/>
  <c r="AA59" i="5"/>
  <c r="AA55" i="5"/>
  <c r="AA54" i="5"/>
  <c r="AA53" i="5"/>
  <c r="AA52" i="5"/>
  <c r="AA51" i="5"/>
  <c r="AA50" i="5"/>
  <c r="AA46" i="5"/>
  <c r="AA45" i="5"/>
  <c r="AA44" i="5"/>
  <c r="AA43" i="5"/>
  <c r="AA42" i="5"/>
  <c r="AA41" i="5"/>
  <c r="AA37" i="5"/>
  <c r="AA36" i="5"/>
  <c r="AA35" i="5"/>
  <c r="AA34" i="5"/>
  <c r="AA33" i="5"/>
  <c r="AA32" i="5"/>
  <c r="I82" i="5"/>
  <c r="I81" i="5"/>
  <c r="I80" i="5"/>
  <c r="I79" i="5"/>
  <c r="I78" i="5"/>
  <c r="I77" i="5"/>
  <c r="I73" i="5"/>
  <c r="I72" i="5"/>
  <c r="I71" i="5"/>
  <c r="I70" i="5"/>
  <c r="I69" i="5"/>
  <c r="I68" i="5"/>
  <c r="I64" i="5"/>
  <c r="I63" i="5"/>
  <c r="I62" i="5"/>
  <c r="I61" i="5"/>
  <c r="I60" i="5"/>
  <c r="I59" i="5"/>
  <c r="I55" i="5"/>
  <c r="I54" i="5"/>
  <c r="I53" i="5"/>
  <c r="I52" i="5"/>
  <c r="I51" i="5"/>
  <c r="I50" i="5"/>
  <c r="I46" i="5"/>
  <c r="I45" i="5"/>
  <c r="I44" i="5"/>
  <c r="I43" i="5"/>
  <c r="I42" i="5"/>
  <c r="I41" i="5"/>
  <c r="I33" i="5"/>
  <c r="I34" i="5"/>
  <c r="I35" i="5"/>
  <c r="I36" i="5"/>
  <c r="I37" i="5"/>
  <c r="I32" i="5"/>
  <c r="Z60" i="5"/>
  <c r="Z61" i="5"/>
  <c r="Z62" i="5"/>
  <c r="Y62" i="5" s="1"/>
  <c r="Z63" i="5"/>
  <c r="Y63" i="5" s="1"/>
  <c r="Z64" i="5"/>
  <c r="Z59" i="5"/>
  <c r="Y60" i="5"/>
  <c r="Y61" i="5"/>
  <c r="Y64" i="5"/>
  <c r="Y59" i="5"/>
  <c r="DA78" i="5"/>
  <c r="DA79" i="5"/>
  <c r="DA80" i="5"/>
  <c r="CZ80" i="5" s="1"/>
  <c r="DA81" i="5"/>
  <c r="CZ81" i="5" s="1"/>
  <c r="DD81" i="5" s="1"/>
  <c r="DA82" i="5"/>
  <c r="DA77" i="5"/>
  <c r="DA60" i="5"/>
  <c r="DA61" i="5"/>
  <c r="DA62" i="5"/>
  <c r="DA63" i="5"/>
  <c r="CZ63" i="5" s="1"/>
  <c r="DD63" i="5" s="1"/>
  <c r="DA64" i="5"/>
  <c r="DA59" i="5"/>
  <c r="DA33" i="5"/>
  <c r="DA34" i="5"/>
  <c r="DA35" i="5"/>
  <c r="DA36" i="5"/>
  <c r="CZ36" i="5" s="1"/>
  <c r="DA37" i="5"/>
  <c r="DA32" i="5"/>
  <c r="CZ32" i="5" s="1"/>
  <c r="DC32" i="5" s="1"/>
  <c r="DD32" i="5" s="1"/>
  <c r="CZ82" i="5"/>
  <c r="DD82" i="5" s="1"/>
  <c r="CZ79" i="5"/>
  <c r="CZ78" i="5"/>
  <c r="CZ77" i="5"/>
  <c r="DD77" i="5" s="1"/>
  <c r="CZ73" i="5"/>
  <c r="CZ72" i="5"/>
  <c r="CZ71" i="5"/>
  <c r="CZ70" i="5"/>
  <c r="CZ69" i="5"/>
  <c r="CZ68" i="5"/>
  <c r="CZ64" i="5"/>
  <c r="CZ62" i="5"/>
  <c r="CZ61" i="5"/>
  <c r="CZ60" i="5"/>
  <c r="CZ59" i="5"/>
  <c r="DD59" i="5" s="1"/>
  <c r="CZ55" i="5"/>
  <c r="CZ54" i="5"/>
  <c r="CZ53" i="5"/>
  <c r="CZ52" i="5"/>
  <c r="CZ51" i="5"/>
  <c r="CZ50" i="5"/>
  <c r="CZ46" i="5"/>
  <c r="CZ45" i="5"/>
  <c r="CZ44" i="5"/>
  <c r="CZ43" i="5"/>
  <c r="CZ42" i="5"/>
  <c r="CZ41" i="5"/>
  <c r="CZ37" i="5"/>
  <c r="DC37" i="5" s="1"/>
  <c r="DD37" i="5" s="1"/>
  <c r="CZ35" i="5"/>
  <c r="DC35" i="5" s="1"/>
  <c r="DD35" i="5" s="1"/>
  <c r="CZ34" i="5"/>
  <c r="DC34" i="5" s="1"/>
  <c r="DC33" i="5"/>
  <c r="DD33" i="5" s="1"/>
  <c r="CZ33" i="5"/>
  <c r="CH51" i="5"/>
  <c r="BQ32" i="5"/>
  <c r="BR32" i="5" s="1"/>
  <c r="BQ33" i="5"/>
  <c r="BR33" i="5" s="1"/>
  <c r="BQ35" i="5"/>
  <c r="BR35" i="5" s="1"/>
  <c r="BQ36" i="5"/>
  <c r="BR36" i="5" s="1"/>
  <c r="BQ37" i="5"/>
  <c r="BR37" i="5" s="1"/>
  <c r="BR59" i="5"/>
  <c r="BR60" i="5"/>
  <c r="BR62" i="5"/>
  <c r="BR63" i="5"/>
  <c r="BR64" i="5"/>
  <c r="BR80" i="5"/>
  <c r="CK82" i="5"/>
  <c r="CK81" i="5"/>
  <c r="CK80" i="5"/>
  <c r="CK78" i="5"/>
  <c r="CK77" i="5"/>
  <c r="CK73" i="5"/>
  <c r="CK71" i="5"/>
  <c r="CK69" i="5"/>
  <c r="CK64" i="5"/>
  <c r="CK63" i="5"/>
  <c r="CK62" i="5"/>
  <c r="CK61" i="5"/>
  <c r="CK60" i="5"/>
  <c r="CK59" i="5"/>
  <c r="CK55" i="5"/>
  <c r="CK53" i="5"/>
  <c r="CK51" i="5"/>
  <c r="CK46" i="5"/>
  <c r="CK45" i="5"/>
  <c r="CK44" i="5"/>
  <c r="CK42" i="5"/>
  <c r="CK41" i="5"/>
  <c r="CK37" i="5"/>
  <c r="CK35" i="5"/>
  <c r="CK33" i="5"/>
  <c r="CH32" i="5"/>
  <c r="CG32" i="5" s="1"/>
  <c r="CG33" i="5"/>
  <c r="CH33" i="5"/>
  <c r="CH34" i="5"/>
  <c r="CG34" i="5" s="1"/>
  <c r="CH35" i="5"/>
  <c r="CG35" i="5" s="1"/>
  <c r="CH36" i="5"/>
  <c r="CG36" i="5" s="1"/>
  <c r="CG37" i="5"/>
  <c r="CH37" i="5"/>
  <c r="CH41" i="5"/>
  <c r="CG41" i="5" s="1"/>
  <c r="CH42" i="5"/>
  <c r="CG42" i="5" s="1"/>
  <c r="CH43" i="5"/>
  <c r="CG43" i="5" s="1"/>
  <c r="CH44" i="5"/>
  <c r="CG44" i="5" s="1"/>
  <c r="CH45" i="5"/>
  <c r="CG45" i="5" s="1"/>
  <c r="CH46" i="5"/>
  <c r="CG46" i="5" s="1"/>
  <c r="CH50" i="5"/>
  <c r="CG50" i="5" s="1"/>
  <c r="CG51" i="5"/>
  <c r="CH52" i="5"/>
  <c r="CG52" i="5" s="1"/>
  <c r="CH53" i="5"/>
  <c r="CG53" i="5" s="1"/>
  <c r="CH54" i="5"/>
  <c r="CG54" i="5" s="1"/>
  <c r="CH55" i="5"/>
  <c r="CG55" i="5" s="1"/>
  <c r="CH59" i="5"/>
  <c r="CG59" i="5" s="1"/>
  <c r="CH60" i="5"/>
  <c r="CG60" i="5" s="1"/>
  <c r="CH61" i="5"/>
  <c r="CG61" i="5" s="1"/>
  <c r="CG62" i="5"/>
  <c r="CH62" i="5"/>
  <c r="CH63" i="5"/>
  <c r="CG63" i="5" s="1"/>
  <c r="CH64" i="5"/>
  <c r="CG64" i="5" s="1"/>
  <c r="CH68" i="5"/>
  <c r="CG68" i="5" s="1"/>
  <c r="CH69" i="5"/>
  <c r="CG69" i="5" s="1"/>
  <c r="CH70" i="5"/>
  <c r="CG70" i="5" s="1"/>
  <c r="CH71" i="5"/>
  <c r="CG71" i="5" s="1"/>
  <c r="CH72" i="5"/>
  <c r="CG72" i="5" s="1"/>
  <c r="CH73" i="5"/>
  <c r="CG73" i="5" s="1"/>
  <c r="CH77" i="5"/>
  <c r="CG77" i="5" s="1"/>
  <c r="CG78" i="5"/>
  <c r="CH78" i="5"/>
  <c r="CH79" i="5"/>
  <c r="CG79" i="5" s="1"/>
  <c r="CH80" i="5"/>
  <c r="CG80" i="5" s="1"/>
  <c r="CH81" i="5"/>
  <c r="CG81" i="5" s="1"/>
  <c r="CG82" i="5"/>
  <c r="CH82" i="5"/>
  <c r="BO32" i="5"/>
  <c r="BN32" i="5"/>
  <c r="BK82" i="5"/>
  <c r="BJ82" i="5"/>
  <c r="BK81" i="5"/>
  <c r="BJ81" i="5"/>
  <c r="BK80" i="5"/>
  <c r="BJ80" i="5"/>
  <c r="BK79" i="5"/>
  <c r="BJ79" i="5"/>
  <c r="BK78" i="5"/>
  <c r="BJ78" i="5"/>
  <c r="BK77" i="5"/>
  <c r="BJ77" i="5"/>
  <c r="BJ73" i="5"/>
  <c r="BJ72" i="5"/>
  <c r="BJ71" i="5"/>
  <c r="BJ70" i="5"/>
  <c r="BJ69" i="5"/>
  <c r="BJ68" i="5"/>
  <c r="BK64" i="5"/>
  <c r="BJ64" i="5"/>
  <c r="BK63" i="5"/>
  <c r="BJ63" i="5"/>
  <c r="BK62" i="5"/>
  <c r="BJ62" i="5"/>
  <c r="BK61" i="5"/>
  <c r="BJ61" i="5"/>
  <c r="BK60" i="5"/>
  <c r="BJ60" i="5"/>
  <c r="BK59" i="5"/>
  <c r="BJ59" i="5"/>
  <c r="BJ55" i="5"/>
  <c r="BJ54" i="5"/>
  <c r="BJ53" i="5"/>
  <c r="BJ52" i="5"/>
  <c r="BJ51" i="5"/>
  <c r="BJ50" i="5"/>
  <c r="BJ46" i="5"/>
  <c r="BJ45" i="5"/>
  <c r="BJ44" i="5"/>
  <c r="BJ43" i="5"/>
  <c r="BJ42" i="5"/>
  <c r="BJ41" i="5"/>
  <c r="BK37" i="5"/>
  <c r="BJ37" i="5"/>
  <c r="BK36" i="5"/>
  <c r="BJ36" i="5"/>
  <c r="BK35" i="5"/>
  <c r="BJ35" i="5"/>
  <c r="BK34" i="5"/>
  <c r="BJ34" i="5"/>
  <c r="BK33" i="5"/>
  <c r="BJ33" i="5"/>
  <c r="BK32" i="5"/>
  <c r="BJ32" i="5"/>
  <c r="Y48" i="6" l="1"/>
  <c r="BR78" i="5"/>
  <c r="DD61" i="5"/>
  <c r="DC36" i="5"/>
  <c r="DD36" i="5" s="1"/>
  <c r="DD80" i="5"/>
  <c r="DD78" i="5"/>
  <c r="DD60" i="5"/>
  <c r="DD62" i="5"/>
  <c r="DD64" i="5"/>
  <c r="BO78" i="5"/>
  <c r="BO79" i="5"/>
  <c r="BO80" i="5"/>
  <c r="BO81" i="5"/>
  <c r="BN81" i="5" s="1"/>
  <c r="BO82" i="5"/>
  <c r="BO77" i="5"/>
  <c r="BO60" i="5"/>
  <c r="BO61" i="5"/>
  <c r="BO62" i="5"/>
  <c r="BO63" i="5"/>
  <c r="BN63" i="5" s="1"/>
  <c r="BO64" i="5"/>
  <c r="BO59" i="5"/>
  <c r="BO33" i="5"/>
  <c r="BN33" i="5" s="1"/>
  <c r="BO34" i="5"/>
  <c r="BO35" i="5"/>
  <c r="BO36" i="5"/>
  <c r="BO37" i="5"/>
  <c r="BN82" i="5"/>
  <c r="BN80" i="5"/>
  <c r="BN79" i="5"/>
  <c r="BN78" i="5"/>
  <c r="BN77" i="5"/>
  <c r="BN73" i="5"/>
  <c r="BN72" i="5"/>
  <c r="BN71" i="5"/>
  <c r="BN70" i="5"/>
  <c r="BN69" i="5"/>
  <c r="BN68" i="5"/>
  <c r="BN64" i="5"/>
  <c r="BN62" i="5"/>
  <c r="BN61" i="5"/>
  <c r="BN60" i="5"/>
  <c r="BN59" i="5"/>
  <c r="BN55" i="5"/>
  <c r="BN54" i="5"/>
  <c r="BN53" i="5"/>
  <c r="BN52" i="5"/>
  <c r="BN51" i="5"/>
  <c r="BN50" i="5"/>
  <c r="BN46" i="5"/>
  <c r="BN45" i="5"/>
  <c r="BN44" i="5"/>
  <c r="BN43" i="5"/>
  <c r="BN42" i="5"/>
  <c r="BN41" i="5"/>
  <c r="BN37" i="5"/>
  <c r="BN36" i="5"/>
  <c r="BN35" i="5"/>
  <c r="BN34" i="5"/>
  <c r="AS78" i="5"/>
  <c r="AS79" i="5"/>
  <c r="AS80" i="5"/>
  <c r="AS81" i="5"/>
  <c r="AR81" i="5" s="1"/>
  <c r="AS82" i="5"/>
  <c r="AS77" i="5"/>
  <c r="AR77" i="5" s="1"/>
  <c r="AS60" i="5"/>
  <c r="AS61" i="5"/>
  <c r="AS62" i="5"/>
  <c r="AR62" i="5" s="1"/>
  <c r="AS63" i="5"/>
  <c r="AR63" i="5" s="1"/>
  <c r="AV63" i="5" s="1"/>
  <c r="AS64" i="5"/>
  <c r="AS59" i="5"/>
  <c r="AR59" i="5" s="1"/>
  <c r="AR41" i="5"/>
  <c r="AR42" i="5"/>
  <c r="AR43" i="5"/>
  <c r="AR44" i="5"/>
  <c r="AR45" i="5"/>
  <c r="AR46" i="5"/>
  <c r="AS33" i="5"/>
  <c r="AS34" i="5"/>
  <c r="AS35" i="5"/>
  <c r="AS36" i="5"/>
  <c r="AS37" i="5"/>
  <c r="AS32" i="5"/>
  <c r="AR32" i="5" s="1"/>
  <c r="AU32" i="5" s="1"/>
  <c r="AV32" i="5" s="1"/>
  <c r="AR78" i="5"/>
  <c r="AR79" i="5"/>
  <c r="AR80" i="5"/>
  <c r="AU80" i="5" s="1"/>
  <c r="AV80" i="5" s="1"/>
  <c r="AR82" i="5"/>
  <c r="AU82" i="5" s="1"/>
  <c r="AV82" i="5" s="1"/>
  <c r="AR69" i="5"/>
  <c r="AR70" i="5"/>
  <c r="AR71" i="5"/>
  <c r="AR72" i="5"/>
  <c r="AR73" i="5"/>
  <c r="AR68" i="5"/>
  <c r="AR60" i="5"/>
  <c r="AV60" i="5" s="1"/>
  <c r="AR61" i="5"/>
  <c r="AR64" i="5"/>
  <c r="AR51" i="5"/>
  <c r="AR52" i="5"/>
  <c r="AR53" i="5"/>
  <c r="AR54" i="5"/>
  <c r="AR55" i="5"/>
  <c r="AR50" i="5"/>
  <c r="AR33" i="5"/>
  <c r="AR34" i="5"/>
  <c r="AR35" i="5"/>
  <c r="AR36" i="5"/>
  <c r="AU36" i="5" s="1"/>
  <c r="AV36" i="5" s="1"/>
  <c r="AR37" i="5"/>
  <c r="AU79" i="5"/>
  <c r="AU78" i="5"/>
  <c r="AV78" i="5" s="1"/>
  <c r="AV64" i="5"/>
  <c r="AU37" i="5"/>
  <c r="AV37" i="5" s="1"/>
  <c r="AU34" i="5"/>
  <c r="AU33" i="5"/>
  <c r="AV33" i="5" s="1"/>
  <c r="Y77" i="5"/>
  <c r="Y68" i="5"/>
  <c r="Z78" i="5"/>
  <c r="Y78" i="5" s="1"/>
  <c r="AC78" i="5" s="1"/>
  <c r="Z79" i="5"/>
  <c r="Z80" i="5"/>
  <c r="Z81" i="5"/>
  <c r="Y81" i="5" s="1"/>
  <c r="AC81" i="5" s="1"/>
  <c r="Z82" i="5"/>
  <c r="Y82" i="5" s="1"/>
  <c r="AC82" i="5" s="1"/>
  <c r="Z77" i="5"/>
  <c r="AC77" i="5" s="1"/>
  <c r="Z69" i="5"/>
  <c r="Z70" i="5"/>
  <c r="Y70" i="5" s="1"/>
  <c r="Z71" i="5"/>
  <c r="Y71" i="5" s="1"/>
  <c r="AC71" i="5" s="1"/>
  <c r="Z72" i="5"/>
  <c r="Y72" i="5" s="1"/>
  <c r="AC72" i="5" s="1"/>
  <c r="Z73" i="5"/>
  <c r="Z68" i="5"/>
  <c r="AC68" i="5" s="1"/>
  <c r="Z51" i="5"/>
  <c r="Z52" i="5"/>
  <c r="Z53" i="5"/>
  <c r="Z54" i="5"/>
  <c r="Y54" i="5" s="1"/>
  <c r="AB54" i="5" s="1"/>
  <c r="AC54" i="5" s="1"/>
  <c r="Z55" i="5"/>
  <c r="Z50" i="5"/>
  <c r="Z41" i="5"/>
  <c r="AC80" i="5"/>
  <c r="AB55" i="5"/>
  <c r="AC55" i="5" s="1"/>
  <c r="AB46" i="5"/>
  <c r="AC46" i="5" s="1"/>
  <c r="AB45" i="5"/>
  <c r="AC45" i="5" s="1"/>
  <c r="AB44" i="5"/>
  <c r="AC44" i="5" s="1"/>
  <c r="AB43" i="5"/>
  <c r="AB42" i="5"/>
  <c r="AC42" i="5" s="1"/>
  <c r="AB41" i="5"/>
  <c r="AC41" i="5" s="1"/>
  <c r="AB37" i="5"/>
  <c r="AC37" i="5" s="1"/>
  <c r="AB36" i="5"/>
  <c r="AC36" i="5" s="1"/>
  <c r="AB35" i="5"/>
  <c r="AC35" i="5" s="1"/>
  <c r="AB34" i="5"/>
  <c r="AB33" i="5"/>
  <c r="AC33" i="5" s="1"/>
  <c r="AB32" i="5"/>
  <c r="AC32" i="5" s="1"/>
  <c r="Z42" i="5"/>
  <c r="Z43" i="5"/>
  <c r="Z44" i="5"/>
  <c r="Z45" i="5"/>
  <c r="Y45" i="5" s="1"/>
  <c r="Z46" i="5"/>
  <c r="Y41" i="5"/>
  <c r="Z33" i="5"/>
  <c r="Z34" i="5"/>
  <c r="Z35" i="5"/>
  <c r="Z36" i="5"/>
  <c r="Y36" i="5" s="1"/>
  <c r="Z37" i="5"/>
  <c r="Z32" i="5"/>
  <c r="H32" i="5"/>
  <c r="Y35" i="5"/>
  <c r="Y32" i="5"/>
  <c r="Y79" i="5"/>
  <c r="Y80" i="5"/>
  <c r="Y69" i="5"/>
  <c r="AC69" i="5" s="1"/>
  <c r="Y73" i="5"/>
  <c r="AC73" i="5" s="1"/>
  <c r="Y42" i="5"/>
  <c r="Y43" i="5"/>
  <c r="Y44" i="5"/>
  <c r="Y46" i="5"/>
  <c r="Y51" i="5"/>
  <c r="AB51" i="5" s="1"/>
  <c r="AC51" i="5" s="1"/>
  <c r="Y52" i="5"/>
  <c r="AB52" i="5" s="1"/>
  <c r="Y53" i="5"/>
  <c r="AB53" i="5" s="1"/>
  <c r="AC53" i="5" s="1"/>
  <c r="Y55" i="5"/>
  <c r="Y50" i="5"/>
  <c r="AB50" i="5" s="1"/>
  <c r="AC50" i="5" s="1"/>
  <c r="Y37" i="5"/>
  <c r="Y33" i="5"/>
  <c r="Y34" i="5"/>
  <c r="G32" i="5"/>
  <c r="H78" i="5"/>
  <c r="H79" i="5"/>
  <c r="H80" i="5"/>
  <c r="H81" i="5"/>
  <c r="G81" i="5" s="1"/>
  <c r="J81" i="5" s="1"/>
  <c r="H82" i="5"/>
  <c r="H77" i="5"/>
  <c r="H68" i="5"/>
  <c r="H60" i="5"/>
  <c r="H61" i="5"/>
  <c r="H62" i="5"/>
  <c r="G62" i="5" s="1"/>
  <c r="J62" i="5" s="1"/>
  <c r="H63" i="5"/>
  <c r="G63" i="5" s="1"/>
  <c r="J63" i="5" s="1"/>
  <c r="H64" i="5"/>
  <c r="H59" i="5"/>
  <c r="G59" i="5" s="1"/>
  <c r="J59" i="5" s="1"/>
  <c r="H50" i="5"/>
  <c r="D32" i="5"/>
  <c r="D33" i="5"/>
  <c r="J73" i="5"/>
  <c r="J72" i="5"/>
  <c r="J71" i="5"/>
  <c r="J70" i="5"/>
  <c r="J69" i="5"/>
  <c r="J68" i="5"/>
  <c r="J55" i="5"/>
  <c r="J54" i="5"/>
  <c r="J53" i="5"/>
  <c r="J52" i="5"/>
  <c r="J51" i="5"/>
  <c r="J50" i="5"/>
  <c r="J46" i="5"/>
  <c r="J45" i="5"/>
  <c r="J44" i="5"/>
  <c r="J43" i="5"/>
  <c r="J42" i="5"/>
  <c r="J41" i="5"/>
  <c r="J33" i="5"/>
  <c r="J34" i="5"/>
  <c r="J35" i="5"/>
  <c r="J36" i="5"/>
  <c r="J37" i="5"/>
  <c r="J32" i="5"/>
  <c r="J78" i="5"/>
  <c r="G42" i="5"/>
  <c r="G77" i="5"/>
  <c r="J77" i="5" s="1"/>
  <c r="G50" i="5"/>
  <c r="H69" i="5"/>
  <c r="H70" i="5"/>
  <c r="H71" i="5"/>
  <c r="H72" i="5"/>
  <c r="G72" i="5" s="1"/>
  <c r="H73" i="5"/>
  <c r="G68" i="5"/>
  <c r="H51" i="5"/>
  <c r="H52" i="5"/>
  <c r="H53" i="5"/>
  <c r="H54" i="5"/>
  <c r="G54" i="5" s="1"/>
  <c r="H55" i="5"/>
  <c r="H42" i="5"/>
  <c r="H43" i="5"/>
  <c r="G43" i="5" s="1"/>
  <c r="H44" i="5"/>
  <c r="G44" i="5" s="1"/>
  <c r="H45" i="5"/>
  <c r="G45" i="5" s="1"/>
  <c r="H46" i="5"/>
  <c r="H41" i="5"/>
  <c r="G41" i="5" s="1"/>
  <c r="H33" i="5"/>
  <c r="H34" i="5"/>
  <c r="H35" i="5"/>
  <c r="H36" i="5"/>
  <c r="H37" i="5"/>
  <c r="AF24" i="5"/>
  <c r="AF21" i="5"/>
  <c r="AF22" i="5"/>
  <c r="AF23" i="5"/>
  <c r="AF25" i="5"/>
  <c r="AF26" i="5"/>
  <c r="AF20" i="5"/>
  <c r="G78" i="5"/>
  <c r="G79" i="5"/>
  <c r="J79" i="5" s="1"/>
  <c r="G80" i="5"/>
  <c r="J80" i="5" s="1"/>
  <c r="G82" i="5"/>
  <c r="J82" i="5" s="1"/>
  <c r="G69" i="5"/>
  <c r="G70" i="5"/>
  <c r="G71" i="5"/>
  <c r="G73" i="5"/>
  <c r="G60" i="5"/>
  <c r="J60" i="5" s="1"/>
  <c r="G61" i="5"/>
  <c r="J61" i="5" s="1"/>
  <c r="G64" i="5"/>
  <c r="J64" i="5" s="1"/>
  <c r="G51" i="5"/>
  <c r="G52" i="5"/>
  <c r="G53" i="5"/>
  <c r="G55" i="5"/>
  <c r="G46" i="5"/>
  <c r="G33" i="5"/>
  <c r="C50" i="5"/>
  <c r="C23" i="5"/>
  <c r="AU81" i="5" l="1"/>
  <c r="AV81" i="5" s="1"/>
  <c r="AU77" i="5"/>
  <c r="AV77" i="5" s="1"/>
  <c r="AU35" i="5"/>
  <c r="AV35" i="5" s="1"/>
  <c r="AV62" i="5"/>
  <c r="J26" i="5"/>
  <c r="J27" i="5" s="1"/>
  <c r="I27" i="5"/>
  <c r="I26" i="5"/>
  <c r="G36" i="5"/>
  <c r="G37" i="5"/>
  <c r="G34" i="5"/>
  <c r="G35" i="5"/>
  <c r="I29" i="5" l="1"/>
  <c r="I28" i="5"/>
  <c r="C33" i="2"/>
  <c r="C32" i="2"/>
  <c r="CJ109" i="5" l="1"/>
  <c r="CK109" i="5" s="1"/>
  <c r="CI109" i="5"/>
  <c r="CJ108" i="5"/>
  <c r="CK108" i="5" s="1"/>
  <c r="CI108" i="5"/>
  <c r="CJ107" i="5"/>
  <c r="CK107" i="5" s="1"/>
  <c r="CI107" i="5"/>
  <c r="CI106" i="5"/>
  <c r="CJ105" i="5"/>
  <c r="CK105" i="5" s="1"/>
  <c r="CI105" i="5"/>
  <c r="CJ104" i="5"/>
  <c r="CK104" i="5" s="1"/>
  <c r="CI104" i="5"/>
  <c r="AB109" i="5"/>
  <c r="AC109" i="5" s="1"/>
  <c r="AA109" i="5"/>
  <c r="AB108" i="5"/>
  <c r="AC108" i="5" s="1"/>
  <c r="AA108" i="5"/>
  <c r="AC107" i="5"/>
  <c r="AB107" i="5"/>
  <c r="AA107" i="5"/>
  <c r="AA106" i="5"/>
  <c r="AB105" i="5"/>
  <c r="AC105" i="5" s="1"/>
  <c r="AA105" i="5"/>
  <c r="AB104" i="5"/>
  <c r="AC104" i="5" s="1"/>
  <c r="AA104" i="5"/>
  <c r="J109" i="5"/>
  <c r="K109" i="5" s="1"/>
  <c r="I109" i="5"/>
  <c r="J108" i="5"/>
  <c r="K108" i="5" s="1"/>
  <c r="I108" i="5"/>
  <c r="K107" i="5"/>
  <c r="J107" i="5"/>
  <c r="I107" i="5"/>
  <c r="I106" i="5"/>
  <c r="K105" i="5"/>
  <c r="J105" i="5"/>
  <c r="I105" i="5"/>
  <c r="J104" i="5"/>
  <c r="K104" i="5" s="1"/>
  <c r="I104" i="5"/>
  <c r="CG105" i="5"/>
  <c r="CG106" i="5"/>
  <c r="CG107" i="5"/>
  <c r="CG108" i="5"/>
  <c r="CG109" i="5"/>
  <c r="CG104" i="5"/>
  <c r="Y105" i="5"/>
  <c r="Y106" i="5"/>
  <c r="Y107" i="5"/>
  <c r="Y108" i="5"/>
  <c r="Y109" i="5"/>
  <c r="Y104" i="5"/>
  <c r="G105" i="5"/>
  <c r="G106" i="5"/>
  <c r="G107" i="5"/>
  <c r="G108" i="5"/>
  <c r="G109" i="5"/>
  <c r="G104" i="5"/>
  <c r="CH105" i="5"/>
  <c r="CH106" i="5"/>
  <c r="CH107" i="5"/>
  <c r="CH108" i="5"/>
  <c r="CH109" i="5"/>
  <c r="CH104" i="5"/>
  <c r="Z105" i="5"/>
  <c r="Z106" i="5"/>
  <c r="Z107" i="5"/>
  <c r="Z108" i="5"/>
  <c r="Z109" i="5"/>
  <c r="Z104" i="5"/>
  <c r="H106" i="5"/>
  <c r="H107" i="5"/>
  <c r="H108" i="5"/>
  <c r="H109" i="5"/>
  <c r="H105" i="5"/>
  <c r="H104" i="5"/>
  <c r="CD105" i="5"/>
  <c r="CD106" i="5"/>
  <c r="CD107" i="5"/>
  <c r="CD108" i="5"/>
  <c r="CD109" i="5"/>
  <c r="CD104" i="5"/>
  <c r="CD163" i="2"/>
  <c r="CC105" i="5"/>
  <c r="CC106" i="5"/>
  <c r="CC107" i="5"/>
  <c r="CC108" i="5"/>
  <c r="CC109" i="5"/>
  <c r="CC104" i="5"/>
  <c r="U104" i="5"/>
  <c r="U105" i="5"/>
  <c r="U106" i="5"/>
  <c r="U107" i="5"/>
  <c r="U108" i="5"/>
  <c r="U109" i="5"/>
  <c r="V105" i="5"/>
  <c r="V106" i="5"/>
  <c r="V107" i="5"/>
  <c r="V108" i="5"/>
  <c r="V109" i="5"/>
  <c r="V104" i="5"/>
  <c r="V163" i="2"/>
  <c r="D105" i="5"/>
  <c r="D106" i="5"/>
  <c r="D107" i="5"/>
  <c r="D108" i="5"/>
  <c r="D109" i="5"/>
  <c r="D104" i="5"/>
  <c r="D163" i="2"/>
  <c r="C105" i="5"/>
  <c r="C106" i="5"/>
  <c r="C107" i="5"/>
  <c r="C108" i="5"/>
  <c r="C109" i="5"/>
  <c r="C104" i="5"/>
  <c r="C163" i="2"/>
  <c r="CF98" i="5"/>
  <c r="CE98" i="5"/>
  <c r="CC98" i="5"/>
  <c r="X98" i="5"/>
  <c r="U98" i="5"/>
  <c r="W98" i="5" s="1"/>
  <c r="F98" i="5"/>
  <c r="C98" i="5"/>
  <c r="E98" i="5" s="1"/>
  <c r="CF97" i="5"/>
  <c r="CC97" i="5"/>
  <c r="CE97" i="5" s="1"/>
  <c r="X97" i="5"/>
  <c r="U97" i="5"/>
  <c r="W97" i="5" s="1"/>
  <c r="F97" i="5"/>
  <c r="E97" i="5"/>
  <c r="C97" i="5"/>
  <c r="CF96" i="5"/>
  <c r="CE96" i="5"/>
  <c r="CC96" i="5"/>
  <c r="X96" i="5"/>
  <c r="W96" i="5"/>
  <c r="U96" i="5"/>
  <c r="F96" i="5"/>
  <c r="E96" i="5"/>
  <c r="C96" i="5"/>
  <c r="CF95" i="5"/>
  <c r="CC95" i="5"/>
  <c r="CE95" i="5" s="1"/>
  <c r="X95" i="5"/>
  <c r="U95" i="5"/>
  <c r="W95" i="5" s="1"/>
  <c r="F95" i="5"/>
  <c r="C95" i="5"/>
  <c r="E95" i="5" s="1"/>
  <c r="CF94" i="5"/>
  <c r="CC94" i="5"/>
  <c r="CE94" i="5" s="1"/>
  <c r="X94" i="5"/>
  <c r="W94" i="5"/>
  <c r="U94" i="5"/>
  <c r="F94" i="5"/>
  <c r="E94" i="5"/>
  <c r="C94" i="5"/>
  <c r="CF93" i="5"/>
  <c r="CE93" i="5"/>
  <c r="CC93" i="5"/>
  <c r="X93" i="5"/>
  <c r="U93" i="5"/>
  <c r="W93" i="5" s="1"/>
  <c r="F93" i="5"/>
  <c r="C93" i="5"/>
  <c r="E93" i="5" s="1"/>
  <c r="CF157" i="2"/>
  <c r="CF156" i="2"/>
  <c r="CF155" i="2"/>
  <c r="CF154" i="2"/>
  <c r="CF153" i="2"/>
  <c r="CF152" i="2"/>
  <c r="X157" i="2"/>
  <c r="X156" i="2"/>
  <c r="X155" i="2"/>
  <c r="X154" i="2"/>
  <c r="X153" i="2"/>
  <c r="X152" i="2"/>
  <c r="F157" i="2"/>
  <c r="F156" i="2"/>
  <c r="F155" i="2"/>
  <c r="F154" i="2"/>
  <c r="F153" i="2"/>
  <c r="F152" i="2"/>
  <c r="AC64" i="5"/>
  <c r="AC63" i="5"/>
  <c r="AC62" i="5"/>
  <c r="AC61" i="5"/>
  <c r="AC60" i="5"/>
  <c r="AC59" i="5"/>
  <c r="CW77" i="5"/>
  <c r="CW59" i="5"/>
  <c r="CW32" i="5"/>
  <c r="CD32" i="5"/>
  <c r="CD41" i="5"/>
  <c r="CD50" i="5"/>
  <c r="CD59" i="5"/>
  <c r="CD68" i="5"/>
  <c r="CD77" i="5"/>
  <c r="AO32" i="5"/>
  <c r="AO59" i="5"/>
  <c r="AO77" i="5"/>
  <c r="V77" i="5"/>
  <c r="V68" i="5"/>
  <c r="V59" i="5"/>
  <c r="V50" i="5"/>
  <c r="V41" i="5"/>
  <c r="V32" i="5"/>
  <c r="K35" i="5"/>
  <c r="K78" i="5"/>
  <c r="K82" i="5"/>
  <c r="K77" i="5"/>
  <c r="K71" i="5"/>
  <c r="K72" i="5"/>
  <c r="K73" i="5"/>
  <c r="K68" i="5"/>
  <c r="K60" i="5"/>
  <c r="K64" i="5"/>
  <c r="K51" i="5"/>
  <c r="K53" i="5"/>
  <c r="K54" i="5"/>
  <c r="K50" i="5"/>
  <c r="K44" i="5"/>
  <c r="K45" i="5"/>
  <c r="K46" i="5"/>
  <c r="K41" i="5"/>
  <c r="K81" i="5"/>
  <c r="K80" i="5"/>
  <c r="K69" i="5"/>
  <c r="K63" i="5"/>
  <c r="K62" i="5"/>
  <c r="K59" i="5"/>
  <c r="K55" i="5"/>
  <c r="D77" i="5"/>
  <c r="D68" i="5"/>
  <c r="D59" i="5"/>
  <c r="D50" i="5"/>
  <c r="D41" i="5"/>
  <c r="K33" i="5"/>
  <c r="K36" i="5"/>
  <c r="K37" i="5"/>
  <c r="AN82" i="5"/>
  <c r="U82" i="5"/>
  <c r="D82" i="5"/>
  <c r="CC79" i="5"/>
  <c r="C79" i="5"/>
  <c r="CC77" i="5"/>
  <c r="C77" i="5"/>
  <c r="CD73" i="5"/>
  <c r="CC73" i="5"/>
  <c r="AN73" i="5"/>
  <c r="D73" i="5"/>
  <c r="CV72" i="5"/>
  <c r="U72" i="5"/>
  <c r="C72" i="5"/>
  <c r="AN70" i="5"/>
  <c r="U70" i="5"/>
  <c r="AN63" i="5"/>
  <c r="AN61" i="5"/>
  <c r="CV60" i="5"/>
  <c r="CC60" i="5"/>
  <c r="U60" i="5"/>
  <c r="C60" i="5"/>
  <c r="CV54" i="5"/>
  <c r="CC54" i="5"/>
  <c r="C54" i="5"/>
  <c r="CC51" i="5"/>
  <c r="CC45" i="5"/>
  <c r="AN45" i="5"/>
  <c r="CD44" i="5"/>
  <c r="AN44" i="5"/>
  <c r="U44" i="5"/>
  <c r="C43" i="5"/>
  <c r="AN42" i="5"/>
  <c r="AN37" i="5"/>
  <c r="CW35" i="5"/>
  <c r="CD35" i="5"/>
  <c r="AN35" i="5"/>
  <c r="V35" i="5"/>
  <c r="D35" i="5"/>
  <c r="AN33" i="5"/>
  <c r="CV32" i="5"/>
  <c r="CC32" i="5"/>
  <c r="U32" i="5"/>
  <c r="C32" i="5"/>
  <c r="CW28" i="5"/>
  <c r="CY28" i="5" s="1"/>
  <c r="CC28" i="5"/>
  <c r="CE28" i="5" s="1"/>
  <c r="AP28" i="5"/>
  <c r="AN28" i="5"/>
  <c r="V28" i="5"/>
  <c r="X28" i="5" s="1"/>
  <c r="E28" i="5"/>
  <c r="C28" i="5"/>
  <c r="BK27" i="5"/>
  <c r="BM27" i="5" s="1"/>
  <c r="CW26" i="5"/>
  <c r="CY26" i="5" s="1"/>
  <c r="CC26" i="5"/>
  <c r="CE26" i="5" s="1"/>
  <c r="BK26" i="5"/>
  <c r="BM26" i="5" s="1"/>
  <c r="AN26" i="5"/>
  <c r="AP26" i="5" s="1"/>
  <c r="V26" i="5"/>
  <c r="X26" i="5" s="1"/>
  <c r="C26" i="5"/>
  <c r="E26" i="5" s="1"/>
  <c r="CC25" i="5"/>
  <c r="CE25" i="5" s="1"/>
  <c r="BK25" i="5"/>
  <c r="BM25" i="5" s="1"/>
  <c r="AN25" i="5"/>
  <c r="AP25" i="5" s="1"/>
  <c r="E25" i="5"/>
  <c r="C25" i="5"/>
  <c r="BK24" i="5"/>
  <c r="BM24" i="5" s="1"/>
  <c r="C24" i="5"/>
  <c r="E24" i="5" s="1"/>
  <c r="CW23" i="5"/>
  <c r="CY23" i="5" s="1"/>
  <c r="CE23" i="5"/>
  <c r="CC23" i="5"/>
  <c r="AN23" i="5"/>
  <c r="AP23" i="5" s="1"/>
  <c r="V23" i="5"/>
  <c r="X23" i="5" s="1"/>
  <c r="E23" i="5"/>
  <c r="EF18" i="5"/>
  <c r="EE18" i="5"/>
  <c r="ED18" i="5"/>
  <c r="CW82" i="5" s="1"/>
  <c r="EC18" i="5"/>
  <c r="EB18" i="5"/>
  <c r="EA18" i="5"/>
  <c r="DZ18" i="5"/>
  <c r="DY18" i="5"/>
  <c r="DX18" i="5"/>
  <c r="DW18" i="5"/>
  <c r="DV18" i="5"/>
  <c r="DU18" i="5"/>
  <c r="DT18" i="5"/>
  <c r="DS18" i="5"/>
  <c r="DR18" i="5"/>
  <c r="DQ18" i="5"/>
  <c r="DP18" i="5"/>
  <c r="DO18" i="5"/>
  <c r="CD82" i="5" s="1"/>
  <c r="DN18" i="5"/>
  <c r="DM18" i="5"/>
  <c r="DL18" i="5"/>
  <c r="DK18" i="5"/>
  <c r="DJ18" i="5"/>
  <c r="DI18" i="5"/>
  <c r="DH18" i="5"/>
  <c r="DG18" i="5"/>
  <c r="DF18" i="5"/>
  <c r="CD55" i="5" s="1"/>
  <c r="DE18" i="5"/>
  <c r="DD18" i="5"/>
  <c r="DC18" i="5"/>
  <c r="DB18" i="5"/>
  <c r="DA18" i="5"/>
  <c r="CZ18" i="5"/>
  <c r="CY18" i="5"/>
  <c r="CX18" i="5"/>
  <c r="CW18" i="5"/>
  <c r="CD28" i="5" s="1"/>
  <c r="CF28" i="5" s="1"/>
  <c r="CV18" i="5"/>
  <c r="CU18" i="5"/>
  <c r="CT18" i="5"/>
  <c r="CS18" i="5"/>
  <c r="CR18" i="5"/>
  <c r="CQ18" i="5"/>
  <c r="CP18" i="5"/>
  <c r="CO18" i="5"/>
  <c r="CN18" i="5"/>
  <c r="CM18" i="5"/>
  <c r="CL18" i="5"/>
  <c r="CK18" i="5"/>
  <c r="CJ18" i="5"/>
  <c r="CI18" i="5"/>
  <c r="CH18" i="5"/>
  <c r="AO82" i="5" s="1"/>
  <c r="CG18" i="5"/>
  <c r="CF18" i="5"/>
  <c r="CE18" i="5"/>
  <c r="CD18" i="5"/>
  <c r="CC18" i="5"/>
  <c r="CB18" i="5"/>
  <c r="CA18" i="5"/>
  <c r="BZ18" i="5"/>
  <c r="BY18" i="5"/>
  <c r="AO28" i="5" s="1"/>
  <c r="AQ28" i="5" s="1"/>
  <c r="BX18" i="5"/>
  <c r="BW18" i="5"/>
  <c r="BV18" i="5"/>
  <c r="BU18" i="5"/>
  <c r="BT18" i="5"/>
  <c r="BS18" i="5"/>
  <c r="V82" i="5" s="1"/>
  <c r="BR18" i="5"/>
  <c r="BQ18" i="5"/>
  <c r="BP18" i="5"/>
  <c r="V73" i="5" s="1"/>
  <c r="BO18" i="5"/>
  <c r="BN18" i="5"/>
  <c r="BM18" i="5"/>
  <c r="BL18" i="5"/>
  <c r="BK18" i="5"/>
  <c r="BJ18" i="5"/>
  <c r="BI18" i="5"/>
  <c r="BH18" i="5"/>
  <c r="BG18" i="5"/>
  <c r="V46" i="5" s="1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D28" i="5" s="1"/>
  <c r="F28" i="5" s="1"/>
  <c r="AB18" i="5"/>
  <c r="AA18" i="5"/>
  <c r="Z18" i="5"/>
  <c r="Y18" i="5"/>
  <c r="X18" i="5"/>
  <c r="W18" i="5"/>
  <c r="CV82" i="5" s="1"/>
  <c r="V18" i="5"/>
  <c r="U18" i="5"/>
  <c r="T18" i="5"/>
  <c r="CV73" i="5" s="1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CV28" i="5" s="1"/>
  <c r="CX28" i="5" s="1"/>
  <c r="EF17" i="5"/>
  <c r="EE17" i="5"/>
  <c r="ED17" i="5"/>
  <c r="EC17" i="5"/>
  <c r="EB17" i="5"/>
  <c r="EA17" i="5"/>
  <c r="DZ17" i="5"/>
  <c r="DY17" i="5"/>
  <c r="DX17" i="5"/>
  <c r="DW17" i="5"/>
  <c r="DV17" i="5"/>
  <c r="DU17" i="5"/>
  <c r="DT17" i="5"/>
  <c r="DS17" i="5"/>
  <c r="DR17" i="5"/>
  <c r="DQ17" i="5"/>
  <c r="DP17" i="5"/>
  <c r="DO17" i="5"/>
  <c r="DN17" i="5"/>
  <c r="DM17" i="5"/>
  <c r="DL17" i="5"/>
  <c r="DK17" i="5"/>
  <c r="DJ17" i="5"/>
  <c r="DI17" i="5"/>
  <c r="DH17" i="5"/>
  <c r="DG17" i="5"/>
  <c r="DF17" i="5"/>
  <c r="DE17" i="5"/>
  <c r="DD17" i="5"/>
  <c r="DC17" i="5"/>
  <c r="CD45" i="5" s="1"/>
  <c r="DB17" i="5"/>
  <c r="DA17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N17" i="5"/>
  <c r="CM17" i="5"/>
  <c r="CL17" i="5"/>
  <c r="CK17" i="5"/>
  <c r="CJ17" i="5"/>
  <c r="CI17" i="5"/>
  <c r="CH17" i="5"/>
  <c r="CG17" i="5"/>
  <c r="CF17" i="5"/>
  <c r="CE17" i="5"/>
  <c r="AO63" i="5" s="1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CC81" i="5" s="1"/>
  <c r="V17" i="5"/>
  <c r="U17" i="5"/>
  <c r="T17" i="5"/>
  <c r="CC72" i="5" s="1"/>
  <c r="S17" i="5"/>
  <c r="R17" i="5"/>
  <c r="Q17" i="5"/>
  <c r="CV63" i="5" s="1"/>
  <c r="P17" i="5"/>
  <c r="O17" i="5"/>
  <c r="N17" i="5"/>
  <c r="AN54" i="5" s="1"/>
  <c r="M17" i="5"/>
  <c r="L17" i="5"/>
  <c r="K17" i="5"/>
  <c r="J17" i="5"/>
  <c r="I17" i="5"/>
  <c r="H17" i="5"/>
  <c r="G17" i="5"/>
  <c r="F17" i="5"/>
  <c r="E17" i="5"/>
  <c r="D17" i="5"/>
  <c r="C17" i="5"/>
  <c r="B17" i="5"/>
  <c r="EF16" i="5"/>
  <c r="EE16" i="5"/>
  <c r="ED16" i="5"/>
  <c r="EC16" i="5"/>
  <c r="EB16" i="5"/>
  <c r="EA16" i="5"/>
  <c r="DZ16" i="5"/>
  <c r="DY16" i="5"/>
  <c r="DX16" i="5"/>
  <c r="DW16" i="5"/>
  <c r="DV16" i="5"/>
  <c r="DU16" i="5"/>
  <c r="DT16" i="5"/>
  <c r="DS16" i="5"/>
  <c r="DR16" i="5"/>
  <c r="DQ16" i="5"/>
  <c r="DP16" i="5"/>
  <c r="DO16" i="5"/>
  <c r="DN16" i="5"/>
  <c r="DM16" i="5"/>
  <c r="DL16" i="5"/>
  <c r="DK16" i="5"/>
  <c r="DJ16" i="5"/>
  <c r="DI16" i="5"/>
  <c r="DH16" i="5"/>
  <c r="DG16" i="5"/>
  <c r="DF16" i="5"/>
  <c r="CD53" i="5" s="1"/>
  <c r="DE16" i="5"/>
  <c r="DD16" i="5"/>
  <c r="DC16" i="5"/>
  <c r="DB16" i="5"/>
  <c r="DA16" i="5"/>
  <c r="CZ16" i="5"/>
  <c r="CY16" i="5"/>
  <c r="CX16" i="5"/>
  <c r="CW16" i="5"/>
  <c r="CD26" i="5" s="1"/>
  <c r="CF26" i="5" s="1"/>
  <c r="CV16" i="5"/>
  <c r="CU16" i="5"/>
  <c r="CT16" i="5"/>
  <c r="CS16" i="5"/>
  <c r="CR16" i="5"/>
  <c r="CQ16" i="5"/>
  <c r="CP16" i="5"/>
  <c r="CO16" i="5"/>
  <c r="CN16" i="5"/>
  <c r="CM16" i="5"/>
  <c r="CL16" i="5"/>
  <c r="CK16" i="5"/>
  <c r="CJ16" i="5"/>
  <c r="CI16" i="5"/>
  <c r="CH16" i="5"/>
  <c r="CG16" i="5"/>
  <c r="CF16" i="5"/>
  <c r="CE16" i="5"/>
  <c r="CD16" i="5"/>
  <c r="CC16" i="5"/>
  <c r="CB16" i="5"/>
  <c r="AO35" i="5" s="1"/>
  <c r="CA16" i="5"/>
  <c r="BZ16" i="5"/>
  <c r="BY16" i="5"/>
  <c r="AO26" i="5" s="1"/>
  <c r="AQ26" i="5" s="1"/>
  <c r="BX16" i="5"/>
  <c r="BW16" i="5"/>
  <c r="BV16" i="5"/>
  <c r="BU16" i="5"/>
  <c r="BT16" i="5"/>
  <c r="BS16" i="5"/>
  <c r="BR16" i="5"/>
  <c r="BQ16" i="5"/>
  <c r="BP16" i="5"/>
  <c r="V71" i="5" s="1"/>
  <c r="BO16" i="5"/>
  <c r="BN16" i="5"/>
  <c r="BM16" i="5"/>
  <c r="BL16" i="5"/>
  <c r="BK16" i="5"/>
  <c r="BJ16" i="5"/>
  <c r="BI16" i="5"/>
  <c r="BH16" i="5"/>
  <c r="BG16" i="5"/>
  <c r="V44" i="5" s="1"/>
  <c r="BF16" i="5"/>
  <c r="BE16" i="5"/>
  <c r="BD16" i="5"/>
  <c r="BC16" i="5"/>
  <c r="BB16" i="5"/>
  <c r="BA16" i="5"/>
  <c r="AZ16" i="5"/>
  <c r="AY16" i="5"/>
  <c r="AX16" i="5"/>
  <c r="AW16" i="5"/>
  <c r="AV16" i="5"/>
  <c r="AU16" i="5"/>
  <c r="D80" i="5" s="1"/>
  <c r="AT16" i="5"/>
  <c r="AS16" i="5"/>
  <c r="AR16" i="5"/>
  <c r="AQ16" i="5"/>
  <c r="AP16" i="5"/>
  <c r="AO16" i="5"/>
  <c r="D62" i="5" s="1"/>
  <c r="AN16" i="5"/>
  <c r="AM16" i="5"/>
  <c r="AL16" i="5"/>
  <c r="D53" i="5" s="1"/>
  <c r="AK16" i="5"/>
  <c r="AJ16" i="5"/>
  <c r="AI16" i="5"/>
  <c r="D44" i="5" s="1"/>
  <c r="AH16" i="5"/>
  <c r="AG16" i="5"/>
  <c r="AF16" i="5"/>
  <c r="AE16" i="5"/>
  <c r="AD16" i="5"/>
  <c r="AC16" i="5"/>
  <c r="D26" i="5" s="1"/>
  <c r="F26" i="5" s="1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CC44" i="5" s="1"/>
  <c r="J16" i="5"/>
  <c r="I16" i="5"/>
  <c r="H16" i="5"/>
  <c r="CV35" i="5" s="1"/>
  <c r="G16" i="5"/>
  <c r="F16" i="5"/>
  <c r="E16" i="5"/>
  <c r="D16" i="5"/>
  <c r="C16" i="5"/>
  <c r="B16" i="5"/>
  <c r="CV26" i="5" s="1"/>
  <c r="CX26" i="5" s="1"/>
  <c r="EF15" i="5"/>
  <c r="EE15" i="5"/>
  <c r="ED15" i="5"/>
  <c r="CW79" i="5" s="1"/>
  <c r="EC15" i="5"/>
  <c r="EB15" i="5"/>
  <c r="EA15" i="5"/>
  <c r="DZ15" i="5"/>
  <c r="DY15" i="5"/>
  <c r="DX15" i="5"/>
  <c r="DW15" i="5"/>
  <c r="DV15" i="5"/>
  <c r="DU15" i="5"/>
  <c r="CW25" i="5" s="1"/>
  <c r="CY25" i="5" s="1"/>
  <c r="DT15" i="5"/>
  <c r="DS15" i="5"/>
  <c r="DR15" i="5"/>
  <c r="DQ15" i="5"/>
  <c r="DP15" i="5"/>
  <c r="DO15" i="5"/>
  <c r="CD79" i="5" s="1"/>
  <c r="DN15" i="5"/>
  <c r="DM15" i="5"/>
  <c r="DL15" i="5"/>
  <c r="DK15" i="5"/>
  <c r="DJ15" i="5"/>
  <c r="DI15" i="5"/>
  <c r="DH15" i="5"/>
  <c r="DG15" i="5"/>
  <c r="DF15" i="5"/>
  <c r="DE15" i="5"/>
  <c r="DD15" i="5"/>
  <c r="DC15" i="5"/>
  <c r="DB15" i="5"/>
  <c r="DA15" i="5"/>
  <c r="CZ15" i="5"/>
  <c r="CY15" i="5"/>
  <c r="CX15" i="5"/>
  <c r="CW15" i="5"/>
  <c r="CV15" i="5"/>
  <c r="CU15" i="5"/>
  <c r="CT15" i="5"/>
  <c r="CS15" i="5"/>
  <c r="CR15" i="5"/>
  <c r="CQ15" i="5"/>
  <c r="CP15" i="5"/>
  <c r="CO15" i="5"/>
  <c r="CN15" i="5"/>
  <c r="CM15" i="5"/>
  <c r="CL15" i="5"/>
  <c r="CK15" i="5"/>
  <c r="CJ15" i="5"/>
  <c r="CI15" i="5"/>
  <c r="CH15" i="5"/>
  <c r="AO79" i="5" s="1"/>
  <c r="CG15" i="5"/>
  <c r="CF15" i="5"/>
  <c r="CE15" i="5"/>
  <c r="CD15" i="5"/>
  <c r="CC15" i="5"/>
  <c r="CB15" i="5"/>
  <c r="CA15" i="5"/>
  <c r="BZ15" i="5"/>
  <c r="BY15" i="5"/>
  <c r="AO25" i="5" s="1"/>
  <c r="AQ25" i="5" s="1"/>
  <c r="BX15" i="5"/>
  <c r="BW15" i="5"/>
  <c r="BV15" i="5"/>
  <c r="BU15" i="5"/>
  <c r="BT15" i="5"/>
  <c r="BS15" i="5"/>
  <c r="V79" i="5" s="1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V25" i="5" s="1"/>
  <c r="X25" i="5" s="1"/>
  <c r="AZ15" i="5"/>
  <c r="AY15" i="5"/>
  <c r="AX15" i="5"/>
  <c r="AW15" i="5"/>
  <c r="AV15" i="5"/>
  <c r="AU15" i="5"/>
  <c r="D79" i="5" s="1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D25" i="5" s="1"/>
  <c r="F25" i="5" s="1"/>
  <c r="AB15" i="5"/>
  <c r="AA15" i="5"/>
  <c r="Z15" i="5"/>
  <c r="Y15" i="5"/>
  <c r="X15" i="5"/>
  <c r="W15" i="5"/>
  <c r="AN79" i="5" s="1"/>
  <c r="V15" i="5"/>
  <c r="U15" i="5"/>
  <c r="T15" i="5"/>
  <c r="CV70" i="5" s="1"/>
  <c r="S15" i="5"/>
  <c r="R15" i="5"/>
  <c r="Q15" i="5"/>
  <c r="CV61" i="5" s="1"/>
  <c r="P15" i="5"/>
  <c r="O15" i="5"/>
  <c r="N15" i="5"/>
  <c r="CV52" i="5" s="1"/>
  <c r="M15" i="5"/>
  <c r="L15" i="5"/>
  <c r="K15" i="5"/>
  <c r="CV43" i="5" s="1"/>
  <c r="J15" i="5"/>
  <c r="I15" i="5"/>
  <c r="H15" i="5"/>
  <c r="G15" i="5"/>
  <c r="F15" i="5"/>
  <c r="E15" i="5"/>
  <c r="D15" i="5"/>
  <c r="C15" i="5"/>
  <c r="B15" i="5"/>
  <c r="CV25" i="5" s="1"/>
  <c r="CX25" i="5" s="1"/>
  <c r="EF14" i="5"/>
  <c r="EE14" i="5"/>
  <c r="ED14" i="5"/>
  <c r="EC14" i="5"/>
  <c r="EB14" i="5"/>
  <c r="EA14" i="5"/>
  <c r="DZ14" i="5"/>
  <c r="DY14" i="5"/>
  <c r="DX14" i="5"/>
  <c r="DW14" i="5"/>
  <c r="DV14" i="5"/>
  <c r="DU14" i="5"/>
  <c r="CW33" i="5" s="1"/>
  <c r="DT14" i="5"/>
  <c r="DS14" i="5"/>
  <c r="DR14" i="5"/>
  <c r="DQ14" i="5"/>
  <c r="DP14" i="5"/>
  <c r="DO14" i="5"/>
  <c r="DN14" i="5"/>
  <c r="DM14" i="5"/>
  <c r="DL14" i="5"/>
  <c r="DK14" i="5"/>
  <c r="DJ14" i="5"/>
  <c r="DI14" i="5"/>
  <c r="DH14" i="5"/>
  <c r="DG14" i="5"/>
  <c r="DF14" i="5"/>
  <c r="DE14" i="5"/>
  <c r="DD14" i="5"/>
  <c r="DC14" i="5"/>
  <c r="DB14" i="5"/>
  <c r="DA14" i="5"/>
  <c r="CZ14" i="5"/>
  <c r="CY14" i="5"/>
  <c r="CX14" i="5"/>
  <c r="CW14" i="5"/>
  <c r="CD42" i="5" s="1"/>
  <c r="CV14" i="5"/>
  <c r="CU14" i="5"/>
  <c r="CT14" i="5"/>
  <c r="CS14" i="5"/>
  <c r="CR14" i="5"/>
  <c r="CQ14" i="5"/>
  <c r="CP14" i="5"/>
  <c r="CO14" i="5"/>
  <c r="CN14" i="5"/>
  <c r="CM14" i="5"/>
  <c r="CL14" i="5"/>
  <c r="CK14" i="5"/>
  <c r="CJ14" i="5"/>
  <c r="CI14" i="5"/>
  <c r="CH14" i="5"/>
  <c r="CG14" i="5"/>
  <c r="CF14" i="5"/>
  <c r="CE14" i="5"/>
  <c r="CD14" i="5"/>
  <c r="CC14" i="5"/>
  <c r="CB14" i="5"/>
  <c r="CA14" i="5"/>
  <c r="BZ14" i="5"/>
  <c r="BY14" i="5"/>
  <c r="BX14" i="5"/>
  <c r="BW14" i="5"/>
  <c r="BV14" i="5"/>
  <c r="BU14" i="5"/>
  <c r="BT14" i="5"/>
  <c r="BS14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V51" i="5" s="1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U51" i="5" s="1"/>
  <c r="M14" i="5"/>
  <c r="L14" i="5"/>
  <c r="K14" i="5"/>
  <c r="CV42" i="5" s="1"/>
  <c r="J14" i="5"/>
  <c r="I14" i="5"/>
  <c r="H14" i="5"/>
  <c r="CV33" i="5" s="1"/>
  <c r="G14" i="5"/>
  <c r="F14" i="5"/>
  <c r="E14" i="5"/>
  <c r="D14" i="5"/>
  <c r="C14" i="5"/>
  <c r="B14" i="5"/>
  <c r="AN24" i="5" s="1"/>
  <c r="AP24" i="5" s="1"/>
  <c r="EF13" i="5"/>
  <c r="EE13" i="5"/>
  <c r="ED13" i="5"/>
  <c r="EC13" i="5"/>
  <c r="EB13" i="5"/>
  <c r="EA13" i="5"/>
  <c r="DZ13" i="5"/>
  <c r="DY13" i="5"/>
  <c r="DX13" i="5"/>
  <c r="DW13" i="5"/>
  <c r="DV13" i="5"/>
  <c r="DU13" i="5"/>
  <c r="DT13" i="5"/>
  <c r="DS13" i="5"/>
  <c r="DR13" i="5"/>
  <c r="DQ13" i="5"/>
  <c r="DP13" i="5"/>
  <c r="DO13" i="5"/>
  <c r="DN13" i="5"/>
  <c r="DM13" i="5"/>
  <c r="DL13" i="5"/>
  <c r="DK13" i="5"/>
  <c r="DJ13" i="5"/>
  <c r="DI13" i="5"/>
  <c r="DH13" i="5"/>
  <c r="DG13" i="5"/>
  <c r="DF13" i="5"/>
  <c r="DE13" i="5"/>
  <c r="DD13" i="5"/>
  <c r="DC13" i="5"/>
  <c r="DB13" i="5"/>
  <c r="DA13" i="5"/>
  <c r="CZ13" i="5"/>
  <c r="CY13" i="5"/>
  <c r="CX13" i="5"/>
  <c r="CW13" i="5"/>
  <c r="CD23" i="5" s="1"/>
  <c r="CF23" i="5" s="1"/>
  <c r="CV13" i="5"/>
  <c r="CU13" i="5"/>
  <c r="CT13" i="5"/>
  <c r="CS13" i="5"/>
  <c r="CR13" i="5"/>
  <c r="CQ13" i="5"/>
  <c r="CP13" i="5"/>
  <c r="CO13" i="5"/>
  <c r="CN13" i="5"/>
  <c r="CM13" i="5"/>
  <c r="CL13" i="5"/>
  <c r="CK13" i="5"/>
  <c r="BK23" i="5" s="1"/>
  <c r="BM23" i="5" s="1"/>
  <c r="CJ13" i="5"/>
  <c r="CI13" i="5"/>
  <c r="CH13" i="5"/>
  <c r="CG13" i="5"/>
  <c r="CF13" i="5"/>
  <c r="CE13" i="5"/>
  <c r="CD13" i="5"/>
  <c r="CC13" i="5"/>
  <c r="CB13" i="5"/>
  <c r="CA13" i="5"/>
  <c r="BZ13" i="5"/>
  <c r="BY13" i="5"/>
  <c r="AO23" i="5" s="1"/>
  <c r="AQ23" i="5" s="1"/>
  <c r="BX13" i="5"/>
  <c r="BW13" i="5"/>
  <c r="BV13" i="5"/>
  <c r="BU13" i="5"/>
  <c r="BT13" i="5"/>
  <c r="BS13" i="5"/>
  <c r="BR13" i="5"/>
  <c r="BQ13" i="5"/>
  <c r="BP13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D23" i="5" s="1"/>
  <c r="F23" i="5" s="1"/>
  <c r="AB13" i="5"/>
  <c r="AA13" i="5"/>
  <c r="Z13" i="5"/>
  <c r="Y13" i="5"/>
  <c r="X13" i="5"/>
  <c r="W13" i="5"/>
  <c r="V13" i="5"/>
  <c r="U13" i="5"/>
  <c r="T13" i="5"/>
  <c r="CC68" i="5" s="1"/>
  <c r="S13" i="5"/>
  <c r="R13" i="5"/>
  <c r="Q13" i="5"/>
  <c r="P13" i="5"/>
  <c r="O13" i="5"/>
  <c r="N13" i="5"/>
  <c r="M13" i="5"/>
  <c r="L13" i="5"/>
  <c r="K13" i="5"/>
  <c r="CV41" i="5" s="1"/>
  <c r="J13" i="5"/>
  <c r="I13" i="5"/>
  <c r="H13" i="5"/>
  <c r="G13" i="5"/>
  <c r="F13" i="5"/>
  <c r="E13" i="5"/>
  <c r="D13" i="5"/>
  <c r="C13" i="5"/>
  <c r="B13" i="5"/>
  <c r="CV23" i="5" s="1"/>
  <c r="CX23" i="5" s="1"/>
  <c r="K42" i="5" l="1"/>
  <c r="K32" i="5"/>
  <c r="AO24" i="5"/>
  <c r="AQ24" i="5" s="1"/>
  <c r="AO60" i="5"/>
  <c r="V52" i="5"/>
  <c r="CV80" i="5"/>
  <c r="U80" i="5"/>
  <c r="CC80" i="5"/>
  <c r="C80" i="5"/>
  <c r="AN36" i="5"/>
  <c r="V36" i="5"/>
  <c r="BK28" i="5"/>
  <c r="BM28" i="5" s="1"/>
  <c r="CW24" i="5"/>
  <c r="CY24" i="5" s="1"/>
  <c r="V78" i="5"/>
  <c r="CD78" i="5"/>
  <c r="AN34" i="5"/>
  <c r="D34" i="5"/>
  <c r="V34" i="5"/>
  <c r="CD34" i="5"/>
  <c r="CW34" i="5"/>
  <c r="CC62" i="5"/>
  <c r="C62" i="5"/>
  <c r="AO62" i="5"/>
  <c r="AN62" i="5"/>
  <c r="V62" i="5"/>
  <c r="CD62" i="5"/>
  <c r="CV27" i="5"/>
  <c r="CX27" i="5" s="1"/>
  <c r="BJ27" i="5"/>
  <c r="BL27" i="5" s="1"/>
  <c r="U27" i="5"/>
  <c r="W27" i="5" s="1"/>
  <c r="AN46" i="5"/>
  <c r="U46" i="5"/>
  <c r="CV46" i="5"/>
  <c r="C46" i="5"/>
  <c r="CC46" i="5"/>
  <c r="D46" i="5"/>
  <c r="AO64" i="5"/>
  <c r="CD46" i="5"/>
  <c r="CW64" i="5"/>
  <c r="CC27" i="5"/>
  <c r="CE27" i="5" s="1"/>
  <c r="CC43" i="5"/>
  <c r="U52" i="5"/>
  <c r="U62" i="5"/>
  <c r="AN80" i="5"/>
  <c r="D64" i="5"/>
  <c r="CV36" i="5"/>
  <c r="CD51" i="5"/>
  <c r="C52" i="5"/>
  <c r="CV50" i="5"/>
  <c r="CC50" i="5"/>
  <c r="D78" i="5"/>
  <c r="V33" i="5"/>
  <c r="V24" i="5"/>
  <c r="X24" i="5" s="1"/>
  <c r="C41" i="5"/>
  <c r="CV62" i="5"/>
  <c r="C81" i="5"/>
  <c r="AN68" i="5"/>
  <c r="U68" i="5"/>
  <c r="CV68" i="5"/>
  <c r="C68" i="5"/>
  <c r="CC52" i="5"/>
  <c r="AN52" i="5"/>
  <c r="CD36" i="5"/>
  <c r="CV78" i="5"/>
  <c r="U78" i="5"/>
  <c r="CC78" i="5"/>
  <c r="C78" i="5"/>
  <c r="AO34" i="5"/>
  <c r="AO33" i="5"/>
  <c r="D61" i="5"/>
  <c r="V61" i="5"/>
  <c r="C34" i="5"/>
  <c r="D60" i="5"/>
  <c r="V60" i="5"/>
  <c r="CD60" i="5"/>
  <c r="CW62" i="5"/>
  <c r="D72" i="5"/>
  <c r="V72" i="5"/>
  <c r="C27" i="5"/>
  <c r="E27" i="5" s="1"/>
  <c r="U34" i="5"/>
  <c r="U41" i="5"/>
  <c r="U50" i="5"/>
  <c r="D24" i="5"/>
  <c r="F24" i="5" s="1"/>
  <c r="V80" i="5"/>
  <c r="D36" i="5"/>
  <c r="CC64" i="5"/>
  <c r="C64" i="5"/>
  <c r="AN64" i="5"/>
  <c r="V64" i="5"/>
  <c r="CD64" i="5"/>
  <c r="AO78" i="5"/>
  <c r="CW78" i="5"/>
  <c r="AN59" i="5"/>
  <c r="CV59" i="5"/>
  <c r="U59" i="5"/>
  <c r="CC59" i="5"/>
  <c r="C59" i="5"/>
  <c r="CV24" i="5"/>
  <c r="CX24" i="5" s="1"/>
  <c r="BJ24" i="5"/>
  <c r="BL24" i="5" s="1"/>
  <c r="U24" i="5"/>
  <c r="W24" i="5" s="1"/>
  <c r="AN43" i="5"/>
  <c r="U43" i="5"/>
  <c r="V43" i="5"/>
  <c r="AO61" i="5"/>
  <c r="U71" i="5"/>
  <c r="CV71" i="5"/>
  <c r="C71" i="5"/>
  <c r="CC71" i="5"/>
  <c r="AN71" i="5"/>
  <c r="D71" i="5"/>
  <c r="CD71" i="5"/>
  <c r="D27" i="5"/>
  <c r="F27" i="5" s="1"/>
  <c r="D45" i="5"/>
  <c r="D63" i="5"/>
  <c r="CD27" i="5"/>
  <c r="CF27" i="5" s="1"/>
  <c r="CD72" i="5"/>
  <c r="CD63" i="5"/>
  <c r="CC55" i="5"/>
  <c r="AN55" i="5"/>
  <c r="U55" i="5"/>
  <c r="CV55" i="5"/>
  <c r="C55" i="5"/>
  <c r="D55" i="5"/>
  <c r="V55" i="5"/>
  <c r="CC34" i="5"/>
  <c r="C36" i="5"/>
  <c r="AN50" i="5"/>
  <c r="D43" i="5"/>
  <c r="CD43" i="5"/>
  <c r="CW61" i="5"/>
  <c r="V63" i="5"/>
  <c r="V45" i="5"/>
  <c r="V54" i="5"/>
  <c r="AO27" i="5"/>
  <c r="AQ27" i="5" s="1"/>
  <c r="AO81" i="5"/>
  <c r="CW63" i="5"/>
  <c r="CW27" i="5"/>
  <c r="CY27" i="5" s="1"/>
  <c r="CW81" i="5"/>
  <c r="V42" i="5"/>
  <c r="CW60" i="5"/>
  <c r="D70" i="5"/>
  <c r="V70" i="5"/>
  <c r="CD70" i="5"/>
  <c r="D54" i="5"/>
  <c r="CD54" i="5"/>
  <c r="V27" i="5"/>
  <c r="X27" i="5" s="1"/>
  <c r="CV34" i="5"/>
  <c r="U36" i="5"/>
  <c r="D42" i="5"/>
  <c r="D51" i="5"/>
  <c r="U64" i="5"/>
  <c r="AN78" i="5"/>
  <c r="CD24" i="5"/>
  <c r="CF24" i="5" s="1"/>
  <c r="CD33" i="5"/>
  <c r="D52" i="5"/>
  <c r="CD52" i="5"/>
  <c r="CD80" i="5"/>
  <c r="AO36" i="5"/>
  <c r="CW36" i="5"/>
  <c r="CC41" i="5"/>
  <c r="AN41" i="5"/>
  <c r="AN69" i="5"/>
  <c r="U69" i="5"/>
  <c r="CV69" i="5"/>
  <c r="C69" i="5"/>
  <c r="CC69" i="5"/>
  <c r="D69" i="5"/>
  <c r="V69" i="5"/>
  <c r="CD69" i="5"/>
  <c r="CD25" i="5"/>
  <c r="CF25" i="5" s="1"/>
  <c r="CD61" i="5"/>
  <c r="CV53" i="5"/>
  <c r="C53" i="5"/>
  <c r="CC53" i="5"/>
  <c r="AN53" i="5"/>
  <c r="U53" i="5"/>
  <c r="V53" i="5"/>
  <c r="AO80" i="5"/>
  <c r="CW80" i="5"/>
  <c r="AN81" i="5"/>
  <c r="CV81" i="5"/>
  <c r="U81" i="5"/>
  <c r="D81" i="5"/>
  <c r="V81" i="5"/>
  <c r="CD81" i="5"/>
  <c r="CV37" i="5"/>
  <c r="U37" i="5"/>
  <c r="CC37" i="5"/>
  <c r="C37" i="5"/>
  <c r="D37" i="5"/>
  <c r="V37" i="5"/>
  <c r="AO37" i="5"/>
  <c r="CD37" i="5"/>
  <c r="CW37" i="5"/>
  <c r="CC24" i="5"/>
  <c r="CE24" i="5" s="1"/>
  <c r="AN27" i="5"/>
  <c r="AP27" i="5" s="1"/>
  <c r="CC36" i="5"/>
  <c r="CV64" i="5"/>
  <c r="U42" i="5"/>
  <c r="C44" i="5"/>
  <c r="CV44" i="5"/>
  <c r="AN51" i="5"/>
  <c r="U73" i="5"/>
  <c r="U23" i="5"/>
  <c r="W23" i="5" s="1"/>
  <c r="BJ23" i="5"/>
  <c r="BL23" i="5" s="1"/>
  <c r="U25" i="5"/>
  <c r="W25" i="5" s="1"/>
  <c r="BJ25" i="5"/>
  <c r="BL25" i="5" s="1"/>
  <c r="U26" i="5"/>
  <c r="W26" i="5" s="1"/>
  <c r="BJ26" i="5"/>
  <c r="BL26" i="5" s="1"/>
  <c r="U28" i="5"/>
  <c r="W28" i="5" s="1"/>
  <c r="BJ28" i="5"/>
  <c r="BL28" i="5" s="1"/>
  <c r="AN32" i="5"/>
  <c r="C33" i="5"/>
  <c r="CC33" i="5"/>
  <c r="C35" i="5"/>
  <c r="CC35" i="5"/>
  <c r="C45" i="5"/>
  <c r="CV45" i="5"/>
  <c r="U54" i="5"/>
  <c r="AN60" i="5"/>
  <c r="C61" i="5"/>
  <c r="CC61" i="5"/>
  <c r="C63" i="5"/>
  <c r="CC63" i="5"/>
  <c r="CC70" i="5"/>
  <c r="AN72" i="5"/>
  <c r="U77" i="5"/>
  <c r="CV77" i="5"/>
  <c r="U79" i="5"/>
  <c r="CV79" i="5"/>
  <c r="U33" i="5"/>
  <c r="U35" i="5"/>
  <c r="U45" i="5"/>
  <c r="U61" i="5"/>
  <c r="U63" i="5"/>
  <c r="C70" i="5"/>
  <c r="AN77" i="5"/>
  <c r="C82" i="5"/>
  <c r="CC82" i="5"/>
  <c r="CC42" i="5"/>
  <c r="C51" i="5"/>
  <c r="CV51" i="5"/>
  <c r="C42" i="5"/>
  <c r="C73" i="5"/>
  <c r="CF13" i="2" l="1"/>
  <c r="CE13" i="2"/>
  <c r="L9" i="3" l="1"/>
  <c r="L8" i="3"/>
  <c r="L7" i="3"/>
  <c r="L6" i="3"/>
  <c r="L5" i="3"/>
  <c r="L4" i="3"/>
  <c r="L3" i="3"/>
  <c r="J9" i="3"/>
  <c r="J8" i="3"/>
  <c r="J7" i="3"/>
  <c r="J6" i="3"/>
  <c r="J5" i="3"/>
  <c r="J4" i="3"/>
  <c r="J3" i="3"/>
  <c r="H9" i="3"/>
  <c r="H8" i="3"/>
  <c r="H7" i="3"/>
  <c r="H6" i="3"/>
  <c r="H5" i="3"/>
  <c r="H4" i="3"/>
  <c r="H3" i="3"/>
  <c r="F9" i="3"/>
  <c r="F8" i="3"/>
  <c r="F7" i="3"/>
  <c r="F6" i="3"/>
  <c r="F5" i="3"/>
  <c r="F4" i="3"/>
  <c r="F3" i="3"/>
  <c r="D9" i="3"/>
  <c r="D8" i="3"/>
  <c r="D7" i="3"/>
  <c r="D6" i="3"/>
  <c r="D5" i="3"/>
  <c r="D4" i="3"/>
  <c r="D3" i="3"/>
  <c r="B4" i="3"/>
  <c r="B5" i="3"/>
  <c r="B6" i="3"/>
  <c r="B7" i="3"/>
  <c r="B8" i="3"/>
  <c r="B9" i="3"/>
  <c r="B3" i="3"/>
  <c r="D29" i="3"/>
  <c r="B29" i="3"/>
  <c r="L29" i="3"/>
  <c r="J29" i="3"/>
  <c r="H29" i="3"/>
  <c r="L28" i="3"/>
  <c r="L32" i="3" s="1"/>
  <c r="J28" i="3"/>
  <c r="J32" i="3" s="1"/>
  <c r="H28" i="3"/>
  <c r="H32" i="3" s="1"/>
  <c r="D28" i="3"/>
  <c r="B28" i="3"/>
  <c r="D32" i="3" l="1"/>
  <c r="B32" i="3"/>
  <c r="L12" i="3" l="1"/>
  <c r="J11" i="3"/>
  <c r="L11" i="3"/>
  <c r="J12" i="3"/>
  <c r="H12" i="3"/>
  <c r="H11" i="3"/>
  <c r="D12" i="3"/>
  <c r="D11" i="3"/>
  <c r="B12" i="3"/>
  <c r="B11" i="3"/>
  <c r="B15" i="3" s="1"/>
  <c r="EF18" i="2"/>
  <c r="EE18" i="2"/>
  <c r="ED18" i="2"/>
  <c r="EF17" i="2"/>
  <c r="EE17" i="2"/>
  <c r="ED17" i="2"/>
  <c r="EF16" i="2"/>
  <c r="EE16" i="2"/>
  <c r="ED16" i="2"/>
  <c r="EF15" i="2"/>
  <c r="EE15" i="2"/>
  <c r="ED15" i="2"/>
  <c r="EF14" i="2"/>
  <c r="EE14" i="2"/>
  <c r="ED14" i="2"/>
  <c r="EF13" i="2"/>
  <c r="EE13" i="2"/>
  <c r="ED13" i="2"/>
  <c r="EC18" i="2"/>
  <c r="EB18" i="2"/>
  <c r="EA18" i="2"/>
  <c r="EC17" i="2"/>
  <c r="EB17" i="2"/>
  <c r="EA17" i="2"/>
  <c r="EC16" i="2"/>
  <c r="EB16" i="2"/>
  <c r="EA16" i="2"/>
  <c r="EC15" i="2"/>
  <c r="EB15" i="2"/>
  <c r="EA15" i="2"/>
  <c r="EC14" i="2"/>
  <c r="EB14" i="2"/>
  <c r="EA14" i="2"/>
  <c r="EC13" i="2"/>
  <c r="EB13" i="2"/>
  <c r="EA13" i="2"/>
  <c r="DZ18" i="2"/>
  <c r="DY18" i="2"/>
  <c r="DX18" i="2"/>
  <c r="DZ17" i="2"/>
  <c r="DY17" i="2"/>
  <c r="DX17" i="2"/>
  <c r="DZ16" i="2"/>
  <c r="DY16" i="2"/>
  <c r="DX16" i="2"/>
  <c r="DZ15" i="2"/>
  <c r="DY15" i="2"/>
  <c r="DX15" i="2"/>
  <c r="DZ14" i="2"/>
  <c r="DY14" i="2"/>
  <c r="DX14" i="2"/>
  <c r="DZ13" i="2"/>
  <c r="DY13" i="2"/>
  <c r="DX13" i="2"/>
  <c r="DW18" i="2"/>
  <c r="DV18" i="2"/>
  <c r="DU18" i="2"/>
  <c r="CW28" i="2" s="1"/>
  <c r="CY28" i="2" s="1"/>
  <c r="DW17" i="2"/>
  <c r="DV17" i="2"/>
  <c r="DU17" i="2"/>
  <c r="CW27" i="2" s="1"/>
  <c r="CY27" i="2" s="1"/>
  <c r="DW16" i="2"/>
  <c r="DV16" i="2"/>
  <c r="DU16" i="2"/>
  <c r="CW26" i="2" s="1"/>
  <c r="CY26" i="2" s="1"/>
  <c r="DW15" i="2"/>
  <c r="DV15" i="2"/>
  <c r="DU15" i="2"/>
  <c r="CW25" i="2" s="1"/>
  <c r="CY25" i="2" s="1"/>
  <c r="DW14" i="2"/>
  <c r="DV14" i="2"/>
  <c r="DU14" i="2"/>
  <c r="CW24" i="2" s="1"/>
  <c r="CY24" i="2" s="1"/>
  <c r="DW13" i="2"/>
  <c r="DV13" i="2"/>
  <c r="DU13" i="2"/>
  <c r="CW23" i="2" s="1"/>
  <c r="CY23" i="2" s="1"/>
  <c r="DT18" i="2"/>
  <c r="DS18" i="2"/>
  <c r="DR18" i="2"/>
  <c r="DT17" i="2"/>
  <c r="DS17" i="2"/>
  <c r="DR17" i="2"/>
  <c r="DT16" i="2"/>
  <c r="DS16" i="2"/>
  <c r="DR16" i="2"/>
  <c r="DT15" i="2"/>
  <c r="DS15" i="2"/>
  <c r="DR15" i="2"/>
  <c r="CD165" i="2" s="1"/>
  <c r="DT14" i="2"/>
  <c r="DS14" i="2"/>
  <c r="DR14" i="2"/>
  <c r="DT13" i="2"/>
  <c r="DS13" i="2"/>
  <c r="DR13" i="2"/>
  <c r="DQ18" i="2"/>
  <c r="DP18" i="2"/>
  <c r="DO18" i="2"/>
  <c r="DQ17" i="2"/>
  <c r="DP17" i="2"/>
  <c r="DO17" i="2"/>
  <c r="DQ16" i="2"/>
  <c r="DP16" i="2"/>
  <c r="DO16" i="2"/>
  <c r="DQ15" i="2"/>
  <c r="DP15" i="2"/>
  <c r="DO15" i="2"/>
  <c r="DQ14" i="2"/>
  <c r="DP14" i="2"/>
  <c r="DO14" i="2"/>
  <c r="DQ13" i="2"/>
  <c r="DP13" i="2"/>
  <c r="DO13" i="2"/>
  <c r="DN18" i="2"/>
  <c r="DM18" i="2"/>
  <c r="DL18" i="2"/>
  <c r="DN17" i="2"/>
  <c r="DM17" i="2"/>
  <c r="DL17" i="2"/>
  <c r="DN16" i="2"/>
  <c r="DM16" i="2"/>
  <c r="DL16" i="2"/>
  <c r="DN15" i="2"/>
  <c r="DM15" i="2"/>
  <c r="DL15" i="2"/>
  <c r="DN14" i="2"/>
  <c r="DM14" i="2"/>
  <c r="DL14" i="2"/>
  <c r="DN13" i="2"/>
  <c r="DM13" i="2"/>
  <c r="DL13" i="2"/>
  <c r="DK18" i="2"/>
  <c r="DJ18" i="2"/>
  <c r="DI18" i="2"/>
  <c r="DK17" i="2"/>
  <c r="DJ17" i="2"/>
  <c r="DI17" i="2"/>
  <c r="DK16" i="2"/>
  <c r="DJ16" i="2"/>
  <c r="DI16" i="2"/>
  <c r="DK15" i="2"/>
  <c r="DJ15" i="2"/>
  <c r="DI15" i="2"/>
  <c r="DK14" i="2"/>
  <c r="DJ14" i="2"/>
  <c r="DI14" i="2"/>
  <c r="DK13" i="2"/>
  <c r="DJ13" i="2"/>
  <c r="DI13" i="2"/>
  <c r="DH18" i="2"/>
  <c r="DG18" i="2"/>
  <c r="DF18" i="2"/>
  <c r="DH17" i="2"/>
  <c r="DG17" i="2"/>
  <c r="DF17" i="2"/>
  <c r="DH16" i="2"/>
  <c r="DG16" i="2"/>
  <c r="DF16" i="2"/>
  <c r="DH15" i="2"/>
  <c r="DG15" i="2"/>
  <c r="DF15" i="2"/>
  <c r="DH14" i="2"/>
  <c r="DG14" i="2"/>
  <c r="DF14" i="2"/>
  <c r="DH13" i="2"/>
  <c r="DG13" i="2"/>
  <c r="DF13" i="2"/>
  <c r="DE18" i="2"/>
  <c r="DD18" i="2"/>
  <c r="DC18" i="2"/>
  <c r="DE17" i="2"/>
  <c r="DD17" i="2"/>
  <c r="DC17" i="2"/>
  <c r="DE16" i="2"/>
  <c r="DD16" i="2"/>
  <c r="DC16" i="2"/>
  <c r="DE15" i="2"/>
  <c r="DD15" i="2"/>
  <c r="DC15" i="2"/>
  <c r="DE14" i="2"/>
  <c r="DD14" i="2"/>
  <c r="DC14" i="2"/>
  <c r="DE13" i="2"/>
  <c r="DD13" i="2"/>
  <c r="DC13" i="2"/>
  <c r="DB18" i="2"/>
  <c r="DA18" i="2"/>
  <c r="CZ18" i="2"/>
  <c r="DB17" i="2"/>
  <c r="DA17" i="2"/>
  <c r="CZ17" i="2"/>
  <c r="DB16" i="2"/>
  <c r="DA16" i="2"/>
  <c r="CZ16" i="2"/>
  <c r="DB15" i="2"/>
  <c r="DA15" i="2"/>
  <c r="CZ15" i="2"/>
  <c r="DB14" i="2"/>
  <c r="DA14" i="2"/>
  <c r="CZ14" i="2"/>
  <c r="DB13" i="2"/>
  <c r="DA13" i="2"/>
  <c r="CZ13" i="2"/>
  <c r="CY18" i="2"/>
  <c r="CX18" i="2"/>
  <c r="CW18" i="2"/>
  <c r="CD28" i="2" s="1"/>
  <c r="CF28" i="2" s="1"/>
  <c r="CY17" i="2"/>
  <c r="CX17" i="2"/>
  <c r="CW17" i="2"/>
  <c r="CD27" i="2" s="1"/>
  <c r="CF27" i="2" s="1"/>
  <c r="CY16" i="2"/>
  <c r="CX16" i="2"/>
  <c r="CW16" i="2"/>
  <c r="CD26" i="2" s="1"/>
  <c r="CF26" i="2" s="1"/>
  <c r="CY15" i="2"/>
  <c r="CX15" i="2"/>
  <c r="CW15" i="2"/>
  <c r="CD25" i="2" s="1"/>
  <c r="CF25" i="2" s="1"/>
  <c r="CY14" i="2"/>
  <c r="CX14" i="2"/>
  <c r="CW14" i="2"/>
  <c r="CD24" i="2" s="1"/>
  <c r="CF24" i="2" s="1"/>
  <c r="CY13" i="2"/>
  <c r="CX13" i="2"/>
  <c r="CW13" i="2"/>
  <c r="CD23" i="2" s="1"/>
  <c r="CF23" i="2" s="1"/>
  <c r="CV18" i="2"/>
  <c r="CU18" i="2"/>
  <c r="CT18" i="2"/>
  <c r="CV17" i="2"/>
  <c r="CU17" i="2"/>
  <c r="CT17" i="2"/>
  <c r="CV16" i="2"/>
  <c r="CU16" i="2"/>
  <c r="CT16" i="2"/>
  <c r="CV15" i="2"/>
  <c r="CU15" i="2"/>
  <c r="CT15" i="2"/>
  <c r="CV14" i="2"/>
  <c r="CU14" i="2"/>
  <c r="CT14" i="2"/>
  <c r="CV13" i="2"/>
  <c r="CU13" i="2"/>
  <c r="CT13" i="2"/>
  <c r="CS18" i="2"/>
  <c r="CR18" i="2"/>
  <c r="CQ18" i="2"/>
  <c r="CS17" i="2"/>
  <c r="CR17" i="2"/>
  <c r="CQ17" i="2"/>
  <c r="CS16" i="2"/>
  <c r="CR16" i="2"/>
  <c r="CQ16" i="2"/>
  <c r="CS15" i="2"/>
  <c r="CR15" i="2"/>
  <c r="CQ15" i="2"/>
  <c r="CS14" i="2"/>
  <c r="CR14" i="2"/>
  <c r="CQ14" i="2"/>
  <c r="CS13" i="2"/>
  <c r="CR13" i="2"/>
  <c r="CQ13" i="2"/>
  <c r="CP18" i="2"/>
  <c r="CO18" i="2"/>
  <c r="CN18" i="2"/>
  <c r="CP17" i="2"/>
  <c r="CO17" i="2"/>
  <c r="CN17" i="2"/>
  <c r="CP16" i="2"/>
  <c r="CO16" i="2"/>
  <c r="CN16" i="2"/>
  <c r="CP15" i="2"/>
  <c r="CO15" i="2"/>
  <c r="CN15" i="2"/>
  <c r="CP14" i="2"/>
  <c r="CO14" i="2"/>
  <c r="CN14" i="2"/>
  <c r="CP13" i="2"/>
  <c r="CO13" i="2"/>
  <c r="CN13" i="2"/>
  <c r="CM18" i="2"/>
  <c r="CL18" i="2"/>
  <c r="CK18" i="2"/>
  <c r="BK28" i="2" s="1"/>
  <c r="BM28" i="2" s="1"/>
  <c r="CM17" i="2"/>
  <c r="CL17" i="2"/>
  <c r="CK17" i="2"/>
  <c r="BK27" i="2" s="1"/>
  <c r="BM27" i="2" s="1"/>
  <c r="CM16" i="2"/>
  <c r="CL16" i="2"/>
  <c r="CK16" i="2"/>
  <c r="BK26" i="2" s="1"/>
  <c r="BM26" i="2" s="1"/>
  <c r="CM15" i="2"/>
  <c r="CL15" i="2"/>
  <c r="CK15" i="2"/>
  <c r="BK25" i="2" s="1"/>
  <c r="BM25" i="2" s="1"/>
  <c r="CM14" i="2"/>
  <c r="CL14" i="2"/>
  <c r="CK14" i="2"/>
  <c r="BK24" i="2" s="1"/>
  <c r="BM24" i="2" s="1"/>
  <c r="CM13" i="2"/>
  <c r="CL13" i="2"/>
  <c r="CK13" i="2"/>
  <c r="BK23" i="2" s="1"/>
  <c r="BM23" i="2" s="1"/>
  <c r="CJ18" i="2"/>
  <c r="CI18" i="2"/>
  <c r="CH18" i="2"/>
  <c r="CJ17" i="2"/>
  <c r="CI17" i="2"/>
  <c r="CH17" i="2"/>
  <c r="CJ16" i="2"/>
  <c r="CI16" i="2"/>
  <c r="CH16" i="2"/>
  <c r="CJ15" i="2"/>
  <c r="CI15" i="2"/>
  <c r="CH15" i="2"/>
  <c r="CJ14" i="2"/>
  <c r="CI14" i="2"/>
  <c r="CH14" i="2"/>
  <c r="CJ13" i="2"/>
  <c r="CI13" i="2"/>
  <c r="CH13" i="2"/>
  <c r="CG18" i="2"/>
  <c r="CF18" i="2"/>
  <c r="CE18" i="2"/>
  <c r="CG17" i="2"/>
  <c r="CF17" i="2"/>
  <c r="CE17" i="2"/>
  <c r="CG16" i="2"/>
  <c r="CF16" i="2"/>
  <c r="CE16" i="2"/>
  <c r="CG15" i="2"/>
  <c r="CF15" i="2"/>
  <c r="CE15" i="2"/>
  <c r="CG14" i="2"/>
  <c r="CF14" i="2"/>
  <c r="CE14" i="2"/>
  <c r="CG13" i="2"/>
  <c r="CD18" i="2"/>
  <c r="CC18" i="2"/>
  <c r="CB18" i="2"/>
  <c r="CD17" i="2"/>
  <c r="CC17" i="2"/>
  <c r="CB17" i="2"/>
  <c r="CD16" i="2"/>
  <c r="CC16" i="2"/>
  <c r="CB16" i="2"/>
  <c r="CD15" i="2"/>
  <c r="CC15" i="2"/>
  <c r="CB15" i="2"/>
  <c r="CD14" i="2"/>
  <c r="CC14" i="2"/>
  <c r="CB14" i="2"/>
  <c r="CD13" i="2"/>
  <c r="CC13" i="2"/>
  <c r="CB13" i="2"/>
  <c r="CA18" i="2"/>
  <c r="BZ18" i="2"/>
  <c r="BY18" i="2"/>
  <c r="AO28" i="2" s="1"/>
  <c r="AQ28" i="2" s="1"/>
  <c r="CA17" i="2"/>
  <c r="BZ17" i="2"/>
  <c r="BY17" i="2"/>
  <c r="AO27" i="2" s="1"/>
  <c r="AQ27" i="2" s="1"/>
  <c r="CA16" i="2"/>
  <c r="BZ16" i="2"/>
  <c r="BY16" i="2"/>
  <c r="AO26" i="2" s="1"/>
  <c r="AQ26" i="2" s="1"/>
  <c r="CA15" i="2"/>
  <c r="BZ15" i="2"/>
  <c r="BY15" i="2"/>
  <c r="AO25" i="2" s="1"/>
  <c r="AQ25" i="2" s="1"/>
  <c r="CA14" i="2"/>
  <c r="BZ14" i="2"/>
  <c r="BY14" i="2"/>
  <c r="AO24" i="2" s="1"/>
  <c r="AQ24" i="2" s="1"/>
  <c r="CA13" i="2"/>
  <c r="BZ13" i="2"/>
  <c r="BY13" i="2"/>
  <c r="BX18" i="2"/>
  <c r="BW18" i="2"/>
  <c r="BV18" i="2"/>
  <c r="BX17" i="2"/>
  <c r="BW17" i="2"/>
  <c r="BV17" i="2"/>
  <c r="BX16" i="2"/>
  <c r="BW16" i="2"/>
  <c r="BV16" i="2"/>
  <c r="BX15" i="2"/>
  <c r="BW15" i="2"/>
  <c r="BV15" i="2"/>
  <c r="BX14" i="2"/>
  <c r="BW14" i="2"/>
  <c r="BV14" i="2"/>
  <c r="BX13" i="2"/>
  <c r="BW13" i="2"/>
  <c r="BV13" i="2"/>
  <c r="BU18" i="2"/>
  <c r="BT18" i="2"/>
  <c r="BS18" i="2"/>
  <c r="BU17" i="2"/>
  <c r="BT17" i="2"/>
  <c r="BS17" i="2"/>
  <c r="BU16" i="2"/>
  <c r="BT16" i="2"/>
  <c r="BS16" i="2"/>
  <c r="BU15" i="2"/>
  <c r="BT15" i="2"/>
  <c r="BS15" i="2"/>
  <c r="BU14" i="2"/>
  <c r="BT14" i="2"/>
  <c r="BS14" i="2"/>
  <c r="BU13" i="2"/>
  <c r="BT13" i="2"/>
  <c r="BS13" i="2"/>
  <c r="BR18" i="2"/>
  <c r="BQ18" i="2"/>
  <c r="BP18" i="2"/>
  <c r="BR17" i="2"/>
  <c r="BQ17" i="2"/>
  <c r="BP17" i="2"/>
  <c r="BR16" i="2"/>
  <c r="BQ16" i="2"/>
  <c r="BP16" i="2"/>
  <c r="BR15" i="2"/>
  <c r="BQ15" i="2"/>
  <c r="BP15" i="2"/>
  <c r="BR14" i="2"/>
  <c r="BQ14" i="2"/>
  <c r="BP14" i="2"/>
  <c r="BR13" i="2"/>
  <c r="BQ13" i="2"/>
  <c r="BP13" i="2"/>
  <c r="BO18" i="2"/>
  <c r="BN18" i="2"/>
  <c r="BM18" i="2"/>
  <c r="BO17" i="2"/>
  <c r="BN17" i="2"/>
  <c r="BM17" i="2"/>
  <c r="BO16" i="2"/>
  <c r="BN16" i="2"/>
  <c r="BM16" i="2"/>
  <c r="BO15" i="2"/>
  <c r="BN15" i="2"/>
  <c r="BM15" i="2"/>
  <c r="BO14" i="2"/>
  <c r="BN14" i="2"/>
  <c r="BM14" i="2"/>
  <c r="BO13" i="2"/>
  <c r="BN13" i="2"/>
  <c r="BM13" i="2"/>
  <c r="BL18" i="2"/>
  <c r="BK18" i="2"/>
  <c r="BJ18" i="2"/>
  <c r="BL17" i="2"/>
  <c r="BK17" i="2"/>
  <c r="BJ17" i="2"/>
  <c r="BL16" i="2"/>
  <c r="BK16" i="2"/>
  <c r="BJ16" i="2"/>
  <c r="BL15" i="2"/>
  <c r="BK15" i="2"/>
  <c r="BJ15" i="2"/>
  <c r="BL14" i="2"/>
  <c r="BK14" i="2"/>
  <c r="BJ14" i="2"/>
  <c r="BL13" i="2"/>
  <c r="BK13" i="2"/>
  <c r="BJ13" i="2"/>
  <c r="BI18" i="2"/>
  <c r="BH18" i="2"/>
  <c r="BG18" i="2"/>
  <c r="BI17" i="2"/>
  <c r="BH17" i="2"/>
  <c r="BG17" i="2"/>
  <c r="BI16" i="2"/>
  <c r="BH16" i="2"/>
  <c r="BG16" i="2"/>
  <c r="BI15" i="2"/>
  <c r="BH15" i="2"/>
  <c r="BG15" i="2"/>
  <c r="BI14" i="2"/>
  <c r="BH14" i="2"/>
  <c r="BG14" i="2"/>
  <c r="BI13" i="2"/>
  <c r="BH13" i="2"/>
  <c r="BG13" i="2"/>
  <c r="BF18" i="2"/>
  <c r="BE18" i="2"/>
  <c r="BD18" i="2"/>
  <c r="BF17" i="2"/>
  <c r="BE17" i="2"/>
  <c r="BD17" i="2"/>
  <c r="BF16" i="2"/>
  <c r="BE16" i="2"/>
  <c r="BD16" i="2"/>
  <c r="BF15" i="2"/>
  <c r="BE15" i="2"/>
  <c r="BD15" i="2"/>
  <c r="BF14" i="2"/>
  <c r="BE14" i="2"/>
  <c r="BD14" i="2"/>
  <c r="BF13" i="2"/>
  <c r="BE13" i="2"/>
  <c r="BD13" i="2"/>
  <c r="BC18" i="2"/>
  <c r="BB18" i="2"/>
  <c r="BA18" i="2"/>
  <c r="V28" i="2" s="1"/>
  <c r="X28" i="2" s="1"/>
  <c r="BC17" i="2"/>
  <c r="BB17" i="2"/>
  <c r="BA17" i="2"/>
  <c r="V27" i="2" s="1"/>
  <c r="X27" i="2" s="1"/>
  <c r="BC16" i="2"/>
  <c r="BB16" i="2"/>
  <c r="BA16" i="2"/>
  <c r="V26" i="2" s="1"/>
  <c r="X26" i="2" s="1"/>
  <c r="BC15" i="2"/>
  <c r="BB15" i="2"/>
  <c r="BA15" i="2"/>
  <c r="V25" i="2" s="1"/>
  <c r="X25" i="2" s="1"/>
  <c r="BC14" i="2"/>
  <c r="BB14" i="2"/>
  <c r="BA14" i="2"/>
  <c r="V24" i="2" s="1"/>
  <c r="X24" i="2" s="1"/>
  <c r="BC13" i="2"/>
  <c r="BB13" i="2"/>
  <c r="BA13" i="2"/>
  <c r="V23" i="2" s="1"/>
  <c r="X23" i="2" s="1"/>
  <c r="AZ18" i="2"/>
  <c r="AY18" i="2"/>
  <c r="AX18" i="2"/>
  <c r="AZ17" i="2"/>
  <c r="AY17" i="2"/>
  <c r="AX17" i="2"/>
  <c r="AZ16" i="2"/>
  <c r="AY16" i="2"/>
  <c r="AX16" i="2"/>
  <c r="AZ15" i="2"/>
  <c r="AY15" i="2"/>
  <c r="AX15" i="2"/>
  <c r="AZ14" i="2"/>
  <c r="AY14" i="2"/>
  <c r="AX14" i="2"/>
  <c r="AZ13" i="2"/>
  <c r="AY13" i="2"/>
  <c r="AX13" i="2"/>
  <c r="AW18" i="2"/>
  <c r="AV18" i="2"/>
  <c r="AU18" i="2"/>
  <c r="AW17" i="2"/>
  <c r="AV17" i="2"/>
  <c r="AU17" i="2"/>
  <c r="AW16" i="2"/>
  <c r="AV16" i="2"/>
  <c r="AU16" i="2"/>
  <c r="AW15" i="2"/>
  <c r="AV15" i="2"/>
  <c r="AU15" i="2"/>
  <c r="AW14" i="2"/>
  <c r="AV14" i="2"/>
  <c r="AU14" i="2"/>
  <c r="AW13" i="2"/>
  <c r="AV13" i="2"/>
  <c r="AU13" i="2"/>
  <c r="AT18" i="2"/>
  <c r="AS18" i="2"/>
  <c r="AR18" i="2"/>
  <c r="AT17" i="2"/>
  <c r="AS17" i="2"/>
  <c r="AR17" i="2"/>
  <c r="AT16" i="2"/>
  <c r="AS16" i="2"/>
  <c r="AR16" i="2"/>
  <c r="AT15" i="2"/>
  <c r="AS15" i="2"/>
  <c r="AR15" i="2"/>
  <c r="AT14" i="2"/>
  <c r="AS14" i="2"/>
  <c r="AR14" i="2"/>
  <c r="AT13" i="2"/>
  <c r="AS13" i="2"/>
  <c r="AR13" i="2"/>
  <c r="AQ18" i="2"/>
  <c r="AP18" i="2"/>
  <c r="AO18" i="2"/>
  <c r="AQ17" i="2"/>
  <c r="AP17" i="2"/>
  <c r="AO17" i="2"/>
  <c r="AQ16" i="2"/>
  <c r="AP16" i="2"/>
  <c r="AO16" i="2"/>
  <c r="AQ15" i="2"/>
  <c r="AP15" i="2"/>
  <c r="AO15" i="2"/>
  <c r="AQ14" i="2"/>
  <c r="AP14" i="2"/>
  <c r="AO14" i="2"/>
  <c r="AQ13" i="2"/>
  <c r="AP13" i="2"/>
  <c r="AO13" i="2"/>
  <c r="AN18" i="2"/>
  <c r="AM18" i="2"/>
  <c r="AL18" i="2"/>
  <c r="AN17" i="2"/>
  <c r="AM17" i="2"/>
  <c r="AL17" i="2"/>
  <c r="AN16" i="2"/>
  <c r="AM16" i="2"/>
  <c r="AL16" i="2"/>
  <c r="AN15" i="2"/>
  <c r="AM15" i="2"/>
  <c r="AL15" i="2"/>
  <c r="AN14" i="2"/>
  <c r="AM14" i="2"/>
  <c r="AL14" i="2"/>
  <c r="AN13" i="2"/>
  <c r="AM13" i="2"/>
  <c r="AL13" i="2"/>
  <c r="AK18" i="2"/>
  <c r="AJ18" i="2"/>
  <c r="AI18" i="2"/>
  <c r="AK17" i="2"/>
  <c r="AJ17" i="2"/>
  <c r="AI17" i="2"/>
  <c r="AK16" i="2"/>
  <c r="AJ16" i="2"/>
  <c r="AI16" i="2"/>
  <c r="AK15" i="2"/>
  <c r="AJ15" i="2"/>
  <c r="AI15" i="2"/>
  <c r="AK14" i="2"/>
  <c r="AJ14" i="2"/>
  <c r="AI14" i="2"/>
  <c r="AK13" i="2"/>
  <c r="AJ13" i="2"/>
  <c r="AI13" i="2"/>
  <c r="AH18" i="2"/>
  <c r="AG18" i="2"/>
  <c r="AF18" i="2"/>
  <c r="AH17" i="2"/>
  <c r="AG17" i="2"/>
  <c r="AF17" i="2"/>
  <c r="AH16" i="2"/>
  <c r="AG16" i="2"/>
  <c r="AF16" i="2"/>
  <c r="AH15" i="2"/>
  <c r="AG15" i="2"/>
  <c r="AF15" i="2"/>
  <c r="AH14" i="2"/>
  <c r="AG14" i="2"/>
  <c r="AF14" i="2"/>
  <c r="AH13" i="2"/>
  <c r="AG13" i="2"/>
  <c r="AF13" i="2"/>
  <c r="AE18" i="2"/>
  <c r="AD18" i="2"/>
  <c r="AC18" i="2"/>
  <c r="D28" i="2" s="1"/>
  <c r="F28" i="2" s="1"/>
  <c r="AE17" i="2"/>
  <c r="AD17" i="2"/>
  <c r="AC17" i="2"/>
  <c r="D27" i="2" s="1"/>
  <c r="F27" i="2" s="1"/>
  <c r="AE16" i="2"/>
  <c r="AD16" i="2"/>
  <c r="AC16" i="2"/>
  <c r="D26" i="2" s="1"/>
  <c r="F26" i="2" s="1"/>
  <c r="AE15" i="2"/>
  <c r="AD15" i="2"/>
  <c r="AC15" i="2"/>
  <c r="D25" i="2" s="1"/>
  <c r="F25" i="2" s="1"/>
  <c r="AE14" i="2"/>
  <c r="AD14" i="2"/>
  <c r="AC14" i="2"/>
  <c r="D24" i="2" s="1"/>
  <c r="F24" i="2" s="1"/>
  <c r="AE13" i="2"/>
  <c r="AD13" i="2"/>
  <c r="AC13" i="2"/>
  <c r="D23" i="2" s="1"/>
  <c r="F23" i="2" s="1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Y18" i="2"/>
  <c r="X18" i="2"/>
  <c r="W18" i="2"/>
  <c r="Y17" i="2"/>
  <c r="X17" i="2"/>
  <c r="W17" i="2"/>
  <c r="Y16" i="2"/>
  <c r="X16" i="2"/>
  <c r="W16" i="2"/>
  <c r="Y15" i="2"/>
  <c r="X15" i="2"/>
  <c r="W15" i="2"/>
  <c r="Y14" i="2"/>
  <c r="X14" i="2"/>
  <c r="W14" i="2"/>
  <c r="Y13" i="2"/>
  <c r="X13" i="2"/>
  <c r="W13" i="2"/>
  <c r="V18" i="2"/>
  <c r="U18" i="2"/>
  <c r="T18" i="2"/>
  <c r="V17" i="2"/>
  <c r="U17" i="2"/>
  <c r="T17" i="2"/>
  <c r="V16" i="2"/>
  <c r="U16" i="2"/>
  <c r="T16" i="2"/>
  <c r="V15" i="2"/>
  <c r="U15" i="2"/>
  <c r="T15" i="2"/>
  <c r="V14" i="2"/>
  <c r="U14" i="2"/>
  <c r="T14" i="2"/>
  <c r="V13" i="2"/>
  <c r="U13" i="2"/>
  <c r="T13" i="2"/>
  <c r="S18" i="2"/>
  <c r="R18" i="2"/>
  <c r="Q18" i="2"/>
  <c r="S17" i="2"/>
  <c r="R17" i="2"/>
  <c r="Q17" i="2"/>
  <c r="S16" i="2"/>
  <c r="R16" i="2"/>
  <c r="Q16" i="2"/>
  <c r="S15" i="2"/>
  <c r="R15" i="2"/>
  <c r="Q15" i="2"/>
  <c r="S14" i="2"/>
  <c r="R14" i="2"/>
  <c r="Q14" i="2"/>
  <c r="S13" i="2"/>
  <c r="R13" i="2"/>
  <c r="Q13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M18" i="2"/>
  <c r="L18" i="2"/>
  <c r="K18" i="2"/>
  <c r="C46" i="2" s="1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B13" i="2"/>
  <c r="C14" i="2"/>
  <c r="C15" i="2"/>
  <c r="C16" i="2"/>
  <c r="C17" i="2"/>
  <c r="C18" i="2"/>
  <c r="C13" i="2"/>
  <c r="B18" i="2"/>
  <c r="B14" i="2"/>
  <c r="B15" i="2"/>
  <c r="B16" i="2"/>
  <c r="B17" i="2"/>
  <c r="D15" i="2"/>
  <c r="D14" i="2"/>
  <c r="D16" i="2"/>
  <c r="D17" i="2"/>
  <c r="D18" i="2"/>
  <c r="D13" i="2"/>
  <c r="CD168" i="2" l="1"/>
  <c r="CD50" i="2"/>
  <c r="CD166" i="2"/>
  <c r="CD164" i="2"/>
  <c r="CD167" i="2"/>
  <c r="BK59" i="2"/>
  <c r="D167" i="2"/>
  <c r="CC153" i="2"/>
  <c r="CE153" i="2" s="1"/>
  <c r="C153" i="2"/>
  <c r="E153" i="2" s="1"/>
  <c r="U153" i="2"/>
  <c r="W153" i="2" s="1"/>
  <c r="CC157" i="2"/>
  <c r="CE157" i="2" s="1"/>
  <c r="C157" i="2"/>
  <c r="E157" i="2" s="1"/>
  <c r="U157" i="2"/>
  <c r="W157" i="2" s="1"/>
  <c r="U152" i="2"/>
  <c r="W152" i="2" s="1"/>
  <c r="CC152" i="2"/>
  <c r="CE152" i="2" s="1"/>
  <c r="C152" i="2"/>
  <c r="E152" i="2" s="1"/>
  <c r="U155" i="2"/>
  <c r="W155" i="2" s="1"/>
  <c r="C155" i="2"/>
  <c r="E155" i="2" s="1"/>
  <c r="CC155" i="2"/>
  <c r="CE155" i="2" s="1"/>
  <c r="U164" i="2"/>
  <c r="CC164" i="2"/>
  <c r="C164" i="2"/>
  <c r="D164" i="2"/>
  <c r="V164" i="2"/>
  <c r="V167" i="2"/>
  <c r="D165" i="2"/>
  <c r="V165" i="2"/>
  <c r="CC168" i="2"/>
  <c r="C168" i="2"/>
  <c r="U168" i="2"/>
  <c r="CC156" i="2"/>
  <c r="CE156" i="2" s="1"/>
  <c r="C156" i="2"/>
  <c r="E156" i="2" s="1"/>
  <c r="U156" i="2"/>
  <c r="W156" i="2" s="1"/>
  <c r="CC165" i="2"/>
  <c r="C165" i="2"/>
  <c r="U165" i="2"/>
  <c r="D168" i="2"/>
  <c r="V168" i="2"/>
  <c r="U154" i="2"/>
  <c r="W154" i="2" s="1"/>
  <c r="C154" i="2"/>
  <c r="E154" i="2" s="1"/>
  <c r="CC154" i="2"/>
  <c r="CE154" i="2" s="1"/>
  <c r="U163" i="2"/>
  <c r="CC163" i="2"/>
  <c r="C167" i="2"/>
  <c r="U167" i="2"/>
  <c r="CC167" i="2"/>
  <c r="D166" i="2"/>
  <c r="V166" i="2"/>
  <c r="U166" i="2"/>
  <c r="CC166" i="2"/>
  <c r="C166" i="2"/>
  <c r="CD36" i="2"/>
  <c r="CD72" i="2"/>
  <c r="CW36" i="2"/>
  <c r="D41" i="2"/>
  <c r="D80" i="2"/>
  <c r="AO60" i="2"/>
  <c r="BK60" i="2"/>
  <c r="CD42" i="2"/>
  <c r="CD53" i="2"/>
  <c r="CD78" i="2"/>
  <c r="BK36" i="2"/>
  <c r="CC27" i="2"/>
  <c r="CE27" i="2" s="1"/>
  <c r="CV27" i="2"/>
  <c r="CX27" i="2" s="1"/>
  <c r="BJ27" i="2"/>
  <c r="BL27" i="2" s="1"/>
  <c r="U27" i="2"/>
  <c r="W27" i="2" s="1"/>
  <c r="AN27" i="2"/>
  <c r="AP27" i="2" s="1"/>
  <c r="V41" i="2"/>
  <c r="BK77" i="2"/>
  <c r="CD61" i="2"/>
  <c r="CW77" i="2"/>
  <c r="V63" i="2"/>
  <c r="AO77" i="2"/>
  <c r="D55" i="2"/>
  <c r="D69" i="2"/>
  <c r="V80" i="2"/>
  <c r="AO80" i="2"/>
  <c r="BK80" i="2"/>
  <c r="C72" i="2"/>
  <c r="CC72" i="2"/>
  <c r="AN72" i="2"/>
  <c r="U72" i="2"/>
  <c r="CV72" i="2"/>
  <c r="BJ72" i="2"/>
  <c r="D50" i="2"/>
  <c r="D61" i="2"/>
  <c r="D72" i="2"/>
  <c r="V36" i="2"/>
  <c r="V50" i="2"/>
  <c r="V61" i="2"/>
  <c r="V72" i="2"/>
  <c r="AO36" i="2"/>
  <c r="AO63" i="2"/>
  <c r="BK34" i="2"/>
  <c r="BK63" i="2"/>
  <c r="CD34" i="2"/>
  <c r="CD45" i="2"/>
  <c r="CD59" i="2"/>
  <c r="CD70" i="2"/>
  <c r="CD81" i="2"/>
  <c r="CW34" i="2"/>
  <c r="CW63" i="2"/>
  <c r="C77" i="2"/>
  <c r="CV77" i="2"/>
  <c r="BJ77" i="2"/>
  <c r="U77" i="2"/>
  <c r="CC77" i="2"/>
  <c r="AN77" i="2"/>
  <c r="D63" i="2"/>
  <c r="CC26" i="2"/>
  <c r="CE26" i="2" s="1"/>
  <c r="CV26" i="2"/>
  <c r="CX26" i="2" s="1"/>
  <c r="BJ26" i="2"/>
  <c r="BL26" i="2" s="1"/>
  <c r="U26" i="2"/>
  <c r="W26" i="2" s="1"/>
  <c r="AN26" i="2"/>
  <c r="AP26" i="2" s="1"/>
  <c r="V44" i="2"/>
  <c r="V69" i="2"/>
  <c r="AO33" i="2"/>
  <c r="CD64" i="2"/>
  <c r="C25" i="2"/>
  <c r="E25" i="2" s="1"/>
  <c r="CV25" i="2"/>
  <c r="CX25" i="2" s="1"/>
  <c r="CC25" i="2"/>
  <c r="CE25" i="2" s="1"/>
  <c r="BJ25" i="2"/>
  <c r="BL25" i="2" s="1"/>
  <c r="AN25" i="2"/>
  <c r="AP25" i="2" s="1"/>
  <c r="U25" i="2"/>
  <c r="W25" i="2" s="1"/>
  <c r="C50" i="2"/>
  <c r="CC50" i="2"/>
  <c r="AN50" i="2"/>
  <c r="CV50" i="2"/>
  <c r="BJ50" i="2"/>
  <c r="U50" i="2"/>
  <c r="C61" i="2"/>
  <c r="CV61" i="2"/>
  <c r="BJ61" i="2"/>
  <c r="U61" i="2"/>
  <c r="CC61" i="2"/>
  <c r="AN61" i="2"/>
  <c r="C24" i="2"/>
  <c r="E24" i="2" s="1"/>
  <c r="CV24" i="2"/>
  <c r="CX24" i="2" s="1"/>
  <c r="BJ24" i="2"/>
  <c r="BL24" i="2" s="1"/>
  <c r="CC24" i="2"/>
  <c r="CE24" i="2" s="1"/>
  <c r="AN24" i="2"/>
  <c r="AP24" i="2" s="1"/>
  <c r="U24" i="2"/>
  <c r="W24" i="2" s="1"/>
  <c r="C23" i="2"/>
  <c r="E23" i="2" s="1"/>
  <c r="BJ23" i="2"/>
  <c r="BL23" i="2" s="1"/>
  <c r="CC23" i="2"/>
  <c r="CE23" i="2" s="1"/>
  <c r="CV23" i="2"/>
  <c r="CX23" i="2" s="1"/>
  <c r="U23" i="2"/>
  <c r="W23" i="2" s="1"/>
  <c r="AN23" i="2"/>
  <c r="AP23" i="2" s="1"/>
  <c r="C42" i="2"/>
  <c r="CC42" i="2"/>
  <c r="AN42" i="2"/>
  <c r="CV42" i="2"/>
  <c r="BJ42" i="2"/>
  <c r="U42" i="2"/>
  <c r="CC53" i="2"/>
  <c r="AN53" i="2"/>
  <c r="CV53" i="2"/>
  <c r="BJ53" i="2"/>
  <c r="U53" i="2"/>
  <c r="C64" i="2"/>
  <c r="CC64" i="2"/>
  <c r="AN64" i="2"/>
  <c r="CV64" i="2"/>
  <c r="BJ64" i="2"/>
  <c r="U64" i="2"/>
  <c r="C78" i="2"/>
  <c r="CC78" i="2"/>
  <c r="AN78" i="2"/>
  <c r="CV78" i="2"/>
  <c r="BJ78" i="2"/>
  <c r="U78" i="2"/>
  <c r="D53" i="2"/>
  <c r="D64" i="2"/>
  <c r="D78" i="2"/>
  <c r="V42" i="2"/>
  <c r="V53" i="2"/>
  <c r="V64" i="2"/>
  <c r="V78" i="2"/>
  <c r="AO78" i="2"/>
  <c r="BK37" i="2"/>
  <c r="BK78" i="2"/>
  <c r="CD37" i="2"/>
  <c r="CD51" i="2"/>
  <c r="CD62" i="2"/>
  <c r="CD73" i="2"/>
  <c r="CW37" i="2"/>
  <c r="CW78" i="2"/>
  <c r="C63" i="2"/>
  <c r="CV63" i="2"/>
  <c r="BJ63" i="2"/>
  <c r="U63" i="2"/>
  <c r="CC63" i="2"/>
  <c r="AN63" i="2"/>
  <c r="V77" i="2"/>
  <c r="BJ33" i="2"/>
  <c r="CC33" i="2"/>
  <c r="AN33" i="2"/>
  <c r="CV33" i="2"/>
  <c r="U33" i="2"/>
  <c r="C44" i="2"/>
  <c r="CV44" i="2"/>
  <c r="BJ44" i="2"/>
  <c r="U44" i="2"/>
  <c r="CC44" i="2"/>
  <c r="AN44" i="2"/>
  <c r="C55" i="2"/>
  <c r="CV55" i="2"/>
  <c r="BJ55" i="2"/>
  <c r="U55" i="2"/>
  <c r="CC55" i="2"/>
  <c r="AN55" i="2"/>
  <c r="C69" i="2"/>
  <c r="CV69" i="2"/>
  <c r="BJ69" i="2"/>
  <c r="CC69" i="2"/>
  <c r="AN69" i="2"/>
  <c r="U69" i="2"/>
  <c r="C80" i="2"/>
  <c r="CV80" i="2"/>
  <c r="BJ80" i="2"/>
  <c r="U80" i="2"/>
  <c r="CC80" i="2"/>
  <c r="AN80" i="2"/>
  <c r="D33" i="2"/>
  <c r="V55" i="2"/>
  <c r="CW60" i="2"/>
  <c r="BJ28" i="2"/>
  <c r="BL28" i="2" s="1"/>
  <c r="CV28" i="2"/>
  <c r="CX28" i="2" s="1"/>
  <c r="CC28" i="2"/>
  <c r="CE28" i="2" s="1"/>
  <c r="U28" i="2"/>
  <c r="W28" i="2" s="1"/>
  <c r="AN28" i="2"/>
  <c r="AP28" i="2" s="1"/>
  <c r="C34" i="2"/>
  <c r="CC34" i="2"/>
  <c r="AN34" i="2"/>
  <c r="CV34" i="2"/>
  <c r="BJ34" i="2"/>
  <c r="U34" i="2"/>
  <c r="C45" i="2"/>
  <c r="CV45" i="2"/>
  <c r="BJ45" i="2"/>
  <c r="U45" i="2"/>
  <c r="CC45" i="2"/>
  <c r="AN45" i="2"/>
  <c r="C59" i="2"/>
  <c r="CC59" i="2"/>
  <c r="AN59" i="2"/>
  <c r="CV59" i="2"/>
  <c r="BJ59" i="2"/>
  <c r="U59" i="2"/>
  <c r="C70" i="2"/>
  <c r="CC70" i="2"/>
  <c r="AN70" i="2"/>
  <c r="CV70" i="2"/>
  <c r="BJ70" i="2"/>
  <c r="U70" i="2"/>
  <c r="C81" i="2"/>
  <c r="CV81" i="2"/>
  <c r="BJ81" i="2"/>
  <c r="U81" i="2"/>
  <c r="CC81" i="2"/>
  <c r="AN81" i="2"/>
  <c r="D59" i="2"/>
  <c r="D70" i="2"/>
  <c r="D81" i="2"/>
  <c r="V34" i="2"/>
  <c r="V45" i="2"/>
  <c r="V59" i="2"/>
  <c r="V70" i="2"/>
  <c r="V81" i="2"/>
  <c r="AO23" i="2"/>
  <c r="AQ23" i="2" s="1"/>
  <c r="AO59" i="2"/>
  <c r="AO34" i="2"/>
  <c r="AO61" i="2"/>
  <c r="AO81" i="2"/>
  <c r="BK32" i="2"/>
  <c r="BK61" i="2"/>
  <c r="BK81" i="2"/>
  <c r="CD32" i="2"/>
  <c r="CD43" i="2"/>
  <c r="CD54" i="2"/>
  <c r="CD68" i="2"/>
  <c r="CD79" i="2"/>
  <c r="CW32" i="2"/>
  <c r="CW61" i="2"/>
  <c r="CW81" i="2"/>
  <c r="V33" i="2"/>
  <c r="CW80" i="2"/>
  <c r="C36" i="2"/>
  <c r="U36" i="2"/>
  <c r="CC36" i="2"/>
  <c r="AN36" i="2"/>
  <c r="CV36" i="2"/>
  <c r="BJ36" i="2"/>
  <c r="C37" i="2"/>
  <c r="CV37" i="2"/>
  <c r="BJ37" i="2"/>
  <c r="U37" i="2"/>
  <c r="CC37" i="2"/>
  <c r="AN37" i="2"/>
  <c r="C51" i="2"/>
  <c r="CV51" i="2"/>
  <c r="BJ51" i="2"/>
  <c r="U51" i="2"/>
  <c r="CC51" i="2"/>
  <c r="AN51" i="2"/>
  <c r="C62" i="2"/>
  <c r="U62" i="2"/>
  <c r="CV62" i="2"/>
  <c r="BJ62" i="2"/>
  <c r="CC62" i="2"/>
  <c r="AN62" i="2"/>
  <c r="C73" i="2"/>
  <c r="CV73" i="2"/>
  <c r="BJ73" i="2"/>
  <c r="U73" i="2"/>
  <c r="CC73" i="2"/>
  <c r="AN73" i="2"/>
  <c r="D51" i="2"/>
  <c r="D62" i="2"/>
  <c r="D73" i="2"/>
  <c r="V37" i="2"/>
  <c r="V51" i="2"/>
  <c r="V62" i="2"/>
  <c r="V73" i="2"/>
  <c r="AO37" i="2"/>
  <c r="AO64" i="2"/>
  <c r="BK35" i="2"/>
  <c r="BK64" i="2"/>
  <c r="CD35" i="2"/>
  <c r="CD46" i="2"/>
  <c r="CD60" i="2"/>
  <c r="CD71" i="2"/>
  <c r="CD82" i="2"/>
  <c r="CW35" i="2"/>
  <c r="CW64" i="2"/>
  <c r="C41" i="2"/>
  <c r="CV41" i="2"/>
  <c r="BJ41" i="2"/>
  <c r="U41" i="2"/>
  <c r="CC41" i="2"/>
  <c r="AN41" i="2"/>
  <c r="D52" i="2"/>
  <c r="C43" i="2"/>
  <c r="CC43" i="2"/>
  <c r="AN43" i="2"/>
  <c r="U43" i="2"/>
  <c r="CV43" i="2"/>
  <c r="BJ43" i="2"/>
  <c r="C68" i="2"/>
  <c r="CV68" i="2"/>
  <c r="BJ68" i="2"/>
  <c r="U68" i="2"/>
  <c r="AN68" i="2"/>
  <c r="CC68" i="2"/>
  <c r="D54" i="2"/>
  <c r="D68" i="2"/>
  <c r="D79" i="2"/>
  <c r="V32" i="2"/>
  <c r="V43" i="2"/>
  <c r="V54" i="2"/>
  <c r="V68" i="2"/>
  <c r="V79" i="2"/>
  <c r="AO32" i="2"/>
  <c r="AO79" i="2"/>
  <c r="BK79" i="2"/>
  <c r="CD41" i="2"/>
  <c r="CD52" i="2"/>
  <c r="CD63" i="2"/>
  <c r="CD77" i="2"/>
  <c r="CW59" i="2"/>
  <c r="CW79" i="2"/>
  <c r="C53" i="2"/>
  <c r="C52" i="2"/>
  <c r="CV52" i="2"/>
  <c r="BJ52" i="2"/>
  <c r="U52" i="2"/>
  <c r="CC52" i="2"/>
  <c r="AN52" i="2"/>
  <c r="D77" i="2"/>
  <c r="V52" i="2"/>
  <c r="CV32" i="2"/>
  <c r="BJ32" i="2"/>
  <c r="U32" i="2"/>
  <c r="CC32" i="2"/>
  <c r="AN32" i="2"/>
  <c r="C54" i="2"/>
  <c r="CC54" i="2"/>
  <c r="AN54" i="2"/>
  <c r="CV54" i="2"/>
  <c r="BJ54" i="2"/>
  <c r="U54" i="2"/>
  <c r="C79" i="2"/>
  <c r="CC79" i="2"/>
  <c r="AN79" i="2"/>
  <c r="CV79" i="2"/>
  <c r="BJ79" i="2"/>
  <c r="U79" i="2"/>
  <c r="D32" i="2"/>
  <c r="C35" i="2"/>
  <c r="CC35" i="2"/>
  <c r="AN35" i="2"/>
  <c r="CV35" i="2"/>
  <c r="BJ35" i="2"/>
  <c r="U35" i="2"/>
  <c r="CC46" i="2"/>
  <c r="AN46" i="2"/>
  <c r="CV46" i="2"/>
  <c r="BJ46" i="2"/>
  <c r="U46" i="2"/>
  <c r="C60" i="2"/>
  <c r="CC60" i="2"/>
  <c r="CV60" i="2"/>
  <c r="BJ60" i="2"/>
  <c r="U60" i="2"/>
  <c r="AN60" i="2"/>
  <c r="C71" i="2"/>
  <c r="AN71" i="2"/>
  <c r="CC71" i="2"/>
  <c r="CV71" i="2"/>
  <c r="BJ71" i="2"/>
  <c r="U71" i="2"/>
  <c r="C82" i="2"/>
  <c r="CC82" i="2"/>
  <c r="AN82" i="2"/>
  <c r="CV82" i="2"/>
  <c r="BJ82" i="2"/>
  <c r="U82" i="2"/>
  <c r="D60" i="2"/>
  <c r="D71" i="2"/>
  <c r="D82" i="2"/>
  <c r="V35" i="2"/>
  <c r="V46" i="2"/>
  <c r="V60" i="2"/>
  <c r="V71" i="2"/>
  <c r="V82" i="2"/>
  <c r="AO35" i="2"/>
  <c r="AO62" i="2"/>
  <c r="AO82" i="2"/>
  <c r="BK33" i="2"/>
  <c r="BK62" i="2"/>
  <c r="BK82" i="2"/>
  <c r="CD33" i="2"/>
  <c r="CD44" i="2"/>
  <c r="CD55" i="2"/>
  <c r="CD69" i="2"/>
  <c r="CD80" i="2"/>
  <c r="CW33" i="2"/>
  <c r="CW62" i="2"/>
  <c r="CW82" i="2"/>
  <c r="D44" i="2"/>
  <c r="D34" i="2"/>
  <c r="D45" i="2"/>
  <c r="D37" i="2"/>
  <c r="D43" i="2"/>
  <c r="D36" i="2"/>
  <c r="D35" i="2"/>
  <c r="D46" i="2"/>
  <c r="D42" i="2"/>
  <c r="D15" i="3" l="1"/>
  <c r="C28" i="2"/>
  <c r="E28" i="2" s="1"/>
  <c r="C26" i="2"/>
  <c r="E26" i="2" s="1"/>
  <c r="L15" i="3" l="1"/>
  <c r="H15" i="3"/>
  <c r="J15" i="3"/>
  <c r="C27" i="2"/>
  <c r="E27" i="2" s="1"/>
</calcChain>
</file>

<file path=xl/sharedStrings.xml><?xml version="1.0" encoding="utf-8"?>
<sst xmlns="http://schemas.openxmlformats.org/spreadsheetml/2006/main" count="2984" uniqueCount="216">
  <si>
    <t>PFHxA</t>
  </si>
  <si>
    <t>PFOA</t>
  </si>
  <si>
    <t>NEtFOSAA</t>
  </si>
  <si>
    <t>PFBS</t>
  </si>
  <si>
    <t>PFOS</t>
  </si>
  <si>
    <t>8:2FTS</t>
  </si>
  <si>
    <t>Sorbent Type</t>
  </si>
  <si>
    <t>Sorbent Mass (mg)</t>
  </si>
  <si>
    <t>PFAS Conc (ug/L)</t>
  </si>
  <si>
    <t>none</t>
  </si>
  <si>
    <t>SHW</t>
  </si>
  <si>
    <t>HSM</t>
  </si>
  <si>
    <t>PFAS</t>
  </si>
  <si>
    <t>Sorbent</t>
  </si>
  <si>
    <t>STDEV</t>
  </si>
  <si>
    <t>AVG</t>
  </si>
  <si>
    <t>Avg</t>
  </si>
  <si>
    <t>Stdev</t>
  </si>
  <si>
    <t>PFAS Compounds -&gt;</t>
  </si>
  <si>
    <r>
      <t>PFAS Conc. (</t>
    </r>
    <r>
      <rPr>
        <b/>
        <sz val="11"/>
        <color theme="1"/>
        <rFont val="Calibri"/>
        <family val="2"/>
      </rPr>
      <t>µg/L)</t>
    </r>
  </si>
  <si>
    <t>SLOPE</t>
  </si>
  <si>
    <t>INTERCEPT</t>
  </si>
  <si>
    <t>Theoretical Values</t>
  </si>
  <si>
    <t>Bound</t>
  </si>
  <si>
    <t>Free</t>
  </si>
  <si>
    <t>Kd (L/kg)</t>
  </si>
  <si>
    <t>55469-18-1</t>
  </si>
  <si>
    <t>55469-18-2</t>
  </si>
  <si>
    <t>55469-18-3</t>
  </si>
  <si>
    <t>55469-18-4</t>
  </si>
  <si>
    <t>55469-18-5</t>
  </si>
  <si>
    <t>55469-18-6</t>
  </si>
  <si>
    <t>55469-18-7</t>
  </si>
  <si>
    <t>55469-18-8</t>
  </si>
  <si>
    <t>55469-18-9</t>
  </si>
  <si>
    <t>55469-18-10</t>
  </si>
  <si>
    <t>55469-18-11</t>
  </si>
  <si>
    <t>55469-18-12</t>
  </si>
  <si>
    <t>55469-18-13</t>
  </si>
  <si>
    <t>55469-18-14</t>
  </si>
  <si>
    <t>55469-18-15</t>
  </si>
  <si>
    <t>55469-18-16</t>
  </si>
  <si>
    <t>55469-18-17</t>
  </si>
  <si>
    <t>55469-18-18</t>
  </si>
  <si>
    <t>55469-18-19</t>
  </si>
  <si>
    <t>55469-18-20</t>
  </si>
  <si>
    <t>55469-18-21</t>
  </si>
  <si>
    <t>55469-18-22</t>
  </si>
  <si>
    <t>55469-18-23</t>
  </si>
  <si>
    <t>55469-18-24</t>
  </si>
  <si>
    <t>55469-18-25</t>
  </si>
  <si>
    <t>55469-18-26</t>
  </si>
  <si>
    <t>55469-18-27</t>
  </si>
  <si>
    <t>55469-18-28</t>
  </si>
  <si>
    <t>55469-18-29</t>
  </si>
  <si>
    <t>55469-18-30</t>
  </si>
  <si>
    <t>55469-18-31</t>
  </si>
  <si>
    <t>55469-18-32</t>
  </si>
  <si>
    <t>55469-18-33</t>
  </si>
  <si>
    <t>55469-18-34</t>
  </si>
  <si>
    <t>55469-18-35</t>
  </si>
  <si>
    <t>55469-18-36</t>
  </si>
  <si>
    <t>55469-18-37</t>
  </si>
  <si>
    <t>55469-18-38</t>
  </si>
  <si>
    <t>55469-18-39</t>
  </si>
  <si>
    <t>55469-18-40</t>
  </si>
  <si>
    <t>55469-18-41</t>
  </si>
  <si>
    <t>55469-18-42</t>
  </si>
  <si>
    <t>55469-18-43</t>
  </si>
  <si>
    <t>55469-18-44</t>
  </si>
  <si>
    <t>55469-18-45</t>
  </si>
  <si>
    <t>55469-18-46</t>
  </si>
  <si>
    <t>55469-18-47</t>
  </si>
  <si>
    <t>55469-18-48</t>
  </si>
  <si>
    <t>55469-18-49</t>
  </si>
  <si>
    <t>55469-18-50</t>
  </si>
  <si>
    <t>55469-18-51</t>
  </si>
  <si>
    <t>55469-18-52</t>
  </si>
  <si>
    <t>55469-18-53</t>
  </si>
  <si>
    <t>55469-18-54</t>
  </si>
  <si>
    <t>55469-18-55</t>
  </si>
  <si>
    <t>55469-18-56</t>
  </si>
  <si>
    <t>55469-18-57</t>
  </si>
  <si>
    <t>55469-18-58</t>
  </si>
  <si>
    <t>55469-18-59</t>
  </si>
  <si>
    <t>55469-18-60</t>
  </si>
  <si>
    <t>55469-18-61</t>
  </si>
  <si>
    <t>55469-18-62</t>
  </si>
  <si>
    <t>55469-18-63</t>
  </si>
  <si>
    <t>55469-18-64</t>
  </si>
  <si>
    <t>55469-18-65</t>
  </si>
  <si>
    <t>55469-18-66</t>
  </si>
  <si>
    <t>55469-18-67</t>
  </si>
  <si>
    <t>55469-18-68</t>
  </si>
  <si>
    <t>55469-18-69</t>
  </si>
  <si>
    <t>55469-18-70</t>
  </si>
  <si>
    <t>55469-18-71</t>
  </si>
  <si>
    <t>55469-18-72</t>
  </si>
  <si>
    <t>55469-18-73</t>
  </si>
  <si>
    <t>55469-18-74</t>
  </si>
  <si>
    <t>55469-18-75</t>
  </si>
  <si>
    <t>55469-18-76</t>
  </si>
  <si>
    <t>55469-18-77</t>
  </si>
  <si>
    <t>55469-18-78</t>
  </si>
  <si>
    <t>55469-18-79</t>
  </si>
  <si>
    <t>55469-18-80</t>
  </si>
  <si>
    <t>55469-18-81</t>
  </si>
  <si>
    <t>55469-18-82</t>
  </si>
  <si>
    <t>55469-18-83</t>
  </si>
  <si>
    <t>55469-18-84</t>
  </si>
  <si>
    <t>55469-18-85</t>
  </si>
  <si>
    <t>55469-18-86</t>
  </si>
  <si>
    <t>55469-18-87</t>
  </si>
  <si>
    <t>55469-18-88</t>
  </si>
  <si>
    <t>55469-18-89</t>
  </si>
  <si>
    <t>55469-18-90</t>
  </si>
  <si>
    <t>55469-18-91</t>
  </si>
  <si>
    <t>55469-18-92</t>
  </si>
  <si>
    <t>55469-18-93</t>
  </si>
  <si>
    <t>55469-18-94</t>
  </si>
  <si>
    <t>55469-18-95</t>
  </si>
  <si>
    <t>55469-18-96</t>
  </si>
  <si>
    <t>55469-18-97</t>
  </si>
  <si>
    <t>55469-18-98</t>
  </si>
  <si>
    <t>55469-18-99</t>
  </si>
  <si>
    <t>BM1</t>
  </si>
  <si>
    <t>BM2</t>
  </si>
  <si>
    <t>BM3</t>
  </si>
  <si>
    <t>55469-19-100</t>
  </si>
  <si>
    <t>55469-19-101</t>
  </si>
  <si>
    <t>55469-19-102</t>
  </si>
  <si>
    <t>55469-19-103</t>
  </si>
  <si>
    <t>55469-19-104</t>
  </si>
  <si>
    <t>55469-19-105</t>
  </si>
  <si>
    <t>55469-19-106</t>
  </si>
  <si>
    <t>55469-19-107</t>
  </si>
  <si>
    <t>55469-19-108</t>
  </si>
  <si>
    <t>55469-19-109</t>
  </si>
  <si>
    <t>55469-19-110</t>
  </si>
  <si>
    <t>55469-19-111</t>
  </si>
  <si>
    <t>55469-19-112</t>
  </si>
  <si>
    <t>55469-19-113</t>
  </si>
  <si>
    <t>55469-19-114</t>
  </si>
  <si>
    <t>55469-19-115</t>
  </si>
  <si>
    <t>55469-19-116</t>
  </si>
  <si>
    <t>55469-19-117</t>
  </si>
  <si>
    <t>55469-19-118</t>
  </si>
  <si>
    <t>55469-19-119</t>
  </si>
  <si>
    <t>55469-19-120</t>
  </si>
  <si>
    <t>55469-19-121</t>
  </si>
  <si>
    <t>55469-19-122</t>
  </si>
  <si>
    <t>55469-19-123</t>
  </si>
  <si>
    <t>55469-19-124</t>
  </si>
  <si>
    <t>55469-19-125</t>
  </si>
  <si>
    <t>55469-19-126</t>
  </si>
  <si>
    <t>55469-19-127</t>
  </si>
  <si>
    <t>55469-19-128</t>
  </si>
  <si>
    <t>55469-19-129</t>
  </si>
  <si>
    <t>55469-19-130</t>
  </si>
  <si>
    <t>55469-19-131</t>
  </si>
  <si>
    <t>55469-19-132</t>
  </si>
  <si>
    <t>55469-19-133</t>
  </si>
  <si>
    <t>55469-19-134</t>
  </si>
  <si>
    <t>55469-19-135</t>
  </si>
  <si>
    <t>HSM+BM1(1:1)</t>
  </si>
  <si>
    <t>pH</t>
  </si>
  <si>
    <t># Samples</t>
  </si>
  <si>
    <t>ng/L</t>
  </si>
  <si>
    <r>
      <rPr>
        <sz val="11"/>
        <color theme="1"/>
        <rFont val="Calibri"/>
        <family val="2"/>
      </rPr>
      <t>µ</t>
    </r>
    <r>
      <rPr>
        <sz val="12.1"/>
        <color theme="1"/>
        <rFont val="Calibri"/>
        <family val="2"/>
      </rPr>
      <t>g/L</t>
    </r>
  </si>
  <si>
    <r>
      <t>PFAS Conc. (n</t>
    </r>
    <r>
      <rPr>
        <b/>
        <sz val="11"/>
        <color theme="1"/>
        <rFont val="Calibri"/>
        <family val="2"/>
      </rPr>
      <t>g/L)</t>
    </r>
  </si>
  <si>
    <t>N/A</t>
  </si>
  <si>
    <t>HSM+BM1 (1:1)</t>
  </si>
  <si>
    <t>25+25</t>
  </si>
  <si>
    <r>
      <t>B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g/mg)</t>
    </r>
  </si>
  <si>
    <t>Log Kd (log L/kg)</t>
  </si>
  <si>
    <t>Bound/(Sorbent/1000000)/Free</t>
  </si>
  <si>
    <t>pH 7.4</t>
  </si>
  <si>
    <t>pH 11.0</t>
  </si>
  <si>
    <t>Control</t>
  </si>
  <si>
    <t>kd=Cs/Cw</t>
  </si>
  <si>
    <t>L/Kg</t>
  </si>
  <si>
    <t>Bound (ug/L</t>
  </si>
  <si>
    <t>Volume of solvent used, L</t>
  </si>
  <si>
    <t>Mass of sorbent, mg</t>
  </si>
  <si>
    <r>
      <t>Free,C</t>
    </r>
    <r>
      <rPr>
        <b/>
        <vertAlign val="subscript"/>
        <sz val="11"/>
        <color theme="1"/>
        <rFont val="Calibri"/>
        <family val="2"/>
        <scheme val="minor"/>
      </rPr>
      <t>w</t>
    </r>
    <r>
      <rPr>
        <b/>
        <sz val="11"/>
        <color theme="1"/>
        <rFont val="Calibri"/>
        <family val="2"/>
        <scheme val="minor"/>
      </rPr>
      <t xml:space="preserve"> (ug/L)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</si>
  <si>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g/Kg)</t>
    </r>
  </si>
  <si>
    <t>Bound (ug/L)</t>
  </si>
  <si>
    <t>Free,Cw (ug/L)</t>
  </si>
  <si>
    <t>CS (µg/Kg)</t>
  </si>
  <si>
    <t>Con. Level</t>
  </si>
  <si>
    <t>Analyte</t>
  </si>
  <si>
    <t>1/aq</t>
  </si>
  <si>
    <t>1/solid</t>
  </si>
  <si>
    <t>1/slope</t>
  </si>
  <si>
    <t>intercept</t>
  </si>
  <si>
    <t>Fit param 1</t>
  </si>
  <si>
    <t>Fit param 2</t>
  </si>
  <si>
    <t>K</t>
  </si>
  <si>
    <t>Modelec conc. in solid (ug/kg)</t>
  </si>
  <si>
    <t>Square difference</t>
  </si>
  <si>
    <t>SS diff:</t>
  </si>
  <si>
    <t>log K</t>
  </si>
  <si>
    <t>n</t>
  </si>
  <si>
    <t>Input Data</t>
  </si>
  <si>
    <t>Langmuir Model</t>
  </si>
  <si>
    <t>Freundlich Model</t>
  </si>
  <si>
    <t>Freundlich Modeled Conc solid (ug/kg)</t>
  </si>
  <si>
    <t>log water conc. (ug/L)</t>
  </si>
  <si>
    <t>log solid conc. (ug/kg)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</si>
  <si>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F</t>
    </r>
  </si>
  <si>
    <r>
      <t>Log K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(log L/kg)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</si>
  <si>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(L/kg)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</si>
  <si>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 xml:space="preserve">max </t>
    </r>
    <r>
      <rPr>
        <b/>
        <sz val="11"/>
        <color theme="1"/>
        <rFont val="Calibri"/>
        <family val="2"/>
        <scheme val="minor"/>
      </rPr>
      <t>(ug/kg)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</si>
  <si>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L</t>
    </r>
    <r>
      <rPr>
        <b/>
        <sz val="11"/>
        <color theme="1"/>
        <rFont val="Calibri"/>
        <family val="2"/>
        <scheme val="minor"/>
      </rPr>
      <t xml:space="preserve"> (L/kg)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</si>
  <si>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[(ug/kg)(ug/L)]</t>
    </r>
    <r>
      <rPr>
        <b/>
        <vertAlign val="superscript"/>
        <sz val="11"/>
        <color theme="1"/>
        <rFont val="Calibri"/>
        <family val="2"/>
        <scheme val="minor"/>
      </rPr>
      <t>n</t>
    </r>
  </si>
  <si>
    <r>
      <t>log K</t>
    </r>
    <r>
      <rPr>
        <b/>
        <vertAlign val="subscript"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  {log [(ug/kg)(ug/L)]</t>
    </r>
    <r>
      <rPr>
        <b/>
        <vertAlign val="superscript"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}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</si>
</sst>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.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19" borderId="0" applyNumberFormat="0" applyBorder="0" applyAlignment="0" applyProtection="0"/>
  </cellStyleXfs>
  <cellXfs count="380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0" fillId="4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5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2" fontId="0" fillId="0" borderId="5" xfId="0" applyNumberFormat="1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0" fontId="1" fillId="0" borderId="1" xfId="0" applyFont="1" applyFill="1" applyBorder="1"/>
    <xf numFmtId="0" fontId="0" fillId="0" borderId="1" xfId="0" applyBorder="1"/>
    <xf numFmtId="0" fontId="0" fillId="5" borderId="0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2" fontId="0" fillId="5" borderId="5" xfId="0" applyNumberFormat="1" applyFill="1" applyBorder="1" applyAlignment="1">
      <alignment horizontal="left" vertical="center"/>
    </xf>
    <xf numFmtId="2" fontId="0" fillId="5" borderId="0" xfId="0" applyNumberFormat="1" applyFill="1" applyBorder="1" applyAlignment="1">
      <alignment horizontal="left"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64" fontId="0" fillId="0" borderId="11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  <xf numFmtId="164" fontId="0" fillId="0" borderId="12" xfId="0" applyNumberFormat="1" applyFill="1" applyBorder="1" applyAlignment="1">
      <alignment horizontal="left" vertical="center"/>
    </xf>
    <xf numFmtId="164" fontId="1" fillId="0" borderId="11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12" xfId="0" applyNumberFormat="1" applyFont="1" applyFill="1" applyBorder="1" applyAlignment="1">
      <alignment horizontal="left" vertical="center"/>
    </xf>
    <xf numFmtId="2" fontId="0" fillId="0" borderId="15" xfId="0" applyNumberFormat="1" applyBorder="1" applyAlignment="1">
      <alignment horizontal="left" vertical="center"/>
    </xf>
    <xf numFmtId="1" fontId="0" fillId="0" borderId="16" xfId="0" applyNumberFormat="1" applyBorder="1" applyAlignment="1">
      <alignment horizontal="left" vertical="center"/>
    </xf>
    <xf numFmtId="2" fontId="0" fillId="0" borderId="11" xfId="0" applyNumberFormat="1" applyBorder="1" applyAlignment="1">
      <alignment horizontal="left" vertical="center"/>
    </xf>
    <xf numFmtId="1" fontId="0" fillId="0" borderId="12" xfId="0" applyNumberFormat="1" applyBorder="1" applyAlignment="1">
      <alignment horizontal="left" vertical="center"/>
    </xf>
    <xf numFmtId="2" fontId="0" fillId="0" borderId="17" xfId="0" applyNumberFormat="1" applyBorder="1" applyAlignment="1">
      <alignment horizontal="left" vertical="center"/>
    </xf>
    <xf numFmtId="2" fontId="0" fillId="0" borderId="18" xfId="0" applyNumberFormat="1" applyBorder="1" applyAlignment="1">
      <alignment horizontal="left" vertical="center"/>
    </xf>
    <xf numFmtId="1" fontId="0" fillId="0" borderId="19" xfId="0" applyNumberFormat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164" fontId="0" fillId="5" borderId="11" xfId="0" applyNumberFormat="1" applyFill="1" applyBorder="1" applyAlignment="1">
      <alignment horizontal="left" vertical="center"/>
    </xf>
    <xf numFmtId="164" fontId="0" fillId="5" borderId="0" xfId="0" applyNumberFormat="1" applyFill="1" applyBorder="1" applyAlignment="1">
      <alignment horizontal="left" vertical="center"/>
    </xf>
    <xf numFmtId="164" fontId="0" fillId="5" borderId="12" xfId="0" applyNumberFormat="1" applyFill="1" applyBorder="1" applyAlignment="1">
      <alignment horizontal="left" vertical="center"/>
    </xf>
    <xf numFmtId="164" fontId="1" fillId="5" borderId="11" xfId="0" applyNumberFormat="1" applyFont="1" applyFill="1" applyBorder="1" applyAlignment="1">
      <alignment horizontal="left" vertical="center"/>
    </xf>
    <xf numFmtId="164" fontId="1" fillId="5" borderId="0" xfId="0" applyNumberFormat="1" applyFont="1" applyFill="1" applyBorder="1" applyAlignment="1">
      <alignment horizontal="left" vertical="center"/>
    </xf>
    <xf numFmtId="164" fontId="1" fillId="5" borderId="12" xfId="0" applyNumberFormat="1" applyFont="1" applyFill="1" applyBorder="1" applyAlignment="1">
      <alignment horizontal="left" vertical="center"/>
    </xf>
    <xf numFmtId="2" fontId="0" fillId="5" borderId="15" xfId="0" applyNumberFormat="1" applyFill="1" applyBorder="1" applyAlignment="1">
      <alignment horizontal="left" vertical="center"/>
    </xf>
    <xf numFmtId="1" fontId="0" fillId="5" borderId="16" xfId="0" applyNumberFormat="1" applyFill="1" applyBorder="1" applyAlignment="1">
      <alignment horizontal="left" vertical="center"/>
    </xf>
    <xf numFmtId="2" fontId="0" fillId="5" borderId="11" xfId="0" applyNumberFormat="1" applyFill="1" applyBorder="1" applyAlignment="1">
      <alignment horizontal="left" vertical="center"/>
    </xf>
    <xf numFmtId="1" fontId="0" fillId="5" borderId="12" xfId="0" applyNumberFormat="1" applyFill="1" applyBorder="1" applyAlignment="1">
      <alignment horizontal="left" vertical="center"/>
    </xf>
    <xf numFmtId="2" fontId="0" fillId="5" borderId="17" xfId="0" applyNumberFormat="1" applyFill="1" applyBorder="1" applyAlignment="1">
      <alignment horizontal="left" vertical="center"/>
    </xf>
    <xf numFmtId="2" fontId="0" fillId="5" borderId="18" xfId="0" applyNumberFormat="1" applyFill="1" applyBorder="1" applyAlignment="1">
      <alignment horizontal="left" vertical="center"/>
    </xf>
    <xf numFmtId="1" fontId="0" fillId="5" borderId="19" xfId="0" applyNumberFormat="1" applyFill="1" applyBorder="1" applyAlignment="1">
      <alignment horizontal="left" vertical="center"/>
    </xf>
    <xf numFmtId="0" fontId="1" fillId="6" borderId="8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0" fillId="6" borderId="12" xfId="0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164" fontId="0" fillId="6" borderId="11" xfId="0" applyNumberFormat="1" applyFill="1" applyBorder="1" applyAlignment="1">
      <alignment horizontal="left" vertical="center"/>
    </xf>
    <xf numFmtId="164" fontId="0" fillId="6" borderId="0" xfId="0" applyNumberForma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right"/>
    </xf>
    <xf numFmtId="164" fontId="1" fillId="6" borderId="11" xfId="0" applyNumberFormat="1" applyFont="1" applyFill="1" applyBorder="1" applyAlignment="1">
      <alignment horizontal="left" vertical="center"/>
    </xf>
    <xf numFmtId="164" fontId="1" fillId="6" borderId="0" xfId="0" applyNumberFormat="1" applyFont="1" applyFill="1" applyBorder="1" applyAlignment="1">
      <alignment horizontal="left" vertical="center"/>
    </xf>
    <xf numFmtId="164" fontId="1" fillId="6" borderId="12" xfId="0" applyNumberFormat="1" applyFont="1" applyFill="1" applyBorder="1" applyAlignment="1">
      <alignment horizontal="left" vertical="center"/>
    </xf>
    <xf numFmtId="2" fontId="0" fillId="6" borderId="15" xfId="0" applyNumberFormat="1" applyFill="1" applyBorder="1" applyAlignment="1">
      <alignment horizontal="left" vertical="center"/>
    </xf>
    <xf numFmtId="2" fontId="0" fillId="6" borderId="5" xfId="0" applyNumberFormat="1" applyFill="1" applyBorder="1" applyAlignment="1">
      <alignment horizontal="left" vertical="center"/>
    </xf>
    <xf numFmtId="1" fontId="0" fillId="6" borderId="16" xfId="0" applyNumberFormat="1" applyFill="1" applyBorder="1" applyAlignment="1">
      <alignment horizontal="left" vertical="center"/>
    </xf>
    <xf numFmtId="2" fontId="0" fillId="6" borderId="11" xfId="0" applyNumberFormat="1" applyFill="1" applyBorder="1" applyAlignment="1">
      <alignment horizontal="left" vertical="center"/>
    </xf>
    <xf numFmtId="2" fontId="0" fillId="6" borderId="0" xfId="0" applyNumberFormat="1" applyFill="1" applyBorder="1" applyAlignment="1">
      <alignment horizontal="left" vertical="center"/>
    </xf>
    <xf numFmtId="1" fontId="0" fillId="6" borderId="12" xfId="0" applyNumberFormat="1" applyFill="1" applyBorder="1" applyAlignment="1">
      <alignment horizontal="left" vertical="center"/>
    </xf>
    <xf numFmtId="2" fontId="0" fillId="6" borderId="17" xfId="0" applyNumberFormat="1" applyFill="1" applyBorder="1" applyAlignment="1">
      <alignment horizontal="left" vertical="center"/>
    </xf>
    <xf numFmtId="2" fontId="0" fillId="6" borderId="18" xfId="0" applyNumberFormat="1" applyFill="1" applyBorder="1" applyAlignment="1">
      <alignment horizontal="left" vertical="center"/>
    </xf>
    <xf numFmtId="1" fontId="0" fillId="6" borderId="19" xfId="0" applyNumberFormat="1" applyFill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0" fontId="1" fillId="7" borderId="9" xfId="0" applyFont="1" applyFill="1" applyBorder="1" applyAlignment="1">
      <alignment horizontal="left" vertical="center"/>
    </xf>
    <xf numFmtId="0" fontId="1" fillId="7" borderId="10" xfId="0" applyFont="1" applyFill="1" applyBorder="1" applyAlignment="1">
      <alignment horizontal="left" vertical="center"/>
    </xf>
    <xf numFmtId="0" fontId="0" fillId="7" borderId="11" xfId="0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0" fillId="7" borderId="12" xfId="0" applyFill="1" applyBorder="1" applyAlignment="1">
      <alignment horizontal="left" vertical="center"/>
    </xf>
    <xf numFmtId="0" fontId="0" fillId="7" borderId="13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14" xfId="0" applyFill="1" applyBorder="1" applyAlignment="1">
      <alignment horizontal="left" vertical="center"/>
    </xf>
    <xf numFmtId="0" fontId="7" fillId="7" borderId="11" xfId="0" applyFont="1" applyFill="1" applyBorder="1" applyAlignment="1">
      <alignment horizontal="right"/>
    </xf>
    <xf numFmtId="164" fontId="0" fillId="7" borderId="0" xfId="0" applyNumberFormat="1" applyFill="1" applyBorder="1" applyAlignment="1">
      <alignment horizontal="left" vertical="center"/>
    </xf>
    <xf numFmtId="164" fontId="0" fillId="7" borderId="12" xfId="0" applyNumberFormat="1" applyFill="1" applyBorder="1" applyAlignment="1">
      <alignment horizontal="left" vertical="center"/>
    </xf>
    <xf numFmtId="164" fontId="1" fillId="7" borderId="11" xfId="0" applyNumberFormat="1" applyFont="1" applyFill="1" applyBorder="1" applyAlignment="1">
      <alignment horizontal="left" vertical="center"/>
    </xf>
    <xf numFmtId="164" fontId="1" fillId="7" borderId="0" xfId="0" applyNumberFormat="1" applyFont="1" applyFill="1" applyBorder="1" applyAlignment="1">
      <alignment horizontal="left" vertical="center"/>
    </xf>
    <xf numFmtId="164" fontId="1" fillId="7" borderId="12" xfId="0" applyNumberFormat="1" applyFont="1" applyFill="1" applyBorder="1" applyAlignment="1">
      <alignment horizontal="left" vertical="center"/>
    </xf>
    <xf numFmtId="2" fontId="0" fillId="7" borderId="15" xfId="0" applyNumberFormat="1" applyFill="1" applyBorder="1" applyAlignment="1">
      <alignment horizontal="left" vertical="center"/>
    </xf>
    <xf numFmtId="2" fontId="0" fillId="7" borderId="5" xfId="0" applyNumberFormat="1" applyFill="1" applyBorder="1" applyAlignment="1">
      <alignment horizontal="left" vertical="center"/>
    </xf>
    <xf numFmtId="1" fontId="0" fillId="7" borderId="16" xfId="0" applyNumberFormat="1" applyFill="1" applyBorder="1" applyAlignment="1">
      <alignment horizontal="left" vertical="center"/>
    </xf>
    <xf numFmtId="2" fontId="0" fillId="7" borderId="11" xfId="0" applyNumberFormat="1" applyFill="1" applyBorder="1" applyAlignment="1">
      <alignment horizontal="left" vertical="center"/>
    </xf>
    <xf numFmtId="2" fontId="0" fillId="7" borderId="0" xfId="0" applyNumberFormat="1" applyFill="1" applyBorder="1" applyAlignment="1">
      <alignment horizontal="left" vertical="center"/>
    </xf>
    <xf numFmtId="1" fontId="0" fillId="7" borderId="12" xfId="0" applyNumberFormat="1" applyFill="1" applyBorder="1" applyAlignment="1">
      <alignment horizontal="left" vertical="center"/>
    </xf>
    <xf numFmtId="2" fontId="0" fillId="7" borderId="17" xfId="0" applyNumberFormat="1" applyFill="1" applyBorder="1" applyAlignment="1">
      <alignment horizontal="left" vertical="center"/>
    </xf>
    <xf numFmtId="2" fontId="0" fillId="7" borderId="18" xfId="0" applyNumberFormat="1" applyFill="1" applyBorder="1" applyAlignment="1">
      <alignment horizontal="left" vertical="center"/>
    </xf>
    <xf numFmtId="1" fontId="0" fillId="7" borderId="19" xfId="0" applyNumberForma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8" borderId="9" xfId="0" applyFont="1" applyFill="1" applyBorder="1" applyAlignment="1">
      <alignment horizontal="left" vertical="center"/>
    </xf>
    <xf numFmtId="0" fontId="1" fillId="8" borderId="10" xfId="0" applyFont="1" applyFill="1" applyBorder="1" applyAlignment="1">
      <alignment horizontal="left" vertical="center"/>
    </xf>
    <xf numFmtId="0" fontId="0" fillId="8" borderId="11" xfId="0" applyFill="1" applyBorder="1" applyAlignment="1">
      <alignment horizontal="left" vertical="center"/>
    </xf>
    <xf numFmtId="0" fontId="0" fillId="8" borderId="0" xfId="0" applyFill="1" applyBorder="1" applyAlignment="1">
      <alignment horizontal="left" vertical="center"/>
    </xf>
    <xf numFmtId="0" fontId="0" fillId="8" borderId="12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0" fillId="8" borderId="14" xfId="0" applyFill="1" applyBorder="1" applyAlignment="1">
      <alignment horizontal="left" vertical="center"/>
    </xf>
    <xf numFmtId="164" fontId="0" fillId="8" borderId="11" xfId="0" applyNumberFormat="1" applyFill="1" applyBorder="1" applyAlignment="1">
      <alignment horizontal="left" vertical="center"/>
    </xf>
    <xf numFmtId="164" fontId="0" fillId="8" borderId="0" xfId="0" applyNumberFormat="1" applyFill="1" applyBorder="1" applyAlignment="1">
      <alignment horizontal="left" vertical="center"/>
    </xf>
    <xf numFmtId="164" fontId="0" fillId="8" borderId="12" xfId="0" applyNumberFormat="1" applyFill="1" applyBorder="1" applyAlignment="1">
      <alignment horizontal="left" vertical="center"/>
    </xf>
    <xf numFmtId="164" fontId="1" fillId="8" borderId="11" xfId="0" applyNumberFormat="1" applyFont="1" applyFill="1" applyBorder="1" applyAlignment="1">
      <alignment horizontal="left" vertical="center"/>
    </xf>
    <xf numFmtId="164" fontId="1" fillId="8" borderId="0" xfId="0" applyNumberFormat="1" applyFont="1" applyFill="1" applyBorder="1" applyAlignment="1">
      <alignment horizontal="left" vertical="center"/>
    </xf>
    <xf numFmtId="164" fontId="1" fillId="8" borderId="12" xfId="0" applyNumberFormat="1" applyFont="1" applyFill="1" applyBorder="1" applyAlignment="1">
      <alignment horizontal="left" vertical="center"/>
    </xf>
    <xf numFmtId="2" fontId="0" fillId="8" borderId="15" xfId="0" applyNumberFormat="1" applyFill="1" applyBorder="1" applyAlignment="1">
      <alignment horizontal="left" vertical="center"/>
    </xf>
    <xf numFmtId="2" fontId="0" fillId="8" borderId="5" xfId="0" applyNumberFormat="1" applyFill="1" applyBorder="1" applyAlignment="1">
      <alignment horizontal="left" vertical="center"/>
    </xf>
    <xf numFmtId="1" fontId="0" fillId="8" borderId="16" xfId="0" applyNumberFormat="1" applyFill="1" applyBorder="1" applyAlignment="1">
      <alignment horizontal="left" vertical="center"/>
    </xf>
    <xf numFmtId="2" fontId="0" fillId="8" borderId="11" xfId="0" applyNumberFormat="1" applyFill="1" applyBorder="1" applyAlignment="1">
      <alignment horizontal="left" vertical="center"/>
    </xf>
    <xf numFmtId="2" fontId="0" fillId="8" borderId="0" xfId="0" applyNumberFormat="1" applyFill="1" applyBorder="1" applyAlignment="1">
      <alignment horizontal="left" vertical="center"/>
    </xf>
    <xf numFmtId="1" fontId="0" fillId="8" borderId="12" xfId="0" applyNumberFormat="1" applyFill="1" applyBorder="1" applyAlignment="1">
      <alignment horizontal="left" vertical="center"/>
    </xf>
    <xf numFmtId="2" fontId="0" fillId="8" borderId="17" xfId="0" applyNumberFormat="1" applyFill="1" applyBorder="1" applyAlignment="1">
      <alignment horizontal="left" vertical="center"/>
    </xf>
    <xf numFmtId="2" fontId="0" fillId="8" borderId="18" xfId="0" applyNumberFormat="1" applyFill="1" applyBorder="1" applyAlignment="1">
      <alignment horizontal="left" vertical="center"/>
    </xf>
    <xf numFmtId="1" fontId="0" fillId="8" borderId="19" xfId="0" applyNumberFormat="1" applyFill="1" applyBorder="1" applyAlignment="1">
      <alignment horizontal="left" vertical="center"/>
    </xf>
    <xf numFmtId="0" fontId="1" fillId="9" borderId="8" xfId="0" applyFont="1" applyFill="1" applyBorder="1" applyAlignment="1">
      <alignment horizontal="left" vertical="center"/>
    </xf>
    <xf numFmtId="0" fontId="1" fillId="9" borderId="9" xfId="0" applyFont="1" applyFill="1" applyBorder="1" applyAlignment="1">
      <alignment horizontal="left" vertical="center"/>
    </xf>
    <xf numFmtId="0" fontId="1" fillId="9" borderId="10" xfId="0" applyFont="1" applyFill="1" applyBorder="1" applyAlignment="1">
      <alignment horizontal="left" vertical="center"/>
    </xf>
    <xf numFmtId="0" fontId="0" fillId="9" borderId="11" xfId="0" applyFill="1" applyBorder="1" applyAlignment="1">
      <alignment horizontal="left" vertical="center"/>
    </xf>
    <xf numFmtId="0" fontId="0" fillId="9" borderId="0" xfId="0" applyFill="1" applyBorder="1" applyAlignment="1">
      <alignment horizontal="left" vertical="center"/>
    </xf>
    <xf numFmtId="0" fontId="0" fillId="9" borderId="12" xfId="0" applyFill="1" applyBorder="1" applyAlignment="1">
      <alignment horizontal="left" vertical="center"/>
    </xf>
    <xf numFmtId="0" fontId="0" fillId="9" borderId="13" xfId="0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/>
    </xf>
    <xf numFmtId="0" fontId="0" fillId="9" borderId="14" xfId="0" applyFill="1" applyBorder="1" applyAlignment="1">
      <alignment horizontal="left" vertical="center"/>
    </xf>
    <xf numFmtId="164" fontId="0" fillId="9" borderId="11" xfId="0" applyNumberFormat="1" applyFill="1" applyBorder="1" applyAlignment="1">
      <alignment horizontal="left" vertical="center"/>
    </xf>
    <xf numFmtId="164" fontId="0" fillId="9" borderId="0" xfId="0" applyNumberFormat="1" applyFill="1" applyBorder="1" applyAlignment="1">
      <alignment horizontal="left" vertical="center"/>
    </xf>
    <xf numFmtId="164" fontId="0" fillId="9" borderId="12" xfId="0" applyNumberFormat="1" applyFill="1" applyBorder="1" applyAlignment="1">
      <alignment horizontal="left" vertical="center"/>
    </xf>
    <xf numFmtId="164" fontId="1" fillId="9" borderId="11" xfId="0" applyNumberFormat="1" applyFont="1" applyFill="1" applyBorder="1" applyAlignment="1">
      <alignment horizontal="left" vertical="center"/>
    </xf>
    <xf numFmtId="164" fontId="1" fillId="9" borderId="0" xfId="0" applyNumberFormat="1" applyFont="1" applyFill="1" applyBorder="1" applyAlignment="1">
      <alignment horizontal="left" vertical="center"/>
    </xf>
    <xf numFmtId="164" fontId="1" fillId="9" borderId="12" xfId="0" applyNumberFormat="1" applyFont="1" applyFill="1" applyBorder="1" applyAlignment="1">
      <alignment horizontal="left" vertical="center"/>
    </xf>
    <xf numFmtId="2" fontId="0" fillId="9" borderId="15" xfId="0" applyNumberFormat="1" applyFill="1" applyBorder="1" applyAlignment="1">
      <alignment horizontal="left" vertical="center"/>
    </xf>
    <xf numFmtId="2" fontId="0" fillId="9" borderId="5" xfId="0" applyNumberFormat="1" applyFill="1" applyBorder="1" applyAlignment="1">
      <alignment horizontal="left" vertical="center"/>
    </xf>
    <xf numFmtId="1" fontId="0" fillId="9" borderId="16" xfId="0" applyNumberFormat="1" applyFill="1" applyBorder="1" applyAlignment="1">
      <alignment horizontal="left" vertical="center"/>
    </xf>
    <xf numFmtId="2" fontId="0" fillId="9" borderId="11" xfId="0" applyNumberFormat="1" applyFill="1" applyBorder="1" applyAlignment="1">
      <alignment horizontal="left" vertical="center"/>
    </xf>
    <xf numFmtId="2" fontId="0" fillId="9" borderId="0" xfId="0" applyNumberFormat="1" applyFill="1" applyBorder="1" applyAlignment="1">
      <alignment horizontal="left" vertical="center"/>
    </xf>
    <xf numFmtId="1" fontId="0" fillId="9" borderId="12" xfId="0" applyNumberFormat="1" applyFill="1" applyBorder="1" applyAlignment="1">
      <alignment horizontal="left" vertical="center"/>
    </xf>
    <xf numFmtId="2" fontId="0" fillId="9" borderId="17" xfId="0" applyNumberFormat="1" applyFill="1" applyBorder="1" applyAlignment="1">
      <alignment horizontal="left" vertical="center"/>
    </xf>
    <xf numFmtId="2" fontId="0" fillId="9" borderId="18" xfId="0" applyNumberFormat="1" applyFill="1" applyBorder="1" applyAlignment="1">
      <alignment horizontal="left" vertical="center"/>
    </xf>
    <xf numFmtId="1" fontId="0" fillId="9" borderId="19" xfId="0" applyNumberFormat="1" applyFill="1" applyBorder="1" applyAlignment="1">
      <alignment horizontal="left" vertical="center"/>
    </xf>
    <xf numFmtId="0" fontId="4" fillId="10" borderId="8" xfId="0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left" vertical="center"/>
    </xf>
    <xf numFmtId="0" fontId="4" fillId="10" borderId="10" xfId="0" applyFont="1" applyFill="1" applyBorder="1" applyAlignment="1">
      <alignment horizontal="left" vertical="center"/>
    </xf>
    <xf numFmtId="0" fontId="5" fillId="10" borderId="11" xfId="0" applyFont="1" applyFill="1" applyBorder="1" applyAlignment="1">
      <alignment horizontal="left" vertical="center"/>
    </xf>
    <xf numFmtId="0" fontId="5" fillId="10" borderId="0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horizontal="left" vertical="center"/>
    </xf>
    <xf numFmtId="0" fontId="5" fillId="10" borderId="13" xfId="0" applyFont="1" applyFill="1" applyBorder="1" applyAlignment="1">
      <alignment horizontal="left" vertical="center"/>
    </xf>
    <xf numFmtId="0" fontId="5" fillId="10" borderId="3" xfId="0" applyFont="1" applyFill="1" applyBorder="1" applyAlignment="1">
      <alignment horizontal="left" vertical="center"/>
    </xf>
    <xf numFmtId="0" fontId="5" fillId="10" borderId="14" xfId="0" applyFont="1" applyFill="1" applyBorder="1" applyAlignment="1">
      <alignment horizontal="left" vertical="center"/>
    </xf>
    <xf numFmtId="164" fontId="5" fillId="10" borderId="11" xfId="0" applyNumberFormat="1" applyFont="1" applyFill="1" applyBorder="1" applyAlignment="1">
      <alignment horizontal="left" vertical="center"/>
    </xf>
    <xf numFmtId="164" fontId="5" fillId="10" borderId="0" xfId="0" applyNumberFormat="1" applyFont="1" applyFill="1" applyBorder="1" applyAlignment="1">
      <alignment horizontal="left" vertical="center"/>
    </xf>
    <xf numFmtId="164" fontId="5" fillId="10" borderId="12" xfId="0" applyNumberFormat="1" applyFont="1" applyFill="1" applyBorder="1" applyAlignment="1">
      <alignment horizontal="left" vertical="center"/>
    </xf>
    <xf numFmtId="164" fontId="4" fillId="10" borderId="11" xfId="0" applyNumberFormat="1" applyFont="1" applyFill="1" applyBorder="1" applyAlignment="1">
      <alignment horizontal="left" vertical="center"/>
    </xf>
    <xf numFmtId="164" fontId="4" fillId="10" borderId="0" xfId="0" applyNumberFormat="1" applyFont="1" applyFill="1" applyBorder="1" applyAlignment="1">
      <alignment horizontal="left" vertical="center"/>
    </xf>
    <xf numFmtId="164" fontId="4" fillId="10" borderId="12" xfId="0" applyNumberFormat="1" applyFont="1" applyFill="1" applyBorder="1" applyAlignment="1">
      <alignment horizontal="left" vertical="center"/>
    </xf>
    <xf numFmtId="2" fontId="5" fillId="10" borderId="15" xfId="0" applyNumberFormat="1" applyFont="1" applyFill="1" applyBorder="1" applyAlignment="1">
      <alignment horizontal="left" vertical="center"/>
    </xf>
    <xf numFmtId="2" fontId="5" fillId="10" borderId="5" xfId="0" applyNumberFormat="1" applyFont="1" applyFill="1" applyBorder="1" applyAlignment="1">
      <alignment horizontal="left" vertical="center"/>
    </xf>
    <xf numFmtId="1" fontId="5" fillId="10" borderId="16" xfId="0" applyNumberFormat="1" applyFont="1" applyFill="1" applyBorder="1" applyAlignment="1">
      <alignment horizontal="left" vertical="center"/>
    </xf>
    <xf numFmtId="2" fontId="5" fillId="10" borderId="11" xfId="0" applyNumberFormat="1" applyFont="1" applyFill="1" applyBorder="1" applyAlignment="1">
      <alignment horizontal="left" vertical="center"/>
    </xf>
    <xf numFmtId="2" fontId="5" fillId="10" borderId="0" xfId="0" applyNumberFormat="1" applyFont="1" applyFill="1" applyBorder="1" applyAlignment="1">
      <alignment horizontal="left" vertical="center"/>
    </xf>
    <xf numFmtId="1" fontId="5" fillId="10" borderId="12" xfId="0" applyNumberFormat="1" applyFont="1" applyFill="1" applyBorder="1" applyAlignment="1">
      <alignment horizontal="left" vertical="center"/>
    </xf>
    <xf numFmtId="2" fontId="5" fillId="10" borderId="17" xfId="0" applyNumberFormat="1" applyFont="1" applyFill="1" applyBorder="1" applyAlignment="1">
      <alignment horizontal="left" vertical="center"/>
    </xf>
    <xf numFmtId="2" fontId="5" fillId="10" borderId="18" xfId="0" applyNumberFormat="1" applyFont="1" applyFill="1" applyBorder="1" applyAlignment="1">
      <alignment horizontal="left" vertical="center"/>
    </xf>
    <xf numFmtId="1" fontId="5" fillId="10" borderId="19" xfId="0" applyNumberFormat="1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4" fillId="11" borderId="10" xfId="0" applyFont="1" applyFill="1" applyBorder="1" applyAlignment="1">
      <alignment horizontal="left" vertical="center"/>
    </xf>
    <xf numFmtId="0" fontId="5" fillId="11" borderId="11" xfId="0" applyFont="1" applyFill="1" applyBorder="1" applyAlignment="1">
      <alignment horizontal="left" vertical="center"/>
    </xf>
    <xf numFmtId="0" fontId="5" fillId="11" borderId="0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/>
    </xf>
    <xf numFmtId="0" fontId="5" fillId="11" borderId="13" xfId="0" applyFont="1" applyFill="1" applyBorder="1" applyAlignment="1">
      <alignment horizontal="left" vertical="center"/>
    </xf>
    <xf numFmtId="0" fontId="5" fillId="11" borderId="3" xfId="0" applyFont="1" applyFill="1" applyBorder="1" applyAlignment="1">
      <alignment horizontal="left" vertical="center"/>
    </xf>
    <xf numFmtId="0" fontId="5" fillId="11" borderId="14" xfId="0" applyFont="1" applyFill="1" applyBorder="1" applyAlignment="1">
      <alignment horizontal="left" vertical="center"/>
    </xf>
    <xf numFmtId="164" fontId="5" fillId="11" borderId="11" xfId="0" applyNumberFormat="1" applyFont="1" applyFill="1" applyBorder="1" applyAlignment="1">
      <alignment horizontal="left" vertical="center"/>
    </xf>
    <xf numFmtId="164" fontId="5" fillId="11" borderId="0" xfId="0" applyNumberFormat="1" applyFont="1" applyFill="1" applyBorder="1" applyAlignment="1">
      <alignment horizontal="left" vertical="center"/>
    </xf>
    <xf numFmtId="164" fontId="5" fillId="11" borderId="12" xfId="0" applyNumberFormat="1" applyFont="1" applyFill="1" applyBorder="1" applyAlignment="1">
      <alignment horizontal="left" vertical="center"/>
    </xf>
    <xf numFmtId="164" fontId="4" fillId="11" borderId="11" xfId="0" applyNumberFormat="1" applyFont="1" applyFill="1" applyBorder="1" applyAlignment="1">
      <alignment horizontal="left" vertical="center"/>
    </xf>
    <xf numFmtId="164" fontId="4" fillId="11" borderId="0" xfId="0" applyNumberFormat="1" applyFont="1" applyFill="1" applyBorder="1" applyAlignment="1">
      <alignment horizontal="left" vertical="center"/>
    </xf>
    <xf numFmtId="164" fontId="4" fillId="11" borderId="12" xfId="0" applyNumberFormat="1" applyFont="1" applyFill="1" applyBorder="1" applyAlignment="1">
      <alignment horizontal="left" vertical="center"/>
    </xf>
    <xf numFmtId="2" fontId="5" fillId="11" borderId="15" xfId="0" applyNumberFormat="1" applyFont="1" applyFill="1" applyBorder="1" applyAlignment="1">
      <alignment horizontal="left" vertical="center"/>
    </xf>
    <xf numFmtId="2" fontId="5" fillId="11" borderId="5" xfId="0" applyNumberFormat="1" applyFont="1" applyFill="1" applyBorder="1" applyAlignment="1">
      <alignment horizontal="left" vertical="center"/>
    </xf>
    <xf numFmtId="1" fontId="5" fillId="11" borderId="16" xfId="0" applyNumberFormat="1" applyFont="1" applyFill="1" applyBorder="1" applyAlignment="1">
      <alignment horizontal="left" vertical="center"/>
    </xf>
    <xf numFmtId="2" fontId="5" fillId="11" borderId="11" xfId="0" applyNumberFormat="1" applyFont="1" applyFill="1" applyBorder="1" applyAlignment="1">
      <alignment horizontal="left" vertical="center"/>
    </xf>
    <xf numFmtId="2" fontId="5" fillId="11" borderId="0" xfId="0" applyNumberFormat="1" applyFont="1" applyFill="1" applyBorder="1" applyAlignment="1">
      <alignment horizontal="left" vertical="center"/>
    </xf>
    <xf numFmtId="1" fontId="5" fillId="11" borderId="12" xfId="0" applyNumberFormat="1" applyFont="1" applyFill="1" applyBorder="1" applyAlignment="1">
      <alignment horizontal="left" vertical="center"/>
    </xf>
    <xf numFmtId="2" fontId="5" fillId="11" borderId="17" xfId="0" applyNumberFormat="1" applyFont="1" applyFill="1" applyBorder="1" applyAlignment="1">
      <alignment horizontal="left" vertical="center"/>
    </xf>
    <xf numFmtId="2" fontId="5" fillId="11" borderId="18" xfId="0" applyNumberFormat="1" applyFont="1" applyFill="1" applyBorder="1" applyAlignment="1">
      <alignment horizontal="left" vertical="center"/>
    </xf>
    <xf numFmtId="1" fontId="5" fillId="11" borderId="19" xfId="0" applyNumberFormat="1" applyFont="1" applyFill="1" applyBorder="1" applyAlignment="1">
      <alignment horizontal="left" vertical="center"/>
    </xf>
    <xf numFmtId="0" fontId="1" fillId="12" borderId="8" xfId="0" applyFont="1" applyFill="1" applyBorder="1" applyAlignment="1">
      <alignment horizontal="left" vertical="center"/>
    </xf>
    <xf numFmtId="0" fontId="1" fillId="12" borderId="9" xfId="0" applyFont="1" applyFill="1" applyBorder="1" applyAlignment="1">
      <alignment horizontal="left" vertical="center"/>
    </xf>
    <xf numFmtId="0" fontId="1" fillId="12" borderId="10" xfId="0" applyFont="1" applyFill="1" applyBorder="1" applyAlignment="1">
      <alignment horizontal="left" vertical="center"/>
    </xf>
    <xf numFmtId="0" fontId="0" fillId="12" borderId="11" xfId="0" applyFill="1" applyBorder="1" applyAlignment="1">
      <alignment horizontal="left" vertical="center"/>
    </xf>
    <xf numFmtId="0" fontId="0" fillId="12" borderId="0" xfId="0" applyFill="1" applyBorder="1" applyAlignment="1">
      <alignment horizontal="left" vertical="center"/>
    </xf>
    <xf numFmtId="0" fontId="0" fillId="12" borderId="12" xfId="0" applyFill="1" applyBorder="1" applyAlignment="1">
      <alignment horizontal="left" vertical="center"/>
    </xf>
    <xf numFmtId="0" fontId="0" fillId="12" borderId="13" xfId="0" applyFill="1" applyBorder="1" applyAlignment="1">
      <alignment horizontal="left" vertical="center"/>
    </xf>
    <xf numFmtId="0" fontId="0" fillId="12" borderId="3" xfId="0" applyFill="1" applyBorder="1" applyAlignment="1">
      <alignment horizontal="left" vertical="center"/>
    </xf>
    <xf numFmtId="0" fontId="0" fillId="12" borderId="14" xfId="0" applyFill="1" applyBorder="1" applyAlignment="1">
      <alignment horizontal="left" vertical="center"/>
    </xf>
    <xf numFmtId="164" fontId="0" fillId="12" borderId="11" xfId="0" applyNumberFormat="1" applyFill="1" applyBorder="1" applyAlignment="1">
      <alignment horizontal="left" vertical="center"/>
    </xf>
    <xf numFmtId="164" fontId="0" fillId="12" borderId="0" xfId="0" applyNumberFormat="1" applyFill="1" applyBorder="1" applyAlignment="1">
      <alignment horizontal="left" vertical="center"/>
    </xf>
    <xf numFmtId="164" fontId="0" fillId="12" borderId="12" xfId="0" applyNumberFormat="1" applyFill="1" applyBorder="1" applyAlignment="1">
      <alignment horizontal="left" vertical="center"/>
    </xf>
    <xf numFmtId="164" fontId="1" fillId="12" borderId="11" xfId="0" applyNumberFormat="1" applyFont="1" applyFill="1" applyBorder="1" applyAlignment="1">
      <alignment horizontal="left" vertical="center"/>
    </xf>
    <xf numFmtId="164" fontId="1" fillId="12" borderId="0" xfId="0" applyNumberFormat="1" applyFont="1" applyFill="1" applyBorder="1" applyAlignment="1">
      <alignment horizontal="left" vertical="center"/>
    </xf>
    <xf numFmtId="164" fontId="1" fillId="12" borderId="12" xfId="0" applyNumberFormat="1" applyFont="1" applyFill="1" applyBorder="1" applyAlignment="1">
      <alignment horizontal="left" vertical="center"/>
    </xf>
    <xf numFmtId="2" fontId="0" fillId="12" borderId="15" xfId="0" applyNumberFormat="1" applyFill="1" applyBorder="1" applyAlignment="1">
      <alignment horizontal="left" vertical="center"/>
    </xf>
    <xf numFmtId="2" fontId="0" fillId="12" borderId="5" xfId="0" applyNumberFormat="1" applyFill="1" applyBorder="1" applyAlignment="1">
      <alignment horizontal="left" vertical="center"/>
    </xf>
    <xf numFmtId="1" fontId="0" fillId="12" borderId="16" xfId="0" applyNumberFormat="1" applyFill="1" applyBorder="1" applyAlignment="1">
      <alignment horizontal="left" vertical="center"/>
    </xf>
    <xf numFmtId="2" fontId="0" fillId="12" borderId="11" xfId="0" applyNumberFormat="1" applyFill="1" applyBorder="1" applyAlignment="1">
      <alignment horizontal="left" vertical="center"/>
    </xf>
    <xf numFmtId="2" fontId="0" fillId="12" borderId="0" xfId="0" applyNumberFormat="1" applyFill="1" applyBorder="1" applyAlignment="1">
      <alignment horizontal="left" vertical="center"/>
    </xf>
    <xf numFmtId="1" fontId="0" fillId="12" borderId="12" xfId="0" applyNumberFormat="1" applyFill="1" applyBorder="1" applyAlignment="1">
      <alignment horizontal="left" vertical="center"/>
    </xf>
    <xf numFmtId="2" fontId="0" fillId="12" borderId="17" xfId="0" applyNumberFormat="1" applyFill="1" applyBorder="1" applyAlignment="1">
      <alignment horizontal="left" vertical="center"/>
    </xf>
    <xf numFmtId="2" fontId="0" fillId="12" borderId="18" xfId="0" applyNumberFormat="1" applyFill="1" applyBorder="1" applyAlignment="1">
      <alignment horizontal="left" vertical="center"/>
    </xf>
    <xf numFmtId="1" fontId="0" fillId="12" borderId="19" xfId="0" applyNumberFormat="1" applyFill="1" applyBorder="1" applyAlignment="1">
      <alignment horizontal="left" vertical="center"/>
    </xf>
    <xf numFmtId="164" fontId="1" fillId="4" borderId="0" xfId="0" applyNumberFormat="1" applyFont="1" applyFill="1" applyAlignment="1">
      <alignment horizontal="left" vertical="center"/>
    </xf>
    <xf numFmtId="2" fontId="0" fillId="4" borderId="5" xfId="0" applyNumberFormat="1" applyFill="1" applyBorder="1" applyAlignment="1">
      <alignment horizontal="left" vertical="center"/>
    </xf>
    <xf numFmtId="1" fontId="0" fillId="4" borderId="5" xfId="0" applyNumberFormat="1" applyFill="1" applyBorder="1" applyAlignment="1">
      <alignment horizontal="left" vertical="center"/>
    </xf>
    <xf numFmtId="2" fontId="0" fillId="4" borderId="0" xfId="0" applyNumberFormat="1" applyFill="1" applyBorder="1" applyAlignment="1">
      <alignment horizontal="left" vertical="center"/>
    </xf>
    <xf numFmtId="1" fontId="0" fillId="4" borderId="0" xfId="0" applyNumberFormat="1" applyFill="1" applyBorder="1" applyAlignment="1">
      <alignment horizontal="left" vertical="center"/>
    </xf>
    <xf numFmtId="0" fontId="1" fillId="13" borderId="0" xfId="0" applyFont="1" applyFill="1" applyBorder="1" applyAlignment="1">
      <alignment horizontal="left" vertical="center"/>
    </xf>
    <xf numFmtId="0" fontId="1" fillId="13" borderId="0" xfId="0" applyFont="1" applyFill="1" applyAlignment="1">
      <alignment horizontal="left" vertical="center"/>
    </xf>
    <xf numFmtId="0" fontId="0" fillId="13" borderId="0" xfId="0" applyFill="1" applyBorder="1" applyAlignment="1">
      <alignment horizontal="left" vertical="center"/>
    </xf>
    <xf numFmtId="0" fontId="0" fillId="13" borderId="3" xfId="0" applyFill="1" applyBorder="1" applyAlignment="1">
      <alignment horizontal="left" vertical="center"/>
    </xf>
    <xf numFmtId="164" fontId="0" fillId="13" borderId="0" xfId="0" applyNumberFormat="1" applyFill="1" applyAlignment="1">
      <alignment horizontal="left" vertical="center"/>
    </xf>
    <xf numFmtId="0" fontId="0" fillId="13" borderId="0" xfId="0" applyFill="1" applyAlignment="1">
      <alignment horizontal="left" vertical="center"/>
    </xf>
    <xf numFmtId="164" fontId="1" fillId="13" borderId="0" xfId="0" applyNumberFormat="1" applyFont="1" applyFill="1" applyAlignment="1">
      <alignment horizontal="left" vertical="center"/>
    </xf>
    <xf numFmtId="2" fontId="0" fillId="13" borderId="5" xfId="0" applyNumberFormat="1" applyFill="1" applyBorder="1" applyAlignment="1">
      <alignment horizontal="left" vertical="center"/>
    </xf>
    <xf numFmtId="1" fontId="0" fillId="13" borderId="5" xfId="0" applyNumberFormat="1" applyFill="1" applyBorder="1" applyAlignment="1">
      <alignment horizontal="left" vertical="center"/>
    </xf>
    <xf numFmtId="2" fontId="0" fillId="13" borderId="0" xfId="0" applyNumberFormat="1" applyFill="1" applyBorder="1" applyAlignment="1">
      <alignment horizontal="left" vertical="center"/>
    </xf>
    <xf numFmtId="1" fontId="0" fillId="13" borderId="0" xfId="0" applyNumberForma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164" fontId="1" fillId="3" borderId="0" xfId="0" applyNumberFormat="1" applyFont="1" applyFill="1" applyAlignment="1">
      <alignment horizontal="left" vertical="center"/>
    </xf>
    <xf numFmtId="2" fontId="0" fillId="3" borderId="5" xfId="0" applyNumberFormat="1" applyFill="1" applyBorder="1" applyAlignment="1">
      <alignment horizontal="left" vertical="center"/>
    </xf>
    <xf numFmtId="1" fontId="0" fillId="3" borderId="5" xfId="0" applyNumberFormat="1" applyFill="1" applyBorder="1" applyAlignment="1">
      <alignment horizontal="left" vertical="center"/>
    </xf>
    <xf numFmtId="2" fontId="0" fillId="3" borderId="0" xfId="0" applyNumberFormat="1" applyFill="1" applyBorder="1" applyAlignment="1">
      <alignment horizontal="left" vertical="center"/>
    </xf>
    <xf numFmtId="1" fontId="0" fillId="3" borderId="0" xfId="0" applyNumberFormat="1" applyFill="1" applyBorder="1" applyAlignment="1">
      <alignment horizontal="left" vertical="center"/>
    </xf>
    <xf numFmtId="0" fontId="1" fillId="14" borderId="0" xfId="0" applyFont="1" applyFill="1" applyAlignment="1">
      <alignment horizontal="left" vertical="center"/>
    </xf>
    <xf numFmtId="0" fontId="0" fillId="14" borderId="0" xfId="0" applyFill="1" applyAlignment="1">
      <alignment horizontal="left" vertical="center"/>
    </xf>
    <xf numFmtId="0" fontId="0" fillId="14" borderId="0" xfId="0" applyFill="1" applyBorder="1" applyAlignment="1">
      <alignment horizontal="left" vertical="center"/>
    </xf>
    <xf numFmtId="0" fontId="0" fillId="14" borderId="3" xfId="0" applyFill="1" applyBorder="1" applyAlignment="1">
      <alignment horizontal="left" vertical="center"/>
    </xf>
    <xf numFmtId="164" fontId="1" fillId="14" borderId="0" xfId="0" applyNumberFormat="1" applyFont="1" applyFill="1" applyAlignment="1">
      <alignment horizontal="left" vertical="center"/>
    </xf>
    <xf numFmtId="2" fontId="0" fillId="14" borderId="5" xfId="0" applyNumberFormat="1" applyFill="1" applyBorder="1" applyAlignment="1">
      <alignment horizontal="left" vertical="center"/>
    </xf>
    <xf numFmtId="1" fontId="0" fillId="14" borderId="5" xfId="0" applyNumberFormat="1" applyFill="1" applyBorder="1" applyAlignment="1">
      <alignment horizontal="left" vertical="center"/>
    </xf>
    <xf numFmtId="2" fontId="0" fillId="14" borderId="0" xfId="0" applyNumberFormat="1" applyFill="1" applyBorder="1" applyAlignment="1">
      <alignment horizontal="left" vertical="center"/>
    </xf>
    <xf numFmtId="1" fontId="0" fillId="14" borderId="0" xfId="0" applyNumberForma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2" fontId="0" fillId="2" borderId="5" xfId="0" applyNumberFormat="1" applyFill="1" applyBorder="1" applyAlignment="1">
      <alignment horizontal="left" vertical="center"/>
    </xf>
    <xf numFmtId="1" fontId="0" fillId="2" borderId="5" xfId="0" applyNumberFormat="1" applyFill="1" applyBorder="1" applyAlignment="1">
      <alignment horizontal="left" vertical="center"/>
    </xf>
    <xf numFmtId="2" fontId="0" fillId="2" borderId="0" xfId="0" applyNumberFormat="1" applyFill="1" applyBorder="1" applyAlignment="1">
      <alignment horizontal="left" vertical="center"/>
    </xf>
    <xf numFmtId="1" fontId="0" fillId="2" borderId="0" xfId="0" applyNumberFormat="1" applyFill="1" applyBorder="1" applyAlignment="1">
      <alignment horizontal="left" vertical="center"/>
    </xf>
    <xf numFmtId="0" fontId="1" fillId="15" borderId="0" xfId="0" applyFont="1" applyFill="1" applyAlignment="1">
      <alignment horizontal="left" vertical="center"/>
    </xf>
    <xf numFmtId="0" fontId="0" fillId="15" borderId="0" xfId="0" applyFill="1" applyAlignment="1">
      <alignment horizontal="left" vertical="center"/>
    </xf>
    <xf numFmtId="0" fontId="0" fillId="15" borderId="0" xfId="0" applyFill="1" applyBorder="1" applyAlignment="1">
      <alignment horizontal="left" vertical="center"/>
    </xf>
    <xf numFmtId="0" fontId="0" fillId="15" borderId="3" xfId="0" applyFill="1" applyBorder="1" applyAlignment="1">
      <alignment horizontal="left" vertical="center"/>
    </xf>
    <xf numFmtId="0" fontId="0" fillId="15" borderId="0" xfId="0" applyFill="1"/>
    <xf numFmtId="164" fontId="1" fillId="15" borderId="0" xfId="0" applyNumberFormat="1" applyFont="1" applyFill="1" applyAlignment="1">
      <alignment horizontal="left" vertical="center"/>
    </xf>
    <xf numFmtId="2" fontId="0" fillId="15" borderId="5" xfId="0" applyNumberFormat="1" applyFill="1" applyBorder="1" applyAlignment="1">
      <alignment horizontal="left" vertical="center"/>
    </xf>
    <xf numFmtId="1" fontId="0" fillId="15" borderId="5" xfId="0" applyNumberFormat="1" applyFill="1" applyBorder="1" applyAlignment="1">
      <alignment horizontal="left" vertical="center"/>
    </xf>
    <xf numFmtId="2" fontId="0" fillId="15" borderId="0" xfId="0" applyNumberFormat="1" applyFill="1" applyBorder="1" applyAlignment="1">
      <alignment horizontal="left" vertical="center"/>
    </xf>
    <xf numFmtId="1" fontId="0" fillId="15" borderId="0" xfId="0" applyNumberForma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2" fontId="0" fillId="0" borderId="1" xfId="0" applyNumberFormat="1" applyFill="1" applyBorder="1" applyAlignment="1">
      <alignment horizontal="left" vertical="center"/>
    </xf>
    <xf numFmtId="164" fontId="0" fillId="0" borderId="1" xfId="0" applyNumberFormat="1" applyBorder="1"/>
    <xf numFmtId="0" fontId="0" fillId="0" borderId="1" xfId="0" applyFill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164" fontId="0" fillId="0" borderId="1" xfId="0" applyNumberForma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2" fontId="0" fillId="0" borderId="0" xfId="0" applyNumberFormat="1"/>
    <xf numFmtId="165" fontId="0" fillId="0" borderId="1" xfId="0" applyNumberFormat="1" applyBorder="1" applyAlignment="1">
      <alignment horizontal="left" vertical="center"/>
    </xf>
    <xf numFmtId="2" fontId="0" fillId="0" borderId="1" xfId="0" applyNumberFormat="1" applyBorder="1"/>
    <xf numFmtId="0" fontId="1" fillId="0" borderId="0" xfId="0" applyFont="1" applyFill="1" applyBorder="1"/>
    <xf numFmtId="164" fontId="0" fillId="0" borderId="0" xfId="0" applyNumberFormat="1"/>
    <xf numFmtId="0" fontId="1" fillId="0" borderId="0" xfId="0" applyFont="1"/>
    <xf numFmtId="0" fontId="1" fillId="16" borderId="0" xfId="0" applyFont="1" applyFill="1" applyBorder="1"/>
    <xf numFmtId="0" fontId="0" fillId="16" borderId="0" xfId="0" applyFill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0" xfId="0" applyFill="1"/>
    <xf numFmtId="2" fontId="0" fillId="0" borderId="1" xfId="0" applyNumberFormat="1" applyFill="1" applyBorder="1"/>
    <xf numFmtId="0" fontId="0" fillId="0" borderId="1" xfId="0" applyBorder="1" applyAlignment="1">
      <alignment vertical="center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left" vertical="center"/>
    </xf>
    <xf numFmtId="165" fontId="0" fillId="4" borderId="1" xfId="0" applyNumberForma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4" borderId="20" xfId="0" applyFont="1" applyFill="1" applyBorder="1"/>
    <xf numFmtId="0" fontId="1" fillId="4" borderId="2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Border="1"/>
    <xf numFmtId="0" fontId="11" fillId="0" borderId="1" xfId="0" applyFont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Border="1"/>
    <xf numFmtId="1" fontId="12" fillId="0" borderId="1" xfId="0" applyNumberFormat="1" applyFont="1" applyBorder="1"/>
    <xf numFmtId="0" fontId="12" fillId="0" borderId="0" xfId="0" applyFont="1"/>
    <xf numFmtId="0" fontId="12" fillId="0" borderId="0" xfId="0" applyFont="1" applyBorder="1"/>
    <xf numFmtId="1" fontId="11" fillId="0" borderId="0" xfId="0" applyNumberFormat="1" applyFont="1" applyBorder="1"/>
    <xf numFmtId="2" fontId="0" fillId="0" borderId="0" xfId="0" applyNumberFormat="1" applyBorder="1"/>
    <xf numFmtId="0" fontId="1" fillId="0" borderId="6" xfId="0" applyFont="1" applyBorder="1"/>
    <xf numFmtId="2" fontId="0" fillId="0" borderId="6" xfId="0" applyNumberFormat="1" applyBorder="1"/>
    <xf numFmtId="0" fontId="0" fillId="0" borderId="6" xfId="0" applyBorder="1"/>
    <xf numFmtId="1" fontId="11" fillId="17" borderId="1" xfId="0" applyNumberFormat="1" applyFont="1" applyFill="1" applyBorder="1"/>
    <xf numFmtId="0" fontId="11" fillId="0" borderId="1" xfId="0" applyFont="1" applyBorder="1" applyAlignment="1">
      <alignment wrapText="1"/>
    </xf>
    <xf numFmtId="2" fontId="0" fillId="18" borderId="1" xfId="0" applyNumberFormat="1" applyFill="1" applyBorder="1"/>
    <xf numFmtId="0" fontId="0" fillId="18" borderId="1" xfId="0" applyFill="1" applyBorder="1"/>
    <xf numFmtId="0" fontId="12" fillId="18" borderId="1" xfId="0" applyFont="1" applyFill="1" applyBorder="1"/>
    <xf numFmtId="0" fontId="12" fillId="18" borderId="0" xfId="0" applyFont="1" applyFill="1"/>
    <xf numFmtId="1" fontId="12" fillId="18" borderId="1" xfId="0" applyNumberFormat="1" applyFont="1" applyFill="1" applyBorder="1"/>
    <xf numFmtId="0" fontId="12" fillId="0" borderId="0" xfId="0" applyFont="1" applyFill="1"/>
    <xf numFmtId="0" fontId="1" fillId="0" borderId="1" xfId="0" applyFont="1" applyBorder="1" applyAlignment="1">
      <alignment wrapText="1"/>
    </xf>
    <xf numFmtId="0" fontId="0" fillId="15" borderId="0" xfId="0" applyFill="1" applyBorder="1"/>
    <xf numFmtId="0" fontId="12" fillId="15" borderId="0" xfId="0" applyFont="1" applyFill="1"/>
    <xf numFmtId="0" fontId="1" fillId="15" borderId="1" xfId="0" applyFont="1" applyFill="1" applyBorder="1"/>
    <xf numFmtId="0" fontId="1" fillId="15" borderId="6" xfId="0" applyFont="1" applyFill="1" applyBorder="1"/>
    <xf numFmtId="0" fontId="1" fillId="15" borderId="0" xfId="0" applyFont="1" applyFill="1" applyBorder="1"/>
    <xf numFmtId="0" fontId="11" fillId="15" borderId="1" xfId="0" applyFont="1" applyFill="1" applyBorder="1"/>
    <xf numFmtId="0" fontId="11" fillId="15" borderId="1" xfId="0" applyFont="1" applyFill="1" applyBorder="1" applyAlignment="1">
      <alignment wrapText="1"/>
    </xf>
    <xf numFmtId="0" fontId="11" fillId="15" borderId="1" xfId="0" applyFont="1" applyFill="1" applyBorder="1" applyAlignment="1">
      <alignment horizontal="center" wrapText="1"/>
    </xf>
    <xf numFmtId="0" fontId="0" fillId="15" borderId="1" xfId="0" applyFill="1" applyBorder="1"/>
    <xf numFmtId="0" fontId="0" fillId="15" borderId="1" xfId="0" applyFont="1" applyFill="1" applyBorder="1" applyAlignment="1">
      <alignment horizontal="left" vertical="center"/>
    </xf>
    <xf numFmtId="2" fontId="0" fillId="15" borderId="1" xfId="0" applyNumberFormat="1" applyFill="1" applyBorder="1"/>
    <xf numFmtId="2" fontId="0" fillId="15" borderId="6" xfId="0" applyNumberFormat="1" applyFill="1" applyBorder="1"/>
    <xf numFmtId="2" fontId="0" fillId="15" borderId="0" xfId="0" applyNumberFormat="1" applyFill="1" applyBorder="1"/>
    <xf numFmtId="0" fontId="12" fillId="15" borderId="1" xfId="0" applyFont="1" applyFill="1" applyBorder="1"/>
    <xf numFmtId="1" fontId="12" fillId="15" borderId="1" xfId="0" applyNumberFormat="1" applyFont="1" applyFill="1" applyBorder="1"/>
    <xf numFmtId="0" fontId="0" fillId="15" borderId="6" xfId="0" applyFill="1" applyBorder="1"/>
    <xf numFmtId="0" fontId="12" fillId="15" borderId="0" xfId="0" applyFont="1" applyFill="1" applyBorder="1"/>
    <xf numFmtId="1" fontId="11" fillId="15" borderId="1" xfId="0" applyNumberFormat="1" applyFont="1" applyFill="1" applyBorder="1"/>
    <xf numFmtId="0" fontId="14" fillId="19" borderId="0" xfId="1" applyBorder="1"/>
    <xf numFmtId="164" fontId="14" fillId="19" borderId="11" xfId="1" applyNumberFormat="1" applyBorder="1" applyAlignment="1">
      <alignment horizontal="left" vertical="center"/>
    </xf>
    <xf numFmtId="164" fontId="14" fillId="19" borderId="0" xfId="1" applyNumberFormat="1" applyBorder="1" applyAlignment="1">
      <alignment horizontal="left" vertical="center"/>
    </xf>
    <xf numFmtId="164" fontId="14" fillId="19" borderId="12" xfId="1" applyNumberFormat="1" applyBorder="1" applyAlignment="1">
      <alignment horizontal="left" vertical="center"/>
    </xf>
    <xf numFmtId="0" fontId="14" fillId="19" borderId="12" xfId="1" applyBorder="1" applyAlignment="1">
      <alignment horizontal="right"/>
    </xf>
    <xf numFmtId="0" fontId="14" fillId="19" borderId="11" xfId="1" applyBorder="1" applyAlignment="1">
      <alignment horizontal="right"/>
    </xf>
    <xf numFmtId="164" fontId="14" fillId="19" borderId="0" xfId="1" applyNumberFormat="1" applyAlignment="1">
      <alignment horizontal="left" vertical="center"/>
    </xf>
    <xf numFmtId="0" fontId="14" fillId="19" borderId="0" xfId="1" applyAlignment="1">
      <alignment horizontal="left" vertical="center"/>
    </xf>
    <xf numFmtId="0" fontId="14" fillId="19" borderId="0" xfId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FFC9C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HSM Control (0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Graphs'!$E$22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Graphs'!$E$23:$E$28</c15:sqref>
                  </c15:fullRef>
                </c:ext>
              </c:extLst>
              <c:f>('Raw Data &amp; Graphs'!$E$23:$E$24,'Raw Data &amp; Graphs'!$E$26:$E$28)</c:f>
              <c:numCache>
                <c:formatCode>0.000</c:formatCode>
                <c:ptCount val="5"/>
                <c:pt idx="0">
                  <c:v>1.7900000000000003E-2</c:v>
                </c:pt>
                <c:pt idx="1">
                  <c:v>5.5200000000000006E-3</c:v>
                </c:pt>
                <c:pt idx="2">
                  <c:v>4.103333333333333E-3</c:v>
                </c:pt>
                <c:pt idx="3">
                  <c:v>0.16579333333333332</c:v>
                </c:pt>
                <c:pt idx="4">
                  <c:v>9.056666666666666E-3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4-4201-8359-D976DD865F15}"/>
            </c:ext>
          </c:extLst>
        </c:ser>
        <c:ser>
          <c:idx val="1"/>
          <c:order val="1"/>
          <c:tx>
            <c:strRef>
              <c:f>'Raw Data &amp; Graphs'!$F$22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Graphs'!$F$23:$F$28</c15:sqref>
                  </c15:fullRef>
                </c:ext>
              </c:extLst>
              <c:f>('Raw Data &amp; Graphs'!$F$23:$F$24,'Raw Data &amp; Graphs'!$F$26:$F$28)</c:f>
              <c:numCache>
                <c:formatCode>0.000</c:formatCode>
                <c:ptCount val="5"/>
                <c:pt idx="0">
                  <c:v>1.1810000000000001E-2</c:v>
                </c:pt>
                <c:pt idx="1">
                  <c:v>2.302333333333333E-2</c:v>
                </c:pt>
                <c:pt idx="2">
                  <c:v>1.1283333333333333E-2</c:v>
                </c:pt>
                <c:pt idx="3">
                  <c:v>0.14241999999999999</c:v>
                </c:pt>
                <c:pt idx="4">
                  <c:v>3.155666666666667E-2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4-4201-8359-D976DD865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Measured PFAS Conc.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(µg/L)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BM2 Treatment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Graphs'!$I$23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Graphs'!$AN$32:$AN$37</c15:sqref>
                  </c15:fullRef>
                </c:ext>
              </c:extLst>
              <c:f>('Raw Data &amp; Graphs'!$AN$32:$AN$33,'Raw Data &amp; Graphs'!$AN$35:$AN$37)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1-43E3-9652-9B934443582C}"/>
            </c:ext>
          </c:extLst>
        </c:ser>
        <c:ser>
          <c:idx val="1"/>
          <c:order val="1"/>
          <c:tx>
            <c:strRef>
              <c:f>'Raw Data &amp; Graphs'!$AN$30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Graphs'!$AO$32:$AO$37</c15:sqref>
                  </c15:fullRef>
                </c:ext>
              </c:extLst>
              <c:f>('Raw Data &amp; Graphs'!$AO$32:$AO$33,'Raw Data &amp; Graphs'!$AO$35:$AO$37)</c:f>
              <c:numCache>
                <c:formatCode>0.000</c:formatCode>
                <c:ptCount val="5"/>
                <c:pt idx="0">
                  <c:v>0.93709695205094523</c:v>
                </c:pt>
                <c:pt idx="1">
                  <c:v>0.57869840319058585</c:v>
                </c:pt>
                <c:pt idx="2">
                  <c:v>0.88326299822537424</c:v>
                </c:pt>
                <c:pt idx="3">
                  <c:v>0.19745017398256676</c:v>
                </c:pt>
                <c:pt idx="4">
                  <c:v>0.30648184431061187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F1-43E3-9652-9B934443582C}"/>
            </c:ext>
          </c:extLst>
        </c:ser>
        <c:ser>
          <c:idx val="4"/>
          <c:order val="2"/>
          <c:tx>
            <c:strRef>
              <c:f>'Raw Data &amp; Graphs'!$AN$57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Graphs'!$AO$59:$AO$64</c15:sqref>
                  </c15:fullRef>
                </c:ext>
              </c:extLst>
              <c:f>('Raw Data &amp; Graphs'!$AO$59:$AO$60,'Raw Data &amp; Graphs'!$AO$62:$AO$64)</c:f>
              <c:numCache>
                <c:formatCode>0.000</c:formatCode>
                <c:ptCount val="5"/>
                <c:pt idx="0">
                  <c:v>1.0672335275620808</c:v>
                </c:pt>
                <c:pt idx="1">
                  <c:v>0.72784042583324826</c:v>
                </c:pt>
                <c:pt idx="2">
                  <c:v>1.0446070682092325</c:v>
                </c:pt>
                <c:pt idx="3">
                  <c:v>0.22045134234589267</c:v>
                </c:pt>
                <c:pt idx="4">
                  <c:v>0.34623632855251019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F1-43E3-9652-9B934443582C}"/>
            </c:ext>
          </c:extLst>
        </c:ser>
        <c:ser>
          <c:idx val="6"/>
          <c:order val="3"/>
          <c:tx>
            <c:strRef>
              <c:f>'Raw Data &amp; Graphs'!$AN$75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Graphs'!$AO$77:$AO$82</c15:sqref>
                  </c15:fullRef>
                </c:ext>
              </c:extLst>
              <c:f>('Raw Data &amp; Graphs'!$AO$77:$AO$78,'Raw Data &amp; Graphs'!$AO$80:$AO$82)</c:f>
              <c:numCache>
                <c:formatCode>0.000</c:formatCode>
                <c:ptCount val="5"/>
                <c:pt idx="0">
                  <c:v>0.89316332843812751</c:v>
                </c:pt>
                <c:pt idx="1">
                  <c:v>0.64497371566448103</c:v>
                </c:pt>
                <c:pt idx="2">
                  <c:v>0.94270525883669787</c:v>
                </c:pt>
                <c:pt idx="3">
                  <c:v>0.2455638849294921</c:v>
                </c:pt>
                <c:pt idx="4">
                  <c:v>0.37065658578562771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F1-43E3-9652-9B9344435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BM3 Treatment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Graphs'!$I$23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Graphs'!$BJ$32:$BJ$37</c15:sqref>
                  </c15:fullRef>
                </c:ext>
              </c:extLst>
              <c:f>('Raw Data &amp; Graphs'!$BJ$32:$BJ$33,'Raw Data &amp; Graphs'!$BJ$35:$BJ$37)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4-4C4A-99FF-9430518A4C82}"/>
            </c:ext>
          </c:extLst>
        </c:ser>
        <c:ser>
          <c:idx val="1"/>
          <c:order val="1"/>
          <c:tx>
            <c:strRef>
              <c:f>'Raw Data &amp; Graphs'!$BJ$30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Graphs'!$BK$32:$BK$37</c15:sqref>
                  </c15:fullRef>
                </c:ext>
              </c:extLst>
              <c:f>('Raw Data &amp; Graphs'!$BK$32:$BK$33,'Raw Data &amp; Graphs'!$BK$35:$BK$37)</c:f>
              <c:numCache>
                <c:formatCode>0.000</c:formatCode>
                <c:ptCount val="5"/>
                <c:pt idx="0">
                  <c:v>0.90382409137273279</c:v>
                </c:pt>
                <c:pt idx="1">
                  <c:v>0.53464824320635684</c:v>
                </c:pt>
                <c:pt idx="2">
                  <c:v>0.89697545266177359</c:v>
                </c:pt>
                <c:pt idx="3">
                  <c:v>0.12518369393866521</c:v>
                </c:pt>
                <c:pt idx="4">
                  <c:v>0.15841009271670198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4-4C4A-99FF-9430518A4C82}"/>
            </c:ext>
          </c:extLst>
        </c:ser>
        <c:ser>
          <c:idx val="4"/>
          <c:order val="2"/>
          <c:tx>
            <c:strRef>
              <c:f>'Raw Data &amp; Graphs'!$BJ$57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Graphs'!$BK$59:$BK$64</c15:sqref>
                  </c15:fullRef>
                </c:ext>
              </c:extLst>
              <c:f>('Raw Data &amp; Graphs'!$BK$59:$BK$60,'Raw Data &amp; Graphs'!$BK$62:$BK$64)</c:f>
              <c:numCache>
                <c:formatCode>0.000</c:formatCode>
                <c:ptCount val="5"/>
                <c:pt idx="0">
                  <c:v>0.94063920181620708</c:v>
                </c:pt>
                <c:pt idx="1">
                  <c:v>0.62307927982776501</c:v>
                </c:pt>
                <c:pt idx="2">
                  <c:v>0.95789890916040998</c:v>
                </c:pt>
                <c:pt idx="3">
                  <c:v>0.15193367234715616</c:v>
                </c:pt>
                <c:pt idx="4">
                  <c:v>0.19914712249888136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24-4C4A-99FF-9430518A4C82}"/>
            </c:ext>
          </c:extLst>
        </c:ser>
        <c:ser>
          <c:idx val="6"/>
          <c:order val="3"/>
          <c:tx>
            <c:strRef>
              <c:f>'Raw Data &amp; Graphs'!$BJ$75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Graphs'!$BK$77:$BK$82</c15:sqref>
                  </c15:fullRef>
                </c:ext>
              </c:extLst>
              <c:f>('Raw Data &amp; Graphs'!$BK$77:$BK$78,'Raw Data &amp; Graphs'!$BK$80:$BK$82)</c:f>
              <c:numCache>
                <c:formatCode>0.000</c:formatCode>
                <c:ptCount val="5"/>
                <c:pt idx="0">
                  <c:v>0.77644957345768206</c:v>
                </c:pt>
                <c:pt idx="1">
                  <c:v>0.45790553054590544</c:v>
                </c:pt>
                <c:pt idx="2">
                  <c:v>0.81401949112638328</c:v>
                </c:pt>
                <c:pt idx="3">
                  <c:v>9.6780448081349613E-2</c:v>
                </c:pt>
                <c:pt idx="4">
                  <c:v>0.19688673169148602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24-4C4A-99FF-9430518A4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SHW Treatment 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Graphs'!$I$23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Graphs'!$CC$32:$CC$37</c15:sqref>
                  </c15:fullRef>
                </c:ext>
              </c:extLst>
              <c:f>('Raw Data &amp; Graphs'!$CC$32:$CC$33,'Raw Data &amp; Graphs'!$CC$35:$CC$37)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5-4D30-8D5D-15F38A2AFF99}"/>
            </c:ext>
          </c:extLst>
        </c:ser>
        <c:ser>
          <c:idx val="1"/>
          <c:order val="1"/>
          <c:tx>
            <c:strRef>
              <c:f>'Raw Data &amp; Graphs'!$CC$30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Graphs'!$CD$32:$CD$37</c15:sqref>
                  </c15:fullRef>
                </c:ext>
              </c:extLst>
              <c:f>('Raw Data &amp; Graphs'!$CD$32:$CD$33,'Raw Data &amp; Graphs'!$CD$35:$CD$37)</c:f>
              <c:numCache>
                <c:formatCode>0.000</c:formatCode>
                <c:ptCount val="5"/>
                <c:pt idx="0">
                  <c:v>0.55736879271698581</c:v>
                </c:pt>
                <c:pt idx="1">
                  <c:v>0.49603688356787567</c:v>
                </c:pt>
                <c:pt idx="2">
                  <c:v>0.50879588167839285</c:v>
                </c:pt>
                <c:pt idx="3">
                  <c:v>0.29066598430149032</c:v>
                </c:pt>
                <c:pt idx="4">
                  <c:v>0.30438045633502464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5-4D30-8D5D-15F38A2AFF99}"/>
            </c:ext>
          </c:extLst>
        </c:ser>
        <c:ser>
          <c:idx val="2"/>
          <c:order val="2"/>
          <c:tx>
            <c:strRef>
              <c:f>'Raw Data &amp; Graphs'!$CC$39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Graphs'!$CD$41:$CD$46</c15:sqref>
                  </c15:fullRef>
                </c:ext>
              </c:extLst>
              <c:f>('Raw Data &amp; Graphs'!$CD$41:$CD$42,'Raw Data &amp; Graphs'!$CD$44:$CD$46)</c:f>
              <c:numCache>
                <c:formatCode>0.000</c:formatCode>
                <c:ptCount val="5"/>
                <c:pt idx="0">
                  <c:v>1.054964862384381</c:v>
                </c:pt>
                <c:pt idx="1">
                  <c:v>1.0195961340635928</c:v>
                </c:pt>
                <c:pt idx="2">
                  <c:v>1.044348270694367</c:v>
                </c:pt>
                <c:pt idx="3">
                  <c:v>0.66409112801462067</c:v>
                </c:pt>
                <c:pt idx="4">
                  <c:v>0.70474727099754497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5-4D30-8D5D-15F38A2AFF99}"/>
            </c:ext>
          </c:extLst>
        </c:ser>
        <c:ser>
          <c:idx val="3"/>
          <c:order val="3"/>
          <c:tx>
            <c:strRef>
              <c:f>'Raw Data &amp; Graphs'!$CC$48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Graphs'!$CD$50:$CD$55</c15:sqref>
                  </c15:fullRef>
                </c:ext>
              </c:extLst>
              <c:f>('Raw Data &amp; Graphs'!$CD$50:$CD$51,'Raw Data &amp; Graphs'!$CD$53:$CD$55)</c:f>
              <c:numCache>
                <c:formatCode>0.000</c:formatCode>
                <c:ptCount val="5"/>
                <c:pt idx="0">
                  <c:v>1.0330055233545079</c:v>
                </c:pt>
                <c:pt idx="1">
                  <c:v>0.96125416763117721</c:v>
                </c:pt>
                <c:pt idx="2">
                  <c:v>0.95508559276980332</c:v>
                </c:pt>
                <c:pt idx="3">
                  <c:v>0.6263116551446376</c:v>
                </c:pt>
                <c:pt idx="4">
                  <c:v>0.61830527161236604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5-4D30-8D5D-15F38A2AFF99}"/>
            </c:ext>
          </c:extLst>
        </c:ser>
        <c:ser>
          <c:idx val="4"/>
          <c:order val="4"/>
          <c:tx>
            <c:strRef>
              <c:f>'Raw Data &amp; Graphs'!$CC$57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Graphs'!$CD$59:$CD$64</c15:sqref>
                  </c15:fullRef>
                </c:ext>
              </c:extLst>
              <c:f>('Raw Data &amp; Graphs'!$CD$59:$CD$60,'Raw Data &amp; Graphs'!$CD$62:$CD$64)</c:f>
              <c:numCache>
                <c:formatCode>0.000</c:formatCode>
                <c:ptCount val="5"/>
                <c:pt idx="0">
                  <c:v>0.88387445717824986</c:v>
                </c:pt>
                <c:pt idx="1">
                  <c:v>0.9079588665392001</c:v>
                </c:pt>
                <c:pt idx="2">
                  <c:v>0.86095485891371415</c:v>
                </c:pt>
                <c:pt idx="3">
                  <c:v>0.59094952440515003</c:v>
                </c:pt>
                <c:pt idx="4">
                  <c:v>0.56101247645692631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5-4D30-8D5D-15F38A2AFF99}"/>
            </c:ext>
          </c:extLst>
        </c:ser>
        <c:ser>
          <c:idx val="5"/>
          <c:order val="5"/>
          <c:tx>
            <c:strRef>
              <c:f>'Raw Data &amp; Graphs'!$CC$66</c:f>
              <c:strCache>
                <c:ptCount val="1"/>
                <c:pt idx="0">
                  <c:v>250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Graphs'!$CD$68:$CD$73</c15:sqref>
                  </c15:fullRef>
                </c:ext>
              </c:extLst>
              <c:f>('Raw Data &amp; Graphs'!$CD$68:$CD$69,'Raw Data &amp; Graphs'!$CD$71:$CD$73)</c:f>
              <c:numCache>
                <c:formatCode>0.000</c:formatCode>
                <c:ptCount val="5"/>
                <c:pt idx="0">
                  <c:v>1.0010564711415828</c:v>
                </c:pt>
                <c:pt idx="1">
                  <c:v>0.96053594506227036</c:v>
                </c:pt>
                <c:pt idx="2">
                  <c:v>0.90880861723574091</c:v>
                </c:pt>
                <c:pt idx="3">
                  <c:v>0.62406368262004186</c:v>
                </c:pt>
                <c:pt idx="4">
                  <c:v>0.60864908185456601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05-4D30-8D5D-15F38A2AFF99}"/>
            </c:ext>
          </c:extLst>
        </c:ser>
        <c:ser>
          <c:idx val="6"/>
          <c:order val="6"/>
          <c:tx>
            <c:strRef>
              <c:f>'Raw Data &amp; Graphs'!$CC$75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Graphs'!$CD$77:$CD$82</c15:sqref>
                  </c15:fullRef>
                </c:ext>
              </c:extLst>
              <c:f>('Raw Data &amp; Graphs'!$CD$77:$CD$78,'Raw Data &amp; Graphs'!$CD$80:$CD$82)</c:f>
              <c:numCache>
                <c:formatCode>0.000</c:formatCode>
                <c:ptCount val="5"/>
                <c:pt idx="0">
                  <c:v>0.88970063433744739</c:v>
                </c:pt>
                <c:pt idx="1">
                  <c:v>0.82757531752326274</c:v>
                </c:pt>
                <c:pt idx="2">
                  <c:v>0.92947435257672717</c:v>
                </c:pt>
                <c:pt idx="3">
                  <c:v>0.51270914844718352</c:v>
                </c:pt>
                <c:pt idx="4">
                  <c:v>0.65509984258587806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5-4D30-8D5D-15F38A2AF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HSM+BM1(1:1) Treatment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Graphs'!$I$23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Graphs'!$CV$32:$CV$37</c15:sqref>
                  </c15:fullRef>
                </c:ext>
              </c:extLst>
              <c:f>('Raw Data &amp; Graphs'!$CV$32:$CV$33,'Raw Data &amp; Graphs'!$CV$35:$CV$37)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A-44AD-B8F3-0BEBDD6BCF1F}"/>
            </c:ext>
          </c:extLst>
        </c:ser>
        <c:ser>
          <c:idx val="1"/>
          <c:order val="1"/>
          <c:tx>
            <c:strRef>
              <c:f>'Raw Data &amp; Graphs'!$CC$30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Graphs'!$CW$32:$CW$37</c15:sqref>
                  </c15:fullRef>
                </c:ext>
              </c:extLst>
              <c:f>('Raw Data &amp; Graphs'!$CW$32:$CW$33,'Raw Data &amp; Graphs'!$CW$35:$CW$37)</c:f>
              <c:numCache>
                <c:formatCode>0.000</c:formatCode>
                <c:ptCount val="5"/>
                <c:pt idx="0">
                  <c:v>0.92419729707377385</c:v>
                </c:pt>
                <c:pt idx="1">
                  <c:v>0.66927715182579151</c:v>
                </c:pt>
                <c:pt idx="2">
                  <c:v>0.86072574595421669</c:v>
                </c:pt>
                <c:pt idx="3">
                  <c:v>0.20597973868702246</c:v>
                </c:pt>
                <c:pt idx="4">
                  <c:v>0.21773793446763998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EA-44AD-B8F3-0BEBDD6BCF1F}"/>
            </c:ext>
          </c:extLst>
        </c:ser>
        <c:ser>
          <c:idx val="4"/>
          <c:order val="2"/>
          <c:tx>
            <c:strRef>
              <c:f>'Raw Data &amp; Graphs'!$CV$57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Graphs'!$CW$59:$CW$64</c15:sqref>
                  </c15:fullRef>
                </c:ext>
              </c:extLst>
              <c:f>('Raw Data &amp; Graphs'!$CW$59:$CW$60,'Raw Data &amp; Graphs'!$CW$62:$CW$64)</c:f>
              <c:numCache>
                <c:formatCode>0.000</c:formatCode>
                <c:ptCount val="5"/>
                <c:pt idx="0">
                  <c:v>0.88132106894307871</c:v>
                </c:pt>
                <c:pt idx="1">
                  <c:v>0.70417537366435989</c:v>
                </c:pt>
                <c:pt idx="2">
                  <c:v>0.87583817959389765</c:v>
                </c:pt>
                <c:pt idx="3">
                  <c:v>0.19193250746843032</c:v>
                </c:pt>
                <c:pt idx="4">
                  <c:v>0.25166157441096304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EA-44AD-B8F3-0BEBDD6BCF1F}"/>
            </c:ext>
          </c:extLst>
        </c:ser>
        <c:ser>
          <c:idx val="6"/>
          <c:order val="3"/>
          <c:tx>
            <c:strRef>
              <c:f>'Raw Data &amp; Graphs'!$CV$75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Graphs'!$CW$77:$CW$82</c15:sqref>
                  </c15:fullRef>
                </c:ext>
              </c:extLst>
              <c:f>('Raw Data &amp; Graphs'!$CW$77:$CW$78,'Raw Data &amp; Graphs'!$CW$80:$CW$82)</c:f>
              <c:numCache>
                <c:formatCode>0.000</c:formatCode>
                <c:ptCount val="5"/>
                <c:pt idx="0">
                  <c:v>0.78017532698357739</c:v>
                </c:pt>
                <c:pt idx="1">
                  <c:v>0.60257045832821354</c:v>
                </c:pt>
                <c:pt idx="2">
                  <c:v>0.81989651735559377</c:v>
                </c:pt>
                <c:pt idx="3">
                  <c:v>0.19134664361269113</c:v>
                </c:pt>
                <c:pt idx="4">
                  <c:v>0.21022572481947546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EA-44AD-B8F3-0BEBDD6BC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BM1 Control (0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Graphs'!$E$22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Graphs'!$W$23:$W$28</c15:sqref>
                  </c15:fullRef>
                </c:ext>
              </c:extLst>
              <c:f>('Raw Data &amp; Graphs'!$W$23:$W$24,'Raw Data &amp; Graphs'!$W$26:$W$28)</c:f>
              <c:numCache>
                <c:formatCode>0.000</c:formatCode>
                <c:ptCount val="5"/>
                <c:pt idx="0">
                  <c:v>1.7900000000000003E-2</c:v>
                </c:pt>
                <c:pt idx="1">
                  <c:v>5.5200000000000006E-3</c:v>
                </c:pt>
                <c:pt idx="2">
                  <c:v>4.103333333333333E-3</c:v>
                </c:pt>
                <c:pt idx="3">
                  <c:v>0.16579333333333332</c:v>
                </c:pt>
                <c:pt idx="4">
                  <c:v>9.056666666666666E-3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6-4C06-B47E-9020D083580C}"/>
            </c:ext>
          </c:extLst>
        </c:ser>
        <c:ser>
          <c:idx val="1"/>
          <c:order val="1"/>
          <c:tx>
            <c:strRef>
              <c:f>'Raw Data &amp; Graphs'!$F$22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Graphs'!$X$23:$X$28</c15:sqref>
                  </c15:fullRef>
                </c:ext>
              </c:extLst>
              <c:f>('Raw Data &amp; Graphs'!$X$23:$X$24,'Raw Data &amp; Graphs'!$X$26:$X$28)</c:f>
              <c:numCache>
                <c:formatCode>0.000</c:formatCode>
                <c:ptCount val="5"/>
                <c:pt idx="0">
                  <c:v>2.8763333333333332E-2</c:v>
                </c:pt>
                <c:pt idx="1">
                  <c:v>4.5606666666666663E-2</c:v>
                </c:pt>
                <c:pt idx="2">
                  <c:v>9.167666666666667E-2</c:v>
                </c:pt>
                <c:pt idx="3">
                  <c:v>0.31573666666666661</c:v>
                </c:pt>
                <c:pt idx="4">
                  <c:v>1.426E-2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6-4C06-B47E-9020D083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Measured PFAS Conc.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(µg/L)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BM2 Control (0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Graphs'!$E$22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Graphs'!$AP$23:$AP$28</c15:sqref>
                  </c15:fullRef>
                </c:ext>
              </c:extLst>
              <c:f>('Raw Data &amp; Graphs'!$AP$23:$AP$24,'Raw Data &amp; Graphs'!$AP$26:$AP$28)</c:f>
              <c:numCache>
                <c:formatCode>0.000</c:formatCode>
                <c:ptCount val="5"/>
                <c:pt idx="0">
                  <c:v>1.7900000000000003E-2</c:v>
                </c:pt>
                <c:pt idx="1">
                  <c:v>5.5200000000000006E-3</c:v>
                </c:pt>
                <c:pt idx="2">
                  <c:v>4.103333333333333E-3</c:v>
                </c:pt>
                <c:pt idx="3">
                  <c:v>0.16579333333333332</c:v>
                </c:pt>
                <c:pt idx="4">
                  <c:v>9.056666666666666E-3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3-4DBE-92B3-8888322311CF}"/>
            </c:ext>
          </c:extLst>
        </c:ser>
        <c:ser>
          <c:idx val="1"/>
          <c:order val="1"/>
          <c:tx>
            <c:strRef>
              <c:f>'Raw Data &amp; Graphs'!$F$22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Graphs'!$AQ$23:$AQ$28</c15:sqref>
                  </c15:fullRef>
                </c:ext>
              </c:extLst>
              <c:f>('Raw Data &amp; Graphs'!$AQ$23:$AQ$24,'Raw Data &amp; Graphs'!$AQ$26:$AQ$28)</c:f>
              <c:numCache>
                <c:formatCode>0.000</c:formatCode>
                <c:ptCount val="5"/>
                <c:pt idx="0">
                  <c:v>2.8756666666666663E-2</c:v>
                </c:pt>
                <c:pt idx="1">
                  <c:v>0.17422333333333334</c:v>
                </c:pt>
                <c:pt idx="2">
                  <c:v>3.5813333333333336E-2</c:v>
                </c:pt>
                <c:pt idx="3">
                  <c:v>4.9656666666666668E-2</c:v>
                </c:pt>
                <c:pt idx="4">
                  <c:v>9.2499999999999995E-3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3-4DBE-92B3-888832231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Measured PFAS Conc.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(µg/L)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BM3 Control (0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Graphs'!$E$22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Graphs'!$BL$23:$BL$28</c15:sqref>
                  </c15:fullRef>
                </c:ext>
              </c:extLst>
              <c:f>('Raw Data &amp; Graphs'!$BL$23:$BL$24,'Raw Data &amp; Graphs'!$BL$26:$BL$28)</c:f>
              <c:numCache>
                <c:formatCode>0.000</c:formatCode>
                <c:ptCount val="5"/>
                <c:pt idx="0">
                  <c:v>1.7900000000000003E-2</c:v>
                </c:pt>
                <c:pt idx="1">
                  <c:v>5.5200000000000006E-3</c:v>
                </c:pt>
                <c:pt idx="2">
                  <c:v>4.103333333333333E-3</c:v>
                </c:pt>
                <c:pt idx="3">
                  <c:v>0.16579333333333332</c:v>
                </c:pt>
                <c:pt idx="4">
                  <c:v>9.056666666666666E-3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2-4BE1-97C2-ED39EF9807A8}"/>
            </c:ext>
          </c:extLst>
        </c:ser>
        <c:ser>
          <c:idx val="1"/>
          <c:order val="1"/>
          <c:tx>
            <c:strRef>
              <c:f>'Raw Data &amp; Graphs'!$F$22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Graphs'!$BM$23:$BM$28</c15:sqref>
                  </c15:fullRef>
                </c:ext>
              </c:extLst>
              <c:f>('Raw Data &amp; Graphs'!$BM$23:$BM$24,'Raw Data &amp; Graphs'!$BM$26:$BM$28)</c:f>
              <c:numCache>
                <c:formatCode>0.000</c:formatCode>
                <c:ptCount val="5"/>
                <c:pt idx="0">
                  <c:v>3.4326666666666658E-2</c:v>
                </c:pt>
                <c:pt idx="1">
                  <c:v>1.9879999999999998E-2</c:v>
                </c:pt>
                <c:pt idx="2">
                  <c:v>4.6083333333333337E-2</c:v>
                </c:pt>
                <c:pt idx="3">
                  <c:v>2.8910000000000002E-2</c:v>
                </c:pt>
                <c:pt idx="4">
                  <c:v>1.1573333333333333E-2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2-4BE1-97C2-ED39EF980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Measured PFAS Conc.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(µg/L)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SHW Control (0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Graphs'!$E$22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Graphs'!$CE$23:$CE$28</c15:sqref>
                  </c15:fullRef>
                </c:ext>
              </c:extLst>
              <c:f>('Raw Data &amp; Graphs'!$CE$23:$CE$24,'Raw Data &amp; Graphs'!$CE$26:$CE$28)</c:f>
              <c:numCache>
                <c:formatCode>0.000</c:formatCode>
                <c:ptCount val="5"/>
                <c:pt idx="0">
                  <c:v>1.7900000000000003E-2</c:v>
                </c:pt>
                <c:pt idx="1">
                  <c:v>5.5200000000000006E-3</c:v>
                </c:pt>
                <c:pt idx="2">
                  <c:v>4.103333333333333E-3</c:v>
                </c:pt>
                <c:pt idx="3">
                  <c:v>0.16579333333333332</c:v>
                </c:pt>
                <c:pt idx="4">
                  <c:v>9.056666666666666E-3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7-43D1-AE64-7A795FFB390C}"/>
            </c:ext>
          </c:extLst>
        </c:ser>
        <c:ser>
          <c:idx val="1"/>
          <c:order val="1"/>
          <c:tx>
            <c:strRef>
              <c:f>'Raw Data &amp; Graphs'!$F$22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Graphs'!$CF$23:$CF$28</c15:sqref>
                  </c15:fullRef>
                </c:ext>
              </c:extLst>
              <c:f>('Raw Data &amp; Graphs'!$CF$23:$CF$24,'Raw Data &amp; Graphs'!$CF$26:$CF$28)</c:f>
              <c:numCache>
                <c:formatCode>0.000</c:formatCode>
                <c:ptCount val="5"/>
                <c:pt idx="0">
                  <c:v>1.8623333333333335E-2</c:v>
                </c:pt>
                <c:pt idx="1">
                  <c:v>2.7933333333333334E-2</c:v>
                </c:pt>
                <c:pt idx="2">
                  <c:v>5.0750000000000003E-2</c:v>
                </c:pt>
                <c:pt idx="3">
                  <c:v>0.11593999999999999</c:v>
                </c:pt>
                <c:pt idx="4">
                  <c:v>8.7933333333333336E-3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7-43D1-AE64-7A795FFB3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Measured PFAS Conc.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(µg/L)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HSM+BM1(1:1) Control (0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Graphs'!$E$22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Graphs'!$CX$23:$CX$28</c15:sqref>
                  </c15:fullRef>
                </c:ext>
              </c:extLst>
              <c:f>('Raw Data &amp; Graphs'!$CX$23:$CX$24,'Raw Data &amp; Graphs'!$CX$26:$CX$28)</c:f>
              <c:numCache>
                <c:formatCode>0.000</c:formatCode>
                <c:ptCount val="5"/>
                <c:pt idx="0">
                  <c:v>1.7900000000000003E-2</c:v>
                </c:pt>
                <c:pt idx="1">
                  <c:v>5.5200000000000006E-3</c:v>
                </c:pt>
                <c:pt idx="2">
                  <c:v>4.103333333333333E-3</c:v>
                </c:pt>
                <c:pt idx="3">
                  <c:v>0.16579333333333332</c:v>
                </c:pt>
                <c:pt idx="4">
                  <c:v>9.056666666666666E-3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3-4F35-9BB1-5D2C53430DD0}"/>
            </c:ext>
          </c:extLst>
        </c:ser>
        <c:ser>
          <c:idx val="1"/>
          <c:order val="1"/>
          <c:tx>
            <c:strRef>
              <c:f>'Raw Data &amp; Graphs'!$F$22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Graphs'!$B$23:$B$28</c15:sqref>
                  </c15:fullRef>
                </c:ext>
              </c:extLst>
              <c:f>('Raw Data &amp; Graphs'!$B$23:$B$24,'Raw Data &amp; Graphs'!$B$26:$B$28)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Graphs'!$CY$23:$CY$28</c15:sqref>
                  </c15:fullRef>
                </c:ext>
              </c:extLst>
              <c:f>('Raw Data &amp; Graphs'!$CY$23:$CY$24,'Raw Data &amp; Graphs'!$CY$26:$CY$28)</c:f>
              <c:numCache>
                <c:formatCode>0.000</c:formatCode>
                <c:ptCount val="5"/>
                <c:pt idx="0">
                  <c:v>6.3066666666666662E-3</c:v>
                </c:pt>
                <c:pt idx="1">
                  <c:v>8.5366666666666664E-3</c:v>
                </c:pt>
                <c:pt idx="2">
                  <c:v>1.1883333333333333E-2</c:v>
                </c:pt>
                <c:pt idx="3">
                  <c:v>3.5419999999999993E-2</c:v>
                </c:pt>
                <c:pt idx="4">
                  <c:v>1.074E-2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3-4F35-9BB1-5D2C53430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Measured PFAS Conc.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(µg/L)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Control</c:v>
          </c:tx>
          <c:spPr>
            <a:solidFill>
              <a:schemeClr val="dk1">
                <a:tint val="885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Graphs'!$B$163:$B$168</c15:sqref>
                  </c15:fullRef>
                </c:ext>
              </c:extLst>
              <c:f>('Raw Data &amp; Graphs'!$B$163:$B$164,'Raw Data &amp; Graphs'!$B$166:$B$168)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Graphs'!$C$163:$C$168</c15:sqref>
                  </c15:fullRef>
                </c:ext>
              </c:extLst>
              <c:f>('Raw Data &amp; Graphs'!$C$163:$C$164,'Raw Data &amp; Graphs'!$C$166:$C$168)</c:f>
              <c:numCache>
                <c:formatCode>0.00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1-41A2-9A22-B1CD36BC04AA}"/>
            </c:ext>
          </c:extLst>
        </c:ser>
        <c:ser>
          <c:idx val="1"/>
          <c:order val="1"/>
          <c:tx>
            <c:strRef>
              <c:f>'Raw Data &amp; Graphs'!$B$149</c:f>
              <c:strCache>
                <c:ptCount val="1"/>
                <c:pt idx="0">
                  <c:v>HSM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Graphs'!$D$163:$D$168</c15:sqref>
                  </c15:fullRef>
                </c:ext>
              </c:extLst>
              <c:f>('Raw Data &amp; Graphs'!$D$163:$D$164,'Raw Data &amp; Graphs'!$D$166:$D$168)</c:f>
              <c:numCache>
                <c:formatCode>0.00</c:formatCode>
                <c:ptCount val="5"/>
                <c:pt idx="0">
                  <c:v>0.94283067619547112</c:v>
                </c:pt>
                <c:pt idx="1">
                  <c:v>1.0443171944244225</c:v>
                </c:pt>
                <c:pt idx="2">
                  <c:v>0.92754624858475454</c:v>
                </c:pt>
                <c:pt idx="3">
                  <c:v>0.7518383957196153</c:v>
                </c:pt>
                <c:pt idx="4">
                  <c:v>0.77647798084177733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C1-41A2-9A22-B1CD36BC04AA}"/>
            </c:ext>
          </c:extLst>
        </c:ser>
        <c:ser>
          <c:idx val="2"/>
          <c:order val="2"/>
          <c:tx>
            <c:strRef>
              <c:f>'Raw Data &amp; Graphs'!$T$149</c:f>
              <c:strCache>
                <c:ptCount val="1"/>
                <c:pt idx="0">
                  <c:v>BM1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Graphs'!$V$163:$V$168</c15:sqref>
                  </c15:fullRef>
                </c:ext>
              </c:extLst>
              <c:f>('Raw Data &amp; Graphs'!$V$163:$V$164,'Raw Data &amp; Graphs'!$V$166:$V$168)</c:f>
              <c:numCache>
                <c:formatCode>0.00</c:formatCode>
                <c:ptCount val="5"/>
                <c:pt idx="0">
                  <c:v>1.035682073001067</c:v>
                </c:pt>
                <c:pt idx="1">
                  <c:v>0.92926010818522953</c:v>
                </c:pt>
                <c:pt idx="2">
                  <c:v>0.99391260200381393</c:v>
                </c:pt>
                <c:pt idx="3">
                  <c:v>0.39202773635259103</c:v>
                </c:pt>
                <c:pt idx="4">
                  <c:v>0.62902717690030341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C1-41A2-9A22-B1CD36BC04AA}"/>
            </c:ext>
          </c:extLst>
        </c:ser>
        <c:ser>
          <c:idx val="3"/>
          <c:order val="3"/>
          <c:tx>
            <c:strRef>
              <c:f>'Raw Data &amp; Graphs'!$CB$149</c:f>
              <c:strCache>
                <c:ptCount val="1"/>
                <c:pt idx="0">
                  <c:v>SHW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Graphs'!$CD$163:$CD$168</c15:sqref>
                  </c15:fullRef>
                </c:ext>
              </c:extLst>
              <c:f>('Raw Data &amp; Graphs'!$CD$163:$CD$164,'Raw Data &amp; Graphs'!$CD$166:$CD$168)</c:f>
              <c:numCache>
                <c:formatCode>0.000</c:formatCode>
                <c:ptCount val="5"/>
                <c:pt idx="0">
                  <c:v>0.87401591699027237</c:v>
                </c:pt>
                <c:pt idx="1">
                  <c:v>0.94580547455537789</c:v>
                </c:pt>
                <c:pt idx="2">
                  <c:v>0.82674337240551155</c:v>
                </c:pt>
                <c:pt idx="3">
                  <c:v>0.71639153472650163</c:v>
                </c:pt>
                <c:pt idx="4">
                  <c:v>0.75291083133454639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1-41A2-9A22-B1CD36BC0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155600"/>
        <c:axId val="849158552"/>
      </c:barChart>
      <c:catAx>
        <c:axId val="8491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158552"/>
        <c:crosses val="autoZero"/>
        <c:auto val="1"/>
        <c:lblAlgn val="ctr"/>
        <c:lblOffset val="100"/>
        <c:noMultiLvlLbl val="0"/>
      </c:catAx>
      <c:valAx>
        <c:axId val="84915855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15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HSM Treatment (10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Graphs'!$C$31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Graphs'!$B$32:$B$37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Graphs'!$C$32:$C$37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F-48FD-8C54-FED9BAEFD31D}"/>
            </c:ext>
          </c:extLst>
        </c:ser>
        <c:ser>
          <c:idx val="1"/>
          <c:order val="1"/>
          <c:tx>
            <c:strRef>
              <c:f>'Raw Data &amp; Graphs'!$D$31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Graphs'!$B$32:$B$37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Graphs'!$D$32:$D$37</c:f>
              <c:numCache>
                <c:formatCode>0.000</c:formatCode>
                <c:ptCount val="6"/>
                <c:pt idx="0">
                  <c:v>0.90848465634496323</c:v>
                </c:pt>
                <c:pt idx="1">
                  <c:v>0.82860978633385896</c:v>
                </c:pt>
                <c:pt idx="2">
                  <c:v>0</c:v>
                </c:pt>
                <c:pt idx="3">
                  <c:v>0.85890609354293967</c:v>
                </c:pt>
                <c:pt idx="4">
                  <c:v>0.50905880877949117</c:v>
                </c:pt>
                <c:pt idx="5">
                  <c:v>0.36670061065544135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F-48FD-8C54-FED9BAEFD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HSM</a:t>
            </a:r>
            <a:r>
              <a:rPr lang="en-US" sz="1400" b="1" baseline="0">
                <a:solidFill>
                  <a:sysClr val="windowText" lastClr="000000"/>
                </a:solidFill>
              </a:rPr>
              <a:t> Kd by PFAS Concentration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'Kd Calcs'!$C$30:$K$30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Calcs'!$K$32:$K$37</c15:sqref>
                  </c15:fullRef>
                </c:ext>
              </c:extLst>
              <c:f>('Kd Calcs'!$K$32:$K$33,'Kd Calcs'!$K$35:$K$37)</c:f>
              <c:numCache>
                <c:formatCode>0.0</c:formatCode>
                <c:ptCount val="5"/>
                <c:pt idx="0">
                  <c:v>3.0403898634383575</c:v>
                </c:pt>
                <c:pt idx="1">
                  <c:v>3.0795763581419364</c:v>
                </c:pt>
                <c:pt idx="2">
                  <c:v>3.0649740715424252</c:v>
                </c:pt>
                <c:pt idx="3">
                  <c:v>3.2746644351687184</c:v>
                </c:pt>
                <c:pt idx="4">
                  <c:v>3.4308386937122588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0D-403D-A9B0-2C2E089BD94F}"/>
            </c:ext>
          </c:extLst>
        </c:ser>
        <c:ser>
          <c:idx val="2"/>
          <c:order val="1"/>
          <c:tx>
            <c:strRef>
              <c:f>'Kd Calcs'!$C$39:$K$39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Calcs'!$K$41:$K$46</c15:sqref>
                  </c15:fullRef>
                </c:ext>
              </c:extLst>
              <c:f>('Kd Calcs'!$K$41:$K$42,'Kd Calcs'!$K$44:$K$46)</c:f>
              <c:numCache>
                <c:formatCode>0.0</c:formatCode>
                <c:ptCount val="5"/>
                <c:pt idx="0">
                  <c:v>2.9895949749066713</c:v>
                </c:pt>
                <c:pt idx="1">
                  <c:v>3.0008266829032499</c:v>
                </c:pt>
                <c:pt idx="2">
                  <c:v>2.9949054531350776</c:v>
                </c:pt>
                <c:pt idx="3">
                  <c:v>3.2731450776996311</c:v>
                </c:pt>
                <c:pt idx="4">
                  <c:v>3.2754639551943723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D-403D-A9B0-2C2E089BD94F}"/>
            </c:ext>
          </c:extLst>
        </c:ser>
        <c:ser>
          <c:idx val="3"/>
          <c:order val="2"/>
          <c:tx>
            <c:strRef>
              <c:f>'Kd Calcs'!$C$48:$K$48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Calcs'!$K$50:$K$55</c15:sqref>
                  </c15:fullRef>
                </c:ext>
              </c:extLst>
              <c:f>('Kd Calcs'!$K$50:$K$51,'Kd Calcs'!$K$53:$K$55)</c:f>
              <c:numCache>
                <c:formatCode>0.0</c:formatCode>
                <c:ptCount val="5"/>
                <c:pt idx="0">
                  <c:v>3.0120486340367654</c:v>
                </c:pt>
                <c:pt idx="1">
                  <c:v>3.0279645302598968</c:v>
                </c:pt>
                <c:pt idx="2">
                  <c:v>3.0411497332625443</c:v>
                </c:pt>
                <c:pt idx="3">
                  <c:v>3.2421795565798321</c:v>
                </c:pt>
                <c:pt idx="4">
                  <c:v>3.2226373677363114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D-403D-A9B0-2C2E089BD94F}"/>
            </c:ext>
          </c:extLst>
        </c:ser>
        <c:ser>
          <c:idx val="4"/>
          <c:order val="3"/>
          <c:tx>
            <c:strRef>
              <c:f>'Kd Calcs'!$C$57:$K$57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Calcs'!$K$59:$K$64</c15:sqref>
                  </c15:fullRef>
                </c:ext>
              </c:extLst>
              <c:f>('Kd Calcs'!$K$59:$K$60,'Kd Calcs'!$K$62:$K$64)</c:f>
              <c:numCache>
                <c:formatCode>0.0</c:formatCode>
                <c:ptCount val="5"/>
                <c:pt idx="0">
                  <c:v>3.0266683436072288</c:v>
                </c:pt>
                <c:pt idx="1">
                  <c:v>3.0392028756680771</c:v>
                </c:pt>
                <c:pt idx="2">
                  <c:v>3.0400439503833012</c:v>
                </c:pt>
                <c:pt idx="3">
                  <c:v>3.2976334904408517</c:v>
                </c:pt>
                <c:pt idx="4">
                  <c:v>3.2272985054207424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0D-403D-A9B0-2C2E089BD94F}"/>
            </c:ext>
          </c:extLst>
        </c:ser>
        <c:ser>
          <c:idx val="5"/>
          <c:order val="4"/>
          <c:tx>
            <c:strRef>
              <c:f>'Kd Calcs'!$C$66:$K$66</c:f>
              <c:strCache>
                <c:ptCount val="1"/>
                <c:pt idx="0">
                  <c:v>250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Calcs'!$K$68:$K$73</c15:sqref>
                  </c15:fullRef>
                </c:ext>
              </c:extLst>
              <c:f>('Kd Calcs'!$K$68:$K$69,'Kd Calcs'!$K$71:$K$73)</c:f>
              <c:numCache>
                <c:formatCode>0.0</c:formatCode>
                <c:ptCount val="5"/>
                <c:pt idx="0">
                  <c:v>3.0736119608943056</c:v>
                </c:pt>
                <c:pt idx="1">
                  <c:v>3.1482595605507053</c:v>
                </c:pt>
                <c:pt idx="2">
                  <c:v>3.1131362585499285</c:v>
                </c:pt>
                <c:pt idx="3">
                  <c:v>3.4378889139779352</c:v>
                </c:pt>
                <c:pt idx="4">
                  <c:v>3.3712637006921442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0D-403D-A9B0-2C2E089BD94F}"/>
            </c:ext>
          </c:extLst>
        </c:ser>
        <c:ser>
          <c:idx val="6"/>
          <c:order val="5"/>
          <c:tx>
            <c:strRef>
              <c:f>'Kd Calcs'!$C$75:$K$75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Calcs'!$K$77:$K$82</c15:sqref>
                  </c15:fullRef>
                </c:ext>
              </c:extLst>
              <c:f>('Kd Calcs'!$K$77:$K$78,'Kd Calcs'!$K$80:$K$82)</c:f>
              <c:numCache>
                <c:formatCode>0.0</c:formatCode>
                <c:ptCount val="5"/>
                <c:pt idx="0">
                  <c:v>3.0983820621368383</c:v>
                </c:pt>
                <c:pt idx="1">
                  <c:v>3.1091529209288806</c:v>
                </c:pt>
                <c:pt idx="2">
                  <c:v>3.0516763935734379</c:v>
                </c:pt>
                <c:pt idx="3">
                  <c:v>3.3679057471021316</c:v>
                </c:pt>
                <c:pt idx="4">
                  <c:v>3.419781759376991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0D-403D-A9B0-2C2E089BD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571536"/>
        <c:axId val="704569240"/>
      </c:barChart>
      <c:catAx>
        <c:axId val="7045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69240"/>
        <c:crosses val="autoZero"/>
        <c:auto val="1"/>
        <c:lblAlgn val="ctr"/>
        <c:lblOffset val="100"/>
        <c:noMultiLvlLbl val="0"/>
      </c:catAx>
      <c:valAx>
        <c:axId val="704569240"/>
        <c:scaling>
          <c:orientation val="minMax"/>
          <c:max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Log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Kd (log L/kg)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2321428571428572E-2"/>
              <c:y val="0.34979571830629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715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baseline="0">
                <a:solidFill>
                  <a:sysClr val="windowText" lastClr="000000"/>
                </a:solidFill>
              </a:rPr>
              <a:t>BM1 Kd by PFAS Concentration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'Kd Calcs'!$C$30:$K$30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Calcs'!$AC$32:$AC$37</c15:sqref>
                  </c15:fullRef>
                </c:ext>
              </c:extLst>
              <c:f>('Kd Calcs'!$AC$32:$AC$33,'Kd Calcs'!$AC$35:$AC$37)</c:f>
              <c:numCache>
                <c:formatCode>0.0</c:formatCode>
                <c:ptCount val="5"/>
                <c:pt idx="0">
                  <c:v>3.1185278524494673</c:v>
                </c:pt>
                <c:pt idx="1">
                  <c:v>3.2940804771958292</c:v>
                </c:pt>
                <c:pt idx="2">
                  <c:v>3.140311663798943</c:v>
                </c:pt>
                <c:pt idx="3">
                  <c:v>3.8767822998246046</c:v>
                </c:pt>
                <c:pt idx="4">
                  <c:v>3.898546792311826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4-4F0F-84D8-AE30A9592C77}"/>
            </c:ext>
          </c:extLst>
        </c:ser>
        <c:ser>
          <c:idx val="2"/>
          <c:order val="1"/>
          <c:tx>
            <c:strRef>
              <c:f>'Kd Calcs'!$C$39:$K$39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Calcs'!$AC$41:$AC$46</c15:sqref>
                  </c15:fullRef>
                </c:ext>
              </c:extLst>
              <c:f>('Kd Calcs'!$AC$41:$AC$42,'Kd Calcs'!$AC$44:$AC$46)</c:f>
              <c:numCache>
                <c:formatCode>0.0</c:formatCode>
                <c:ptCount val="5"/>
                <c:pt idx="0">
                  <c:v>2.9739896576827811</c:v>
                </c:pt>
                <c:pt idx="1">
                  <c:v>3.1460394547779589</c:v>
                </c:pt>
                <c:pt idx="2">
                  <c:v>2.9595880698187016</c:v>
                </c:pt>
                <c:pt idx="3">
                  <c:v>3.811529502134773</c:v>
                </c:pt>
                <c:pt idx="4">
                  <c:v>3.6084383546281611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4-4F0F-84D8-AE30A9592C77}"/>
            </c:ext>
          </c:extLst>
        </c:ser>
        <c:ser>
          <c:idx val="3"/>
          <c:order val="2"/>
          <c:tx>
            <c:strRef>
              <c:f>'Kd Calcs'!$C$48:$K$48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Calcs'!$AC$50:$AC$55</c15:sqref>
                  </c15:fullRef>
                </c:ext>
              </c:extLst>
              <c:f>('Kd Calcs'!$AC$50:$AC$51,'Kd Calcs'!$AC$53:$AC$55)</c:f>
              <c:numCache>
                <c:formatCode>0.0</c:formatCode>
                <c:ptCount val="5"/>
                <c:pt idx="0">
                  <c:v>3.0542461066131263</c:v>
                </c:pt>
                <c:pt idx="1">
                  <c:v>3.1948011065330255</c:v>
                </c:pt>
                <c:pt idx="2">
                  <c:v>3.0889434231338617</c:v>
                </c:pt>
                <c:pt idx="3">
                  <c:v>3.9066068610406104</c:v>
                </c:pt>
                <c:pt idx="4">
                  <c:v>3.7395495727760943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4-4F0F-84D8-AE30A9592C77}"/>
            </c:ext>
          </c:extLst>
        </c:ser>
        <c:ser>
          <c:idx val="4"/>
          <c:order val="3"/>
          <c:tx>
            <c:strRef>
              <c:f>'Kd Calcs'!$C$57:$K$57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Calcs'!$AC$59:$AC$64</c15:sqref>
                  </c15:fullRef>
                </c:ext>
              </c:extLst>
              <c:f>('Kd Calcs'!$AC$59:$AC$60,'Kd Calcs'!$AC$62:$AC$64)</c:f>
              <c:numCache>
                <c:formatCode>0.0</c:formatCode>
                <c:ptCount val="5"/>
                <c:pt idx="0">
                  <c:v>3.0242224528509811</c:v>
                </c:pt>
                <c:pt idx="1">
                  <c:v>3.2314003264918627</c:v>
                </c:pt>
                <c:pt idx="2">
                  <c:v>3.0052861862121758</c:v>
                </c:pt>
                <c:pt idx="3">
                  <c:v>3.8990806017296489</c:v>
                </c:pt>
                <c:pt idx="4">
                  <c:v>3.6650899924944373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D4-4F0F-84D8-AE30A9592C77}"/>
            </c:ext>
          </c:extLst>
        </c:ser>
        <c:ser>
          <c:idx val="5"/>
          <c:order val="4"/>
          <c:tx>
            <c:strRef>
              <c:f>'Kd Calcs'!$C$66:$K$66</c:f>
              <c:strCache>
                <c:ptCount val="1"/>
                <c:pt idx="0">
                  <c:v>250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Calcs'!$AC$68:$AC$73</c15:sqref>
                  </c15:fullRef>
                </c:ext>
              </c:extLst>
              <c:f>('Kd Calcs'!$AC$68:$AC$69,'Kd Calcs'!$AC$71:$AC$73)</c:f>
              <c:numCache>
                <c:formatCode>0.0</c:formatCode>
                <c:ptCount val="5"/>
                <c:pt idx="0">
                  <c:v>3.0208713288433122</c:v>
                </c:pt>
                <c:pt idx="1">
                  <c:v>3.2312802382367423</c:v>
                </c:pt>
                <c:pt idx="2">
                  <c:v>3.0298837354052357</c:v>
                </c:pt>
                <c:pt idx="3">
                  <c:v>3.8871737695435549</c:v>
                </c:pt>
                <c:pt idx="4">
                  <c:v>3.7187817220531674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D4-4F0F-84D8-AE30A9592C77}"/>
            </c:ext>
          </c:extLst>
        </c:ser>
        <c:ser>
          <c:idx val="6"/>
          <c:order val="5"/>
          <c:tx>
            <c:strRef>
              <c:f>'Kd Calcs'!$C$75:$K$75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Calcs'!$AC$77:$AC$82</c15:sqref>
                  </c15:fullRef>
                </c:ext>
              </c:extLst>
              <c:f>('Kd Calcs'!$AC$77:$AC$78,'Kd Calcs'!$AC$80:$AC$82)</c:f>
              <c:numCache>
                <c:formatCode>0.0</c:formatCode>
                <c:ptCount val="5"/>
                <c:pt idx="0">
                  <c:v>4.0817302894107472</c:v>
                </c:pt>
                <c:pt idx="1">
                  <c:v>4.1542735533322874</c:v>
                </c:pt>
                <c:pt idx="2">
                  <c:v>4.0397410432128416</c:v>
                </c:pt>
                <c:pt idx="3">
                  <c:v>4.4514064763432595</c:v>
                </c:pt>
                <c:pt idx="4">
                  <c:v>4.3157549548702345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D4-4F0F-84D8-AE30A9592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571536"/>
        <c:axId val="704569240"/>
      </c:barChart>
      <c:catAx>
        <c:axId val="7045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69240"/>
        <c:crosses val="autoZero"/>
        <c:auto val="1"/>
        <c:lblAlgn val="ctr"/>
        <c:lblOffset val="100"/>
        <c:noMultiLvlLbl val="0"/>
      </c:catAx>
      <c:valAx>
        <c:axId val="704569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Log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Kd (log L/kg)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2321428571428572E-2"/>
              <c:y val="0.34979571830629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7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baseline="0">
                <a:solidFill>
                  <a:sysClr val="windowText" lastClr="000000"/>
                </a:solidFill>
              </a:rPr>
              <a:t>BM3 Kd by PFAS Concentration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'Kd Calcs'!$C$30:$K$30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Calcs'!$BR$32:$BR$37</c15:sqref>
                  </c15:fullRef>
                </c:ext>
              </c:extLst>
              <c:f>('Kd Calcs'!$BR$32:$BR$33,'Kd Calcs'!$BR$35:$BR$37)</c:f>
              <c:numCache>
                <c:formatCode>0.0</c:formatCode>
                <c:ptCount val="5"/>
                <c:pt idx="0">
                  <c:v>3.0409055676567767</c:v>
                </c:pt>
                <c:pt idx="1">
                  <c:v>3.2694086467304144</c:v>
                </c:pt>
                <c:pt idx="2">
                  <c:v>3.0440708949716804</c:v>
                </c:pt>
                <c:pt idx="3">
                  <c:v>3.8872042211444828</c:v>
                </c:pt>
                <c:pt idx="4">
                  <c:v>3.7961639136670282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D-4E07-AE6E-0E6D71ACD55B}"/>
            </c:ext>
          </c:extLst>
        </c:ser>
        <c:ser>
          <c:idx val="4"/>
          <c:order val="3"/>
          <c:tx>
            <c:strRef>
              <c:f>'Kd Calcs'!$C$57:$K$57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Calcs'!$BR$59:$BR$64</c15:sqref>
                  </c15:fullRef>
                </c:ext>
              </c:extLst>
              <c:f>('Kd Calcs'!$BR$59:$BR$60,'Kd Calcs'!$BR$62:$BR$64)</c:f>
              <c:numCache>
                <c:formatCode>0.0</c:formatCode>
                <c:ptCount val="5"/>
                <c:pt idx="0">
                  <c:v>3.0258230370105466</c:v>
                </c:pt>
                <c:pt idx="1">
                  <c:v>3.2048937437233858</c:v>
                </c:pt>
                <c:pt idx="2">
                  <c:v>3.0179013273178836</c:v>
                </c:pt>
                <c:pt idx="3">
                  <c:v>3.8164181271110418</c:v>
                </c:pt>
                <c:pt idx="4">
                  <c:v>3.7001286688513897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D-4E07-AE6E-0E6D71ACD55B}"/>
            </c:ext>
          </c:extLst>
        </c:ser>
        <c:ser>
          <c:idx val="6"/>
          <c:order val="5"/>
          <c:tx>
            <c:strRef>
              <c:f>'Kd Calcs'!$C$75:$K$75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C5D-4E07-AE6E-0E6D71ACD55B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Calcs'!$BR$77:$BR$82</c15:sqref>
                  </c15:fullRef>
                </c:ext>
              </c:extLst>
              <c:f>('Kd Calcs'!$BR$77:$BR$78,'Kd Calcs'!$BR$80:$BR$82)</c:f>
              <c:numCache>
                <c:formatCode>0.0</c:formatCode>
                <c:ptCount val="5"/>
                <c:pt idx="0">
                  <c:v>3.1094821584445844</c:v>
                </c:pt>
                <c:pt idx="1">
                  <c:v>3.3389619892875273</c:v>
                </c:pt>
                <c:pt idx="2">
                  <c:v>3.0889370066225679</c:v>
                </c:pt>
                <c:pt idx="3">
                  <c:v>4.0136608194981207</c:v>
                </c:pt>
                <c:pt idx="4">
                  <c:v>3.7055984877765882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5D-4E07-AE6E-0E6D71AC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571536"/>
        <c:axId val="704569240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'Kd Calcs'!$C$39:$K$39</c15:sqref>
                        </c15:formulaRef>
                      </c:ext>
                    </c:extLst>
                    <c:strCache>
                      <c:ptCount val="1"/>
                      <c:pt idx="0">
                        <c:v>25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'Kd Calcs'!$B$32:$B$37</c15:sqref>
                        </c15:fullRef>
                        <c15:formulaRef>
                          <c15:sqref>('Kd Calcs'!$B$32:$B$33,'Kd Calcs'!$B$35:$B$37)</c15:sqref>
                        </c15:formulaRef>
                      </c:ext>
                    </c:extLst>
                    <c:strCache>
                      <c:ptCount val="5"/>
                      <c:pt idx="0">
                        <c:v>PFHxA</c:v>
                      </c:pt>
                      <c:pt idx="1">
                        <c:v>PFOA</c:v>
                      </c:pt>
                      <c:pt idx="2">
                        <c:v>PFBS</c:v>
                      </c:pt>
                      <c:pt idx="3">
                        <c:v>PFOS</c:v>
                      </c:pt>
                      <c:pt idx="4">
                        <c:v>8:2FTS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'Kd Calcs'!$AV$41:$AV$46</c15:sqref>
                        </c15:fullRef>
                        <c15:formulaRef>
                          <c15:sqref>('Kd Calcs'!$AV$41:$AV$42,'Kd Calcs'!$AV$44:$AV$46)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C5D-4E07-AE6E-0E6D71ACD55B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'Kd Calcs'!$C$48:$K$48</c15:sqref>
                        </c15:formulaRef>
                      </c:ext>
                    </c:extLst>
                    <c:strCache>
                      <c:ptCount val="1"/>
                      <c:pt idx="0">
                        <c:v>50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'Kd Calcs'!$B$32:$B$37</c15:sqref>
                        </c15:fullRef>
                        <c15:formulaRef>
                          <c15:sqref>('Kd Calcs'!$B$32:$B$33,'Kd Calcs'!$B$35:$B$37)</c15:sqref>
                        </c15:formulaRef>
                      </c:ext>
                    </c:extLst>
                    <c:strCache>
                      <c:ptCount val="5"/>
                      <c:pt idx="0">
                        <c:v>PFHxA</c:v>
                      </c:pt>
                      <c:pt idx="1">
                        <c:v>PFOA</c:v>
                      </c:pt>
                      <c:pt idx="2">
                        <c:v>PFBS</c:v>
                      </c:pt>
                      <c:pt idx="3">
                        <c:v>PFOS</c:v>
                      </c:pt>
                      <c:pt idx="4">
                        <c:v>8:2FTS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'Kd Calcs'!$AV$50:$AV$55</c15:sqref>
                        </c15:fullRef>
                        <c15:formulaRef>
                          <c15:sqref>('Kd Calcs'!$AV$50:$AV$51,'Kd Calcs'!$AV$53:$AV$55)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C5D-4E07-AE6E-0E6D71ACD55B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'Kd Calcs'!$C$66:$K$66</c15:sqref>
                        </c15:formulaRef>
                      </c:ext>
                    </c:extLst>
                    <c:strCache>
                      <c:ptCount val="1"/>
                      <c:pt idx="0">
                        <c:v>250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'Kd Calcs'!$B$32:$B$37</c15:sqref>
                        </c15:fullRef>
                        <c15:formulaRef>
                          <c15:sqref>('Kd Calcs'!$B$32:$B$33,'Kd Calcs'!$B$35:$B$37)</c15:sqref>
                        </c15:formulaRef>
                      </c:ext>
                    </c:extLst>
                    <c:strCache>
                      <c:ptCount val="5"/>
                      <c:pt idx="0">
                        <c:v>PFHxA</c:v>
                      </c:pt>
                      <c:pt idx="1">
                        <c:v>PFOA</c:v>
                      </c:pt>
                      <c:pt idx="2">
                        <c:v>PFBS</c:v>
                      </c:pt>
                      <c:pt idx="3">
                        <c:v>PFOS</c:v>
                      </c:pt>
                      <c:pt idx="4">
                        <c:v>8:2FTS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'Kd Calcs'!$AV$68:$AV$73</c15:sqref>
                        </c15:fullRef>
                        <c15:formulaRef>
                          <c15:sqref>('Kd Calcs'!$AV$68:$AV$69,'Kd Calcs'!$AV$71:$AV$73)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C5D-4E07-AE6E-0E6D71ACD55B}"/>
                  </c:ext>
                </c:extLst>
              </c15:ser>
            </c15:filteredBarSeries>
          </c:ext>
        </c:extLst>
      </c:barChart>
      <c:catAx>
        <c:axId val="7045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69240"/>
        <c:crosses val="autoZero"/>
        <c:auto val="1"/>
        <c:lblAlgn val="ctr"/>
        <c:lblOffset val="100"/>
        <c:noMultiLvlLbl val="0"/>
      </c:catAx>
      <c:valAx>
        <c:axId val="704569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Log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Kd (log L/kg)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2321428571428572E-2"/>
              <c:y val="0.34979571830629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7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baseline="0">
                <a:solidFill>
                  <a:sysClr val="windowText" lastClr="000000"/>
                </a:solidFill>
              </a:rPr>
              <a:t>SHW Kd by PFAS Concentration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'Kd Calcs'!$C$30:$K$30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Calcs'!$CK$32:$CK$37</c15:sqref>
                  </c15:fullRef>
                </c:ext>
              </c:extLst>
              <c:f>('Kd Calcs'!$CK$32:$CK$33,'Kd Calcs'!$CK$35:$CK$37)</c:f>
              <c:numCache>
                <c:formatCode>0.0</c:formatCode>
                <c:ptCount val="5"/>
                <c:pt idx="0">
                  <c:v>3.2513121258943651</c:v>
                </c:pt>
                <c:pt idx="1">
                  <c:v>3.3008057932536858</c:v>
                </c:pt>
                <c:pt idx="2">
                  <c:v>3.2878972180966453</c:v>
                </c:pt>
                <c:pt idx="3">
                  <c:v>3.5105573349177717</c:v>
                </c:pt>
                <c:pt idx="4">
                  <c:v>3.5148708884201696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A-4C2B-9697-C336266F44EF}"/>
            </c:ext>
          </c:extLst>
        </c:ser>
        <c:ser>
          <c:idx val="2"/>
          <c:order val="1"/>
          <c:tx>
            <c:strRef>
              <c:f>'Kd Calcs'!$C$39:$K$39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Calcs'!$CK$41:$CK$46</c15:sqref>
                  </c15:fullRef>
                </c:ext>
              </c:extLst>
              <c:f>('Kd Calcs'!$CK$41:$CK$42,'Kd Calcs'!$CK$44:$CK$46)</c:f>
              <c:numCache>
                <c:formatCode>0.0</c:formatCode>
                <c:ptCount val="5"/>
                <c:pt idx="0">
                  <c:v>2.9756300819296899</c:v>
                </c:pt>
                <c:pt idx="1">
                  <c:v>2.9901402500700089</c:v>
                </c:pt>
                <c:pt idx="2">
                  <c:v>2.9792134727974871</c:v>
                </c:pt>
                <c:pt idx="3">
                  <c:v>3.1707729744124058</c:v>
                </c:pt>
                <c:pt idx="4">
                  <c:v>3.1511289083349876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A-4C2B-9697-C336266F44EF}"/>
            </c:ext>
          </c:extLst>
        </c:ser>
        <c:ser>
          <c:idx val="3"/>
          <c:order val="2"/>
          <c:tx>
            <c:strRef>
              <c:f>'Kd Calcs'!$C$48:$K$48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Calcs'!$CK$50:$CK$55</c15:sqref>
                  </c15:fullRef>
                </c:ext>
              </c:extLst>
              <c:f>('Kd Calcs'!$CK$50:$CK$51,'Kd Calcs'!$CK$53:$CK$55)</c:f>
              <c:numCache>
                <c:formatCode>0.0</c:formatCode>
                <c:ptCount val="5"/>
                <c:pt idx="0">
                  <c:v>2.9851206458162571</c:v>
                </c:pt>
                <c:pt idx="1">
                  <c:v>3.0162495914786747</c:v>
                </c:pt>
                <c:pt idx="2">
                  <c:v>3.0188065326388349</c:v>
                </c:pt>
                <c:pt idx="3">
                  <c:v>3.199554442310153</c:v>
                </c:pt>
                <c:pt idx="4">
                  <c:v>3.2082787413433298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A-4C2B-9697-C336266F44EF}"/>
            </c:ext>
          </c:extLst>
        </c:ser>
        <c:ser>
          <c:idx val="4"/>
          <c:order val="3"/>
          <c:tx>
            <c:strRef>
              <c:f>'Kd Calcs'!$C$57:$K$57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Calcs'!$CK$59:$CK$64</c15:sqref>
                  </c15:fullRef>
                </c:ext>
              </c:extLst>
              <c:f>('Kd Calcs'!$CK$59:$CK$60,'Kd Calcs'!$CK$62:$CK$64)</c:f>
              <c:numCache>
                <c:formatCode>0.0</c:formatCode>
                <c:ptCount val="5"/>
                <c:pt idx="0">
                  <c:v>3.0530260632476018</c:v>
                </c:pt>
                <c:pt idx="1">
                  <c:v>3.041257431142474</c:v>
                </c:pt>
                <c:pt idx="2">
                  <c:v>3.0642011260062332</c:v>
                </c:pt>
                <c:pt idx="3">
                  <c:v>3.226272473610305</c:v>
                </c:pt>
                <c:pt idx="4">
                  <c:v>3.2506188847491755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A-4C2B-9697-C336266F44EF}"/>
            </c:ext>
          </c:extLst>
        </c:ser>
        <c:ser>
          <c:idx val="5"/>
          <c:order val="4"/>
          <c:tx>
            <c:strRef>
              <c:f>'Kd Calcs'!$C$66:$K$66</c:f>
              <c:strCache>
                <c:ptCount val="1"/>
                <c:pt idx="0">
                  <c:v>250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Calcs'!$CK$68:$CK$73</c15:sqref>
                  </c15:fullRef>
                </c:ext>
              </c:extLst>
              <c:f>('Kd Calcs'!$CK$68:$CK$69,'Kd Calcs'!$CK$71:$CK$73)</c:f>
              <c:numCache>
                <c:formatCode>0.0</c:formatCode>
                <c:ptCount val="5"/>
                <c:pt idx="0">
                  <c:v>2.9990455990734572</c:v>
                </c:pt>
                <c:pt idx="1">
                  <c:v>3.0169813686406739</c:v>
                </c:pt>
                <c:pt idx="2">
                  <c:v>3.0409904825766958</c:v>
                </c:pt>
                <c:pt idx="3">
                  <c:v>3.203875100191603</c:v>
                </c:pt>
                <c:pt idx="4">
                  <c:v>3.2153248142158968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CA-4C2B-9697-C336266F44EF}"/>
            </c:ext>
          </c:extLst>
        </c:ser>
        <c:ser>
          <c:idx val="6"/>
          <c:order val="5"/>
          <c:tx>
            <c:strRef>
              <c:f>'Kd Calcs'!$C$75:$K$75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Calcs'!$CK$77:$CK$82</c15:sqref>
                  </c15:fullRef>
                </c:ext>
              </c:extLst>
              <c:f>('Kd Calcs'!$CK$77:$CK$78,'Kd Calcs'!$CK$80:$CK$82)</c:f>
              <c:numCache>
                <c:formatCode>0.0</c:formatCode>
                <c:ptCount val="5"/>
                <c:pt idx="0">
                  <c:v>3.050337691139315</c:v>
                </c:pt>
                <c:pt idx="1">
                  <c:v>4.4192111877514995</c:v>
                </c:pt>
                <c:pt idx="2">
                  <c:v>4.4142987841420007</c:v>
                </c:pt>
                <c:pt idx="3">
                  <c:v>4.4078058909927869</c:v>
                </c:pt>
                <c:pt idx="4">
                  <c:v>4.8728897469824624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CA-4C2B-9697-C336266F4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571536"/>
        <c:axId val="704569240"/>
      </c:barChart>
      <c:catAx>
        <c:axId val="7045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69240"/>
        <c:crosses val="autoZero"/>
        <c:auto val="1"/>
        <c:lblAlgn val="ctr"/>
        <c:lblOffset val="100"/>
        <c:noMultiLvlLbl val="0"/>
      </c:catAx>
      <c:valAx>
        <c:axId val="704569240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Log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Kd (log L/kg)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2321428571428572E-2"/>
              <c:y val="0.34979571830629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7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baseline="0">
                <a:solidFill>
                  <a:sysClr val="windowText" lastClr="000000"/>
                </a:solidFill>
              </a:rPr>
              <a:t>HSM+BM1(1:1) Kd by PFAS Concentration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'Kd Calcs'!$C$30:$K$30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Calcs'!$DD$32:$DD$37</c15:sqref>
                  </c15:fullRef>
                </c:ext>
              </c:extLst>
              <c:f>('Kd Calcs'!$DD$32:$DD$33,'Kd Calcs'!$DD$35:$DD$37)</c:f>
              <c:numCache>
                <c:formatCode>0.0</c:formatCode>
                <c:ptCount val="5"/>
                <c:pt idx="0">
                  <c:v>3.0333622188482212</c:v>
                </c:pt>
                <c:pt idx="1">
                  <c:v>3.1733159041186281</c:v>
                </c:pt>
                <c:pt idx="2">
                  <c:v>3.0640181756232847</c:v>
                </c:pt>
                <c:pt idx="3">
                  <c:v>3.6747216544216332</c:v>
                </c:pt>
                <c:pt idx="4">
                  <c:v>3.659277108334805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D-4EF9-8295-9C1AE646613C}"/>
            </c:ext>
          </c:extLst>
        </c:ser>
        <c:ser>
          <c:idx val="4"/>
          <c:order val="3"/>
          <c:tx>
            <c:strRef>
              <c:f>'Kd Calcs'!$C$57:$K$57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Calcs'!$DD$59:$DD$64</c15:sqref>
                  </c15:fullRef>
                </c:ext>
              </c:extLst>
              <c:f>('Kd Calcs'!$DD$59:$DD$60,'Kd Calcs'!$DD$62:$DD$64)</c:f>
              <c:numCache>
                <c:formatCode>0.0</c:formatCode>
                <c:ptCount val="5"/>
                <c:pt idx="0">
                  <c:v>3.0544152212560616</c:v>
                </c:pt>
                <c:pt idx="1">
                  <c:v>3.1519021604507538</c:v>
                </c:pt>
                <c:pt idx="2">
                  <c:v>3.0570932514784861</c:v>
                </c:pt>
                <c:pt idx="3">
                  <c:v>3.7149621909819546</c:v>
                </c:pt>
                <c:pt idx="4">
                  <c:v>3.5986251347824307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4D-4EF9-8295-9C1AE646613C}"/>
            </c:ext>
          </c:extLst>
        </c:ser>
        <c:ser>
          <c:idx val="6"/>
          <c:order val="5"/>
          <c:tx>
            <c:strRef>
              <c:f>'Kd Calcs'!$C$75:$K$75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Calcs'!$DD$77:$DD$82</c15:sqref>
                  </c15:fullRef>
                </c:ext>
              </c:extLst>
              <c:f>('Kd Calcs'!$DD$77:$DD$78,'Kd Calcs'!$DD$80:$DD$82)</c:f>
              <c:numCache>
                <c:formatCode>0.0</c:formatCode>
                <c:ptCount val="5"/>
                <c:pt idx="0">
                  <c:v>3.1074565334804731</c:v>
                </c:pt>
                <c:pt idx="1">
                  <c:v>3.2197097613638119</c:v>
                </c:pt>
                <c:pt idx="2">
                  <c:v>3.0858656556151773</c:v>
                </c:pt>
                <c:pt idx="3">
                  <c:v>3.7177802038260648</c:v>
                </c:pt>
                <c:pt idx="4">
                  <c:v>3.6771363117483662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4D-4EF9-8295-9C1AE646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571536"/>
        <c:axId val="704569240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'Kd Calcs'!$C$39:$K$39</c15:sqref>
                        </c15:formulaRef>
                      </c:ext>
                    </c:extLst>
                    <c:strCache>
                      <c:ptCount val="1"/>
                      <c:pt idx="0">
                        <c:v>25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'Kd Calcs'!$B$32:$B$37</c15:sqref>
                        </c15:fullRef>
                        <c15:formulaRef>
                          <c15:sqref>('Kd Calcs'!$B$32:$B$33,'Kd Calcs'!$B$35:$B$37)</c15:sqref>
                        </c15:formulaRef>
                      </c:ext>
                    </c:extLst>
                    <c:strCache>
                      <c:ptCount val="5"/>
                      <c:pt idx="0">
                        <c:v>PFHxA</c:v>
                      </c:pt>
                      <c:pt idx="1">
                        <c:v>PFOA</c:v>
                      </c:pt>
                      <c:pt idx="2">
                        <c:v>PFBS</c:v>
                      </c:pt>
                      <c:pt idx="3">
                        <c:v>PFOS</c:v>
                      </c:pt>
                      <c:pt idx="4">
                        <c:v>8:2FTS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'Kd Calcs'!$DD$41:$DD$46</c15:sqref>
                        </c15:fullRef>
                        <c15:formulaRef>
                          <c15:sqref>('Kd Calcs'!$DD$41:$DD$42,'Kd Calcs'!$DD$44:$DD$46)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B4D-4EF9-8295-9C1AE646613C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'Kd Calcs'!$C$48:$K$48</c15:sqref>
                        </c15:formulaRef>
                      </c:ext>
                    </c:extLst>
                    <c:strCache>
                      <c:ptCount val="1"/>
                      <c:pt idx="0">
                        <c:v>50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'Kd Calcs'!$B$32:$B$37</c15:sqref>
                        </c15:fullRef>
                        <c15:formulaRef>
                          <c15:sqref>('Kd Calcs'!$B$32:$B$33,'Kd Calcs'!$B$35:$B$37)</c15:sqref>
                        </c15:formulaRef>
                      </c:ext>
                    </c:extLst>
                    <c:strCache>
                      <c:ptCount val="5"/>
                      <c:pt idx="0">
                        <c:v>PFHxA</c:v>
                      </c:pt>
                      <c:pt idx="1">
                        <c:v>PFOA</c:v>
                      </c:pt>
                      <c:pt idx="2">
                        <c:v>PFBS</c:v>
                      </c:pt>
                      <c:pt idx="3">
                        <c:v>PFOS</c:v>
                      </c:pt>
                      <c:pt idx="4">
                        <c:v>8:2FTS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'Kd Calcs'!$DD$50:$DD$55</c15:sqref>
                        </c15:fullRef>
                        <c15:formulaRef>
                          <c15:sqref>('Kd Calcs'!$DD$50:$DD$51,'Kd Calcs'!$DD$53:$DD$55)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4D-4EF9-8295-9C1AE646613C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'Kd Calcs'!$C$66:$K$66</c15:sqref>
                        </c15:formulaRef>
                      </c:ext>
                    </c:extLst>
                    <c:strCache>
                      <c:ptCount val="1"/>
                      <c:pt idx="0">
                        <c:v>250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'Kd Calcs'!$B$32:$B$37</c15:sqref>
                        </c15:fullRef>
                        <c15:formulaRef>
                          <c15:sqref>('Kd Calcs'!$B$32:$B$33,'Kd Calcs'!$B$35:$B$37)</c15:sqref>
                        </c15:formulaRef>
                      </c:ext>
                    </c:extLst>
                    <c:strCache>
                      <c:ptCount val="5"/>
                      <c:pt idx="0">
                        <c:v>PFHxA</c:v>
                      </c:pt>
                      <c:pt idx="1">
                        <c:v>PFOA</c:v>
                      </c:pt>
                      <c:pt idx="2">
                        <c:v>PFBS</c:v>
                      </c:pt>
                      <c:pt idx="3">
                        <c:v>PFOS</c:v>
                      </c:pt>
                      <c:pt idx="4">
                        <c:v>8:2FTS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'Kd Calcs'!$DD$68:$DD$73</c15:sqref>
                        </c15:fullRef>
                        <c15:formulaRef>
                          <c15:sqref>('Kd Calcs'!$DD$68:$DD$69,'Kd Calcs'!$DD$71:$DD$73)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4D-4EF9-8295-9C1AE646613C}"/>
                  </c:ext>
                </c:extLst>
              </c15:ser>
            </c15:filteredBarSeries>
          </c:ext>
        </c:extLst>
      </c:barChart>
      <c:catAx>
        <c:axId val="7045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69240"/>
        <c:crosses val="autoZero"/>
        <c:auto val="1"/>
        <c:lblAlgn val="ctr"/>
        <c:lblOffset val="100"/>
        <c:noMultiLvlLbl val="0"/>
      </c:catAx>
      <c:valAx>
        <c:axId val="704569240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Log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Kd (log L/kg)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2321428571428572E-2"/>
              <c:y val="0.34979571830629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7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'Kd Calcs'!$B$90</c:f>
              <c:strCache>
                <c:ptCount val="1"/>
                <c:pt idx="0">
                  <c:v>HSM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Calcs'!$B$93:$B$98</c15:sqref>
                  </c15:fullRef>
                </c:ext>
              </c:extLst>
              <c:f>('Kd Calcs'!$B$93:$B$94,'Kd Calcs'!$B$96:$B$98)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Calcs'!$K$104:$K$109</c15:sqref>
                  </c15:fullRef>
                </c:ext>
              </c:extLst>
              <c:f>('Kd Calcs'!$K$104:$K$105,'Kd Calcs'!$K$107:$K$109)</c:f>
              <c:numCache>
                <c:formatCode>0.0</c:formatCode>
                <c:ptCount val="5"/>
                <c:pt idx="0">
                  <c:v>3.0774024872064589</c:v>
                </c:pt>
                <c:pt idx="1">
                  <c:v>0</c:v>
                </c:pt>
                <c:pt idx="2">
                  <c:v>3.1928795939303387</c:v>
                </c:pt>
                <c:pt idx="3">
                  <c:v>3.8023409009227325</c:v>
                </c:pt>
                <c:pt idx="4">
                  <c:v>3.7590694305075223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3-4CFF-A18A-384FAC3C8879}"/>
            </c:ext>
          </c:extLst>
        </c:ser>
        <c:ser>
          <c:idx val="2"/>
          <c:order val="2"/>
          <c:tx>
            <c:strRef>
              <c:f>'Kd Calcs'!$T$90</c:f>
              <c:strCache>
                <c:ptCount val="1"/>
                <c:pt idx="0">
                  <c:v>BM1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Calcs'!$B$93:$B$98</c15:sqref>
                  </c15:fullRef>
                </c:ext>
              </c:extLst>
              <c:f>('Kd Calcs'!$B$93:$B$94,'Kd Calcs'!$B$96:$B$98)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Calcs'!$AC$104:$AC$109</c15:sqref>
                  </c15:fullRef>
                </c:ext>
              </c:extLst>
              <c:f>('Kd Calcs'!$AC$104:$AC$105,'Kd Calcs'!$AC$107:$AC$109)</c:f>
              <c:numCache>
                <c:formatCode>0.0</c:formatCode>
                <c:ptCount val="5"/>
                <c:pt idx="0">
                  <c:v>0</c:v>
                </c:pt>
                <c:pt idx="1">
                  <c:v>3.180933898155557</c:v>
                </c:pt>
                <c:pt idx="2">
                  <c:v>2.0782859415955635</c:v>
                </c:pt>
                <c:pt idx="3">
                  <c:v>4.4782346568965501</c:v>
                </c:pt>
                <c:pt idx="4">
                  <c:v>4.070846468745291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83-4CFF-A18A-384FAC3C8879}"/>
            </c:ext>
          </c:extLst>
        </c:ser>
        <c:ser>
          <c:idx val="3"/>
          <c:order val="3"/>
          <c:tx>
            <c:strRef>
              <c:f>'Kd Calcs'!$CB$90</c:f>
              <c:strCache>
                <c:ptCount val="1"/>
                <c:pt idx="0">
                  <c:v>SHW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Calcs'!$B$93:$B$98</c15:sqref>
                  </c15:fullRef>
                </c:ext>
              </c:extLst>
              <c:f>('Kd Calcs'!$B$93:$B$94,'Kd Calcs'!$B$96:$B$98)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Calcs'!$CK$104:$CK$109</c15:sqref>
                  </c15:fullRef>
                </c:ext>
              </c:extLst>
              <c:f>('Kd Calcs'!$CK$104:$CK$105,'Kd Calcs'!$CK$107:$CK$109)</c:f>
              <c:numCache>
                <c:formatCode>0.0</c:formatCode>
                <c:ptCount val="5"/>
                <c:pt idx="0">
                  <c:v>3.4567264135297671</c:v>
                </c:pt>
                <c:pt idx="1">
                  <c:v>3.0571007938088974</c:v>
                </c:pt>
                <c:pt idx="2">
                  <c:v>3.6219384975328617</c:v>
                </c:pt>
                <c:pt idx="3">
                  <c:v>3.8827465997471209</c:v>
                </c:pt>
                <c:pt idx="4">
                  <c:v>3.8160657809564369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83-4CFF-A18A-384FAC3C8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155600"/>
        <c:axId val="8491585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Control</c:v>
                </c:tx>
                <c:spPr>
                  <a:solidFill>
                    <a:schemeClr val="dk1">
                      <a:tint val="88500"/>
                    </a:schemeClr>
                  </a:solidFill>
                  <a:ln w="12700">
                    <a:solidFill>
                      <a:sysClr val="windowText" lastClr="000000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'Kd Calcs'!$B$93:$B$98</c15:sqref>
                        </c15:fullRef>
                        <c15:formulaRef>
                          <c15:sqref>('Kd Calcs'!$B$93:$B$94,'Kd Calcs'!$B$96:$B$98)</c15:sqref>
                        </c15:formulaRef>
                      </c:ext>
                    </c:extLst>
                    <c:strCache>
                      <c:ptCount val="5"/>
                      <c:pt idx="0">
                        <c:v>PFHxA</c:v>
                      </c:pt>
                      <c:pt idx="1">
                        <c:v>PFOA</c:v>
                      </c:pt>
                      <c:pt idx="2">
                        <c:v>PFBS</c:v>
                      </c:pt>
                      <c:pt idx="3">
                        <c:v>PFOS</c:v>
                      </c:pt>
                      <c:pt idx="4">
                        <c:v>8:2FTS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'Raw Data &amp; Graphs'!$C$163:$C$168</c15:sqref>
                        </c15:fullRef>
                        <c15:formulaRef>
                          <c15:sqref>('Raw Data &amp; Graphs'!$C$163:$C$164,'Raw Data &amp; Graphs'!$C$166:$C$168)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283-4CFF-A18A-384FAC3C8879}"/>
                  </c:ext>
                </c:extLst>
              </c15:ser>
            </c15:filteredBarSeries>
          </c:ext>
        </c:extLst>
      </c:barChart>
      <c:catAx>
        <c:axId val="8491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158552"/>
        <c:crosses val="autoZero"/>
        <c:auto val="1"/>
        <c:lblAlgn val="ctr"/>
        <c:lblOffset val="100"/>
        <c:noMultiLvlLbl val="0"/>
      </c:catAx>
      <c:valAx>
        <c:axId val="849158552"/>
        <c:scaling>
          <c:orientation val="minMax"/>
          <c:max val="6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>
                    <a:effectLst/>
                  </a:rPr>
                  <a:t>Log Kd (log L/kg)</a:t>
                </a:r>
                <a:endParaRPr lang="en-US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15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baseline="0">
                <a:solidFill>
                  <a:sysClr val="windowText" lastClr="000000"/>
                </a:solidFill>
              </a:rPr>
              <a:t>BM2 Kd by PFAS Concentration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'Kd Calcs'!$C$30:$K$30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Calcs'!$AV$32:$AV$37</c15:sqref>
                  </c15:fullRef>
                </c:ext>
              </c:extLst>
              <c:f>('Kd Calcs'!$AV$32:$AV$33,'Kd Calcs'!$AV$35:$AV$37)</c:f>
              <c:numCache>
                <c:formatCode>0.0</c:formatCode>
                <c:ptCount val="5"/>
                <c:pt idx="0">
                  <c:v>3.025691846374428</c:v>
                </c:pt>
                <c:pt idx="1">
                  <c:v>3.2190842752359798</c:v>
                </c:pt>
                <c:pt idx="2">
                  <c:v>3.0513474906749574</c:v>
                </c:pt>
                <c:pt idx="3">
                  <c:v>3.6879353289733752</c:v>
                </c:pt>
                <c:pt idx="4">
                  <c:v>3.5118114526071609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C-4DFF-8CF4-E2DE2712AE19}"/>
            </c:ext>
          </c:extLst>
        </c:ser>
        <c:ser>
          <c:idx val="4"/>
          <c:order val="3"/>
          <c:tx>
            <c:strRef>
              <c:f>'Kd Calcs'!$C$57:$K$57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Calcs'!$AV$59:$AV$64</c15:sqref>
                  </c15:fullRef>
                </c:ext>
              </c:extLst>
              <c:f>('Kd Calcs'!$AV$59:$AV$60,'Kd Calcs'!$AV$62:$AV$64)</c:f>
              <c:numCache>
                <c:formatCode>0.0</c:formatCode>
                <c:ptCount val="5"/>
                <c:pt idx="0">
                  <c:v>2.9710218698174713</c:v>
                </c:pt>
                <c:pt idx="1">
                  <c:v>3.1354595042092419</c:v>
                </c:pt>
                <c:pt idx="2">
                  <c:v>2.9803345491478854</c:v>
                </c:pt>
                <c:pt idx="3">
                  <c:v>3.6543881978465325</c:v>
                </c:pt>
                <c:pt idx="4">
                  <c:v>3.4601960329281405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C-4DFF-8CF4-E2DE2712AE19}"/>
            </c:ext>
          </c:extLst>
        </c:ser>
        <c:ser>
          <c:idx val="6"/>
          <c:order val="5"/>
          <c:tx>
            <c:strRef>
              <c:f>'Kd Calcs'!$C$75:$K$75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'Kd Calcs'!$B$32:$B$37</c15:sqref>
                  </c15:fullRef>
                </c:ext>
              </c:extLst>
              <c:f>('Kd Calcs'!$B$32:$B$33,'Kd Calcs'!$B$35:$B$37)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'Kd Calcs'!$AV$77:$AV$82</c15:sqref>
                  </c15:fullRef>
                </c:ext>
              </c:extLst>
              <c:f>('Kd Calcs'!$AV$77:$AV$78,'Kd Calcs'!$AV$80:$AV$82)</c:f>
              <c:numCache>
                <c:formatCode>0.0</c:formatCode>
                <c:ptCount val="5"/>
                <c:pt idx="0">
                  <c:v>3.0486320668513258</c:v>
                </c:pt>
                <c:pt idx="1">
                  <c:v>3.1897845709029284</c:v>
                </c:pt>
                <c:pt idx="2">
                  <c:v>3.0251644494699113</c:v>
                </c:pt>
                <c:pt idx="3">
                  <c:v>3.6093838121187432</c:v>
                </c:pt>
                <c:pt idx="4">
                  <c:v>3.430825002206749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DC-4DFF-8CF4-E2DE2712A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571536"/>
        <c:axId val="704569240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'Kd Calcs'!$C$39:$K$39</c15:sqref>
                        </c15:formulaRef>
                      </c:ext>
                    </c:extLst>
                    <c:strCache>
                      <c:ptCount val="1"/>
                      <c:pt idx="0">
                        <c:v>25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'Kd Calcs'!$B$32:$B$37</c15:sqref>
                        </c15:fullRef>
                        <c15:formulaRef>
                          <c15:sqref>('Kd Calcs'!$B$32:$B$33,'Kd Calcs'!$B$35:$B$37)</c15:sqref>
                        </c15:formulaRef>
                      </c:ext>
                    </c:extLst>
                    <c:strCache>
                      <c:ptCount val="5"/>
                      <c:pt idx="0">
                        <c:v>PFHxA</c:v>
                      </c:pt>
                      <c:pt idx="1">
                        <c:v>PFOA</c:v>
                      </c:pt>
                      <c:pt idx="2">
                        <c:v>PFBS</c:v>
                      </c:pt>
                      <c:pt idx="3">
                        <c:v>PFOS</c:v>
                      </c:pt>
                      <c:pt idx="4">
                        <c:v>8:2FTS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'Kd Calcs'!$AV$41:$AV$46</c15:sqref>
                        </c15:fullRef>
                        <c15:formulaRef>
                          <c15:sqref>('Kd Calcs'!$AV$41:$AV$42,'Kd Calcs'!$AV$44:$AV$46)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13DC-4DFF-8CF4-E2DE2712AE19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'Kd Calcs'!$C$48:$K$48</c15:sqref>
                        </c15:formulaRef>
                      </c:ext>
                    </c:extLst>
                    <c:strCache>
                      <c:ptCount val="1"/>
                      <c:pt idx="0">
                        <c:v>50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'Kd Calcs'!$B$32:$B$37</c15:sqref>
                        </c15:fullRef>
                        <c15:formulaRef>
                          <c15:sqref>('Kd Calcs'!$B$32:$B$33,'Kd Calcs'!$B$35:$B$37)</c15:sqref>
                        </c15:formulaRef>
                      </c:ext>
                    </c:extLst>
                    <c:strCache>
                      <c:ptCount val="5"/>
                      <c:pt idx="0">
                        <c:v>PFHxA</c:v>
                      </c:pt>
                      <c:pt idx="1">
                        <c:v>PFOA</c:v>
                      </c:pt>
                      <c:pt idx="2">
                        <c:v>PFBS</c:v>
                      </c:pt>
                      <c:pt idx="3">
                        <c:v>PFOS</c:v>
                      </c:pt>
                      <c:pt idx="4">
                        <c:v>8:2FTS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'Kd Calcs'!$AV$50:$AV$55</c15:sqref>
                        </c15:fullRef>
                        <c15:formulaRef>
                          <c15:sqref>('Kd Calcs'!$AV$50:$AV$51,'Kd Calcs'!$AV$53:$AV$55)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3DC-4DFF-8CF4-E2DE2712AE19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'Kd Calcs'!$C$66:$K$66</c15:sqref>
                        </c15:formulaRef>
                      </c:ext>
                    </c:extLst>
                    <c:strCache>
                      <c:ptCount val="1"/>
                      <c:pt idx="0">
                        <c:v>250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'Kd Calcs'!$B$32:$B$37</c15:sqref>
                        </c15:fullRef>
                        <c15:formulaRef>
                          <c15:sqref>('Kd Calcs'!$B$32:$B$33,'Kd Calcs'!$B$35:$B$37)</c15:sqref>
                        </c15:formulaRef>
                      </c:ext>
                    </c:extLst>
                    <c:strCache>
                      <c:ptCount val="5"/>
                      <c:pt idx="0">
                        <c:v>PFHxA</c:v>
                      </c:pt>
                      <c:pt idx="1">
                        <c:v>PFOA</c:v>
                      </c:pt>
                      <c:pt idx="2">
                        <c:v>PFBS</c:v>
                      </c:pt>
                      <c:pt idx="3">
                        <c:v>PFOS</c:v>
                      </c:pt>
                      <c:pt idx="4">
                        <c:v>8:2FTS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'Kd Calcs'!$AV$68:$AV$73</c15:sqref>
                        </c15:fullRef>
                        <c15:formulaRef>
                          <c15:sqref>('Kd Calcs'!$AV$68:$AV$69,'Kd Calcs'!$AV$71:$AV$73)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3DC-4DFF-8CF4-E2DE2712AE19}"/>
                  </c:ext>
                </c:extLst>
              </c15:ser>
            </c15:filteredBarSeries>
          </c:ext>
        </c:extLst>
      </c:barChart>
      <c:catAx>
        <c:axId val="7045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69240"/>
        <c:crosses val="autoZero"/>
        <c:auto val="1"/>
        <c:lblAlgn val="ctr"/>
        <c:lblOffset val="100"/>
        <c:noMultiLvlLbl val="0"/>
      </c:catAx>
      <c:valAx>
        <c:axId val="704569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Log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Kd (log L/kg)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2321428571428572E-2"/>
              <c:y val="0.34979571830629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7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HSM</a:t>
            </a:r>
            <a:br>
              <a:rPr lang="en-US" sz="1100" baseline="0"/>
            </a:br>
            <a:r>
              <a:rPr lang="en-US" sz="1100" baseline="0"/>
              <a:t>8:2 FTS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'Isotherms - HSM'!$D$4:$D$9</c:f>
              <c:numCache>
                <c:formatCode>0.00</c:formatCode>
                <c:ptCount val="6"/>
                <c:pt idx="0">
                  <c:v>2.9387933333333334</c:v>
                </c:pt>
                <c:pt idx="1">
                  <c:v>5.4042699999999995</c:v>
                </c:pt>
                <c:pt idx="2">
                  <c:v>14.810279999999999</c:v>
                </c:pt>
                <c:pt idx="3">
                  <c:v>24.456610000000001</c:v>
                </c:pt>
                <c:pt idx="4">
                  <c:v>60.936783333333331</c:v>
                </c:pt>
                <c:pt idx="5" formatCode="General">
                  <c:v>97.518286666666668</c:v>
                </c:pt>
              </c:numCache>
            </c:numRef>
          </c:xVal>
          <c:yVal>
            <c:numRef>
              <c:f>'Isotherms - HSM'!$E$4:$E$9</c:f>
              <c:numCache>
                <c:formatCode>0.00</c:formatCode>
                <c:ptCount val="6"/>
                <c:pt idx="0">
                  <c:v>7925.1545399999995</c:v>
                </c:pt>
                <c:pt idx="1">
                  <c:v>10190.629063333334</c:v>
                </c:pt>
                <c:pt idx="2">
                  <c:v>24728.663053333334</c:v>
                </c:pt>
                <c:pt idx="3">
                  <c:v>41275.730056666667</c:v>
                </c:pt>
                <c:pt idx="4">
                  <c:v>143266.02988333334</c:v>
                </c:pt>
                <c:pt idx="5" formatCode="General">
                  <c:v>256370.36504666661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B7-4230-96DD-D8A9B435490C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HSM'!$D$4:$D$9</c:f>
              <c:numCache>
                <c:formatCode>0.00</c:formatCode>
                <c:ptCount val="6"/>
                <c:pt idx="0">
                  <c:v>2.9387933333333334</c:v>
                </c:pt>
                <c:pt idx="1">
                  <c:v>5.4042699999999995</c:v>
                </c:pt>
                <c:pt idx="2">
                  <c:v>14.810279999999999</c:v>
                </c:pt>
                <c:pt idx="3">
                  <c:v>24.456610000000001</c:v>
                </c:pt>
                <c:pt idx="4">
                  <c:v>60.936783333333331</c:v>
                </c:pt>
                <c:pt idx="5" formatCode="General">
                  <c:v>97.518286666666668</c:v>
                </c:pt>
              </c:numCache>
            </c:numRef>
          </c:xVal>
          <c:yVal>
            <c:numRef>
              <c:f>'Isotherms - HSM'!$X$4:$X$9</c:f>
              <c:numCache>
                <c:formatCode>0</c:formatCode>
                <c:ptCount val="6"/>
                <c:pt idx="0">
                  <c:v>7344.7020437557003</c:v>
                </c:pt>
                <c:pt idx="1">
                  <c:v>13506.478760953429</c:v>
                </c:pt>
                <c:pt idx="2">
                  <c:v>37014.189007821209</c:v>
                </c:pt>
                <c:pt idx="3">
                  <c:v>61122.49746574142</c:v>
                </c:pt>
                <c:pt idx="4">
                  <c:v>152294.36856832061</c:v>
                </c:pt>
                <c:pt idx="5">
                  <c:v>243719.26865458791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B7-4230-96DD-D8A9B435490C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HSM'!$D$4:$D$9</c:f>
              <c:numCache>
                <c:formatCode>0.00</c:formatCode>
                <c:ptCount val="6"/>
                <c:pt idx="0">
                  <c:v>2.9387933333333334</c:v>
                </c:pt>
                <c:pt idx="1">
                  <c:v>5.4042699999999995</c:v>
                </c:pt>
                <c:pt idx="2">
                  <c:v>14.810279999999999</c:v>
                </c:pt>
                <c:pt idx="3">
                  <c:v>24.456610000000001</c:v>
                </c:pt>
                <c:pt idx="4">
                  <c:v>60.936783333333331</c:v>
                </c:pt>
                <c:pt idx="5" formatCode="General">
                  <c:v>97.518286666666668</c:v>
                </c:pt>
              </c:numCache>
            </c:numRef>
          </c:xVal>
          <c:yVal>
            <c:numRef>
              <c:f>'Isotherms - HSM'!$AF$4:$AF$9</c:f>
              <c:numCache>
                <c:formatCode>General</c:formatCode>
                <c:ptCount val="6"/>
                <c:pt idx="0">
                  <c:v>5998.870037791964</c:v>
                </c:pt>
                <c:pt idx="1">
                  <c:v>11157.281929851764</c:v>
                </c:pt>
                <c:pt idx="2">
                  <c:v>31155.031933781265</c:v>
                </c:pt>
                <c:pt idx="3">
                  <c:v>51929.349278936555</c:v>
                </c:pt>
                <c:pt idx="4">
                  <c:v>131604.49768776703</c:v>
                </c:pt>
                <c:pt idx="5">
                  <c:v>212459.18345736279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B7-4230-96DD-D8A9B4354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3858640690408"/>
          <c:y val="0.51546223388743062"/>
          <c:w val="0.39701603704881799"/>
          <c:h val="0.2488436862058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HSM</a:t>
            </a:r>
            <a:br>
              <a:rPr lang="en-US" sz="1100" baseline="0"/>
            </a:br>
            <a:r>
              <a:rPr lang="en-US" sz="1100" baseline="0"/>
              <a:t>PFBS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HSM'!$D$17:$D$22</c:f>
              <c:numCache>
                <c:formatCode>0.00</c:formatCode>
                <c:ptCount val="6"/>
                <c:pt idx="0">
                  <c:v>6.9420600000000006</c:v>
                </c:pt>
                <c:pt idx="1">
                  <c:v>14.332396666666668</c:v>
                </c:pt>
                <c:pt idx="2">
                  <c:v>28.490033333333336</c:v>
                </c:pt>
                <c:pt idx="3">
                  <c:v>52.499510000000001</c:v>
                </c:pt>
                <c:pt idx="4">
                  <c:v>131.42185000000001</c:v>
                </c:pt>
                <c:pt idx="5" formatCode="General">
                  <c:v>292.86492666666669</c:v>
                </c:pt>
              </c:numCache>
            </c:numRef>
          </c:xVal>
          <c:yVal>
            <c:numRef>
              <c:f>'Isotherms - HSM'!$E$17:$E$22</c:f>
              <c:numCache>
                <c:formatCode>0.00</c:formatCode>
                <c:ptCount val="6"/>
                <c:pt idx="0">
                  <c:v>8062.3646066666661</c:v>
                </c:pt>
                <c:pt idx="1">
                  <c:v>14165.250936666669</c:v>
                </c:pt>
                <c:pt idx="2">
                  <c:v>31321.509966666665</c:v>
                </c:pt>
                <c:pt idx="3">
                  <c:v>57570.393823333332</c:v>
                </c:pt>
                <c:pt idx="4">
                  <c:v>170531.19481666666</c:v>
                </c:pt>
                <c:pt idx="5" formatCode="General">
                  <c:v>329870.71174000006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A3-4EE2-B13D-662AD8DEC011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HSM'!$D$17:$D$22</c:f>
              <c:numCache>
                <c:formatCode>0.00</c:formatCode>
                <c:ptCount val="6"/>
                <c:pt idx="0">
                  <c:v>6.9420600000000006</c:v>
                </c:pt>
                <c:pt idx="1">
                  <c:v>14.332396666666668</c:v>
                </c:pt>
                <c:pt idx="2">
                  <c:v>28.490033333333336</c:v>
                </c:pt>
                <c:pt idx="3">
                  <c:v>52.499510000000001</c:v>
                </c:pt>
                <c:pt idx="4">
                  <c:v>131.42185000000001</c:v>
                </c:pt>
                <c:pt idx="5" formatCode="General">
                  <c:v>292.86492666666669</c:v>
                </c:pt>
              </c:numCache>
            </c:numRef>
          </c:xVal>
          <c:yVal>
            <c:numRef>
              <c:f>'Isotherms - HSM'!$X$17:$X$22</c:f>
              <c:numCache>
                <c:formatCode>0</c:formatCode>
                <c:ptCount val="6"/>
                <c:pt idx="0">
                  <c:v>8002.9077115988375</c:v>
                </c:pt>
                <c:pt idx="1">
                  <c:v>16522.593583729435</c:v>
                </c:pt>
                <c:pt idx="2">
                  <c:v>32843.714848655531</c:v>
                </c:pt>
                <c:pt idx="3">
                  <c:v>60522.160149481198</c:v>
                </c:pt>
                <c:pt idx="4">
                  <c:v>151504.75723996916</c:v>
                </c:pt>
                <c:pt idx="5">
                  <c:v>337617.60271471326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A3-4EE2-B13D-662AD8DEC011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HSM'!$D$17:$D$22</c:f>
              <c:numCache>
                <c:formatCode>0.00</c:formatCode>
                <c:ptCount val="6"/>
                <c:pt idx="0">
                  <c:v>6.9420600000000006</c:v>
                </c:pt>
                <c:pt idx="1">
                  <c:v>14.332396666666668</c:v>
                </c:pt>
                <c:pt idx="2">
                  <c:v>28.490033333333336</c:v>
                </c:pt>
                <c:pt idx="3">
                  <c:v>52.499510000000001</c:v>
                </c:pt>
                <c:pt idx="4">
                  <c:v>131.42185000000001</c:v>
                </c:pt>
                <c:pt idx="5" formatCode="General">
                  <c:v>292.86492666666669</c:v>
                </c:pt>
              </c:numCache>
            </c:numRef>
          </c:xVal>
          <c:yVal>
            <c:numRef>
              <c:f>'Isotherms - HSM'!$AF$17:$AF$22</c:f>
              <c:numCache>
                <c:formatCode>General</c:formatCode>
                <c:ptCount val="6"/>
                <c:pt idx="0">
                  <c:v>7449.8522640995343</c:v>
                </c:pt>
                <c:pt idx="1">
                  <c:v>15672.198134890763</c:v>
                </c:pt>
                <c:pt idx="2">
                  <c:v>31712.446721861525</c:v>
                </c:pt>
                <c:pt idx="3">
                  <c:v>59369.797424141361</c:v>
                </c:pt>
                <c:pt idx="4">
                  <c:v>152193.61616269714</c:v>
                </c:pt>
                <c:pt idx="5">
                  <c:v>346263.61800002237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A3-4EE2-B13D-662AD8DEC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97445736188794"/>
          <c:y val="0.56638815981335677"/>
          <c:w val="0.23668873880762634"/>
          <c:h val="0.23276024979636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HSM</a:t>
            </a:r>
            <a:br>
              <a:rPr lang="en-US" sz="1100" baseline="0"/>
            </a:br>
            <a:r>
              <a:rPr lang="en-US" sz="1100" baseline="0"/>
              <a:t>PFHxA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HSM'!$D$30:$D$35</c:f>
              <c:numCache>
                <c:formatCode>0.00</c:formatCode>
                <c:ptCount val="6"/>
                <c:pt idx="0">
                  <c:v>5.723913333333333</c:v>
                </c:pt>
                <c:pt idx="1">
                  <c:v>11.650340000000002</c:v>
                </c:pt>
                <c:pt idx="2">
                  <c:v>23.22085666666667</c:v>
                </c:pt>
                <c:pt idx="3">
                  <c:v>43.162299999999995</c:v>
                </c:pt>
                <c:pt idx="4">
                  <c:v>112.08076333333332</c:v>
                </c:pt>
                <c:pt idx="5" formatCode="General">
                  <c:v>227.61701333333332</c:v>
                </c:pt>
              </c:numCache>
            </c:numRef>
          </c:xVal>
          <c:yVal>
            <c:numRef>
              <c:f>'Isotherms - HSM'!$E$30:$E$35</c:f>
              <c:numCache>
                <c:formatCode>0.00</c:formatCode>
                <c:ptCount val="6"/>
                <c:pt idx="0">
                  <c:v>6281.7827533333348</c:v>
                </c:pt>
                <c:pt idx="1">
                  <c:v>11374.532993333334</c:v>
                </c:pt>
                <c:pt idx="2">
                  <c:v>23874.092476666669</c:v>
                </c:pt>
                <c:pt idx="3">
                  <c:v>45895.797699999988</c:v>
                </c:pt>
                <c:pt idx="4">
                  <c:v>132783.17257</c:v>
                </c:pt>
                <c:pt idx="5" formatCode="General">
                  <c:v>285487.29298666667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BB-42F6-8550-11C3A2A3B950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HSM'!$D$30:$D$35</c:f>
              <c:numCache>
                <c:formatCode>0.00</c:formatCode>
                <c:ptCount val="6"/>
                <c:pt idx="0">
                  <c:v>5.723913333333333</c:v>
                </c:pt>
                <c:pt idx="1">
                  <c:v>11.650340000000002</c:v>
                </c:pt>
                <c:pt idx="2">
                  <c:v>23.22085666666667</c:v>
                </c:pt>
                <c:pt idx="3">
                  <c:v>43.162299999999995</c:v>
                </c:pt>
                <c:pt idx="4">
                  <c:v>112.08076333333332</c:v>
                </c:pt>
                <c:pt idx="5" formatCode="General">
                  <c:v>227.61701333333332</c:v>
                </c:pt>
              </c:numCache>
            </c:numRef>
          </c:xVal>
          <c:yVal>
            <c:numRef>
              <c:f>'Isotherms - HSM'!$X$30:$X$35</c:f>
              <c:numCache>
                <c:formatCode>0</c:formatCode>
                <c:ptCount val="6"/>
                <c:pt idx="0">
                  <c:v>7059.438634414425</c:v>
                </c:pt>
                <c:pt idx="1">
                  <c:v>14368.568427071887</c:v>
                </c:pt>
                <c:pt idx="2">
                  <c:v>28638.403878760237</c:v>
                </c:pt>
                <c:pt idx="3">
                  <c:v>53231.375697801559</c:v>
                </c:pt>
                <c:pt idx="4">
                  <c:v>138219.21047194389</c:v>
                </c:pt>
                <c:pt idx="5">
                  <c:v>280671.83114549005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BB-42F6-8550-11C3A2A3B950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HSM'!$D$30:$D$35</c:f>
              <c:numCache>
                <c:formatCode>0.00</c:formatCode>
                <c:ptCount val="6"/>
                <c:pt idx="0">
                  <c:v>5.723913333333333</c:v>
                </c:pt>
                <c:pt idx="1">
                  <c:v>11.650340000000002</c:v>
                </c:pt>
                <c:pt idx="2">
                  <c:v>23.22085666666667</c:v>
                </c:pt>
                <c:pt idx="3">
                  <c:v>43.162299999999995</c:v>
                </c:pt>
                <c:pt idx="4">
                  <c:v>112.08076333333332</c:v>
                </c:pt>
                <c:pt idx="5" formatCode="General">
                  <c:v>227.61701333333332</c:v>
                </c:pt>
              </c:numCache>
            </c:numRef>
          </c:xVal>
          <c:yVal>
            <c:numRef>
              <c:f>'Isotherms - HSM'!$AF$30:$AF$35</c:f>
              <c:numCache>
                <c:formatCode>General</c:formatCode>
                <c:ptCount val="6"/>
                <c:pt idx="0">
                  <c:v>5727.4570976325194</c:v>
                </c:pt>
                <c:pt idx="1">
                  <c:v>12088.045413352424</c:v>
                </c:pt>
                <c:pt idx="2">
                  <c:v>24956.275881523958</c:v>
                </c:pt>
                <c:pt idx="3">
                  <c:v>47878.819684562732</c:v>
                </c:pt>
                <c:pt idx="4">
                  <c:v>130531.73604183878</c:v>
                </c:pt>
                <c:pt idx="5">
                  <c:v>274845.63898478932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BB-42F6-8550-11C3A2A3B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97445736188794"/>
          <c:y val="0.53398075240594922"/>
          <c:w val="0.23668873880762634"/>
          <c:h val="0.23276024979636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HSM Treatment (25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Graphs'!$C$40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Graphs'!$B$41:$B$46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Graphs'!$C$41:$C$46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8-4C94-85AA-3B24E52767CE}"/>
            </c:ext>
          </c:extLst>
        </c:ser>
        <c:ser>
          <c:idx val="1"/>
          <c:order val="1"/>
          <c:tx>
            <c:strRef>
              <c:f>'Raw Data &amp; Graphs'!$D$40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Graphs'!$B$41:$B$46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Graphs'!$D$41:$D$46</c:f>
              <c:numCache>
                <c:formatCode>0.000</c:formatCode>
                <c:ptCount val="6"/>
                <c:pt idx="0">
                  <c:v>1.0221625332457029</c:v>
                </c:pt>
                <c:pt idx="1">
                  <c:v>0.99519001464101275</c:v>
                </c:pt>
                <c:pt idx="2">
                  <c:v>-1.4388489208633108E-2</c:v>
                </c:pt>
                <c:pt idx="3">
                  <c:v>1.0099812523875291</c:v>
                </c:pt>
                <c:pt idx="4">
                  <c:v>0.52017789192483199</c:v>
                </c:pt>
                <c:pt idx="5">
                  <c:v>0.5269415230105825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8-4C94-85AA-3B24E527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Adsorptin Isotherms </a:t>
            </a:r>
            <a:r>
              <a:rPr lang="en-US" sz="1100" baseline="0"/>
              <a:t>for HSM</a:t>
            </a:r>
            <a:br>
              <a:rPr lang="en-US" sz="1100" baseline="0"/>
            </a:br>
            <a:r>
              <a:rPr lang="en-US" sz="1100" baseline="0"/>
              <a:t>PFOA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HSM'!$D$42:$D$47</c:f>
              <c:numCache>
                <c:formatCode>0.00</c:formatCode>
                <c:ptCount val="6"/>
                <c:pt idx="0">
                  <c:v>5.8514866666666663</c:v>
                </c:pt>
                <c:pt idx="1">
                  <c:v>11.999823333333334</c:v>
                </c:pt>
                <c:pt idx="2">
                  <c:v>23.916509999999999</c:v>
                </c:pt>
                <c:pt idx="3">
                  <c:v>43.292143333333335</c:v>
                </c:pt>
                <c:pt idx="4">
                  <c:v>102.43022999999999</c:v>
                </c:pt>
                <c:pt idx="5" formatCode="General">
                  <c:v>231.90659666666667</c:v>
                </c:pt>
              </c:numCache>
            </c:numRef>
          </c:xVal>
          <c:yVal>
            <c:numRef>
              <c:f>'Isotherms - HSM'!$E$42:$E$47</c:f>
              <c:numCache>
                <c:formatCode>0.00</c:formatCode>
                <c:ptCount val="6"/>
                <c:pt idx="0">
                  <c:v>7028.1751800000011</c:v>
                </c:pt>
                <c:pt idx="1">
                  <c:v>12022.686843333331</c:v>
                </c:pt>
                <c:pt idx="2">
                  <c:v>25507.173489999997</c:v>
                </c:pt>
                <c:pt idx="3">
                  <c:v>47381.844523333333</c:v>
                </c:pt>
                <c:pt idx="4">
                  <c:v>144107.87310333332</c:v>
                </c:pt>
                <c:pt idx="5" formatCode="General">
                  <c:v>298171.42673666665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6F-4C39-8005-FF2229953CDC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HSM'!$D$42:$D$47</c:f>
              <c:numCache>
                <c:formatCode>0.00</c:formatCode>
                <c:ptCount val="6"/>
                <c:pt idx="0">
                  <c:v>5.8514866666666663</c:v>
                </c:pt>
                <c:pt idx="1">
                  <c:v>11.999823333333334</c:v>
                </c:pt>
                <c:pt idx="2">
                  <c:v>23.916509999999999</c:v>
                </c:pt>
                <c:pt idx="3">
                  <c:v>43.292143333333335</c:v>
                </c:pt>
                <c:pt idx="4">
                  <c:v>102.43022999999999</c:v>
                </c:pt>
                <c:pt idx="5" formatCode="General">
                  <c:v>231.90659666666667</c:v>
                </c:pt>
              </c:numCache>
            </c:numRef>
          </c:xVal>
          <c:yVal>
            <c:numRef>
              <c:f>'Isotherms - HSM'!$X$42:$X$47</c:f>
              <c:numCache>
                <c:formatCode>0</c:formatCode>
                <c:ptCount val="6"/>
                <c:pt idx="0">
                  <c:v>7588.5216231298737</c:v>
                </c:pt>
                <c:pt idx="1">
                  <c:v>15562.013802969937</c:v>
                </c:pt>
                <c:pt idx="2">
                  <c:v>31016.209829676092</c:v>
                </c:pt>
                <c:pt idx="3">
                  <c:v>56143.562854620024</c:v>
                </c:pt>
                <c:pt idx="4">
                  <c:v>132836.95506474929</c:v>
                </c:pt>
                <c:pt idx="5">
                  <c:v>300748.59631842223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6F-4C39-8005-FF2229953CDC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HSM'!$D$42:$D$47</c:f>
              <c:numCache>
                <c:formatCode>0.00</c:formatCode>
                <c:ptCount val="6"/>
                <c:pt idx="0">
                  <c:v>5.8514866666666663</c:v>
                </c:pt>
                <c:pt idx="1">
                  <c:v>11.999823333333334</c:v>
                </c:pt>
                <c:pt idx="2">
                  <c:v>23.916509999999999</c:v>
                </c:pt>
                <c:pt idx="3">
                  <c:v>43.292143333333335</c:v>
                </c:pt>
                <c:pt idx="4">
                  <c:v>102.43022999999999</c:v>
                </c:pt>
                <c:pt idx="5" formatCode="General">
                  <c:v>231.90659666666667</c:v>
                </c:pt>
              </c:numCache>
            </c:numRef>
          </c:xVal>
          <c:yVal>
            <c:numRef>
              <c:f>'Isotherms - HSM'!$AF$42:$AF$47</c:f>
              <c:numCache>
                <c:formatCode>General</c:formatCode>
                <c:ptCount val="6"/>
                <c:pt idx="0">
                  <c:v>6190.244138068394</c:v>
                </c:pt>
                <c:pt idx="1">
                  <c:v>13213.128853981956</c:v>
                </c:pt>
                <c:pt idx="2">
                  <c:v>27367.011104062523</c:v>
                </c:pt>
                <c:pt idx="3">
                  <c:v>51204.28977352436</c:v>
                </c:pt>
                <c:pt idx="4">
                  <c:v>127109.31958459993</c:v>
                </c:pt>
                <c:pt idx="5">
                  <c:v>301194.88169494289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6F-4C39-8005-FF2229953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97445736188794"/>
          <c:y val="0.52472149314669003"/>
          <c:w val="0.23668873880762634"/>
          <c:h val="0.23276024979636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</a:t>
            </a:r>
            <a:r>
              <a:rPr lang="en-US" sz="1100" baseline="0"/>
              <a:t> for HSM</a:t>
            </a:r>
            <a:br>
              <a:rPr lang="en-US" sz="1100" baseline="0"/>
            </a:br>
            <a:r>
              <a:rPr lang="en-US" sz="1100" baseline="0"/>
              <a:t>PFOS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HSM'!$D$55:$D$60</c:f>
              <c:numCache>
                <c:formatCode>0.00</c:formatCode>
                <c:ptCount val="6"/>
                <c:pt idx="0">
                  <c:v>3.444806666666667</c:v>
                </c:pt>
                <c:pt idx="1">
                  <c:v>5.9781899999999997</c:v>
                </c:pt>
                <c:pt idx="2">
                  <c:v>13.554446666666665</c:v>
                </c:pt>
                <c:pt idx="3">
                  <c:v>22.310880000000001</c:v>
                </c:pt>
                <c:pt idx="4">
                  <c:v>47.087429999999998</c:v>
                </c:pt>
                <c:pt idx="5" formatCode="General">
                  <c:v>109.03854333333334</c:v>
                </c:pt>
              </c:numCache>
            </c:numRef>
          </c:xVal>
          <c:yVal>
            <c:numRef>
              <c:f>'Isotherms - HSM'!$E$55:$E$60</c:f>
              <c:numCache>
                <c:formatCode>0.00</c:formatCode>
                <c:ptCount val="6"/>
                <c:pt idx="0">
                  <c:v>6483.7951933333343</c:v>
                </c:pt>
                <c:pt idx="1">
                  <c:v>11212.818476666667</c:v>
                </c:pt>
                <c:pt idx="2">
                  <c:v>23673.438886666667</c:v>
                </c:pt>
                <c:pt idx="3">
                  <c:v>44274.145786666661</c:v>
                </c:pt>
                <c:pt idx="4">
                  <c:v>129060.66590333333</c:v>
                </c:pt>
                <c:pt idx="5" formatCode="General">
                  <c:v>254381.65479000003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26-4B80-B117-6A83D50EBD24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HSM'!$D$55:$D$60</c:f>
              <c:numCache>
                <c:formatCode>0.00</c:formatCode>
                <c:ptCount val="6"/>
                <c:pt idx="0">
                  <c:v>3.444806666666667</c:v>
                </c:pt>
                <c:pt idx="1">
                  <c:v>5.9781899999999997</c:v>
                </c:pt>
                <c:pt idx="2">
                  <c:v>13.554446666666665</c:v>
                </c:pt>
                <c:pt idx="3">
                  <c:v>22.310880000000001</c:v>
                </c:pt>
                <c:pt idx="4">
                  <c:v>47.087429999999998</c:v>
                </c:pt>
                <c:pt idx="5" formatCode="General">
                  <c:v>109.03854333333334</c:v>
                </c:pt>
              </c:numCache>
            </c:numRef>
          </c:xVal>
          <c:yVal>
            <c:numRef>
              <c:f>'Isotherms - HSM'!$X$55:$X$60</c:f>
              <c:numCache>
                <c:formatCode>0</c:formatCode>
                <c:ptCount val="6"/>
                <c:pt idx="0">
                  <c:v>8176.220354888068</c:v>
                </c:pt>
                <c:pt idx="1">
                  <c:v>14189.185904995255</c:v>
                </c:pt>
                <c:pt idx="2">
                  <c:v>32171.376960742342</c:v>
                </c:pt>
                <c:pt idx="3">
                  <c:v>52954.718321780281</c:v>
                </c:pt>
                <c:pt idx="4">
                  <c:v>111761.76407109483</c:v>
                </c:pt>
                <c:pt idx="5">
                  <c:v>258802.84627020388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26-4B80-B117-6A83D50EBD24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HSM'!$D$55:$D$60</c:f>
              <c:numCache>
                <c:formatCode>0.00</c:formatCode>
                <c:ptCount val="6"/>
                <c:pt idx="0">
                  <c:v>3.444806666666667</c:v>
                </c:pt>
                <c:pt idx="1">
                  <c:v>5.9781899999999997</c:v>
                </c:pt>
                <c:pt idx="2">
                  <c:v>13.554446666666665</c:v>
                </c:pt>
                <c:pt idx="3">
                  <c:v>22.310880000000001</c:v>
                </c:pt>
                <c:pt idx="4">
                  <c:v>47.087429999999998</c:v>
                </c:pt>
                <c:pt idx="5" formatCode="General">
                  <c:v>109.03854333333334</c:v>
                </c:pt>
              </c:numCache>
            </c:numRef>
          </c:xVal>
          <c:yVal>
            <c:numRef>
              <c:f>'Isotherms - HSM'!$AF$55:$AF$60</c:f>
              <c:numCache>
                <c:formatCode>General</c:formatCode>
                <c:ptCount val="6"/>
                <c:pt idx="0">
                  <c:v>6085.7999634140479</c:v>
                </c:pt>
                <c:pt idx="1">
                  <c:v>11134.593175744874</c:v>
                </c:pt>
                <c:pt idx="2">
                  <c:v>27306.716959202633</c:v>
                </c:pt>
                <c:pt idx="3">
                  <c:v>47147.001702600202</c:v>
                </c:pt>
                <c:pt idx="4">
                  <c:v>106891.10685420191</c:v>
                </c:pt>
                <c:pt idx="5">
                  <c:v>268273.72560419003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26-4B80-B117-6A83D50EB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97445736188794"/>
          <c:y val="0.53861038203557887"/>
          <c:w val="0.23668873880762634"/>
          <c:h val="0.23276024979636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HSM'!$AD$4:$AD$9</c:f>
              <c:numCache>
                <c:formatCode>General</c:formatCode>
                <c:ptCount val="6"/>
                <c:pt idx="0">
                  <c:v>0.46816904597435677</c:v>
                </c:pt>
                <c:pt idx="1">
                  <c:v>0.73273703845896654</c:v>
                </c:pt>
                <c:pt idx="2">
                  <c:v>1.170563269277821</c:v>
                </c:pt>
                <c:pt idx="3">
                  <c:v>1.3883962580835094</c:v>
                </c:pt>
                <c:pt idx="4">
                  <c:v>1.7848795254125167</c:v>
                </c:pt>
                <c:pt idx="5">
                  <c:v>1.9890860624037126</c:v>
                </c:pt>
              </c:numCache>
            </c:numRef>
          </c:xVal>
          <c:yVal>
            <c:numRef>
              <c:f>'Isotherms - HSM'!$AE$4:$AE$9</c:f>
              <c:numCache>
                <c:formatCode>General</c:formatCode>
                <c:ptCount val="6"/>
                <c:pt idx="0">
                  <c:v>3.8990077396866156</c:v>
                </c:pt>
                <c:pt idx="1">
                  <c:v>4.0082009936533387</c:v>
                </c:pt>
                <c:pt idx="2">
                  <c:v>4.3932006370141323</c:v>
                </c:pt>
                <c:pt idx="3">
                  <c:v>4.6156947635042513</c:v>
                </c:pt>
                <c:pt idx="4">
                  <c:v>5.1561432261046605</c:v>
                </c:pt>
                <c:pt idx="5">
                  <c:v>5.4088678217807038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E-44ED-A9B7-26B95353D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HSM'!$AD$17:$AD$22</c:f>
              <c:numCache>
                <c:formatCode>General</c:formatCode>
                <c:ptCount val="6"/>
                <c:pt idx="0">
                  <c:v>0.84148836294477181</c:v>
                </c:pt>
                <c:pt idx="1">
                  <c:v>1.1563188192931639</c:v>
                </c:pt>
                <c:pt idx="2">
                  <c:v>1.4546929573642315</c:v>
                </c:pt>
                <c:pt idx="3">
                  <c:v>1.7201552499718764</c:v>
                </c:pt>
                <c:pt idx="4">
                  <c:v>2.1186675763770695</c:v>
                </c:pt>
                <c:pt idx="5">
                  <c:v>2.4666673639411099</c:v>
                </c:pt>
              </c:numCache>
            </c:numRef>
          </c:xVal>
          <c:yVal>
            <c:numRef>
              <c:f>'Isotherms - HSM'!$AE$17:$AE$22</c:f>
              <c:numCache>
                <c:formatCode>General</c:formatCode>
                <c:ptCount val="6"/>
                <c:pt idx="0">
                  <c:v>3.9064624344871968</c:v>
                </c:pt>
                <c:pt idx="1">
                  <c:v>4.1512242724282418</c:v>
                </c:pt>
                <c:pt idx="2">
                  <c:v>4.4958426906267759</c:v>
                </c:pt>
                <c:pt idx="3">
                  <c:v>4.7601992003551779</c:v>
                </c:pt>
                <c:pt idx="4">
                  <c:v>5.231803834926998</c:v>
                </c:pt>
                <c:pt idx="5">
                  <c:v>5.5183437575145478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0F-4BA4-9A9D-816F428C6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HSM'!$AD$30:$AD$35</c:f>
              <c:numCache>
                <c:formatCode>General</c:formatCode>
                <c:ptCount val="6"/>
                <c:pt idx="0">
                  <c:v>0.75769304941687132</c:v>
                </c:pt>
                <c:pt idx="1">
                  <c:v>1.0663385998658312</c:v>
                </c:pt>
                <c:pt idx="2">
                  <c:v>1.3658782377429213</c:v>
                </c:pt>
                <c:pt idx="3">
                  <c:v>1.6351045789833984</c:v>
                </c:pt>
                <c:pt idx="4">
                  <c:v>2.0495310800786251</c:v>
                </c:pt>
                <c:pt idx="5">
                  <c:v>2.3572047204674935</c:v>
                </c:pt>
              </c:numCache>
            </c:numRef>
          </c:xVal>
          <c:yVal>
            <c:numRef>
              <c:f>'Isotherms - HSM'!$AE$30:$AE$35</c:f>
              <c:numCache>
                <c:formatCode>General</c:formatCode>
                <c:ptCount val="6"/>
                <c:pt idx="0">
                  <c:v>3.7980829128552287</c:v>
                </c:pt>
                <c:pt idx="1">
                  <c:v>4.055933574772502</c:v>
                </c:pt>
                <c:pt idx="2">
                  <c:v>4.3779268717796862</c:v>
                </c:pt>
                <c:pt idx="3">
                  <c:v>4.661772922590627</c:v>
                </c:pt>
                <c:pt idx="4">
                  <c:v>5.1231430409729306</c:v>
                </c:pt>
                <c:pt idx="5">
                  <c:v>5.4555867826043318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9E-4C44-9C82-01E608B3B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HSM'!$AD$42:$AD$47</c:f>
              <c:numCache>
                <c:formatCode>General</c:formatCode>
                <c:ptCount val="6"/>
                <c:pt idx="0">
                  <c:v>0.76726621977511344</c:v>
                </c:pt>
                <c:pt idx="1">
                  <c:v>1.0791748522206865</c:v>
                </c:pt>
                <c:pt idx="2">
                  <c:v>1.37869780582121</c:v>
                </c:pt>
                <c:pt idx="3">
                  <c:v>1.6364090876564674</c:v>
                </c:pt>
                <c:pt idx="4">
                  <c:v>2.0104281478963784</c:v>
                </c:pt>
                <c:pt idx="5">
                  <c:v>2.3653131024766481</c:v>
                </c:pt>
              </c:numCache>
            </c:numRef>
          </c:xVal>
          <c:yVal>
            <c:numRef>
              <c:f>'Isotherms - HSM'!$AE$42:$AE$47</c:f>
              <c:numCache>
                <c:formatCode>General</c:formatCode>
                <c:ptCount val="6"/>
                <c:pt idx="0">
                  <c:v>3.8468425779170499</c:v>
                </c:pt>
                <c:pt idx="1">
                  <c:v>4.0800015351239365</c:v>
                </c:pt>
                <c:pt idx="2">
                  <c:v>4.4066623360811068</c:v>
                </c:pt>
                <c:pt idx="3">
                  <c:v>4.6756119633245445</c:v>
                </c:pt>
                <c:pt idx="4">
                  <c:v>5.1586877084470837</c:v>
                </c:pt>
                <c:pt idx="5">
                  <c:v>5.4744660234055287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CF-4859-94CA-346ED1101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HSM'!$AD$55:$AD$60</c:f>
              <c:numCache>
                <c:formatCode>General</c:formatCode>
                <c:ptCount val="6"/>
                <c:pt idx="0">
                  <c:v>0.53716485296180416</c:v>
                </c:pt>
                <c:pt idx="1">
                  <c:v>0.77656971375449613</c:v>
                </c:pt>
                <c:pt idx="2">
                  <c:v>1.1320817930697074</c:v>
                </c:pt>
                <c:pt idx="3">
                  <c:v>1.3485167003424168</c:v>
                </c:pt>
                <c:pt idx="4">
                  <c:v>1.6729049875912267</c:v>
                </c:pt>
                <c:pt idx="5">
                  <c:v>2.0375800410426761</c:v>
                </c:pt>
              </c:numCache>
            </c:numRef>
          </c:xVal>
          <c:yVal>
            <c:numRef>
              <c:f>'Isotherms - HSM'!$AE$55:$AE$60</c:f>
              <c:numCache>
                <c:formatCode>General</c:formatCode>
                <c:ptCount val="6"/>
                <c:pt idx="0">
                  <c:v>3.8118292881305225</c:v>
                </c:pt>
                <c:pt idx="1">
                  <c:v>4.0497147914541278</c:v>
                </c:pt>
                <c:pt idx="2">
                  <c:v>4.3742613496495393</c:v>
                </c:pt>
                <c:pt idx="3">
                  <c:v>4.6461501907832687</c:v>
                </c:pt>
                <c:pt idx="4">
                  <c:v>5.1107939015691617</c:v>
                </c:pt>
                <c:pt idx="5">
                  <c:v>5.4054857881448077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AE-4090-90C9-CCCD4440A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Freundlich</a:t>
            </a:r>
            <a:r>
              <a:rPr lang="en-US" sz="1800" b="1" baseline="0"/>
              <a:t> Adsorption Isotherms for HSM with Buffer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39263147662097"/>
          <c:y val="0.13073695271786678"/>
          <c:w val="0.68578096140760181"/>
          <c:h val="0.70363269808665219"/>
        </c:manualLayout>
      </c:layout>
      <c:scatterChart>
        <c:scatterStyle val="lineMarker"/>
        <c:varyColors val="0"/>
        <c:ser>
          <c:idx val="0"/>
          <c:order val="0"/>
          <c:tx>
            <c:v>PFHxA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HSM'!$D$30:$D$35</c:f>
              <c:numCache>
                <c:formatCode>0.00</c:formatCode>
                <c:ptCount val="6"/>
                <c:pt idx="0">
                  <c:v>5.723913333333333</c:v>
                </c:pt>
                <c:pt idx="1">
                  <c:v>11.650340000000002</c:v>
                </c:pt>
                <c:pt idx="2">
                  <c:v>23.22085666666667</c:v>
                </c:pt>
                <c:pt idx="3">
                  <c:v>43.162299999999995</c:v>
                </c:pt>
                <c:pt idx="4">
                  <c:v>112.08076333333332</c:v>
                </c:pt>
                <c:pt idx="5" formatCode="General">
                  <c:v>227.61701333333332</c:v>
                </c:pt>
              </c:numCache>
            </c:numRef>
          </c:xVal>
          <c:yVal>
            <c:numRef>
              <c:f>'Isotherms - HSM'!$E$30:$E$35</c:f>
              <c:numCache>
                <c:formatCode>0.00</c:formatCode>
                <c:ptCount val="6"/>
                <c:pt idx="0">
                  <c:v>6281.7827533333348</c:v>
                </c:pt>
                <c:pt idx="1">
                  <c:v>11374.532993333334</c:v>
                </c:pt>
                <c:pt idx="2">
                  <c:v>23874.092476666669</c:v>
                </c:pt>
                <c:pt idx="3">
                  <c:v>45895.797699999988</c:v>
                </c:pt>
                <c:pt idx="4">
                  <c:v>132783.17257</c:v>
                </c:pt>
                <c:pt idx="5" formatCode="General">
                  <c:v>285487.29298666667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68-4851-B6C4-E57096E61372}"/>
            </c:ext>
          </c:extLst>
        </c:ser>
        <c:ser>
          <c:idx val="1"/>
          <c:order val="1"/>
          <c:tx>
            <c:v>PFHxA Freundlich</c:v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HSM'!$D$30:$D$35</c:f>
              <c:numCache>
                <c:formatCode>0.00</c:formatCode>
                <c:ptCount val="6"/>
                <c:pt idx="0">
                  <c:v>5.723913333333333</c:v>
                </c:pt>
                <c:pt idx="1">
                  <c:v>11.650340000000002</c:v>
                </c:pt>
                <c:pt idx="2">
                  <c:v>23.22085666666667</c:v>
                </c:pt>
                <c:pt idx="3">
                  <c:v>43.162299999999995</c:v>
                </c:pt>
                <c:pt idx="4">
                  <c:v>112.08076333333332</c:v>
                </c:pt>
                <c:pt idx="5" formatCode="General">
                  <c:v>227.61701333333332</c:v>
                </c:pt>
              </c:numCache>
            </c:numRef>
          </c:xVal>
          <c:yVal>
            <c:numRef>
              <c:f>'Isotherms - HSM'!$AF$30:$AF$35</c:f>
              <c:numCache>
                <c:formatCode>General</c:formatCode>
                <c:ptCount val="6"/>
                <c:pt idx="0">
                  <c:v>5727.4570976325194</c:v>
                </c:pt>
                <c:pt idx="1">
                  <c:v>12088.045413352424</c:v>
                </c:pt>
                <c:pt idx="2">
                  <c:v>24956.275881523958</c:v>
                </c:pt>
                <c:pt idx="3">
                  <c:v>47878.819684562732</c:v>
                </c:pt>
                <c:pt idx="4">
                  <c:v>130531.73604183878</c:v>
                </c:pt>
                <c:pt idx="5">
                  <c:v>274845.63898478932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68-4851-B6C4-E57096E61372}"/>
            </c:ext>
          </c:extLst>
        </c:ser>
        <c:ser>
          <c:idx val="2"/>
          <c:order val="2"/>
          <c:tx>
            <c:v>PFOA Measured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HSM'!$D$42:$D$47</c:f>
              <c:numCache>
                <c:formatCode>0.00</c:formatCode>
                <c:ptCount val="6"/>
                <c:pt idx="0">
                  <c:v>5.8514866666666663</c:v>
                </c:pt>
                <c:pt idx="1">
                  <c:v>11.999823333333334</c:v>
                </c:pt>
                <c:pt idx="2">
                  <c:v>23.916509999999999</c:v>
                </c:pt>
                <c:pt idx="3">
                  <c:v>43.292143333333335</c:v>
                </c:pt>
                <c:pt idx="4">
                  <c:v>102.43022999999999</c:v>
                </c:pt>
                <c:pt idx="5" formatCode="General">
                  <c:v>231.90659666666667</c:v>
                </c:pt>
              </c:numCache>
            </c:numRef>
          </c:xVal>
          <c:yVal>
            <c:numRef>
              <c:f>'Isotherms - HSM'!$E$42:$E$47</c:f>
              <c:numCache>
                <c:formatCode>0.00</c:formatCode>
                <c:ptCount val="6"/>
                <c:pt idx="0">
                  <c:v>7028.1751800000011</c:v>
                </c:pt>
                <c:pt idx="1">
                  <c:v>12022.686843333331</c:v>
                </c:pt>
                <c:pt idx="2">
                  <c:v>25507.173489999997</c:v>
                </c:pt>
                <c:pt idx="3">
                  <c:v>47381.844523333333</c:v>
                </c:pt>
                <c:pt idx="4">
                  <c:v>144107.87310333332</c:v>
                </c:pt>
                <c:pt idx="5" formatCode="General">
                  <c:v>298171.42673666665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68-4851-B6C4-E57096E61372}"/>
            </c:ext>
          </c:extLst>
        </c:ser>
        <c:ser>
          <c:idx val="3"/>
          <c:order val="3"/>
          <c:tx>
            <c:v>PFOA Freundlich</c:v>
          </c:tx>
          <c:spPr>
            <a:ln w="317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HSM'!$D$42:$D$47</c:f>
              <c:numCache>
                <c:formatCode>0.00</c:formatCode>
                <c:ptCount val="6"/>
                <c:pt idx="0">
                  <c:v>5.8514866666666663</c:v>
                </c:pt>
                <c:pt idx="1">
                  <c:v>11.999823333333334</c:v>
                </c:pt>
                <c:pt idx="2">
                  <c:v>23.916509999999999</c:v>
                </c:pt>
                <c:pt idx="3">
                  <c:v>43.292143333333335</c:v>
                </c:pt>
                <c:pt idx="4">
                  <c:v>102.43022999999999</c:v>
                </c:pt>
                <c:pt idx="5" formatCode="General">
                  <c:v>231.90659666666667</c:v>
                </c:pt>
              </c:numCache>
            </c:numRef>
          </c:xVal>
          <c:yVal>
            <c:numRef>
              <c:f>'Isotherms - HSM'!$AF$42:$AF$47</c:f>
              <c:numCache>
                <c:formatCode>General</c:formatCode>
                <c:ptCount val="6"/>
                <c:pt idx="0">
                  <c:v>6190.244138068394</c:v>
                </c:pt>
                <c:pt idx="1">
                  <c:v>13213.128853981956</c:v>
                </c:pt>
                <c:pt idx="2">
                  <c:v>27367.011104062523</c:v>
                </c:pt>
                <c:pt idx="3">
                  <c:v>51204.28977352436</c:v>
                </c:pt>
                <c:pt idx="4">
                  <c:v>127109.31958459993</c:v>
                </c:pt>
                <c:pt idx="5">
                  <c:v>301194.88169494289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68-4851-B6C4-E57096E61372}"/>
            </c:ext>
          </c:extLst>
        </c:ser>
        <c:ser>
          <c:idx val="4"/>
          <c:order val="4"/>
          <c:tx>
            <c:v>PFBS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HSM'!$D$17:$D$22</c:f>
              <c:numCache>
                <c:formatCode>0.00</c:formatCode>
                <c:ptCount val="6"/>
                <c:pt idx="0">
                  <c:v>6.9420600000000006</c:v>
                </c:pt>
                <c:pt idx="1">
                  <c:v>14.332396666666668</c:v>
                </c:pt>
                <c:pt idx="2">
                  <c:v>28.490033333333336</c:v>
                </c:pt>
                <c:pt idx="3">
                  <c:v>52.499510000000001</c:v>
                </c:pt>
                <c:pt idx="4">
                  <c:v>131.42185000000001</c:v>
                </c:pt>
                <c:pt idx="5" formatCode="General">
                  <c:v>292.86492666666669</c:v>
                </c:pt>
              </c:numCache>
            </c:numRef>
          </c:xVal>
          <c:yVal>
            <c:numRef>
              <c:f>'Isotherms - HSM'!$E$17:$E$22</c:f>
              <c:numCache>
                <c:formatCode>0.00</c:formatCode>
                <c:ptCount val="6"/>
                <c:pt idx="0">
                  <c:v>8062.3646066666661</c:v>
                </c:pt>
                <c:pt idx="1">
                  <c:v>14165.250936666669</c:v>
                </c:pt>
                <c:pt idx="2">
                  <c:v>31321.509966666665</c:v>
                </c:pt>
                <c:pt idx="3">
                  <c:v>57570.393823333332</c:v>
                </c:pt>
                <c:pt idx="4">
                  <c:v>170531.19481666666</c:v>
                </c:pt>
                <c:pt idx="5" formatCode="General">
                  <c:v>329870.71174000006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68-4851-B6C4-E57096E61372}"/>
            </c:ext>
          </c:extLst>
        </c:ser>
        <c:ser>
          <c:idx val="5"/>
          <c:order val="5"/>
          <c:tx>
            <c:v>PFBS Freundlich</c:v>
          </c:tx>
          <c:spPr>
            <a:ln w="317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HSM'!$D$17:$D$22</c:f>
              <c:numCache>
                <c:formatCode>0.00</c:formatCode>
                <c:ptCount val="6"/>
                <c:pt idx="0">
                  <c:v>6.9420600000000006</c:v>
                </c:pt>
                <c:pt idx="1">
                  <c:v>14.332396666666668</c:v>
                </c:pt>
                <c:pt idx="2">
                  <c:v>28.490033333333336</c:v>
                </c:pt>
                <c:pt idx="3">
                  <c:v>52.499510000000001</c:v>
                </c:pt>
                <c:pt idx="4">
                  <c:v>131.42185000000001</c:v>
                </c:pt>
                <c:pt idx="5" formatCode="General">
                  <c:v>292.86492666666669</c:v>
                </c:pt>
              </c:numCache>
            </c:numRef>
          </c:xVal>
          <c:yVal>
            <c:numRef>
              <c:f>'Isotherms - HSM'!$AF$17:$AF$22</c:f>
              <c:numCache>
                <c:formatCode>General</c:formatCode>
                <c:ptCount val="6"/>
                <c:pt idx="0">
                  <c:v>7449.8522640995343</c:v>
                </c:pt>
                <c:pt idx="1">
                  <c:v>15672.198134890763</c:v>
                </c:pt>
                <c:pt idx="2">
                  <c:v>31712.446721861525</c:v>
                </c:pt>
                <c:pt idx="3">
                  <c:v>59369.797424141361</c:v>
                </c:pt>
                <c:pt idx="4">
                  <c:v>152193.61616269714</c:v>
                </c:pt>
                <c:pt idx="5">
                  <c:v>346263.61800002237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68-4851-B6C4-E57096E61372}"/>
            </c:ext>
          </c:extLst>
        </c:ser>
        <c:ser>
          <c:idx val="6"/>
          <c:order val="6"/>
          <c:tx>
            <c:v>PFOS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'Isotherms - HSM'!$D$55:$D$60</c:f>
              <c:numCache>
                <c:formatCode>0.00</c:formatCode>
                <c:ptCount val="6"/>
                <c:pt idx="0">
                  <c:v>3.444806666666667</c:v>
                </c:pt>
                <c:pt idx="1">
                  <c:v>5.9781899999999997</c:v>
                </c:pt>
                <c:pt idx="2">
                  <c:v>13.554446666666665</c:v>
                </c:pt>
                <c:pt idx="3">
                  <c:v>22.310880000000001</c:v>
                </c:pt>
                <c:pt idx="4">
                  <c:v>47.087429999999998</c:v>
                </c:pt>
                <c:pt idx="5" formatCode="General">
                  <c:v>109.03854333333334</c:v>
                </c:pt>
              </c:numCache>
            </c:numRef>
          </c:xVal>
          <c:yVal>
            <c:numRef>
              <c:f>'Isotherms - HSM'!$E$55:$E$60</c:f>
              <c:numCache>
                <c:formatCode>0.00</c:formatCode>
                <c:ptCount val="6"/>
                <c:pt idx="0">
                  <c:v>6483.7951933333343</c:v>
                </c:pt>
                <c:pt idx="1">
                  <c:v>11212.818476666667</c:v>
                </c:pt>
                <c:pt idx="2">
                  <c:v>23673.438886666667</c:v>
                </c:pt>
                <c:pt idx="3">
                  <c:v>44274.145786666661</c:v>
                </c:pt>
                <c:pt idx="4">
                  <c:v>129060.66590333333</c:v>
                </c:pt>
                <c:pt idx="5" formatCode="General">
                  <c:v>254381.65479000003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68-4851-B6C4-E57096E61372}"/>
            </c:ext>
          </c:extLst>
        </c:ser>
        <c:ser>
          <c:idx val="7"/>
          <c:order val="7"/>
          <c:tx>
            <c:v>PFOS Freundlich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HSM'!$D$55:$D$60</c:f>
              <c:numCache>
                <c:formatCode>0.00</c:formatCode>
                <c:ptCount val="6"/>
                <c:pt idx="0">
                  <c:v>3.444806666666667</c:v>
                </c:pt>
                <c:pt idx="1">
                  <c:v>5.9781899999999997</c:v>
                </c:pt>
                <c:pt idx="2">
                  <c:v>13.554446666666665</c:v>
                </c:pt>
                <c:pt idx="3">
                  <c:v>22.310880000000001</c:v>
                </c:pt>
                <c:pt idx="4">
                  <c:v>47.087429999999998</c:v>
                </c:pt>
                <c:pt idx="5" formatCode="General">
                  <c:v>109.03854333333334</c:v>
                </c:pt>
              </c:numCache>
            </c:numRef>
          </c:xVal>
          <c:yVal>
            <c:numRef>
              <c:f>'Isotherms - HSM'!$AF$55:$AF$60</c:f>
              <c:numCache>
                <c:formatCode>General</c:formatCode>
                <c:ptCount val="6"/>
                <c:pt idx="0">
                  <c:v>6085.7999634140479</c:v>
                </c:pt>
                <c:pt idx="1">
                  <c:v>11134.593175744874</c:v>
                </c:pt>
                <c:pt idx="2">
                  <c:v>27306.716959202633</c:v>
                </c:pt>
                <c:pt idx="3">
                  <c:v>47147.001702600202</c:v>
                </c:pt>
                <c:pt idx="4">
                  <c:v>106891.10685420191</c:v>
                </c:pt>
                <c:pt idx="5">
                  <c:v>268273.72560419003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68-4851-B6C4-E57096E61372}"/>
            </c:ext>
          </c:extLst>
        </c:ser>
        <c:ser>
          <c:idx val="8"/>
          <c:order val="8"/>
          <c:tx>
            <c:v>8:2 FTS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HSM'!$D$4:$D$9</c:f>
              <c:numCache>
                <c:formatCode>0.00</c:formatCode>
                <c:ptCount val="6"/>
                <c:pt idx="0">
                  <c:v>2.9387933333333334</c:v>
                </c:pt>
                <c:pt idx="1">
                  <c:v>5.4042699999999995</c:v>
                </c:pt>
                <c:pt idx="2">
                  <c:v>14.810279999999999</c:v>
                </c:pt>
                <c:pt idx="3">
                  <c:v>24.456610000000001</c:v>
                </c:pt>
                <c:pt idx="4">
                  <c:v>60.936783333333331</c:v>
                </c:pt>
                <c:pt idx="5" formatCode="General">
                  <c:v>97.518286666666668</c:v>
                </c:pt>
              </c:numCache>
            </c:numRef>
          </c:xVal>
          <c:yVal>
            <c:numRef>
              <c:f>'Isotherms - HSM'!$E$4:$E$9</c:f>
              <c:numCache>
                <c:formatCode>0.00</c:formatCode>
                <c:ptCount val="6"/>
                <c:pt idx="0">
                  <c:v>7925.1545399999995</c:v>
                </c:pt>
                <c:pt idx="1">
                  <c:v>10190.629063333334</c:v>
                </c:pt>
                <c:pt idx="2">
                  <c:v>24728.663053333334</c:v>
                </c:pt>
                <c:pt idx="3">
                  <c:v>41275.730056666667</c:v>
                </c:pt>
                <c:pt idx="4">
                  <c:v>143266.02988333334</c:v>
                </c:pt>
                <c:pt idx="5" formatCode="General">
                  <c:v>256370.36504666661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68-4851-B6C4-E57096E61372}"/>
            </c:ext>
          </c:extLst>
        </c:ser>
        <c:ser>
          <c:idx val="9"/>
          <c:order val="9"/>
          <c:tx>
            <c:v>8:2 FTS Freundlich</c:v>
          </c:tx>
          <c:spPr>
            <a:ln w="317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HSM'!$D$4:$D$9</c:f>
              <c:numCache>
                <c:formatCode>0.00</c:formatCode>
                <c:ptCount val="6"/>
                <c:pt idx="0">
                  <c:v>2.9387933333333334</c:v>
                </c:pt>
                <c:pt idx="1">
                  <c:v>5.4042699999999995</c:v>
                </c:pt>
                <c:pt idx="2">
                  <c:v>14.810279999999999</c:v>
                </c:pt>
                <c:pt idx="3">
                  <c:v>24.456610000000001</c:v>
                </c:pt>
                <c:pt idx="4">
                  <c:v>60.936783333333331</c:v>
                </c:pt>
                <c:pt idx="5" formatCode="General">
                  <c:v>97.518286666666668</c:v>
                </c:pt>
              </c:numCache>
            </c:numRef>
          </c:xVal>
          <c:yVal>
            <c:numRef>
              <c:f>'Isotherms - HSM'!$AF$4:$AF$9</c:f>
              <c:numCache>
                <c:formatCode>General</c:formatCode>
                <c:ptCount val="6"/>
                <c:pt idx="0">
                  <c:v>5998.870037791964</c:v>
                </c:pt>
                <c:pt idx="1">
                  <c:v>11157.281929851764</c:v>
                </c:pt>
                <c:pt idx="2">
                  <c:v>31155.031933781265</c:v>
                </c:pt>
                <c:pt idx="3">
                  <c:v>51929.349278936555</c:v>
                </c:pt>
                <c:pt idx="4">
                  <c:v>131604.49768776703</c:v>
                </c:pt>
                <c:pt idx="5">
                  <c:v>212459.18345736279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568-4851-B6C4-E57096E61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594496"/>
        <c:axId val="632590560"/>
      </c:scatterChart>
      <c:valAx>
        <c:axId val="632594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90560"/>
        <c:crosses val="autoZero"/>
        <c:crossBetween val="midCat"/>
      </c:valAx>
      <c:valAx>
        <c:axId val="632590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</a:t>
                </a:r>
                <a:r>
                  <a:rPr lang="en-US" sz="1400" b="1" baseline="0"/>
                  <a:t> in Solid (ug/kg)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94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24766695829688"/>
          <c:y val="0.20432642930503253"/>
          <c:w val="0.16094986390590066"/>
          <c:h val="0.54598168435467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BM1</a:t>
            </a:r>
            <a:br>
              <a:rPr lang="en-US" sz="1100" baseline="0"/>
            </a:br>
            <a:r>
              <a:rPr lang="en-US" sz="1100" baseline="0"/>
              <a:t>8:2 FTS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BM1'!$D$4:$D$9</c:f>
              <c:numCache>
                <c:formatCode>0.00</c:formatCode>
                <c:ptCount val="6"/>
                <c:pt idx="0">
                  <c:v>1.0013066666666668</c:v>
                </c:pt>
                <c:pt idx="1">
                  <c:v>2.5112266666666669</c:v>
                </c:pt>
                <c:pt idx="2">
                  <c:v>4.5064233333333332</c:v>
                </c:pt>
                <c:pt idx="3">
                  <c:v>8.9282866666666667</c:v>
                </c:pt>
                <c:pt idx="4">
                  <c:v>27.381876666666667</c:v>
                </c:pt>
                <c:pt idx="5">
                  <c:v>12.395300000000001</c:v>
                </c:pt>
              </c:numCache>
            </c:numRef>
          </c:xVal>
          <c:yVal>
            <c:numRef>
              <c:f>'Isotherms - BM1'!$E$4:$E$9</c:f>
              <c:numCache>
                <c:formatCode>0.00</c:formatCode>
                <c:ptCount val="6"/>
                <c:pt idx="0">
                  <c:v>7927.0920266666662</c:v>
                </c:pt>
                <c:pt idx="1">
                  <c:v>10193.522106666665</c:v>
                </c:pt>
                <c:pt idx="2">
                  <c:v>24738.966909999999</c:v>
                </c:pt>
                <c:pt idx="3">
                  <c:v>41291.258379999999</c:v>
                </c:pt>
                <c:pt idx="4">
                  <c:v>143299.58478999996</c:v>
                </c:pt>
                <c:pt idx="5" formatCode="General">
                  <c:v>256455.48803333333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2F-4A34-8803-45C6FAA54C19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BM1'!$D$4:$D$9</c:f>
              <c:numCache>
                <c:formatCode>0.00</c:formatCode>
                <c:ptCount val="6"/>
                <c:pt idx="0">
                  <c:v>1.0013066666666668</c:v>
                </c:pt>
                <c:pt idx="1">
                  <c:v>2.5112266666666669</c:v>
                </c:pt>
                <c:pt idx="2">
                  <c:v>4.5064233333333332</c:v>
                </c:pt>
                <c:pt idx="3">
                  <c:v>8.9282866666666667</c:v>
                </c:pt>
                <c:pt idx="4">
                  <c:v>27.381876666666667</c:v>
                </c:pt>
                <c:pt idx="5">
                  <c:v>12.395300000000001</c:v>
                </c:pt>
              </c:numCache>
            </c:numRef>
          </c:xVal>
          <c:yVal>
            <c:numRef>
              <c:f>'Isotherms - BM1'!$X$4:$X$9</c:f>
              <c:numCache>
                <c:formatCode>0</c:formatCode>
                <c:ptCount val="6"/>
                <c:pt idx="0">
                  <c:v>5184.1116277351757</c:v>
                </c:pt>
                <c:pt idx="1">
                  <c:v>13001.490564799115</c:v>
                </c:pt>
                <c:pt idx="2">
                  <c:v>23331.314586735291</c:v>
                </c:pt>
                <c:pt idx="3">
                  <c:v>46224.830855391425</c:v>
                </c:pt>
                <c:pt idx="4">
                  <c:v>141765.43011459798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2F-4A34-8803-45C6FAA54C19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BM1'!$D$4:$D$9</c:f>
              <c:numCache>
                <c:formatCode>0.00</c:formatCode>
                <c:ptCount val="6"/>
                <c:pt idx="0">
                  <c:v>1.0013066666666668</c:v>
                </c:pt>
                <c:pt idx="1">
                  <c:v>2.5112266666666669</c:v>
                </c:pt>
                <c:pt idx="2">
                  <c:v>4.5064233333333332</c:v>
                </c:pt>
                <c:pt idx="3">
                  <c:v>8.9282866666666667</c:v>
                </c:pt>
                <c:pt idx="4">
                  <c:v>27.381876666666667</c:v>
                </c:pt>
                <c:pt idx="5">
                  <c:v>12.395300000000001</c:v>
                </c:pt>
              </c:numCache>
            </c:numRef>
          </c:xVal>
          <c:yVal>
            <c:numRef>
              <c:f>'Isotherms - BM1'!$AF$4:$AF$9</c:f>
              <c:numCache>
                <c:formatCode>General</c:formatCode>
                <c:ptCount val="6"/>
                <c:pt idx="0">
                  <c:v>6143.5112381609397</c:v>
                </c:pt>
                <c:pt idx="1">
                  <c:v>14186.704201763141</c:v>
                </c:pt>
                <c:pt idx="2">
                  <c:v>24156.072884912803</c:v>
                </c:pt>
                <c:pt idx="3">
                  <c:v>45009.193688533567</c:v>
                </c:pt>
                <c:pt idx="4">
                  <c:v>124823.69791759973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2F-4A34-8803-45C6FAA54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6299230757321"/>
          <c:y val="0.14972149314668998"/>
          <c:w val="0.31767150276266204"/>
          <c:h val="0.2488436862058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BM1</a:t>
            </a:r>
            <a:br>
              <a:rPr lang="en-US" sz="1100" baseline="0"/>
            </a:br>
            <a:r>
              <a:rPr lang="en-US" sz="1100" baseline="0"/>
              <a:t>PFBS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BM1'!$D$17:$D$22</c:f>
              <c:numCache>
                <c:formatCode>0.00</c:formatCode>
                <c:ptCount val="6"/>
                <c:pt idx="0">
                  <c:v>5.8372766666666678</c:v>
                </c:pt>
                <c:pt idx="1">
                  <c:v>15.545296666666667</c:v>
                </c:pt>
                <c:pt idx="2">
                  <c:v>25.523509999999998</c:v>
                </c:pt>
                <c:pt idx="3">
                  <c:v>56.869583333333338</c:v>
                </c:pt>
                <c:pt idx="4">
                  <c:v>159.16568333333336</c:v>
                </c:pt>
                <c:pt idx="5">
                  <c:v>30.126486666666668</c:v>
                </c:pt>
              </c:numCache>
            </c:numRef>
          </c:xVal>
          <c:yVal>
            <c:numRef>
              <c:f>'Isotherms - BM1'!$E$17:$E$22</c:f>
              <c:numCache>
                <c:formatCode>0.00</c:formatCode>
                <c:ptCount val="6"/>
                <c:pt idx="0">
                  <c:v>8063.4693899999993</c:v>
                </c:pt>
                <c:pt idx="1">
                  <c:v>14164.038036666669</c:v>
                </c:pt>
                <c:pt idx="2">
                  <c:v>31324.476490000001</c:v>
                </c:pt>
                <c:pt idx="3">
                  <c:v>57566.023749999993</c:v>
                </c:pt>
                <c:pt idx="4">
                  <c:v>170503.45098333334</c:v>
                </c:pt>
                <c:pt idx="5" formatCode="General">
                  <c:v>330133.4501800001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3B-40E5-818D-E8BCEC5E4B2E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BM1'!$D$17:$D$22</c:f>
              <c:numCache>
                <c:formatCode>0.00</c:formatCode>
                <c:ptCount val="6"/>
                <c:pt idx="0">
                  <c:v>5.8372766666666678</c:v>
                </c:pt>
                <c:pt idx="1">
                  <c:v>15.545296666666667</c:v>
                </c:pt>
                <c:pt idx="2">
                  <c:v>25.523509999999998</c:v>
                </c:pt>
                <c:pt idx="3">
                  <c:v>56.869583333333338</c:v>
                </c:pt>
                <c:pt idx="4">
                  <c:v>159.16568333333336</c:v>
                </c:pt>
                <c:pt idx="5">
                  <c:v>30.126486666666668</c:v>
                </c:pt>
              </c:numCache>
            </c:numRef>
          </c:xVal>
          <c:yVal>
            <c:numRef>
              <c:f>'Isotherms - BM1'!$X$17:$X$22</c:f>
              <c:numCache>
                <c:formatCode>0</c:formatCode>
                <c:ptCount val="6"/>
                <c:pt idx="0">
                  <c:v>6229.7843023657406</c:v>
                </c:pt>
                <c:pt idx="1">
                  <c:v>16590.586550918684</c:v>
                </c:pt>
                <c:pt idx="2">
                  <c:v>27239.750039699844</c:v>
                </c:pt>
                <c:pt idx="3">
                  <c:v>60693.578707973837</c:v>
                </c:pt>
                <c:pt idx="4">
                  <c:v>169868.19494923096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3B-40E5-818D-E8BCEC5E4B2E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BM1'!$D$17:$D$22</c:f>
              <c:numCache>
                <c:formatCode>0.00</c:formatCode>
                <c:ptCount val="6"/>
                <c:pt idx="0">
                  <c:v>5.8372766666666678</c:v>
                </c:pt>
                <c:pt idx="1">
                  <c:v>15.545296666666667</c:v>
                </c:pt>
                <c:pt idx="2">
                  <c:v>25.523509999999998</c:v>
                </c:pt>
                <c:pt idx="3">
                  <c:v>56.869583333333338</c:v>
                </c:pt>
                <c:pt idx="4">
                  <c:v>159.16568333333336</c:v>
                </c:pt>
                <c:pt idx="5">
                  <c:v>30.126486666666668</c:v>
                </c:pt>
              </c:numCache>
            </c:numRef>
          </c:xVal>
          <c:yVal>
            <c:numRef>
              <c:f>'Isotherms - BM1'!$AF$17:$AF$22</c:f>
              <c:numCache>
                <c:formatCode>General</c:formatCode>
                <c:ptCount val="6"/>
                <c:pt idx="0">
                  <c:v>7096.6805648930176</c:v>
                </c:pt>
                <c:pt idx="1">
                  <c:v>17866.668875075924</c:v>
                </c:pt>
                <c:pt idx="2">
                  <c:v>28512.344939633072</c:v>
                </c:pt>
                <c:pt idx="3">
                  <c:v>60675.683643486693</c:v>
                </c:pt>
                <c:pt idx="4">
                  <c:v>160083.21323515766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3B-40E5-818D-E8BCEC5E4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87398208242328"/>
          <c:y val="0.13583260425780114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HSM Treatment (50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Graphs'!$C$49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Graphs'!$B$50:$B$55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Graphs'!$C$50:$C$55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A-4035-BCE7-81D47CD3DE8F}"/>
            </c:ext>
          </c:extLst>
        </c:ser>
        <c:ser>
          <c:idx val="1"/>
          <c:order val="1"/>
          <c:tx>
            <c:strRef>
              <c:f>'Raw Data &amp; Graphs'!$D$31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Graphs'!$B$50:$B$55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Graphs'!$D$50:$D$55</c:f>
              <c:numCache>
                <c:formatCode>0.000</c:formatCode>
                <c:ptCount val="6"/>
                <c:pt idx="0">
                  <c:v>0.97119899391758679</c:v>
                </c:pt>
                <c:pt idx="1">
                  <c:v>0.93585846380497928</c:v>
                </c:pt>
                <c:pt idx="2">
                  <c:v>7.7937649880095335E-3</c:v>
                </c:pt>
                <c:pt idx="3">
                  <c:v>0.90841307814992034</c:v>
                </c:pt>
                <c:pt idx="4">
                  <c:v>0.56621904173007453</c:v>
                </c:pt>
                <c:pt idx="5">
                  <c:v>0.59727763900567987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A-4035-BCE7-81D47CD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BM1</a:t>
            </a:r>
            <a:br>
              <a:rPr lang="en-US" sz="1100" baseline="0"/>
            </a:br>
            <a:r>
              <a:rPr lang="en-US" sz="1100" baseline="0"/>
              <a:t>PFHxA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BM1'!$D$30:$D$35</c:f>
              <c:numCache>
                <c:formatCode>0.00</c:formatCode>
                <c:ptCount val="6"/>
                <c:pt idx="0">
                  <c:v>4.7821166666666661</c:v>
                </c:pt>
                <c:pt idx="1">
                  <c:v>12.076126666666665</c:v>
                </c:pt>
                <c:pt idx="2">
                  <c:v>21.072683333333334</c:v>
                </c:pt>
                <c:pt idx="3">
                  <c:v>43.405840000000005</c:v>
                </c:pt>
                <c:pt idx="4">
                  <c:v>126.53900666666667</c:v>
                </c:pt>
                <c:pt idx="5">
                  <c:v>23.668276666666667</c:v>
                </c:pt>
              </c:numCache>
            </c:numRef>
          </c:xVal>
          <c:yVal>
            <c:numRef>
              <c:f>'Isotherms - BM1'!$E$30:$E$35</c:f>
              <c:numCache>
                <c:formatCode>0.00</c:formatCode>
                <c:ptCount val="6"/>
                <c:pt idx="0">
                  <c:v>6282.7245500000017</c:v>
                </c:pt>
                <c:pt idx="1">
                  <c:v>11374.107206666667</c:v>
                </c:pt>
                <c:pt idx="2">
                  <c:v>23876.24065</c:v>
                </c:pt>
                <c:pt idx="3">
                  <c:v>45895.55416</c:v>
                </c:pt>
                <c:pt idx="4">
                  <c:v>132768.71432666667</c:v>
                </c:pt>
                <c:pt idx="5" formatCode="General">
                  <c:v>285691.24172333331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27-4997-86BA-B14E4C1404DC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BM1'!$D$30:$D$35</c:f>
              <c:numCache>
                <c:formatCode>0.00</c:formatCode>
                <c:ptCount val="6"/>
                <c:pt idx="0">
                  <c:v>4.7821166666666661</c:v>
                </c:pt>
                <c:pt idx="1">
                  <c:v>12.076126666666665</c:v>
                </c:pt>
                <c:pt idx="2">
                  <c:v>21.072683333333334</c:v>
                </c:pt>
                <c:pt idx="3">
                  <c:v>43.405840000000005</c:v>
                </c:pt>
                <c:pt idx="4">
                  <c:v>126.53900666666667</c:v>
                </c:pt>
                <c:pt idx="5">
                  <c:v>23.668276666666667</c:v>
                </c:pt>
              </c:numCache>
            </c:numRef>
          </c:xVal>
          <c:yVal>
            <c:numRef>
              <c:f>'Isotherms - BM1'!$X$30:$X$35</c:f>
              <c:numCache>
                <c:formatCode>0</c:formatCode>
                <c:ptCount val="6"/>
                <c:pt idx="0">
                  <c:v>5029.5336077296051</c:v>
                </c:pt>
                <c:pt idx="1">
                  <c:v>12699.806661577915</c:v>
                </c:pt>
                <c:pt idx="2">
                  <c:v>22158.599346501243</c:v>
                </c:pt>
                <c:pt idx="3">
                  <c:v>45630.372445128793</c:v>
                </c:pt>
                <c:pt idx="4">
                  <c:v>132891.27029802868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27-4997-86BA-B14E4C1404DC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BM1'!$D$30:$D$35</c:f>
              <c:numCache>
                <c:formatCode>0.00</c:formatCode>
                <c:ptCount val="6"/>
                <c:pt idx="0">
                  <c:v>4.7821166666666661</c:v>
                </c:pt>
                <c:pt idx="1">
                  <c:v>12.076126666666665</c:v>
                </c:pt>
                <c:pt idx="2">
                  <c:v>21.072683333333334</c:v>
                </c:pt>
                <c:pt idx="3">
                  <c:v>43.405840000000005</c:v>
                </c:pt>
                <c:pt idx="4">
                  <c:v>126.53900666666667</c:v>
                </c:pt>
                <c:pt idx="5">
                  <c:v>23.668276666666667</c:v>
                </c:pt>
              </c:numCache>
            </c:numRef>
          </c:xVal>
          <c:yVal>
            <c:numRef>
              <c:f>'Isotherms - BM1'!$AF$30:$AF$35</c:f>
              <c:numCache>
                <c:formatCode>General</c:formatCode>
                <c:ptCount val="6"/>
                <c:pt idx="0">
                  <c:v>5619.7376181899999</c:v>
                </c:pt>
                <c:pt idx="1">
                  <c:v>13595.713892309312</c:v>
                </c:pt>
                <c:pt idx="2">
                  <c:v>23120.77665784959</c:v>
                </c:pt>
                <c:pt idx="3">
                  <c:v>46057.954129900216</c:v>
                </c:pt>
                <c:pt idx="4">
                  <c:v>127782.83965542421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27-4997-86BA-B14E4C140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52469500162032"/>
          <c:y val="0.15898075240594922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BM1</a:t>
            </a:r>
            <a:br>
              <a:rPr lang="en-US" sz="1100" baseline="0"/>
            </a:br>
            <a:r>
              <a:rPr lang="en-US" sz="1100" baseline="0"/>
              <a:t>PFOA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BM1'!$D$42:$D$47</c:f>
              <c:numCache>
                <c:formatCode>0.00</c:formatCode>
                <c:ptCount val="6"/>
                <c:pt idx="0">
                  <c:v>3.5719300000000005</c:v>
                </c:pt>
                <c:pt idx="1">
                  <c:v>8.5918200000000002</c:v>
                </c:pt>
                <c:pt idx="2">
                  <c:v>16.292623333333331</c:v>
                </c:pt>
                <c:pt idx="3">
                  <c:v>27.819763333333334</c:v>
                </c:pt>
                <c:pt idx="4">
                  <c:v>84.617686666666657</c:v>
                </c:pt>
                <c:pt idx="5">
                  <c:v>20.917013333333333</c:v>
                </c:pt>
              </c:numCache>
            </c:numRef>
          </c:xVal>
          <c:yVal>
            <c:numRef>
              <c:f>'Isotherms - BM1'!$E$42:$E$47</c:f>
              <c:numCache>
                <c:formatCode>0.00</c:formatCode>
                <c:ptCount val="6"/>
                <c:pt idx="0">
                  <c:v>7030.4547366666675</c:v>
                </c:pt>
                <c:pt idx="1">
                  <c:v>12026.094846666665</c:v>
                </c:pt>
                <c:pt idx="2">
                  <c:v>25514.797376666658</c:v>
                </c:pt>
                <c:pt idx="3">
                  <c:v>47397.316903333332</c:v>
                </c:pt>
                <c:pt idx="4">
                  <c:v>144125.68564666668</c:v>
                </c:pt>
                <c:pt idx="5" formatCode="General">
                  <c:v>298382.41631999996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54-4CA1-8E58-620E38A22120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BM1'!$D$42:$D$47</c:f>
              <c:numCache>
                <c:formatCode>0.00</c:formatCode>
                <c:ptCount val="6"/>
                <c:pt idx="0">
                  <c:v>3.5719300000000005</c:v>
                </c:pt>
                <c:pt idx="1">
                  <c:v>8.5918200000000002</c:v>
                </c:pt>
                <c:pt idx="2">
                  <c:v>16.292623333333331</c:v>
                </c:pt>
                <c:pt idx="3">
                  <c:v>27.819763333333334</c:v>
                </c:pt>
                <c:pt idx="4">
                  <c:v>84.617686666666657</c:v>
                </c:pt>
                <c:pt idx="5">
                  <c:v>20.917013333333333</c:v>
                </c:pt>
              </c:numCache>
            </c:numRef>
          </c:xVal>
          <c:yVal>
            <c:numRef>
              <c:f>'Isotherms - BM1'!$X$42:$X$47</c:f>
              <c:numCache>
                <c:formatCode>0</c:formatCode>
                <c:ptCount val="6"/>
                <c:pt idx="0">
                  <c:v>6060.1837900922719</c:v>
                </c:pt>
                <c:pt idx="1">
                  <c:v>14576.995710074392</c:v>
                </c:pt>
                <c:pt idx="2">
                  <c:v>27642.280727824706</c:v>
                </c:pt>
                <c:pt idx="3">
                  <c:v>47199.37924967429</c:v>
                </c:pt>
                <c:pt idx="4">
                  <c:v>143563.48874260997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54-4CA1-8E58-620E38A22120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BM1'!$D$42:$D$47</c:f>
              <c:numCache>
                <c:formatCode>0.00</c:formatCode>
                <c:ptCount val="6"/>
                <c:pt idx="0">
                  <c:v>3.5719300000000005</c:v>
                </c:pt>
                <c:pt idx="1">
                  <c:v>8.5918200000000002</c:v>
                </c:pt>
                <c:pt idx="2">
                  <c:v>16.292623333333331</c:v>
                </c:pt>
                <c:pt idx="3">
                  <c:v>27.819763333333334</c:v>
                </c:pt>
                <c:pt idx="4">
                  <c:v>84.617686666666657</c:v>
                </c:pt>
                <c:pt idx="5">
                  <c:v>20.917013333333333</c:v>
                </c:pt>
              </c:numCache>
            </c:numRef>
          </c:xVal>
          <c:yVal>
            <c:numRef>
              <c:f>'Isotherms - BM1'!$AF$42:$AF$47</c:f>
              <c:numCache>
                <c:formatCode>General</c:formatCode>
                <c:ptCount val="6"/>
                <c:pt idx="0">
                  <c:v>6070.0402083779854</c:v>
                </c:pt>
                <c:pt idx="1">
                  <c:v>14393.499127907055</c:v>
                </c:pt>
                <c:pt idx="2">
                  <c:v>27011.371653258786</c:v>
                </c:pt>
                <c:pt idx="3">
                  <c:v>45721.989093332806</c:v>
                </c:pt>
                <c:pt idx="4">
                  <c:v>136573.2363782122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54-4CA1-8E58-620E38A2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42421972215556"/>
          <c:y val="0.20064741907261588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</a:t>
            </a:r>
            <a:r>
              <a:rPr lang="en-US" sz="1100" baseline="0"/>
              <a:t> for </a:t>
            </a:r>
            <a:r>
              <a:rPr lang="en-US" sz="1100" b="0" i="0" u="none" strike="noStrike" baseline="0">
                <a:effectLst/>
              </a:rPr>
              <a:t>BM1</a:t>
            </a:r>
            <a:br>
              <a:rPr lang="en-US" sz="1100" baseline="0"/>
            </a:br>
            <a:r>
              <a:rPr lang="en-US" sz="1100" baseline="0"/>
              <a:t>PFOS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BM1'!$D$55:$D$60</c:f>
              <c:numCache>
                <c:formatCode>0.00</c:formatCode>
                <c:ptCount val="6"/>
                <c:pt idx="0">
                  <c:v>0.86142999999999992</c:v>
                </c:pt>
                <c:pt idx="1">
                  <c:v>1.7312100000000001</c:v>
                </c:pt>
                <c:pt idx="2">
                  <c:v>2.9366300000000005</c:v>
                </c:pt>
                <c:pt idx="3">
                  <c:v>5.5877066666666657</c:v>
                </c:pt>
                <c:pt idx="4">
                  <c:v>16.738719999999997</c:v>
                </c:pt>
                <c:pt idx="5">
                  <c:v>9.0001566666666672</c:v>
                </c:pt>
              </c:numCache>
            </c:numRef>
          </c:xVal>
          <c:yVal>
            <c:numRef>
              <c:f>'Isotherms - BM1'!$E$55:$E$60</c:f>
              <c:numCache>
                <c:formatCode>0.00</c:formatCode>
                <c:ptCount val="6"/>
                <c:pt idx="0">
                  <c:v>6486.3785700000017</c:v>
                </c:pt>
                <c:pt idx="1">
                  <c:v>11217.065456666667</c:v>
                </c:pt>
                <c:pt idx="2">
                  <c:v>23684.056703333335</c:v>
                </c:pt>
                <c:pt idx="3">
                  <c:v>44290.86896</c:v>
                </c:pt>
                <c:pt idx="4">
                  <c:v>129091.01461333335</c:v>
                </c:pt>
                <c:pt idx="5" formatCode="General">
                  <c:v>254481.69317666668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00-49DE-AC64-D4AD686752D0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BM1'!$D$55:$D$60</c:f>
              <c:numCache>
                <c:formatCode>0.00</c:formatCode>
                <c:ptCount val="6"/>
                <c:pt idx="0">
                  <c:v>0.86142999999999992</c:v>
                </c:pt>
                <c:pt idx="1">
                  <c:v>1.7312100000000001</c:v>
                </c:pt>
                <c:pt idx="2">
                  <c:v>2.9366300000000005</c:v>
                </c:pt>
                <c:pt idx="3">
                  <c:v>5.5877066666666657</c:v>
                </c:pt>
                <c:pt idx="4">
                  <c:v>16.738719999999997</c:v>
                </c:pt>
                <c:pt idx="5">
                  <c:v>9.0001566666666672</c:v>
                </c:pt>
              </c:numCache>
            </c:numRef>
          </c:xVal>
          <c:yVal>
            <c:numRef>
              <c:f>'Isotherms - BM1'!$X$55:$X$60</c:f>
              <c:numCache>
                <c:formatCode>0</c:formatCode>
                <c:ptCount val="6"/>
                <c:pt idx="0">
                  <c:v>6659.1684480023496</c:v>
                </c:pt>
                <c:pt idx="1">
                  <c:v>13382.885174975941</c:v>
                </c:pt>
                <c:pt idx="2">
                  <c:v>22701.221106929945</c:v>
                </c:pt>
                <c:pt idx="3">
                  <c:v>43195.008128493755</c:v>
                </c:pt>
                <c:pt idx="4">
                  <c:v>129396.37002764951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00-49DE-AC64-D4AD686752D0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BM1'!$D$55:$D$60</c:f>
              <c:numCache>
                <c:formatCode>0.00</c:formatCode>
                <c:ptCount val="6"/>
                <c:pt idx="0">
                  <c:v>0.86142999999999992</c:v>
                </c:pt>
                <c:pt idx="1">
                  <c:v>1.7312100000000001</c:v>
                </c:pt>
                <c:pt idx="2">
                  <c:v>2.9366300000000005</c:v>
                </c:pt>
                <c:pt idx="3">
                  <c:v>5.5877066666666657</c:v>
                </c:pt>
                <c:pt idx="4">
                  <c:v>16.738719999999997</c:v>
                </c:pt>
                <c:pt idx="5">
                  <c:v>9.0001566666666672</c:v>
                </c:pt>
              </c:numCache>
            </c:numRef>
          </c:xVal>
          <c:yVal>
            <c:numRef>
              <c:f>'Isotherms - BM1'!$AF$55:$AF$60</c:f>
              <c:numCache>
                <c:formatCode>General</c:formatCode>
                <c:ptCount val="6"/>
                <c:pt idx="0">
                  <c:v>6219.9375392998554</c:v>
                </c:pt>
                <c:pt idx="1">
                  <c:v>12765.445132967789</c:v>
                </c:pt>
                <c:pt idx="2">
                  <c:v>22000.894013979105</c:v>
                </c:pt>
                <c:pt idx="3">
                  <c:v>42680.594109995574</c:v>
                </c:pt>
                <c:pt idx="4">
                  <c:v>132146.3225655127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00-49DE-AC64-D4AD68675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97445736188794"/>
          <c:y val="0.18212890055409742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BM1'!$AD$4:$AD$9</c:f>
              <c:numCache>
                <c:formatCode>General</c:formatCode>
                <c:ptCount val="6"/>
                <c:pt idx="0">
                  <c:v>5.6710769329693111E-4</c:v>
                </c:pt>
                <c:pt idx="1">
                  <c:v>0.39988591448104854</c:v>
                </c:pt>
                <c:pt idx="2">
                  <c:v>0.65383198692063638</c:v>
                </c:pt>
                <c:pt idx="3">
                  <c:v>0.95076812601025862</c:v>
                </c:pt>
                <c:pt idx="4">
                  <c:v>1.4374632099793965</c:v>
                </c:pt>
              </c:numCache>
            </c:numRef>
          </c:xVal>
          <c:yVal>
            <c:numRef>
              <c:f>'Isotherms - BM1'!$AE$4:$AE$9</c:f>
              <c:numCache>
                <c:formatCode>General</c:formatCode>
                <c:ptCount val="6"/>
                <c:pt idx="0">
                  <c:v>3.8991139000051227</c:v>
                </c:pt>
                <c:pt idx="1">
                  <c:v>4.0083242691092096</c:v>
                </c:pt>
                <c:pt idx="2">
                  <c:v>4.3933815596967305</c:v>
                </c:pt>
                <c:pt idx="3">
                  <c:v>4.6158581185046961</c:v>
                </c:pt>
                <c:pt idx="4">
                  <c:v>5.1562449320325641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99-49DA-8EE0-57C9AB375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BM1'!$AD$17:$AD$22</c:f>
              <c:numCache>
                <c:formatCode>General</c:formatCode>
                <c:ptCount val="6"/>
                <c:pt idx="0">
                  <c:v>0.76621027785001861</c:v>
                </c:pt>
                <c:pt idx="1">
                  <c:v>1.1915990145404773</c:v>
                </c:pt>
                <c:pt idx="2">
                  <c:v>1.4069403984507916</c:v>
                </c:pt>
                <c:pt idx="3">
                  <c:v>1.7548800463162255</c:v>
                </c:pt>
                <c:pt idx="4">
                  <c:v>2.2018494381159579</c:v>
                </c:pt>
              </c:numCache>
            </c:numRef>
          </c:xVal>
          <c:yVal>
            <c:numRef>
              <c:f>'Isotherms - BM1'!$AE$17:$AE$22</c:f>
              <c:numCache>
                <c:formatCode>General</c:formatCode>
                <c:ptCount val="6"/>
                <c:pt idx="0">
                  <c:v>3.9065219416489616</c:v>
                </c:pt>
                <c:pt idx="1">
                  <c:v>4.1511870843591785</c:v>
                </c:pt>
                <c:pt idx="2">
                  <c:v>4.4958838215846528</c:v>
                </c:pt>
                <c:pt idx="3">
                  <c:v>4.7601662325284018</c:v>
                </c:pt>
                <c:pt idx="4">
                  <c:v>5.231733173521194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0A-47D2-A429-9F97F91C2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BM1'!$AD$30:$AD$35</c:f>
              <c:numCache>
                <c:formatCode>General</c:formatCode>
                <c:ptCount val="6"/>
                <c:pt idx="0">
                  <c:v>0.67962016715229767</c:v>
                </c:pt>
                <c:pt idx="1">
                  <c:v>1.081927659696031</c:v>
                </c:pt>
                <c:pt idx="2">
                  <c:v>1.3237198409075814</c:v>
                </c:pt>
                <c:pt idx="3">
                  <c:v>1.6375481652071171</c:v>
                </c:pt>
                <c:pt idx="4">
                  <c:v>2.1022244209175143</c:v>
                </c:pt>
              </c:numCache>
            </c:numRef>
          </c:xVal>
          <c:yVal>
            <c:numRef>
              <c:f>'Isotherms - BM1'!$AE$30:$AE$35</c:f>
              <c:numCache>
                <c:formatCode>General</c:formatCode>
                <c:ptCount val="6"/>
                <c:pt idx="0">
                  <c:v>3.798148019601765</c:v>
                </c:pt>
                <c:pt idx="1">
                  <c:v>4.0559173173788121</c:v>
                </c:pt>
                <c:pt idx="2">
                  <c:v>4.3779659475207078</c:v>
                </c:pt>
                <c:pt idx="3">
                  <c:v>4.6617706180580987</c:v>
                </c:pt>
                <c:pt idx="4">
                  <c:v>5.1230957497608269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A6-454E-BA97-D329F9A0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BM1'!$AD$42:$AD$47</c:f>
              <c:numCache>
                <c:formatCode>General</c:formatCode>
                <c:ptCount val="6"/>
                <c:pt idx="0">
                  <c:v>0.5529029393229995</c:v>
                </c:pt>
                <c:pt idx="1">
                  <c:v>0.93408516991209056</c:v>
                </c:pt>
                <c:pt idx="2">
                  <c:v>1.2119910172406534</c:v>
                </c:pt>
                <c:pt idx="3">
                  <c:v>1.444353431067078</c:v>
                </c:pt>
                <c:pt idx="4">
                  <c:v>1.9274611481326609</c:v>
                </c:pt>
              </c:numCache>
            </c:numRef>
          </c:xVal>
          <c:yVal>
            <c:numRef>
              <c:f>'Isotherms - BM1'!$AE$42:$AE$47</c:f>
              <c:numCache>
                <c:formatCode>General</c:formatCode>
                <c:ptCount val="6"/>
                <c:pt idx="0">
                  <c:v>3.846983416518829</c:v>
                </c:pt>
                <c:pt idx="1">
                  <c:v>4.0801246246900496</c:v>
                </c:pt>
                <c:pt idx="2">
                  <c:v>4.4067921237736787</c:v>
                </c:pt>
                <c:pt idx="3">
                  <c:v>4.6757537575589412</c:v>
                </c:pt>
                <c:pt idx="4">
                  <c:v>5.1587413863694032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95-4ABD-AEB6-43936A7DF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BM1'!$AD$55:$AD$60</c:f>
              <c:numCache>
                <c:formatCode>General</c:formatCode>
                <c:ptCount val="6"/>
                <c:pt idx="0">
                  <c:v>-6.4780007651681362E-2</c:v>
                </c:pt>
                <c:pt idx="1">
                  <c:v>0.23834975205186587</c:v>
                </c:pt>
                <c:pt idx="2">
                  <c:v>0.4678492311394627</c:v>
                </c:pt>
                <c:pt idx="3">
                  <c:v>0.74723359923316224</c:v>
                </c:pt>
                <c:pt idx="4">
                  <c:v>1.2237222446852669</c:v>
                </c:pt>
              </c:numCache>
            </c:numRef>
          </c:xVal>
          <c:yVal>
            <c:numRef>
              <c:f>'Isotherms - BM1'!$AE$55:$AE$60</c:f>
              <c:numCache>
                <c:formatCode>General</c:formatCode>
                <c:ptCount val="6"/>
                <c:pt idx="0">
                  <c:v>3.8120022921729233</c:v>
                </c:pt>
                <c:pt idx="1">
                  <c:v>4.0498792541866386</c:v>
                </c:pt>
                <c:pt idx="2">
                  <c:v>4.3744560921800728</c:v>
                </c:pt>
                <c:pt idx="3">
                  <c:v>4.6463142009628111</c:v>
                </c:pt>
                <c:pt idx="4">
                  <c:v>5.110896014228822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A4-4907-AA94-449ADE87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Freundlich</a:t>
            </a:r>
            <a:r>
              <a:rPr lang="en-US" sz="1800" b="1" baseline="0"/>
              <a:t> Adsorption Isotherms for BM1 with Buffer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39263147662097"/>
          <c:y val="0.13073695271786678"/>
          <c:w val="0.68578096140760181"/>
          <c:h val="0.70363269808665219"/>
        </c:manualLayout>
      </c:layout>
      <c:scatterChart>
        <c:scatterStyle val="lineMarker"/>
        <c:varyColors val="0"/>
        <c:ser>
          <c:idx val="0"/>
          <c:order val="0"/>
          <c:tx>
            <c:v>PFHxA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BM1'!$D$30:$D$34</c:f>
              <c:numCache>
                <c:formatCode>0.00</c:formatCode>
                <c:ptCount val="5"/>
                <c:pt idx="0">
                  <c:v>4.7821166666666661</c:v>
                </c:pt>
                <c:pt idx="1">
                  <c:v>12.076126666666665</c:v>
                </c:pt>
                <c:pt idx="2">
                  <c:v>21.072683333333334</c:v>
                </c:pt>
                <c:pt idx="3">
                  <c:v>43.405840000000005</c:v>
                </c:pt>
                <c:pt idx="4">
                  <c:v>126.53900666666667</c:v>
                </c:pt>
              </c:numCache>
            </c:numRef>
          </c:xVal>
          <c:yVal>
            <c:numRef>
              <c:f>'Isotherms - BM1'!$E$30:$E$34</c:f>
              <c:numCache>
                <c:formatCode>0.00</c:formatCode>
                <c:ptCount val="5"/>
                <c:pt idx="0">
                  <c:v>6282.7245500000017</c:v>
                </c:pt>
                <c:pt idx="1">
                  <c:v>11374.107206666667</c:v>
                </c:pt>
                <c:pt idx="2">
                  <c:v>23876.24065</c:v>
                </c:pt>
                <c:pt idx="3">
                  <c:v>45895.55416</c:v>
                </c:pt>
                <c:pt idx="4">
                  <c:v>132768.71432666667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16-478C-A881-30669A907776}"/>
            </c:ext>
          </c:extLst>
        </c:ser>
        <c:ser>
          <c:idx val="1"/>
          <c:order val="1"/>
          <c:tx>
            <c:v>PFHxA Freundlich</c:v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BM1'!$D$30:$D$34</c:f>
              <c:numCache>
                <c:formatCode>0.00</c:formatCode>
                <c:ptCount val="5"/>
                <c:pt idx="0">
                  <c:v>4.7821166666666661</c:v>
                </c:pt>
                <c:pt idx="1">
                  <c:v>12.076126666666665</c:v>
                </c:pt>
                <c:pt idx="2">
                  <c:v>21.072683333333334</c:v>
                </c:pt>
                <c:pt idx="3">
                  <c:v>43.405840000000005</c:v>
                </c:pt>
                <c:pt idx="4">
                  <c:v>126.53900666666667</c:v>
                </c:pt>
              </c:numCache>
            </c:numRef>
          </c:xVal>
          <c:yVal>
            <c:numRef>
              <c:f>'Isotherms - BM1'!$AF$30:$AF$34</c:f>
              <c:numCache>
                <c:formatCode>General</c:formatCode>
                <c:ptCount val="5"/>
                <c:pt idx="0">
                  <c:v>5619.7376181899999</c:v>
                </c:pt>
                <c:pt idx="1">
                  <c:v>13595.713892309312</c:v>
                </c:pt>
                <c:pt idx="2">
                  <c:v>23120.77665784959</c:v>
                </c:pt>
                <c:pt idx="3">
                  <c:v>46057.954129900216</c:v>
                </c:pt>
                <c:pt idx="4">
                  <c:v>127782.83965542421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16-478C-A881-30669A907776}"/>
            </c:ext>
          </c:extLst>
        </c:ser>
        <c:ser>
          <c:idx val="2"/>
          <c:order val="2"/>
          <c:tx>
            <c:v>PFOA Measured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BM1'!$D$42:$D$46</c:f>
              <c:numCache>
                <c:formatCode>0.00</c:formatCode>
                <c:ptCount val="5"/>
                <c:pt idx="0">
                  <c:v>3.5719300000000005</c:v>
                </c:pt>
                <c:pt idx="1">
                  <c:v>8.5918200000000002</c:v>
                </c:pt>
                <c:pt idx="2">
                  <c:v>16.292623333333331</c:v>
                </c:pt>
                <c:pt idx="3">
                  <c:v>27.819763333333334</c:v>
                </c:pt>
                <c:pt idx="4">
                  <c:v>84.617686666666657</c:v>
                </c:pt>
              </c:numCache>
            </c:numRef>
          </c:xVal>
          <c:yVal>
            <c:numRef>
              <c:f>'Isotherms - BM1'!$E$42:$E$46</c:f>
              <c:numCache>
                <c:formatCode>0.00</c:formatCode>
                <c:ptCount val="5"/>
                <c:pt idx="0">
                  <c:v>7030.4547366666675</c:v>
                </c:pt>
                <c:pt idx="1">
                  <c:v>12026.094846666665</c:v>
                </c:pt>
                <c:pt idx="2">
                  <c:v>25514.797376666658</c:v>
                </c:pt>
                <c:pt idx="3">
                  <c:v>47397.316903333332</c:v>
                </c:pt>
                <c:pt idx="4">
                  <c:v>144125.68564666668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16-478C-A881-30669A907776}"/>
            </c:ext>
          </c:extLst>
        </c:ser>
        <c:ser>
          <c:idx val="3"/>
          <c:order val="3"/>
          <c:tx>
            <c:v>PFOA Freundlich</c:v>
          </c:tx>
          <c:spPr>
            <a:ln w="317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BM1'!$D$42:$D$46</c:f>
              <c:numCache>
                <c:formatCode>0.00</c:formatCode>
                <c:ptCount val="5"/>
                <c:pt idx="0">
                  <c:v>3.5719300000000005</c:v>
                </c:pt>
                <c:pt idx="1">
                  <c:v>8.5918200000000002</c:v>
                </c:pt>
                <c:pt idx="2">
                  <c:v>16.292623333333331</c:v>
                </c:pt>
                <c:pt idx="3">
                  <c:v>27.819763333333334</c:v>
                </c:pt>
                <c:pt idx="4">
                  <c:v>84.617686666666657</c:v>
                </c:pt>
              </c:numCache>
            </c:numRef>
          </c:xVal>
          <c:yVal>
            <c:numRef>
              <c:f>'Isotherms - BM1'!$AF$42:$AF$46</c:f>
              <c:numCache>
                <c:formatCode>General</c:formatCode>
                <c:ptCount val="5"/>
                <c:pt idx="0">
                  <c:v>6070.0402083779854</c:v>
                </c:pt>
                <c:pt idx="1">
                  <c:v>14393.499127907055</c:v>
                </c:pt>
                <c:pt idx="2">
                  <c:v>27011.371653258786</c:v>
                </c:pt>
                <c:pt idx="3">
                  <c:v>45721.989093332806</c:v>
                </c:pt>
                <c:pt idx="4">
                  <c:v>136573.2363782122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16-478C-A881-30669A907776}"/>
            </c:ext>
          </c:extLst>
        </c:ser>
        <c:ser>
          <c:idx val="4"/>
          <c:order val="4"/>
          <c:tx>
            <c:v>PFBS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BM1'!$D$17:$D$21</c:f>
              <c:numCache>
                <c:formatCode>0.00</c:formatCode>
                <c:ptCount val="5"/>
                <c:pt idx="0">
                  <c:v>5.8372766666666678</c:v>
                </c:pt>
                <c:pt idx="1">
                  <c:v>15.545296666666667</c:v>
                </c:pt>
                <c:pt idx="2">
                  <c:v>25.523509999999998</c:v>
                </c:pt>
                <c:pt idx="3">
                  <c:v>56.869583333333338</c:v>
                </c:pt>
                <c:pt idx="4">
                  <c:v>159.16568333333336</c:v>
                </c:pt>
              </c:numCache>
            </c:numRef>
          </c:xVal>
          <c:yVal>
            <c:numRef>
              <c:f>'Isotherms - BM1'!$E$17:$E$21</c:f>
              <c:numCache>
                <c:formatCode>0.00</c:formatCode>
                <c:ptCount val="5"/>
                <c:pt idx="0">
                  <c:v>8063.4693899999993</c:v>
                </c:pt>
                <c:pt idx="1">
                  <c:v>14164.038036666669</c:v>
                </c:pt>
                <c:pt idx="2">
                  <c:v>31324.476490000001</c:v>
                </c:pt>
                <c:pt idx="3">
                  <c:v>57566.023749999993</c:v>
                </c:pt>
                <c:pt idx="4">
                  <c:v>170503.45098333334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16-478C-A881-30669A907776}"/>
            </c:ext>
          </c:extLst>
        </c:ser>
        <c:ser>
          <c:idx val="5"/>
          <c:order val="5"/>
          <c:tx>
            <c:v>PFBS Freundlich</c:v>
          </c:tx>
          <c:spPr>
            <a:ln w="317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BM1'!$D$17:$D$21</c:f>
              <c:numCache>
                <c:formatCode>0.00</c:formatCode>
                <c:ptCount val="5"/>
                <c:pt idx="0">
                  <c:v>5.8372766666666678</c:v>
                </c:pt>
                <c:pt idx="1">
                  <c:v>15.545296666666667</c:v>
                </c:pt>
                <c:pt idx="2">
                  <c:v>25.523509999999998</c:v>
                </c:pt>
                <c:pt idx="3">
                  <c:v>56.869583333333338</c:v>
                </c:pt>
                <c:pt idx="4">
                  <c:v>159.16568333333336</c:v>
                </c:pt>
              </c:numCache>
            </c:numRef>
          </c:xVal>
          <c:yVal>
            <c:numRef>
              <c:f>'Isotherms - BM1'!$AF$17:$AF$21</c:f>
              <c:numCache>
                <c:formatCode>General</c:formatCode>
                <c:ptCount val="5"/>
                <c:pt idx="0">
                  <c:v>7096.6805648930176</c:v>
                </c:pt>
                <c:pt idx="1">
                  <c:v>17866.668875075924</c:v>
                </c:pt>
                <c:pt idx="2">
                  <c:v>28512.344939633072</c:v>
                </c:pt>
                <c:pt idx="3">
                  <c:v>60675.683643486693</c:v>
                </c:pt>
                <c:pt idx="4">
                  <c:v>160083.21323515766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16-478C-A881-30669A907776}"/>
            </c:ext>
          </c:extLst>
        </c:ser>
        <c:ser>
          <c:idx val="6"/>
          <c:order val="6"/>
          <c:tx>
            <c:v>PFOS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'Isotherms - BM1'!$D$55:$D$59</c:f>
              <c:numCache>
                <c:formatCode>0.00</c:formatCode>
                <c:ptCount val="5"/>
                <c:pt idx="0">
                  <c:v>0.86142999999999992</c:v>
                </c:pt>
                <c:pt idx="1">
                  <c:v>1.7312100000000001</c:v>
                </c:pt>
                <c:pt idx="2">
                  <c:v>2.9366300000000005</c:v>
                </c:pt>
                <c:pt idx="3">
                  <c:v>5.5877066666666657</c:v>
                </c:pt>
                <c:pt idx="4">
                  <c:v>16.738719999999997</c:v>
                </c:pt>
              </c:numCache>
            </c:numRef>
          </c:xVal>
          <c:yVal>
            <c:numRef>
              <c:f>'Isotherms - BM1'!$E$55:$E$59</c:f>
              <c:numCache>
                <c:formatCode>0.00</c:formatCode>
                <c:ptCount val="5"/>
                <c:pt idx="0">
                  <c:v>6486.3785700000017</c:v>
                </c:pt>
                <c:pt idx="1">
                  <c:v>11217.065456666667</c:v>
                </c:pt>
                <c:pt idx="2">
                  <c:v>23684.056703333335</c:v>
                </c:pt>
                <c:pt idx="3">
                  <c:v>44290.86896</c:v>
                </c:pt>
                <c:pt idx="4">
                  <c:v>129091.01461333335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16-478C-A881-30669A907776}"/>
            </c:ext>
          </c:extLst>
        </c:ser>
        <c:ser>
          <c:idx val="7"/>
          <c:order val="7"/>
          <c:tx>
            <c:v>PFOS Freundlich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BM1'!$D$55:$D$59</c:f>
              <c:numCache>
                <c:formatCode>0.00</c:formatCode>
                <c:ptCount val="5"/>
                <c:pt idx="0">
                  <c:v>0.86142999999999992</c:v>
                </c:pt>
                <c:pt idx="1">
                  <c:v>1.7312100000000001</c:v>
                </c:pt>
                <c:pt idx="2">
                  <c:v>2.9366300000000005</c:v>
                </c:pt>
                <c:pt idx="3">
                  <c:v>5.5877066666666657</c:v>
                </c:pt>
                <c:pt idx="4">
                  <c:v>16.738719999999997</c:v>
                </c:pt>
              </c:numCache>
            </c:numRef>
          </c:xVal>
          <c:yVal>
            <c:numRef>
              <c:f>'Isotherms - BM1'!$AF$55:$AF$59</c:f>
              <c:numCache>
                <c:formatCode>General</c:formatCode>
                <c:ptCount val="5"/>
                <c:pt idx="0">
                  <c:v>6219.9375392998554</c:v>
                </c:pt>
                <c:pt idx="1">
                  <c:v>12765.445132967789</c:v>
                </c:pt>
                <c:pt idx="2">
                  <c:v>22000.894013979105</c:v>
                </c:pt>
                <c:pt idx="3">
                  <c:v>42680.594109995574</c:v>
                </c:pt>
                <c:pt idx="4">
                  <c:v>132146.3225655127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16-478C-A881-30669A907776}"/>
            </c:ext>
          </c:extLst>
        </c:ser>
        <c:ser>
          <c:idx val="8"/>
          <c:order val="8"/>
          <c:tx>
            <c:v>8:2 FTS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BM1'!$D$4:$D$8</c:f>
              <c:numCache>
                <c:formatCode>0.00</c:formatCode>
                <c:ptCount val="5"/>
                <c:pt idx="0">
                  <c:v>1.0013066666666668</c:v>
                </c:pt>
                <c:pt idx="1">
                  <c:v>2.5112266666666669</c:v>
                </c:pt>
                <c:pt idx="2">
                  <c:v>4.5064233333333332</c:v>
                </c:pt>
                <c:pt idx="3">
                  <c:v>8.9282866666666667</c:v>
                </c:pt>
                <c:pt idx="4">
                  <c:v>27.381876666666667</c:v>
                </c:pt>
              </c:numCache>
            </c:numRef>
          </c:xVal>
          <c:yVal>
            <c:numRef>
              <c:f>'Isotherms - BM1'!$E$4:$E$8</c:f>
              <c:numCache>
                <c:formatCode>0.00</c:formatCode>
                <c:ptCount val="5"/>
                <c:pt idx="0">
                  <c:v>7927.0920266666662</c:v>
                </c:pt>
                <c:pt idx="1">
                  <c:v>10193.522106666665</c:v>
                </c:pt>
                <c:pt idx="2">
                  <c:v>24738.966909999999</c:v>
                </c:pt>
                <c:pt idx="3">
                  <c:v>41291.258379999999</c:v>
                </c:pt>
                <c:pt idx="4">
                  <c:v>143299.58478999996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716-478C-A881-30669A907776}"/>
            </c:ext>
          </c:extLst>
        </c:ser>
        <c:ser>
          <c:idx val="9"/>
          <c:order val="9"/>
          <c:tx>
            <c:v>8:2 FTS Freundlich</c:v>
          </c:tx>
          <c:spPr>
            <a:ln w="317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BM1'!$D$4:$D$8</c:f>
              <c:numCache>
                <c:formatCode>0.00</c:formatCode>
                <c:ptCount val="5"/>
                <c:pt idx="0">
                  <c:v>1.0013066666666668</c:v>
                </c:pt>
                <c:pt idx="1">
                  <c:v>2.5112266666666669</c:v>
                </c:pt>
                <c:pt idx="2">
                  <c:v>4.5064233333333332</c:v>
                </c:pt>
                <c:pt idx="3">
                  <c:v>8.9282866666666667</c:v>
                </c:pt>
                <c:pt idx="4">
                  <c:v>27.381876666666667</c:v>
                </c:pt>
              </c:numCache>
            </c:numRef>
          </c:xVal>
          <c:yVal>
            <c:numRef>
              <c:f>'Isotherms - BM1'!$AF$4:$AF$8</c:f>
              <c:numCache>
                <c:formatCode>General</c:formatCode>
                <c:ptCount val="5"/>
                <c:pt idx="0">
                  <c:v>6143.5112381609397</c:v>
                </c:pt>
                <c:pt idx="1">
                  <c:v>14186.704201763141</c:v>
                </c:pt>
                <c:pt idx="2">
                  <c:v>24156.072884912803</c:v>
                </c:pt>
                <c:pt idx="3">
                  <c:v>45009.193688533567</c:v>
                </c:pt>
                <c:pt idx="4">
                  <c:v>124823.69791759973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716-478C-A881-30669A907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594496"/>
        <c:axId val="632590560"/>
      </c:scatterChart>
      <c:valAx>
        <c:axId val="632594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90560"/>
        <c:crosses val="autoZero"/>
        <c:crossBetween val="midCat"/>
      </c:valAx>
      <c:valAx>
        <c:axId val="632590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</a:t>
                </a:r>
                <a:r>
                  <a:rPr lang="en-US" sz="1400" b="1" baseline="0"/>
                  <a:t> in Solid (ug/kg)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94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24766695829688"/>
          <c:y val="0.20432642930503253"/>
          <c:w val="0.16094986390590066"/>
          <c:h val="0.54598168435467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BM2</a:t>
            </a:r>
            <a:br>
              <a:rPr lang="en-US" sz="1100" baseline="0"/>
            </a:br>
            <a:r>
              <a:rPr lang="en-US" sz="1100" baseline="0"/>
              <a:t>8:2 FTS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BM2'!$D$4:$D$9</c:f>
              <c:numCache>
                <c:formatCode>0.00</c:formatCode>
                <c:ptCount val="6"/>
                <c:pt idx="0">
                  <c:v>2.4390666666666667</c:v>
                </c:pt>
                <c:pt idx="1">
                  <c:v>14.308875</c:v>
                </c:pt>
                <c:pt idx="2">
                  <c:v>95.070760000000007</c:v>
                </c:pt>
              </c:numCache>
            </c:numRef>
          </c:xVal>
          <c:yVal>
            <c:numRef>
              <c:f>'Isotherms - BM2'!$E$4:$E$9</c:f>
              <c:numCache>
                <c:formatCode>0.00</c:formatCode>
                <c:ptCount val="6"/>
                <c:pt idx="0">
                  <c:v>7925.6542666666655</c:v>
                </c:pt>
                <c:pt idx="1">
                  <c:v>41285.877791666666</c:v>
                </c:pt>
                <c:pt idx="2">
                  <c:v>256372.8125733333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57-48D1-B226-388F03C2A31D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BM2'!$D$4:$D$9</c:f>
              <c:numCache>
                <c:formatCode>0.00</c:formatCode>
                <c:ptCount val="6"/>
                <c:pt idx="0">
                  <c:v>2.4390666666666667</c:v>
                </c:pt>
                <c:pt idx="1">
                  <c:v>14.308875</c:v>
                </c:pt>
                <c:pt idx="2">
                  <c:v>95.070760000000007</c:v>
                </c:pt>
              </c:numCache>
            </c:numRef>
          </c:xVal>
          <c:yVal>
            <c:numRef>
              <c:f>'Isotherms - BM2'!$X$4:$X$9</c:f>
              <c:numCache>
                <c:formatCode>0</c:formatCode>
                <c:ptCount val="6"/>
                <c:pt idx="0">
                  <c:v>6588.3704013559527</c:v>
                </c:pt>
                <c:pt idx="1">
                  <c:v>38650.918903984915</c:v>
                </c:pt>
                <c:pt idx="2">
                  <c:v>256803.70245102796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57-48D1-B226-388F03C2A31D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BM2'!$D$4:$D$9</c:f>
              <c:numCache>
                <c:formatCode>0.00</c:formatCode>
                <c:ptCount val="6"/>
                <c:pt idx="0">
                  <c:v>2.4390666666666667</c:v>
                </c:pt>
                <c:pt idx="1">
                  <c:v>14.308875</c:v>
                </c:pt>
                <c:pt idx="2">
                  <c:v>95.070760000000007</c:v>
                </c:pt>
              </c:numCache>
            </c:numRef>
          </c:xVal>
          <c:yVal>
            <c:numRef>
              <c:f>'Isotherms - BM2'!$AF$4:$AF$9</c:f>
              <c:numCache>
                <c:formatCode>General</c:formatCode>
                <c:ptCount val="6"/>
                <c:pt idx="0">
                  <c:v>7847.4603051958838</c:v>
                </c:pt>
                <c:pt idx="1">
                  <c:v>42085.304963909046</c:v>
                </c:pt>
                <c:pt idx="2">
                  <c:v>254008.94344678061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57-48D1-B226-388F03C2A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07968543599971"/>
          <c:y val="0.52472149314669003"/>
          <c:w val="0.31767150276266204"/>
          <c:h val="0.2488436862058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HSM Treatment (100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Graphs'!$C$58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Graphs'!$B$59:$B$64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Graphs'!$C$59:$C$64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6-48BD-ABB4-14BC79F6CBAD}"/>
            </c:ext>
          </c:extLst>
        </c:ser>
        <c:ser>
          <c:idx val="1"/>
          <c:order val="1"/>
          <c:tx>
            <c:strRef>
              <c:f>'Raw Data &amp; Graphs'!$D$58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Graphs'!$B$59:$B$64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Graphs'!$D$59:$D$64</c:f>
              <c:numCache>
                <c:formatCode>0.000</c:formatCode>
                <c:ptCount val="6"/>
                <c:pt idx="0">
                  <c:v>0.93930054141408514</c:v>
                </c:pt>
                <c:pt idx="1">
                  <c:v>0.91236679620181738</c:v>
                </c:pt>
                <c:pt idx="2">
                  <c:v>0</c:v>
                </c:pt>
                <c:pt idx="3">
                  <c:v>0.91089189782672031</c:v>
                </c:pt>
                <c:pt idx="4">
                  <c:v>0.50045673329627505</c:v>
                </c:pt>
                <c:pt idx="5">
                  <c:v>0.59140297670970976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6-48BD-ABB4-14BC79F6C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BM2</a:t>
            </a:r>
            <a:br>
              <a:rPr lang="en-US" sz="1100" baseline="0"/>
            </a:br>
            <a:r>
              <a:rPr lang="en-US" sz="1100" baseline="0"/>
              <a:t>PFBS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BM2'!$D$17:$D$22</c:f>
              <c:numCache>
                <c:formatCode>0.00</c:formatCode>
                <c:ptCount val="6"/>
                <c:pt idx="0">
                  <c:v>5.8372766666666678</c:v>
                </c:pt>
                <c:pt idx="1">
                  <c:v>15.545296666666667</c:v>
                </c:pt>
                <c:pt idx="2">
                  <c:v>25.523509999999998</c:v>
                </c:pt>
              </c:numCache>
            </c:numRef>
          </c:xVal>
          <c:yVal>
            <c:numRef>
              <c:f>'Isotherms - BM2'!$E$17:$E$22</c:f>
              <c:numCache>
                <c:formatCode>0.00</c:formatCode>
                <c:ptCount val="6"/>
                <c:pt idx="0">
                  <c:v>8063.4693899999993</c:v>
                </c:pt>
                <c:pt idx="1">
                  <c:v>14164.038036666669</c:v>
                </c:pt>
                <c:pt idx="2">
                  <c:v>31324.476490000001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58-4A4E-93C1-54037AA56F46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BM2'!$D$17:$D$22</c:f>
              <c:numCache>
                <c:formatCode>0.00</c:formatCode>
                <c:ptCount val="6"/>
                <c:pt idx="0">
                  <c:v>5.8372766666666678</c:v>
                </c:pt>
                <c:pt idx="1">
                  <c:v>15.545296666666667</c:v>
                </c:pt>
                <c:pt idx="2">
                  <c:v>25.523509999999998</c:v>
                </c:pt>
              </c:numCache>
            </c:numRef>
          </c:xVal>
          <c:yVal>
            <c:numRef>
              <c:f>'Isotherms - BM2'!$X$17:$X$22</c:f>
              <c:numCache>
                <c:formatCode>0</c:formatCode>
                <c:ptCount val="6"/>
                <c:pt idx="0">
                  <c:v>6716.05971857036</c:v>
                </c:pt>
                <c:pt idx="1">
                  <c:v>17885.590336565627</c:v>
                </c:pt>
                <c:pt idx="2">
                  <c:v>29365.990649237672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58-4A4E-93C1-54037AA56F46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BM2'!$D$17:$D$22</c:f>
              <c:numCache>
                <c:formatCode>0.00</c:formatCode>
                <c:ptCount val="6"/>
                <c:pt idx="0">
                  <c:v>5.8372766666666678</c:v>
                </c:pt>
                <c:pt idx="1">
                  <c:v>15.545296666666667</c:v>
                </c:pt>
                <c:pt idx="2">
                  <c:v>25.523509999999998</c:v>
                </c:pt>
              </c:numCache>
            </c:numRef>
          </c:xVal>
          <c:yVal>
            <c:numRef>
              <c:f>'Isotherms - BM2'!$AF$17:$AF$22</c:f>
              <c:numCache>
                <c:formatCode>General</c:formatCode>
                <c:ptCount val="6"/>
                <c:pt idx="0">
                  <c:v>7495.6058214503455</c:v>
                </c:pt>
                <c:pt idx="1">
                  <c:v>17601.634223260298</c:v>
                </c:pt>
                <c:pt idx="2">
                  <c:v>27116.467705487397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58-4A4E-93C1-54037AA56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87398208242328"/>
          <c:y val="0.49231408573928259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BM2</a:t>
            </a:r>
            <a:br>
              <a:rPr lang="en-US" sz="1100" baseline="0"/>
            </a:br>
            <a:r>
              <a:rPr lang="en-US" sz="1100" baseline="0"/>
              <a:t>PFHxA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BM2'!$D$30:$D$35</c:f>
              <c:numCache>
                <c:formatCode>0.00</c:formatCode>
                <c:ptCount val="6"/>
                <c:pt idx="0">
                  <c:v>4.7821166666666661</c:v>
                </c:pt>
                <c:pt idx="1">
                  <c:v>12.076126666666665</c:v>
                </c:pt>
                <c:pt idx="2">
                  <c:v>21.072683333333334</c:v>
                </c:pt>
              </c:numCache>
            </c:numRef>
          </c:xVal>
          <c:yVal>
            <c:numRef>
              <c:f>'Isotherms - BM2'!$E$30:$E$35</c:f>
              <c:numCache>
                <c:formatCode>0.00</c:formatCode>
                <c:ptCount val="6"/>
                <c:pt idx="0">
                  <c:v>6282.7245500000017</c:v>
                </c:pt>
                <c:pt idx="1">
                  <c:v>11374.107206666667</c:v>
                </c:pt>
                <c:pt idx="2">
                  <c:v>23876.24065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F0-4E5D-93C6-A8CF315D24BE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BM2'!$D$30:$D$35</c:f>
              <c:numCache>
                <c:formatCode>0.00</c:formatCode>
                <c:ptCount val="6"/>
                <c:pt idx="0">
                  <c:v>4.7821166666666661</c:v>
                </c:pt>
                <c:pt idx="1">
                  <c:v>12.076126666666665</c:v>
                </c:pt>
                <c:pt idx="2">
                  <c:v>21.072683333333334</c:v>
                </c:pt>
              </c:numCache>
            </c:numRef>
          </c:xVal>
          <c:yVal>
            <c:numRef>
              <c:f>'Isotherms - BM2'!$X$30:$X$35</c:f>
              <c:numCache>
                <c:formatCode>0</c:formatCode>
                <c:ptCount val="6"/>
                <c:pt idx="0">
                  <c:v>5233.2721076295466</c:v>
                </c:pt>
                <c:pt idx="1">
                  <c:v>13214.707945677295</c:v>
                </c:pt>
                <c:pt idx="2">
                  <c:v>23057.970951812815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F0-4E5D-93C6-A8CF315D24BE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BM2'!$D$30:$D$35</c:f>
              <c:numCache>
                <c:formatCode>0.00</c:formatCode>
                <c:ptCount val="6"/>
                <c:pt idx="0">
                  <c:v>4.7821166666666661</c:v>
                </c:pt>
                <c:pt idx="1">
                  <c:v>12.076126666666665</c:v>
                </c:pt>
                <c:pt idx="2">
                  <c:v>21.072683333333334</c:v>
                </c:pt>
              </c:numCache>
            </c:numRef>
          </c:xVal>
          <c:yVal>
            <c:numRef>
              <c:f>'Isotherms - BM2'!$AF$30:$AF$35</c:f>
              <c:numCache>
                <c:formatCode>General</c:formatCode>
                <c:ptCount val="6"/>
                <c:pt idx="0">
                  <c:v>5923.1598936769769</c:v>
                </c:pt>
                <c:pt idx="1">
                  <c:v>13307.53327756919</c:v>
                </c:pt>
                <c:pt idx="2">
                  <c:v>21646.130241523369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F0-4E5D-93C6-A8CF315D2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52469500162032"/>
          <c:y val="0.52472149314669003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BM2</a:t>
            </a:r>
            <a:br>
              <a:rPr lang="en-US" sz="1100" baseline="0"/>
            </a:br>
            <a:r>
              <a:rPr lang="en-US" sz="1100" baseline="0"/>
              <a:t>PFOA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BM2'!$D$42:$D$47</c:f>
              <c:numCache>
                <c:formatCode>0.00</c:formatCode>
                <c:ptCount val="6"/>
                <c:pt idx="0">
                  <c:v>3.5719300000000005</c:v>
                </c:pt>
                <c:pt idx="1">
                  <c:v>8.5918200000000002</c:v>
                </c:pt>
                <c:pt idx="2">
                  <c:v>16.292623333333331</c:v>
                </c:pt>
              </c:numCache>
            </c:numRef>
          </c:xVal>
          <c:yVal>
            <c:numRef>
              <c:f>'Isotherms - BM2'!$E$42:$E$47</c:f>
              <c:numCache>
                <c:formatCode>0.00</c:formatCode>
                <c:ptCount val="6"/>
                <c:pt idx="0">
                  <c:v>7030.4547366666675</c:v>
                </c:pt>
                <c:pt idx="1">
                  <c:v>12026.094846666665</c:v>
                </c:pt>
                <c:pt idx="2">
                  <c:v>25514.797376666658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B8-452D-858A-642097E9B6FA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BM2'!$D$42:$D$47</c:f>
              <c:numCache>
                <c:formatCode>0.00</c:formatCode>
                <c:ptCount val="6"/>
                <c:pt idx="0">
                  <c:v>3.5719300000000005</c:v>
                </c:pt>
                <c:pt idx="1">
                  <c:v>8.5918200000000002</c:v>
                </c:pt>
                <c:pt idx="2">
                  <c:v>16.292623333333331</c:v>
                </c:pt>
              </c:numCache>
            </c:numRef>
          </c:xVal>
          <c:yVal>
            <c:numRef>
              <c:f>'Isotherms - BM2'!$X$42:$X$47</c:f>
              <c:numCache>
                <c:formatCode>0</c:formatCode>
                <c:ptCount val="6"/>
                <c:pt idx="0">
                  <c:v>5521.2560942447353</c:v>
                </c:pt>
                <c:pt idx="1">
                  <c:v>13280.674180449443</c:v>
                </c:pt>
                <c:pt idx="2">
                  <c:v>25184.072986031941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B8-452D-858A-642097E9B6FA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BM2'!$D$42:$D$47</c:f>
              <c:numCache>
                <c:formatCode>0.00</c:formatCode>
                <c:ptCount val="6"/>
                <c:pt idx="0">
                  <c:v>3.5719300000000005</c:v>
                </c:pt>
                <c:pt idx="1">
                  <c:v>8.5918200000000002</c:v>
                </c:pt>
                <c:pt idx="2">
                  <c:v>16.292623333333331</c:v>
                </c:pt>
              </c:numCache>
            </c:numRef>
          </c:xVal>
          <c:yVal>
            <c:numRef>
              <c:f>'Isotherms - BM2'!$AF$42:$AF$47</c:f>
              <c:numCache>
                <c:formatCode>General</c:formatCode>
                <c:ptCount val="6"/>
                <c:pt idx="0">
                  <c:v>6633.0911912682604</c:v>
                </c:pt>
                <c:pt idx="1">
                  <c:v>13805.416165196604</c:v>
                </c:pt>
                <c:pt idx="2">
                  <c:v>23557.798024277388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B8-452D-858A-642097E9B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42421972215556"/>
          <c:y val="0.50620297462817154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</a:t>
            </a:r>
            <a:r>
              <a:rPr lang="en-US" sz="1100" baseline="0"/>
              <a:t> for </a:t>
            </a:r>
            <a:r>
              <a:rPr lang="en-US" sz="1100" b="0" i="0" u="none" strike="noStrike" baseline="0">
                <a:effectLst/>
              </a:rPr>
              <a:t>BM2</a:t>
            </a:r>
            <a:br>
              <a:rPr lang="en-US" sz="1100" baseline="0"/>
            </a:br>
            <a:r>
              <a:rPr lang="en-US" sz="1100" baseline="0"/>
              <a:t>PFOS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BM2'!$D$55:$D$60</c:f>
              <c:numCache>
                <c:formatCode>0.00</c:formatCode>
                <c:ptCount val="6"/>
                <c:pt idx="0">
                  <c:v>0.86142999999999992</c:v>
                </c:pt>
                <c:pt idx="1">
                  <c:v>1.7312100000000001</c:v>
                </c:pt>
                <c:pt idx="2">
                  <c:v>2.9366300000000005</c:v>
                </c:pt>
              </c:numCache>
            </c:numRef>
          </c:xVal>
          <c:yVal>
            <c:numRef>
              <c:f>'Isotherms - BM2'!$E$55:$E$60</c:f>
              <c:numCache>
                <c:formatCode>0.00</c:formatCode>
                <c:ptCount val="6"/>
                <c:pt idx="0">
                  <c:v>6486.3785700000017</c:v>
                </c:pt>
                <c:pt idx="1">
                  <c:v>11217.065456666667</c:v>
                </c:pt>
                <c:pt idx="2">
                  <c:v>23684.056703333335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86-46EA-A6B5-2EAD5ADA73F1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BM2'!$D$55:$D$60</c:f>
              <c:numCache>
                <c:formatCode>0.00</c:formatCode>
                <c:ptCount val="6"/>
                <c:pt idx="0">
                  <c:v>0.86142999999999992</c:v>
                </c:pt>
                <c:pt idx="1">
                  <c:v>1.7312100000000001</c:v>
                </c:pt>
                <c:pt idx="2">
                  <c:v>2.9366300000000005</c:v>
                </c:pt>
              </c:numCache>
            </c:numRef>
          </c:xVal>
          <c:yVal>
            <c:numRef>
              <c:f>'Isotherms - BM2'!$X$55:$X$60</c:f>
              <c:numCache>
                <c:formatCode>0</c:formatCode>
                <c:ptCount val="6"/>
                <c:pt idx="0">
                  <c:v>6588.6494310624012</c:v>
                </c:pt>
                <c:pt idx="1">
                  <c:v>13241.159998542247</c:v>
                </c:pt>
                <c:pt idx="2">
                  <c:v>22460.806015550774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86-46EA-A6B5-2EAD5ADA73F1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BM2'!$D$55:$D$60</c:f>
              <c:numCache>
                <c:formatCode>0.00</c:formatCode>
                <c:ptCount val="6"/>
                <c:pt idx="0">
                  <c:v>0.86142999999999992</c:v>
                </c:pt>
                <c:pt idx="1">
                  <c:v>1.7312100000000001</c:v>
                </c:pt>
                <c:pt idx="2">
                  <c:v>2.9366300000000005</c:v>
                </c:pt>
              </c:numCache>
            </c:numRef>
          </c:xVal>
          <c:yVal>
            <c:numRef>
              <c:f>'Isotherms - BM2'!$AF$55:$AF$60</c:f>
              <c:numCache>
                <c:formatCode>General</c:formatCode>
                <c:ptCount val="6"/>
                <c:pt idx="0">
                  <c:v>6145.1421186384232</c:v>
                </c:pt>
                <c:pt idx="1">
                  <c:v>12715.983862369476</c:v>
                </c:pt>
                <c:pt idx="2">
                  <c:v>22052.393795503642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86-46EA-A6B5-2EAD5ADA7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07493264135248"/>
          <c:y val="0.46916593759113451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BM2'!$AD$4:$AD$9</c:f>
              <c:numCache>
                <c:formatCode>General</c:formatCode>
                <c:ptCount val="6"/>
                <c:pt idx="0">
                  <c:v>0.38722367098604427</c:v>
                </c:pt>
                <c:pt idx="1">
                  <c:v>1.1556054897696724</c:v>
                </c:pt>
                <c:pt idx="2">
                  <c:v>1.9780469656937747</c:v>
                </c:pt>
              </c:numCache>
            </c:numRef>
          </c:xVal>
          <c:yVal>
            <c:numRef>
              <c:f>'Isotherms - BM2'!$AE$4:$AE$9</c:f>
              <c:numCache>
                <c:formatCode>General</c:formatCode>
                <c:ptCount val="6"/>
                <c:pt idx="0">
                  <c:v>3.8990351235932055</c:v>
                </c:pt>
                <c:pt idx="1">
                  <c:v>4.6158015226978133</c:v>
                </c:pt>
                <c:pt idx="2">
                  <c:v>5.4088719679005237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21-41B6-B724-6CCA39785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BM2'!$AD$17:$AD$22</c:f>
              <c:numCache>
                <c:formatCode>General</c:formatCode>
                <c:ptCount val="6"/>
                <c:pt idx="0">
                  <c:v>0.76621027785001861</c:v>
                </c:pt>
                <c:pt idx="1">
                  <c:v>1.1915990145404773</c:v>
                </c:pt>
                <c:pt idx="2">
                  <c:v>1.4069403984507916</c:v>
                </c:pt>
              </c:numCache>
            </c:numRef>
          </c:xVal>
          <c:yVal>
            <c:numRef>
              <c:f>'Isotherms - BM2'!$AE$17:$AE$22</c:f>
              <c:numCache>
                <c:formatCode>General</c:formatCode>
                <c:ptCount val="6"/>
                <c:pt idx="0">
                  <c:v>3.9065219416489616</c:v>
                </c:pt>
                <c:pt idx="1">
                  <c:v>4.1511870843591785</c:v>
                </c:pt>
                <c:pt idx="2">
                  <c:v>4.4958838215846528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0A-4799-BB3E-B69F690F4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BM2'!$AD$30:$AD$35</c:f>
              <c:numCache>
                <c:formatCode>General</c:formatCode>
                <c:ptCount val="6"/>
                <c:pt idx="0">
                  <c:v>0.67962016715229767</c:v>
                </c:pt>
                <c:pt idx="1">
                  <c:v>1.081927659696031</c:v>
                </c:pt>
                <c:pt idx="2">
                  <c:v>1.3237198409075814</c:v>
                </c:pt>
              </c:numCache>
            </c:numRef>
          </c:xVal>
          <c:yVal>
            <c:numRef>
              <c:f>'Isotherms - BM2'!$AE$30:$AE$35</c:f>
              <c:numCache>
                <c:formatCode>General</c:formatCode>
                <c:ptCount val="6"/>
                <c:pt idx="0">
                  <c:v>3.798148019601765</c:v>
                </c:pt>
                <c:pt idx="1">
                  <c:v>4.0559173173788121</c:v>
                </c:pt>
                <c:pt idx="2">
                  <c:v>4.3779659475207078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9D-4FD9-B0DD-91D24DAD4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BM2'!$AD$42:$AD$47</c:f>
              <c:numCache>
                <c:formatCode>General</c:formatCode>
                <c:ptCount val="6"/>
                <c:pt idx="0">
                  <c:v>0.5529029393229995</c:v>
                </c:pt>
                <c:pt idx="1">
                  <c:v>0.93408516991209056</c:v>
                </c:pt>
                <c:pt idx="2">
                  <c:v>1.2119910172406534</c:v>
                </c:pt>
              </c:numCache>
            </c:numRef>
          </c:xVal>
          <c:yVal>
            <c:numRef>
              <c:f>'Isotherms - BM2'!$AE$42:$AE$47</c:f>
              <c:numCache>
                <c:formatCode>General</c:formatCode>
                <c:ptCount val="6"/>
                <c:pt idx="0">
                  <c:v>3.846983416518829</c:v>
                </c:pt>
                <c:pt idx="1">
                  <c:v>4.0801246246900496</c:v>
                </c:pt>
                <c:pt idx="2">
                  <c:v>4.4067921237736787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15-40F4-A492-03155475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BM2'!$AD$55:$AD$60</c:f>
              <c:numCache>
                <c:formatCode>General</c:formatCode>
                <c:ptCount val="6"/>
                <c:pt idx="0">
                  <c:v>-6.4780007651681362E-2</c:v>
                </c:pt>
                <c:pt idx="1">
                  <c:v>0.23834975205186587</c:v>
                </c:pt>
                <c:pt idx="2">
                  <c:v>0.4678492311394627</c:v>
                </c:pt>
              </c:numCache>
            </c:numRef>
          </c:xVal>
          <c:yVal>
            <c:numRef>
              <c:f>'Isotherms - BM2'!$AE$55:$AE$60</c:f>
              <c:numCache>
                <c:formatCode>General</c:formatCode>
                <c:ptCount val="6"/>
                <c:pt idx="0">
                  <c:v>3.8120022921729233</c:v>
                </c:pt>
                <c:pt idx="1">
                  <c:v>4.0498792541866386</c:v>
                </c:pt>
                <c:pt idx="2">
                  <c:v>4.3744560921800728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B3-414C-A224-03FC6914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Freundlich</a:t>
            </a:r>
            <a:r>
              <a:rPr lang="en-US" sz="1800" b="1" baseline="0"/>
              <a:t> Adsorption Isotherms for BM2 with Buffer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39263147662097"/>
          <c:y val="0.13073695271786678"/>
          <c:w val="0.68578096140760181"/>
          <c:h val="0.70363269808665219"/>
        </c:manualLayout>
      </c:layout>
      <c:scatterChart>
        <c:scatterStyle val="lineMarker"/>
        <c:varyColors val="0"/>
        <c:ser>
          <c:idx val="0"/>
          <c:order val="0"/>
          <c:tx>
            <c:v>PFHxA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BM2'!$D$30:$D$34</c:f>
              <c:numCache>
                <c:formatCode>0.00</c:formatCode>
                <c:ptCount val="5"/>
                <c:pt idx="0">
                  <c:v>4.7821166666666661</c:v>
                </c:pt>
                <c:pt idx="1">
                  <c:v>12.076126666666665</c:v>
                </c:pt>
                <c:pt idx="2">
                  <c:v>21.072683333333334</c:v>
                </c:pt>
              </c:numCache>
            </c:numRef>
          </c:xVal>
          <c:yVal>
            <c:numRef>
              <c:f>'Isotherms - BM2'!$E$30:$E$34</c:f>
              <c:numCache>
                <c:formatCode>0.00</c:formatCode>
                <c:ptCount val="5"/>
                <c:pt idx="0">
                  <c:v>6282.7245500000017</c:v>
                </c:pt>
                <c:pt idx="1">
                  <c:v>11374.107206666667</c:v>
                </c:pt>
                <c:pt idx="2">
                  <c:v>23876.24065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B4-441F-BE69-C659BCCB1EDC}"/>
            </c:ext>
          </c:extLst>
        </c:ser>
        <c:ser>
          <c:idx val="1"/>
          <c:order val="1"/>
          <c:tx>
            <c:v>PFHxA Freundlich</c:v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BM2'!$D$30:$D$34</c:f>
              <c:numCache>
                <c:formatCode>0.00</c:formatCode>
                <c:ptCount val="5"/>
                <c:pt idx="0">
                  <c:v>4.7821166666666661</c:v>
                </c:pt>
                <c:pt idx="1">
                  <c:v>12.076126666666665</c:v>
                </c:pt>
                <c:pt idx="2">
                  <c:v>21.072683333333334</c:v>
                </c:pt>
              </c:numCache>
            </c:numRef>
          </c:xVal>
          <c:yVal>
            <c:numRef>
              <c:f>'Isotherms - BM2'!$AF$30:$AF$34</c:f>
              <c:numCache>
                <c:formatCode>General</c:formatCode>
                <c:ptCount val="5"/>
                <c:pt idx="0">
                  <c:v>5923.1598936769769</c:v>
                </c:pt>
                <c:pt idx="1">
                  <c:v>13307.53327756919</c:v>
                </c:pt>
                <c:pt idx="2">
                  <c:v>21646.130241523369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B4-441F-BE69-C659BCCB1EDC}"/>
            </c:ext>
          </c:extLst>
        </c:ser>
        <c:ser>
          <c:idx val="2"/>
          <c:order val="2"/>
          <c:tx>
            <c:v>PFOA Measured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BM2'!$D$42:$D$46</c:f>
              <c:numCache>
                <c:formatCode>0.00</c:formatCode>
                <c:ptCount val="5"/>
                <c:pt idx="0">
                  <c:v>3.5719300000000005</c:v>
                </c:pt>
                <c:pt idx="1">
                  <c:v>8.5918200000000002</c:v>
                </c:pt>
                <c:pt idx="2">
                  <c:v>16.292623333333331</c:v>
                </c:pt>
              </c:numCache>
            </c:numRef>
          </c:xVal>
          <c:yVal>
            <c:numRef>
              <c:f>'Isotherms - BM2'!$E$42:$E$46</c:f>
              <c:numCache>
                <c:formatCode>0.00</c:formatCode>
                <c:ptCount val="5"/>
                <c:pt idx="0">
                  <c:v>7030.4547366666675</c:v>
                </c:pt>
                <c:pt idx="1">
                  <c:v>12026.094846666665</c:v>
                </c:pt>
                <c:pt idx="2">
                  <c:v>25514.797376666658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B4-441F-BE69-C659BCCB1EDC}"/>
            </c:ext>
          </c:extLst>
        </c:ser>
        <c:ser>
          <c:idx val="3"/>
          <c:order val="3"/>
          <c:tx>
            <c:v>PFOA Freundlich</c:v>
          </c:tx>
          <c:spPr>
            <a:ln w="317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BM2'!$D$42:$D$46</c:f>
              <c:numCache>
                <c:formatCode>0.00</c:formatCode>
                <c:ptCount val="5"/>
                <c:pt idx="0">
                  <c:v>3.5719300000000005</c:v>
                </c:pt>
                <c:pt idx="1">
                  <c:v>8.5918200000000002</c:v>
                </c:pt>
                <c:pt idx="2">
                  <c:v>16.292623333333331</c:v>
                </c:pt>
              </c:numCache>
            </c:numRef>
          </c:xVal>
          <c:yVal>
            <c:numRef>
              <c:f>'Isotherms - BM2'!$AF$42:$AF$46</c:f>
              <c:numCache>
                <c:formatCode>General</c:formatCode>
                <c:ptCount val="5"/>
                <c:pt idx="0">
                  <c:v>6633.0911912682604</c:v>
                </c:pt>
                <c:pt idx="1">
                  <c:v>13805.416165196604</c:v>
                </c:pt>
                <c:pt idx="2">
                  <c:v>23557.798024277388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B4-441F-BE69-C659BCCB1EDC}"/>
            </c:ext>
          </c:extLst>
        </c:ser>
        <c:ser>
          <c:idx val="4"/>
          <c:order val="4"/>
          <c:tx>
            <c:v>PFBS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BM2'!$D$17:$D$21</c:f>
              <c:numCache>
                <c:formatCode>0.00</c:formatCode>
                <c:ptCount val="5"/>
                <c:pt idx="0">
                  <c:v>5.8372766666666678</c:v>
                </c:pt>
                <c:pt idx="1">
                  <c:v>15.545296666666667</c:v>
                </c:pt>
                <c:pt idx="2">
                  <c:v>25.523509999999998</c:v>
                </c:pt>
              </c:numCache>
            </c:numRef>
          </c:xVal>
          <c:yVal>
            <c:numRef>
              <c:f>'Isotherms - BM2'!$E$17:$E$21</c:f>
              <c:numCache>
                <c:formatCode>0.00</c:formatCode>
                <c:ptCount val="5"/>
                <c:pt idx="0">
                  <c:v>8063.4693899999993</c:v>
                </c:pt>
                <c:pt idx="1">
                  <c:v>14164.038036666669</c:v>
                </c:pt>
                <c:pt idx="2">
                  <c:v>31324.476490000001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B4-441F-BE69-C659BCCB1EDC}"/>
            </c:ext>
          </c:extLst>
        </c:ser>
        <c:ser>
          <c:idx val="5"/>
          <c:order val="5"/>
          <c:tx>
            <c:v>PFBS Freundlich</c:v>
          </c:tx>
          <c:spPr>
            <a:ln w="317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BM2'!$D$17:$D$21</c:f>
              <c:numCache>
                <c:formatCode>0.00</c:formatCode>
                <c:ptCount val="5"/>
                <c:pt idx="0">
                  <c:v>5.8372766666666678</c:v>
                </c:pt>
                <c:pt idx="1">
                  <c:v>15.545296666666667</c:v>
                </c:pt>
                <c:pt idx="2">
                  <c:v>25.523509999999998</c:v>
                </c:pt>
              </c:numCache>
            </c:numRef>
          </c:xVal>
          <c:yVal>
            <c:numRef>
              <c:f>'Isotherms - BM2'!$AF$17:$AF$21</c:f>
              <c:numCache>
                <c:formatCode>General</c:formatCode>
                <c:ptCount val="5"/>
                <c:pt idx="0">
                  <c:v>7495.6058214503455</c:v>
                </c:pt>
                <c:pt idx="1">
                  <c:v>17601.634223260298</c:v>
                </c:pt>
                <c:pt idx="2">
                  <c:v>27116.467705487397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B4-441F-BE69-C659BCCB1EDC}"/>
            </c:ext>
          </c:extLst>
        </c:ser>
        <c:ser>
          <c:idx val="6"/>
          <c:order val="6"/>
          <c:tx>
            <c:v>PFOS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'Isotherms - BM2'!$D$55:$D$59</c:f>
              <c:numCache>
                <c:formatCode>0.00</c:formatCode>
                <c:ptCount val="5"/>
                <c:pt idx="0">
                  <c:v>0.86142999999999992</c:v>
                </c:pt>
                <c:pt idx="1">
                  <c:v>1.7312100000000001</c:v>
                </c:pt>
                <c:pt idx="2">
                  <c:v>2.9366300000000005</c:v>
                </c:pt>
              </c:numCache>
            </c:numRef>
          </c:xVal>
          <c:yVal>
            <c:numRef>
              <c:f>'Isotherms - BM2'!$E$55:$E$59</c:f>
              <c:numCache>
                <c:formatCode>0.00</c:formatCode>
                <c:ptCount val="5"/>
                <c:pt idx="0">
                  <c:v>6486.3785700000017</c:v>
                </c:pt>
                <c:pt idx="1">
                  <c:v>11217.065456666667</c:v>
                </c:pt>
                <c:pt idx="2">
                  <c:v>23684.056703333335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B4-441F-BE69-C659BCCB1EDC}"/>
            </c:ext>
          </c:extLst>
        </c:ser>
        <c:ser>
          <c:idx val="7"/>
          <c:order val="7"/>
          <c:tx>
            <c:v>PFOS Freundlich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BM2'!$D$55:$D$59</c:f>
              <c:numCache>
                <c:formatCode>0.00</c:formatCode>
                <c:ptCount val="5"/>
                <c:pt idx="0">
                  <c:v>0.86142999999999992</c:v>
                </c:pt>
                <c:pt idx="1">
                  <c:v>1.7312100000000001</c:v>
                </c:pt>
                <c:pt idx="2">
                  <c:v>2.9366300000000005</c:v>
                </c:pt>
              </c:numCache>
            </c:numRef>
          </c:xVal>
          <c:yVal>
            <c:numRef>
              <c:f>'Isotherms - BM2'!$AF$55:$AF$59</c:f>
              <c:numCache>
                <c:formatCode>General</c:formatCode>
                <c:ptCount val="5"/>
                <c:pt idx="0">
                  <c:v>6145.1421186384232</c:v>
                </c:pt>
                <c:pt idx="1">
                  <c:v>12715.983862369476</c:v>
                </c:pt>
                <c:pt idx="2">
                  <c:v>22052.393795503642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B4-441F-BE69-C659BCCB1EDC}"/>
            </c:ext>
          </c:extLst>
        </c:ser>
        <c:ser>
          <c:idx val="8"/>
          <c:order val="8"/>
          <c:tx>
            <c:v>8:2 FTS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BM2'!$D$4:$D$8</c:f>
              <c:numCache>
                <c:formatCode>0.00</c:formatCode>
                <c:ptCount val="5"/>
                <c:pt idx="0">
                  <c:v>2.4390666666666667</c:v>
                </c:pt>
                <c:pt idx="1">
                  <c:v>14.308875</c:v>
                </c:pt>
                <c:pt idx="2">
                  <c:v>95.070760000000007</c:v>
                </c:pt>
              </c:numCache>
            </c:numRef>
          </c:xVal>
          <c:yVal>
            <c:numRef>
              <c:f>'Isotherms - BM2'!$E$4:$E$8</c:f>
              <c:numCache>
                <c:formatCode>0.00</c:formatCode>
                <c:ptCount val="5"/>
                <c:pt idx="0">
                  <c:v>7925.6542666666655</c:v>
                </c:pt>
                <c:pt idx="1">
                  <c:v>41285.877791666666</c:v>
                </c:pt>
                <c:pt idx="2">
                  <c:v>256372.8125733333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B4-441F-BE69-C659BCCB1EDC}"/>
            </c:ext>
          </c:extLst>
        </c:ser>
        <c:ser>
          <c:idx val="9"/>
          <c:order val="9"/>
          <c:tx>
            <c:v>8:2 FTS Freundlich</c:v>
          </c:tx>
          <c:spPr>
            <a:ln w="317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BM2'!$D$4:$D$8</c:f>
              <c:numCache>
                <c:formatCode>0.00</c:formatCode>
                <c:ptCount val="5"/>
                <c:pt idx="0">
                  <c:v>2.4390666666666667</c:v>
                </c:pt>
                <c:pt idx="1">
                  <c:v>14.308875</c:v>
                </c:pt>
                <c:pt idx="2">
                  <c:v>95.070760000000007</c:v>
                </c:pt>
              </c:numCache>
            </c:numRef>
          </c:xVal>
          <c:yVal>
            <c:numRef>
              <c:f>'Isotherms - BM2'!$AF$4:$AF$8</c:f>
              <c:numCache>
                <c:formatCode>General</c:formatCode>
                <c:ptCount val="5"/>
                <c:pt idx="0">
                  <c:v>7847.4603051958838</c:v>
                </c:pt>
                <c:pt idx="1">
                  <c:v>42085.304963909046</c:v>
                </c:pt>
                <c:pt idx="2">
                  <c:v>254008.94344678061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3B4-441F-BE69-C659BCCB1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594496"/>
        <c:axId val="632590560"/>
      </c:scatterChart>
      <c:valAx>
        <c:axId val="632594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90560"/>
        <c:crosses val="autoZero"/>
        <c:crossBetween val="midCat"/>
      </c:valAx>
      <c:valAx>
        <c:axId val="632590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</a:t>
                </a:r>
                <a:r>
                  <a:rPr lang="en-US" sz="1400" b="1" baseline="0"/>
                  <a:t> in Solid (ug/kg)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94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24766695829688"/>
          <c:y val="0.20432642930503253"/>
          <c:w val="0.16094986390590066"/>
          <c:h val="0.54598168435467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HSM Treatment (250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Graphs'!$C$67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Graphs'!$B$68:$B$73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Graphs'!$C$68:$C$73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4-4535-A992-B0F8D6B5ED4E}"/>
            </c:ext>
          </c:extLst>
        </c:ser>
        <c:ser>
          <c:idx val="1"/>
          <c:order val="1"/>
          <c:tx>
            <c:strRef>
              <c:f>'Raw Data &amp; Graphs'!$D$67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Graphs'!$B$68:$B$73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Graphs'!$D$68:$D$73</c:f>
              <c:numCache>
                <c:formatCode>0.000</c:formatCode>
                <c:ptCount val="6"/>
                <c:pt idx="0">
                  <c:v>0.84328785658158445</c:v>
                </c:pt>
                <c:pt idx="1">
                  <c:v>0.71012406395095529</c:v>
                </c:pt>
                <c:pt idx="2">
                  <c:v>0</c:v>
                </c:pt>
                <c:pt idx="3">
                  <c:v>0.77000206157235962</c:v>
                </c:pt>
                <c:pt idx="4">
                  <c:v>0.36361108289752597</c:v>
                </c:pt>
                <c:pt idx="5">
                  <c:v>0.42493906124667397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4-4535-A992-B0F8D6B5E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BM3</a:t>
            </a:r>
            <a:br>
              <a:rPr lang="en-US" sz="1100" baseline="0"/>
            </a:br>
            <a:r>
              <a:rPr lang="en-US" sz="1100" baseline="0"/>
              <a:t>8:2 FTS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BM3'!$D$4:$D$9</c:f>
              <c:numCache>
                <c:formatCode>0.00</c:formatCode>
                <c:ptCount val="6"/>
                <c:pt idx="0">
                  <c:v>1.2674633333333334</c:v>
                </c:pt>
                <c:pt idx="1">
                  <c:v>8.2363866666666681</c:v>
                </c:pt>
                <c:pt idx="2">
                  <c:v>50.506696666666663</c:v>
                </c:pt>
              </c:numCache>
            </c:numRef>
          </c:xVal>
          <c:yVal>
            <c:numRef>
              <c:f>'Isotherms - BM3'!$E$4:$E$9</c:f>
              <c:numCache>
                <c:formatCode>0.00</c:formatCode>
                <c:ptCount val="6"/>
                <c:pt idx="0">
                  <c:v>7926.8258699999997</c:v>
                </c:pt>
                <c:pt idx="1">
                  <c:v>41291.950280000005</c:v>
                </c:pt>
                <c:pt idx="2">
                  <c:v>256417.37663666662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7D-4B34-A5B6-C0A47B04E4A6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BM3'!$D$4:$D$9</c:f>
              <c:numCache>
                <c:formatCode>0.00</c:formatCode>
                <c:ptCount val="6"/>
                <c:pt idx="0">
                  <c:v>1.2674633333333334</c:v>
                </c:pt>
                <c:pt idx="1">
                  <c:v>8.2363866666666681</c:v>
                </c:pt>
                <c:pt idx="2">
                  <c:v>50.506696666666663</c:v>
                </c:pt>
              </c:numCache>
            </c:numRef>
          </c:xVal>
          <c:yVal>
            <c:numRef>
              <c:f>'Isotherms - BM3'!$X$4:$X$9</c:f>
              <c:numCache>
                <c:formatCode>0</c:formatCode>
                <c:ptCount val="6"/>
                <c:pt idx="0">
                  <c:v>6640.5697953334457</c:v>
                </c:pt>
                <c:pt idx="1">
                  <c:v>43152.569741987223</c:v>
                </c:pt>
                <c:pt idx="2">
                  <c:v>264617.68797955842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7D-4B34-A5B6-C0A47B04E4A6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BM3'!$D$4:$D$9</c:f>
              <c:numCache>
                <c:formatCode>0.00</c:formatCode>
                <c:ptCount val="6"/>
                <c:pt idx="0">
                  <c:v>1.2674633333333334</c:v>
                </c:pt>
                <c:pt idx="1">
                  <c:v>8.2363866666666681</c:v>
                </c:pt>
                <c:pt idx="2">
                  <c:v>50.506696666666663</c:v>
                </c:pt>
              </c:numCache>
            </c:numRef>
          </c:xVal>
          <c:yVal>
            <c:numRef>
              <c:f>'Isotherms - BM3'!$AF$4:$AF$9</c:f>
              <c:numCache>
                <c:formatCode>General</c:formatCode>
                <c:ptCount val="6"/>
                <c:pt idx="0">
                  <c:v>7632.7890579244595</c:v>
                </c:pt>
                <c:pt idx="1">
                  <c:v>44588.46512756672</c:v>
                </c:pt>
                <c:pt idx="2">
                  <c:v>246607.55840167296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7D-4B34-A5B6-C0A47B04E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07968543599971"/>
          <c:y val="0.52472149314669003"/>
          <c:w val="0.31767150276266204"/>
          <c:h val="0.2488436862058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BM3</a:t>
            </a:r>
            <a:br>
              <a:rPr lang="en-US" sz="1100" baseline="0"/>
            </a:br>
            <a:r>
              <a:rPr lang="en-US" sz="1100" baseline="0"/>
              <a:t>PFBS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BM3'!$D$17:$D$22</c:f>
              <c:numCache>
                <c:formatCode>0.00</c:formatCode>
                <c:ptCount val="6"/>
                <c:pt idx="0">
                  <c:v>7.2840533333333335</c:v>
                </c:pt>
                <c:pt idx="1">
                  <c:v>55.242989999999999</c:v>
                </c:pt>
                <c:pt idx="2">
                  <c:v>268.80566999999996</c:v>
                </c:pt>
              </c:numCache>
            </c:numRef>
          </c:xVal>
          <c:yVal>
            <c:numRef>
              <c:f>'Isotherms - BM3'!$E$17:$E$22</c:f>
              <c:numCache>
                <c:formatCode>0.00</c:formatCode>
                <c:ptCount val="6"/>
                <c:pt idx="0">
                  <c:v>8062.0226133333335</c:v>
                </c:pt>
                <c:pt idx="1">
                  <c:v>57567.650343333335</c:v>
                </c:pt>
                <c:pt idx="2">
                  <c:v>329894.7709966668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1D-46A4-85F9-342D0DD85DF6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BM3'!$D$17:$D$22</c:f>
              <c:numCache>
                <c:formatCode>0.00</c:formatCode>
                <c:ptCount val="6"/>
                <c:pt idx="0">
                  <c:v>7.2840533333333335</c:v>
                </c:pt>
                <c:pt idx="1">
                  <c:v>55.242989999999999</c:v>
                </c:pt>
                <c:pt idx="2">
                  <c:v>268.80566999999996</c:v>
                </c:pt>
              </c:numCache>
            </c:numRef>
          </c:xVal>
          <c:yVal>
            <c:numRef>
              <c:f>'Isotherms - BM3'!$X$17:$X$22</c:f>
              <c:numCache>
                <c:formatCode>0</c:formatCode>
                <c:ptCount val="6"/>
                <c:pt idx="0">
                  <c:v>8884.1992608599012</c:v>
                </c:pt>
                <c:pt idx="1">
                  <c:v>67378.651515365229</c:v>
                </c:pt>
                <c:pt idx="2">
                  <c:v>327856.20457026508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1D-46A4-85F9-342D0DD85DF6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BM3'!$D$17:$D$22</c:f>
              <c:numCache>
                <c:formatCode>0.00</c:formatCode>
                <c:ptCount val="6"/>
                <c:pt idx="0">
                  <c:v>7.2840533333333335</c:v>
                </c:pt>
                <c:pt idx="1">
                  <c:v>55.242989999999999</c:v>
                </c:pt>
                <c:pt idx="2">
                  <c:v>268.80566999999996</c:v>
                </c:pt>
              </c:numCache>
            </c:numRef>
          </c:xVal>
          <c:yVal>
            <c:numRef>
              <c:f>'Isotherms - BM3'!$AF$17:$AF$22</c:f>
              <c:numCache>
                <c:formatCode>General</c:formatCode>
                <c:ptCount val="6"/>
                <c:pt idx="0">
                  <c:v>7789.4090848475489</c:v>
                </c:pt>
                <c:pt idx="1">
                  <c:v>62265.560681268791</c:v>
                </c:pt>
                <c:pt idx="2">
                  <c:v>315678.88339158532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1D-46A4-85F9-342D0DD85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87398208242328"/>
          <c:y val="0.49231408573928259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BM3</a:t>
            </a:r>
            <a:br>
              <a:rPr lang="en-US" sz="1100" baseline="0"/>
            </a:br>
            <a:r>
              <a:rPr lang="en-US" sz="1100" baseline="0"/>
              <a:t>PFHxA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BM3'!$D$30:$D$35</c:f>
              <c:numCache>
                <c:formatCode>0.00</c:formatCode>
                <c:ptCount val="6"/>
                <c:pt idx="0">
                  <c:v>5.7171266666666671</c:v>
                </c:pt>
                <c:pt idx="1">
                  <c:v>43.246313333333333</c:v>
                </c:pt>
                <c:pt idx="2">
                  <c:v>221.87754666666666</c:v>
                </c:pt>
              </c:numCache>
            </c:numRef>
          </c:xVal>
          <c:yVal>
            <c:numRef>
              <c:f>'Isotherms - BM3'!$E$30:$E$35</c:f>
              <c:numCache>
                <c:formatCode>0.00</c:formatCode>
                <c:ptCount val="6"/>
                <c:pt idx="0">
                  <c:v>6281.7895400000007</c:v>
                </c:pt>
                <c:pt idx="1">
                  <c:v>45895.713686666662</c:v>
                </c:pt>
                <c:pt idx="2">
                  <c:v>285493.03245333332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CB-4616-86FC-F6167827974E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BM3'!$D$30:$D$35</c:f>
              <c:numCache>
                <c:formatCode>0.00</c:formatCode>
                <c:ptCount val="6"/>
                <c:pt idx="0">
                  <c:v>5.7171266666666671</c:v>
                </c:pt>
                <c:pt idx="1">
                  <c:v>43.246313333333333</c:v>
                </c:pt>
                <c:pt idx="2">
                  <c:v>221.87754666666666</c:v>
                </c:pt>
              </c:numCache>
            </c:numRef>
          </c:xVal>
          <c:yVal>
            <c:numRef>
              <c:f>'Isotherms - BM3'!$X$30:$X$35</c:f>
              <c:numCache>
                <c:formatCode>0</c:formatCode>
                <c:ptCount val="6"/>
                <c:pt idx="0">
                  <c:v>7308.4528139155564</c:v>
                </c:pt>
                <c:pt idx="1">
                  <c:v>55283.648995132993</c:v>
                </c:pt>
                <c:pt idx="2">
                  <c:v>283635.6771626863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CB-4616-86FC-F6167827974E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BM3'!$D$30:$D$35</c:f>
              <c:numCache>
                <c:formatCode>0.00</c:formatCode>
                <c:ptCount val="6"/>
                <c:pt idx="0">
                  <c:v>5.7171266666666671</c:v>
                </c:pt>
                <c:pt idx="1">
                  <c:v>43.246313333333333</c:v>
                </c:pt>
                <c:pt idx="2">
                  <c:v>221.87754666666666</c:v>
                </c:pt>
              </c:numCache>
            </c:numRef>
          </c:xVal>
          <c:yVal>
            <c:numRef>
              <c:f>'Isotherms - BM3'!$AF$30:$AF$35</c:f>
              <c:numCache>
                <c:formatCode>General</c:formatCode>
                <c:ptCount val="6"/>
                <c:pt idx="0">
                  <c:v>6058.2568499558574</c:v>
                </c:pt>
                <c:pt idx="1">
                  <c:v>49771.358327304195</c:v>
                </c:pt>
                <c:pt idx="2">
                  <c:v>272975.61170279462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CB-4616-86FC-F61678279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52469500162032"/>
          <c:y val="0.52472149314669003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BM3</a:t>
            </a:r>
            <a:br>
              <a:rPr lang="en-US" sz="1100" baseline="0"/>
            </a:br>
            <a:r>
              <a:rPr lang="en-US" sz="1100" baseline="0"/>
              <a:t>PFOA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BM3'!$D$42:$D$47</c:f>
              <c:numCache>
                <c:formatCode>0.00</c:formatCode>
                <c:ptCount val="6"/>
                <c:pt idx="0">
                  <c:v>3.7806100000000002</c:v>
                </c:pt>
                <c:pt idx="1">
                  <c:v>29.569500000000001</c:v>
                </c:pt>
                <c:pt idx="2">
                  <c:v>136.66041666666666</c:v>
                </c:pt>
              </c:numCache>
            </c:numRef>
          </c:xVal>
          <c:yVal>
            <c:numRef>
              <c:f>'Isotherms - BM3'!$E$42:$E$47</c:f>
              <c:numCache>
                <c:formatCode>0.00</c:formatCode>
                <c:ptCount val="6"/>
                <c:pt idx="0">
                  <c:v>7030.2460566666678</c:v>
                </c:pt>
                <c:pt idx="1">
                  <c:v>47395.567166666668</c:v>
                </c:pt>
                <c:pt idx="2">
                  <c:v>298266.67291666666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3F-4C8F-92CB-43493B62333A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BM3'!$D$42:$D$47</c:f>
              <c:numCache>
                <c:formatCode>0.00</c:formatCode>
                <c:ptCount val="6"/>
                <c:pt idx="0">
                  <c:v>3.7806100000000002</c:v>
                </c:pt>
                <c:pt idx="1">
                  <c:v>29.569500000000001</c:v>
                </c:pt>
                <c:pt idx="2">
                  <c:v>136.66041666666666</c:v>
                </c:pt>
              </c:numCache>
            </c:numRef>
          </c:xVal>
          <c:yVal>
            <c:numRef>
              <c:f>'Isotherms - BM3'!$X$42:$X$47</c:f>
              <c:numCache>
                <c:formatCode>0</c:formatCode>
                <c:ptCount val="6"/>
                <c:pt idx="0">
                  <c:v>8152.4942869122342</c:v>
                </c:pt>
                <c:pt idx="1">
                  <c:v>63763.567200956699</c:v>
                </c:pt>
                <c:pt idx="2">
                  <c:v>294694.04821343313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3F-4C8F-92CB-43493B62333A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BM3'!$D$42:$D$47</c:f>
              <c:numCache>
                <c:formatCode>0.00</c:formatCode>
                <c:ptCount val="6"/>
                <c:pt idx="0">
                  <c:v>3.7806100000000002</c:v>
                </c:pt>
                <c:pt idx="1">
                  <c:v>29.569500000000001</c:v>
                </c:pt>
                <c:pt idx="2">
                  <c:v>136.66041666666666</c:v>
                </c:pt>
              </c:numCache>
            </c:numRef>
          </c:xVal>
          <c:yVal>
            <c:numRef>
              <c:f>'Isotherms - BM3'!$AF$42:$AF$47</c:f>
              <c:numCache>
                <c:formatCode>General</c:formatCode>
                <c:ptCount val="6"/>
                <c:pt idx="0">
                  <c:v>6568.8226113820665</c:v>
                </c:pt>
                <c:pt idx="1">
                  <c:v>55569.521512575913</c:v>
                </c:pt>
                <c:pt idx="2">
                  <c:v>272263.10221557081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3F-4C8F-92CB-43493B6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42421972215556"/>
          <c:y val="0.50620297462817154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</a:t>
            </a:r>
            <a:r>
              <a:rPr lang="en-US" sz="1100" baseline="0"/>
              <a:t> for </a:t>
            </a:r>
            <a:r>
              <a:rPr lang="en-US" sz="1100" b="0" i="0" u="none" strike="noStrike" baseline="0">
                <a:effectLst/>
              </a:rPr>
              <a:t>BM3</a:t>
            </a:r>
            <a:br>
              <a:rPr lang="en-US" sz="1100" baseline="0"/>
            </a:br>
            <a:r>
              <a:rPr lang="en-US" sz="1100" baseline="0"/>
              <a:t>PFOS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BM3'!$D$55:$D$60</c:f>
              <c:numCache>
                <c:formatCode>0.00</c:formatCode>
                <c:ptCount val="6"/>
                <c:pt idx="0">
                  <c:v>0.84100666666666668</c:v>
                </c:pt>
                <c:pt idx="1">
                  <c:v>6.7590333333333339</c:v>
                </c:pt>
                <c:pt idx="2">
                  <c:v>24.658633333333334</c:v>
                </c:pt>
              </c:numCache>
            </c:numRef>
          </c:xVal>
          <c:yVal>
            <c:numRef>
              <c:f>'Isotherms - BM3'!$E$55:$E$60</c:f>
              <c:numCache>
                <c:formatCode>0.00</c:formatCode>
                <c:ptCount val="6"/>
                <c:pt idx="0">
                  <c:v>6486.3989933333341</c:v>
                </c:pt>
                <c:pt idx="1">
                  <c:v>44289.697633333337</c:v>
                </c:pt>
                <c:pt idx="2">
                  <c:v>254466.03470000002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73-4BFD-92CD-C19F0C7F21AA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BM3'!$D$55:$D$60</c:f>
              <c:numCache>
                <c:formatCode>0.00</c:formatCode>
                <c:ptCount val="6"/>
                <c:pt idx="0">
                  <c:v>0.84100666666666668</c:v>
                </c:pt>
                <c:pt idx="1">
                  <c:v>6.7590333333333339</c:v>
                </c:pt>
                <c:pt idx="2">
                  <c:v>24.658633333333334</c:v>
                </c:pt>
              </c:numCache>
            </c:numRef>
          </c:xVal>
          <c:yVal>
            <c:numRef>
              <c:f>'Isotherms - BM3'!$X$55:$X$60</c:f>
              <c:numCache>
                <c:formatCode>0</c:formatCode>
                <c:ptCount val="6"/>
                <c:pt idx="0">
                  <c:v>8455.2951050172105</c:v>
                </c:pt>
                <c:pt idx="1">
                  <c:v>67953.826896233732</c:v>
                </c:pt>
                <c:pt idx="2">
                  <c:v>247912.44801794403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73-4BFD-92CD-C19F0C7F21AA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BM3'!$D$55:$D$60</c:f>
              <c:numCache>
                <c:formatCode>0.00</c:formatCode>
                <c:ptCount val="6"/>
                <c:pt idx="0">
                  <c:v>0.84100666666666668</c:v>
                </c:pt>
                <c:pt idx="1">
                  <c:v>6.7590333333333339</c:v>
                </c:pt>
                <c:pt idx="2">
                  <c:v>24.658633333333334</c:v>
                </c:pt>
              </c:numCache>
            </c:numRef>
          </c:xVal>
          <c:yVal>
            <c:numRef>
              <c:f>'Isotherms - BM3'!$AF$55:$AF$60</c:f>
              <c:numCache>
                <c:formatCode>General</c:formatCode>
                <c:ptCount val="6"/>
                <c:pt idx="0">
                  <c:v>5952.2380991081682</c:v>
                </c:pt>
                <c:pt idx="1">
                  <c:v>55427.498382139347</c:v>
                </c:pt>
                <c:pt idx="2">
                  <c:v>221580.03364317864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73-4BFD-92CD-C19F0C7F2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07493264135248"/>
          <c:y val="0.46916593759113451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BM3'!$AD$4:$AD$9</c:f>
              <c:numCache>
                <c:formatCode>General</c:formatCode>
                <c:ptCount val="6"/>
                <c:pt idx="0">
                  <c:v>0.10293540440668573</c:v>
                </c:pt>
                <c:pt idx="1">
                  <c:v>0.91573672687968</c:v>
                </c:pt>
                <c:pt idx="2">
                  <c:v>1.7033489649021265</c:v>
                </c:pt>
              </c:numCache>
            </c:numRef>
          </c:xVal>
          <c:yVal>
            <c:numRef>
              <c:f>'Isotherms - BM3'!$AE$4:$AE$9</c:f>
              <c:numCache>
                <c:formatCode>General</c:formatCode>
                <c:ptCount val="6"/>
                <c:pt idx="0">
                  <c:v>3.8990993180737137</c:v>
                </c:pt>
                <c:pt idx="1">
                  <c:v>4.6158653957310696</c:v>
                </c:pt>
                <c:pt idx="2">
                  <c:v>5.4089474526787145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6A-4C8B-8534-839F957E0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BM3'!$AD$17:$AD$22</c:f>
              <c:numCache>
                <c:formatCode>General</c:formatCode>
                <c:ptCount val="6"/>
                <c:pt idx="0">
                  <c:v>0.86237311700860064</c:v>
                </c:pt>
                <c:pt idx="1">
                  <c:v>1.7422771765206202</c:v>
                </c:pt>
                <c:pt idx="2">
                  <c:v>2.4294384251843977</c:v>
                </c:pt>
              </c:numCache>
            </c:numRef>
          </c:xVal>
          <c:yVal>
            <c:numRef>
              <c:f>'Isotherms - BM3'!$AE$17:$AE$22</c:f>
              <c:numCache>
                <c:formatCode>General</c:formatCode>
                <c:ptCount val="6"/>
                <c:pt idx="0">
                  <c:v>3.9064440119802812</c:v>
                </c:pt>
                <c:pt idx="1">
                  <c:v>4.760178503838504</c:v>
                </c:pt>
                <c:pt idx="2">
                  <c:v>5.5183754318069651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86-47A6-AE81-DF0B8A57A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BM3'!$AD$30:$AD$35</c:f>
              <c:numCache>
                <c:formatCode>General</c:formatCode>
                <c:ptCount val="6"/>
                <c:pt idx="0">
                  <c:v>0.75717781439810528</c:v>
                </c:pt>
                <c:pt idx="1">
                  <c:v>1.6359490905931255</c:v>
                </c:pt>
                <c:pt idx="2">
                  <c:v>2.3461133551740798</c:v>
                </c:pt>
              </c:numCache>
            </c:numRef>
          </c:xVal>
          <c:yVal>
            <c:numRef>
              <c:f>'Isotherms - BM3'!$AE$30:$AE$35</c:f>
              <c:numCache>
                <c:formatCode>General</c:formatCode>
                <c:ptCount val="6"/>
                <c:pt idx="0">
                  <c:v>3.7980833820548821</c:v>
                </c:pt>
                <c:pt idx="1">
                  <c:v>4.6617721276036725</c:v>
                </c:pt>
                <c:pt idx="2">
                  <c:v>5.4555955136186647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CB-4610-BE5F-D26945FAD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BM3'!$AD$42:$AD$47</c:f>
              <c:numCache>
                <c:formatCode>General</c:formatCode>
                <c:ptCount val="6"/>
                <c:pt idx="0">
                  <c:v>0.57756187874211151</c:v>
                </c:pt>
                <c:pt idx="1">
                  <c:v>1.4708439809658591</c:v>
                </c:pt>
                <c:pt idx="2">
                  <c:v>2.1356427405177838</c:v>
                </c:pt>
              </c:numCache>
            </c:numRef>
          </c:xVal>
          <c:yVal>
            <c:numRef>
              <c:f>'Isotherms - BM3'!$AE$42:$AE$47</c:f>
              <c:numCache>
                <c:formatCode>General</c:formatCode>
                <c:ptCount val="6"/>
                <c:pt idx="0">
                  <c:v>3.8469705254725257</c:v>
                </c:pt>
                <c:pt idx="1">
                  <c:v>4.6757377246892444</c:v>
                </c:pt>
                <c:pt idx="2">
                  <c:v>5.4746047298053115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0F-4797-BA59-EB3408BCE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BM3'!$AD$55:$AD$60</c:f>
              <c:numCache>
                <c:formatCode>General</c:formatCode>
                <c:ptCount val="6"/>
                <c:pt idx="0">
                  <c:v>-7.5200561532562882E-2</c:v>
                </c:pt>
                <c:pt idx="1">
                  <c:v>0.82988458824657563</c:v>
                </c:pt>
                <c:pt idx="2">
                  <c:v>1.3919690028258307</c:v>
                </c:pt>
              </c:numCache>
            </c:numRef>
          </c:xVal>
          <c:yVal>
            <c:numRef>
              <c:f>'Isotherms - BM3'!$AE$55:$AE$60</c:f>
              <c:numCache>
                <c:formatCode>General</c:formatCode>
                <c:ptCount val="6"/>
                <c:pt idx="0">
                  <c:v>3.81200365961192</c:v>
                </c:pt>
                <c:pt idx="1">
                  <c:v>4.6463027153576171</c:v>
                </c:pt>
                <c:pt idx="2">
                  <c:v>5.4056298223239514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75-4BB6-A18B-C62F2AAE4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HSM Treatment (500 µg/L PFAS)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Graphs'!$C$76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Graphs'!$B$77:$B$82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Graphs'!$C$77:$C$82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1-4411-BC92-B771EB6515C9}"/>
            </c:ext>
          </c:extLst>
        </c:ser>
        <c:ser>
          <c:idx val="1"/>
          <c:order val="1"/>
          <c:tx>
            <c:strRef>
              <c:f>'Raw Data &amp; Graphs'!$D$76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'Raw Data &amp; Graphs'!$B$77:$B$82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NEtFOSAA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'Raw Data &amp; Graphs'!$D$77:$D$82</c:f>
              <c:numCache>
                <c:formatCode>0.000</c:formatCode>
                <c:ptCount val="6"/>
                <c:pt idx="0">
                  <c:v>0.79661647105967737</c:v>
                </c:pt>
                <c:pt idx="1">
                  <c:v>0.77708104243697018</c:v>
                </c:pt>
                <c:pt idx="2">
                  <c:v>0</c:v>
                </c:pt>
                <c:pt idx="3">
                  <c:v>0.88699561075145039</c:v>
                </c:pt>
                <c:pt idx="4">
                  <c:v>0.42789825398723158</c:v>
                </c:pt>
                <c:pt idx="5">
                  <c:v>0.38011281854459622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1-4411-BC92-B771EB651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Freundlich</a:t>
            </a:r>
            <a:r>
              <a:rPr lang="en-US" sz="1800" b="1" baseline="0"/>
              <a:t> Adsorption Isotherms for BM3 with Buffer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39263147662097"/>
          <c:y val="0.13073695271786678"/>
          <c:w val="0.68578096140760181"/>
          <c:h val="0.70363269808665219"/>
        </c:manualLayout>
      </c:layout>
      <c:scatterChart>
        <c:scatterStyle val="lineMarker"/>
        <c:varyColors val="0"/>
        <c:ser>
          <c:idx val="0"/>
          <c:order val="0"/>
          <c:tx>
            <c:v>PFHxA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BM3'!$D$30:$D$34</c:f>
              <c:numCache>
                <c:formatCode>0.00</c:formatCode>
                <c:ptCount val="5"/>
                <c:pt idx="0">
                  <c:v>5.7171266666666671</c:v>
                </c:pt>
                <c:pt idx="1">
                  <c:v>43.246313333333333</c:v>
                </c:pt>
                <c:pt idx="2">
                  <c:v>221.87754666666666</c:v>
                </c:pt>
              </c:numCache>
            </c:numRef>
          </c:xVal>
          <c:yVal>
            <c:numRef>
              <c:f>'Isotherms - BM3'!$E$30:$E$34</c:f>
              <c:numCache>
                <c:formatCode>0.00</c:formatCode>
                <c:ptCount val="5"/>
                <c:pt idx="0">
                  <c:v>6281.7895400000007</c:v>
                </c:pt>
                <c:pt idx="1">
                  <c:v>45895.713686666662</c:v>
                </c:pt>
                <c:pt idx="2">
                  <c:v>285493.03245333332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DB-4392-9E55-CF80BF9C12EE}"/>
            </c:ext>
          </c:extLst>
        </c:ser>
        <c:ser>
          <c:idx val="1"/>
          <c:order val="1"/>
          <c:tx>
            <c:v>PFHxA Freundlich</c:v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BM3'!$D$30:$D$34</c:f>
              <c:numCache>
                <c:formatCode>0.00</c:formatCode>
                <c:ptCount val="5"/>
                <c:pt idx="0">
                  <c:v>5.7171266666666671</c:v>
                </c:pt>
                <c:pt idx="1">
                  <c:v>43.246313333333333</c:v>
                </c:pt>
                <c:pt idx="2">
                  <c:v>221.87754666666666</c:v>
                </c:pt>
              </c:numCache>
            </c:numRef>
          </c:xVal>
          <c:yVal>
            <c:numRef>
              <c:f>'Isotherms - BM3'!$AF$30:$AF$34</c:f>
              <c:numCache>
                <c:formatCode>General</c:formatCode>
                <c:ptCount val="5"/>
                <c:pt idx="0">
                  <c:v>6058.2568499558574</c:v>
                </c:pt>
                <c:pt idx="1">
                  <c:v>49771.358327304195</c:v>
                </c:pt>
                <c:pt idx="2">
                  <c:v>272975.61170279462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DB-4392-9E55-CF80BF9C12EE}"/>
            </c:ext>
          </c:extLst>
        </c:ser>
        <c:ser>
          <c:idx val="2"/>
          <c:order val="2"/>
          <c:tx>
            <c:v>PFOA Measured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BM3'!$D$42:$D$46</c:f>
              <c:numCache>
                <c:formatCode>0.00</c:formatCode>
                <c:ptCount val="5"/>
                <c:pt idx="0">
                  <c:v>3.7806100000000002</c:v>
                </c:pt>
                <c:pt idx="1">
                  <c:v>29.569500000000001</c:v>
                </c:pt>
                <c:pt idx="2">
                  <c:v>136.66041666666666</c:v>
                </c:pt>
              </c:numCache>
            </c:numRef>
          </c:xVal>
          <c:yVal>
            <c:numRef>
              <c:f>'Isotherms - BM3'!$E$42:$E$46</c:f>
              <c:numCache>
                <c:formatCode>0.00</c:formatCode>
                <c:ptCount val="5"/>
                <c:pt idx="0">
                  <c:v>7030.2460566666678</c:v>
                </c:pt>
                <c:pt idx="1">
                  <c:v>47395.567166666668</c:v>
                </c:pt>
                <c:pt idx="2">
                  <c:v>298266.67291666666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DB-4392-9E55-CF80BF9C12EE}"/>
            </c:ext>
          </c:extLst>
        </c:ser>
        <c:ser>
          <c:idx val="3"/>
          <c:order val="3"/>
          <c:tx>
            <c:v>PFOA Freundlich</c:v>
          </c:tx>
          <c:spPr>
            <a:ln w="317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BM3'!$D$42:$D$46</c:f>
              <c:numCache>
                <c:formatCode>0.00</c:formatCode>
                <c:ptCount val="5"/>
                <c:pt idx="0">
                  <c:v>3.7806100000000002</c:v>
                </c:pt>
                <c:pt idx="1">
                  <c:v>29.569500000000001</c:v>
                </c:pt>
                <c:pt idx="2">
                  <c:v>136.66041666666666</c:v>
                </c:pt>
              </c:numCache>
            </c:numRef>
          </c:xVal>
          <c:yVal>
            <c:numRef>
              <c:f>'Isotherms - BM2'!$AF$42:$AF$46</c:f>
              <c:numCache>
                <c:formatCode>General</c:formatCode>
                <c:ptCount val="5"/>
                <c:pt idx="0">
                  <c:v>6633.0911912682604</c:v>
                </c:pt>
                <c:pt idx="1">
                  <c:v>13805.416165196604</c:v>
                </c:pt>
                <c:pt idx="2">
                  <c:v>23557.798024277388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DB-4392-9E55-CF80BF9C12EE}"/>
            </c:ext>
          </c:extLst>
        </c:ser>
        <c:ser>
          <c:idx val="4"/>
          <c:order val="4"/>
          <c:tx>
            <c:v>PFBS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BM3'!$D$17:$D$21</c:f>
              <c:numCache>
                <c:formatCode>0.00</c:formatCode>
                <c:ptCount val="5"/>
                <c:pt idx="0">
                  <c:v>7.2840533333333335</c:v>
                </c:pt>
                <c:pt idx="1">
                  <c:v>55.242989999999999</c:v>
                </c:pt>
                <c:pt idx="2">
                  <c:v>268.80566999999996</c:v>
                </c:pt>
              </c:numCache>
            </c:numRef>
          </c:xVal>
          <c:yVal>
            <c:numRef>
              <c:f>'Isotherms - BM3'!$E$17:$E$21</c:f>
              <c:numCache>
                <c:formatCode>0.00</c:formatCode>
                <c:ptCount val="5"/>
                <c:pt idx="0">
                  <c:v>8062.0226133333335</c:v>
                </c:pt>
                <c:pt idx="1">
                  <c:v>57567.650343333335</c:v>
                </c:pt>
                <c:pt idx="2">
                  <c:v>329894.7709966668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DB-4392-9E55-CF80BF9C12EE}"/>
            </c:ext>
          </c:extLst>
        </c:ser>
        <c:ser>
          <c:idx val="5"/>
          <c:order val="5"/>
          <c:tx>
            <c:v>PFBS Freundlich</c:v>
          </c:tx>
          <c:spPr>
            <a:ln w="317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BM3'!$D$17:$D$21</c:f>
              <c:numCache>
                <c:formatCode>0.00</c:formatCode>
                <c:ptCount val="5"/>
                <c:pt idx="0">
                  <c:v>7.2840533333333335</c:v>
                </c:pt>
                <c:pt idx="1">
                  <c:v>55.242989999999999</c:v>
                </c:pt>
                <c:pt idx="2">
                  <c:v>268.80566999999996</c:v>
                </c:pt>
              </c:numCache>
            </c:numRef>
          </c:xVal>
          <c:yVal>
            <c:numRef>
              <c:f>'Isotherms - BM3'!$AF$17:$AF$21</c:f>
              <c:numCache>
                <c:formatCode>General</c:formatCode>
                <c:ptCount val="5"/>
                <c:pt idx="0">
                  <c:v>7789.4090848475489</c:v>
                </c:pt>
                <c:pt idx="1">
                  <c:v>62265.560681268791</c:v>
                </c:pt>
                <c:pt idx="2">
                  <c:v>315678.88339158532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DB-4392-9E55-CF80BF9C12EE}"/>
            </c:ext>
          </c:extLst>
        </c:ser>
        <c:ser>
          <c:idx val="6"/>
          <c:order val="6"/>
          <c:tx>
            <c:v>PFOS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'Isotherms - BM3'!$D$55:$D$59</c:f>
              <c:numCache>
                <c:formatCode>0.00</c:formatCode>
                <c:ptCount val="5"/>
                <c:pt idx="0">
                  <c:v>0.84100666666666668</c:v>
                </c:pt>
                <c:pt idx="1">
                  <c:v>6.7590333333333339</c:v>
                </c:pt>
                <c:pt idx="2">
                  <c:v>24.658633333333334</c:v>
                </c:pt>
              </c:numCache>
            </c:numRef>
          </c:xVal>
          <c:yVal>
            <c:numRef>
              <c:f>'Isotherms - BM3'!$E$55:$E$59</c:f>
              <c:numCache>
                <c:formatCode>0.00</c:formatCode>
                <c:ptCount val="5"/>
                <c:pt idx="0">
                  <c:v>6486.3989933333341</c:v>
                </c:pt>
                <c:pt idx="1">
                  <c:v>44289.697633333337</c:v>
                </c:pt>
                <c:pt idx="2">
                  <c:v>254466.03470000002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DB-4392-9E55-CF80BF9C12EE}"/>
            </c:ext>
          </c:extLst>
        </c:ser>
        <c:ser>
          <c:idx val="7"/>
          <c:order val="7"/>
          <c:tx>
            <c:v>PFOS Freundlich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BM3'!$D$55:$D$59</c:f>
              <c:numCache>
                <c:formatCode>0.00</c:formatCode>
                <c:ptCount val="5"/>
                <c:pt idx="0">
                  <c:v>0.84100666666666668</c:v>
                </c:pt>
                <c:pt idx="1">
                  <c:v>6.7590333333333339</c:v>
                </c:pt>
                <c:pt idx="2">
                  <c:v>24.658633333333334</c:v>
                </c:pt>
              </c:numCache>
            </c:numRef>
          </c:xVal>
          <c:yVal>
            <c:numRef>
              <c:f>'Isotherms - BM3'!$AF$55:$AF$59</c:f>
              <c:numCache>
                <c:formatCode>General</c:formatCode>
                <c:ptCount val="5"/>
                <c:pt idx="0">
                  <c:v>5952.2380991081682</c:v>
                </c:pt>
                <c:pt idx="1">
                  <c:v>55427.498382139347</c:v>
                </c:pt>
                <c:pt idx="2">
                  <c:v>221580.03364317864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DB-4392-9E55-CF80BF9C12EE}"/>
            </c:ext>
          </c:extLst>
        </c:ser>
        <c:ser>
          <c:idx val="8"/>
          <c:order val="8"/>
          <c:tx>
            <c:v>8:2 FTS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BM3'!$D$4:$D$8</c:f>
              <c:numCache>
                <c:formatCode>0.00</c:formatCode>
                <c:ptCount val="5"/>
                <c:pt idx="0">
                  <c:v>1.2674633333333334</c:v>
                </c:pt>
                <c:pt idx="1">
                  <c:v>8.2363866666666681</c:v>
                </c:pt>
                <c:pt idx="2">
                  <c:v>50.506696666666663</c:v>
                </c:pt>
              </c:numCache>
            </c:numRef>
          </c:xVal>
          <c:yVal>
            <c:numRef>
              <c:f>'Isotherms - BM3'!$E$4:$E$8</c:f>
              <c:numCache>
                <c:formatCode>0.00</c:formatCode>
                <c:ptCount val="5"/>
                <c:pt idx="0">
                  <c:v>7926.8258699999997</c:v>
                </c:pt>
                <c:pt idx="1">
                  <c:v>41291.950280000005</c:v>
                </c:pt>
                <c:pt idx="2">
                  <c:v>256417.37663666662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DB-4392-9E55-CF80BF9C12EE}"/>
            </c:ext>
          </c:extLst>
        </c:ser>
        <c:ser>
          <c:idx val="9"/>
          <c:order val="9"/>
          <c:tx>
            <c:v>8:2 FTS Freundlich</c:v>
          </c:tx>
          <c:spPr>
            <a:ln w="317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BM3'!$D$4:$D$8</c:f>
              <c:numCache>
                <c:formatCode>0.00</c:formatCode>
                <c:ptCount val="5"/>
                <c:pt idx="0">
                  <c:v>1.2674633333333334</c:v>
                </c:pt>
                <c:pt idx="1">
                  <c:v>8.2363866666666681</c:v>
                </c:pt>
                <c:pt idx="2">
                  <c:v>50.506696666666663</c:v>
                </c:pt>
              </c:numCache>
            </c:numRef>
          </c:xVal>
          <c:yVal>
            <c:numRef>
              <c:f>'Isotherms - BM3'!$AF$4:$AF$8</c:f>
              <c:numCache>
                <c:formatCode>General</c:formatCode>
                <c:ptCount val="5"/>
                <c:pt idx="0">
                  <c:v>7632.7890579244595</c:v>
                </c:pt>
                <c:pt idx="1">
                  <c:v>44588.46512756672</c:v>
                </c:pt>
                <c:pt idx="2">
                  <c:v>246607.55840167296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6DB-4392-9E55-CF80BF9C1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594496"/>
        <c:axId val="632590560"/>
      </c:scatterChart>
      <c:valAx>
        <c:axId val="632594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90560"/>
        <c:crosses val="autoZero"/>
        <c:crossBetween val="midCat"/>
      </c:valAx>
      <c:valAx>
        <c:axId val="632590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</a:t>
                </a:r>
                <a:r>
                  <a:rPr lang="en-US" sz="1400" b="1" baseline="0"/>
                  <a:t> in Solid (ug/kg)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94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24766695829688"/>
          <c:y val="0.20432642930503253"/>
          <c:w val="0.16094986390590066"/>
          <c:h val="0.54598168435467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HSM+BM1(1:1)</a:t>
            </a:r>
            <a:r>
              <a:rPr lang="en-US" sz="1100" b="0" i="0" u="none" strike="noStrike" baseline="0"/>
              <a:t> </a:t>
            </a:r>
            <a:br>
              <a:rPr lang="en-US" sz="1100" baseline="0"/>
            </a:br>
            <a:r>
              <a:rPr lang="en-US" sz="1100" baseline="0"/>
              <a:t>8:2 FTS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HSM+BM1 (1-1)'!$D$4:$D$9</c:f>
              <c:numCache>
                <c:formatCode>0.00</c:formatCode>
                <c:ptCount val="6"/>
                <c:pt idx="0">
                  <c:v>1.7369866666666667</c:v>
                </c:pt>
                <c:pt idx="1">
                  <c:v>10.404409999999999</c:v>
                </c:pt>
                <c:pt idx="2">
                  <c:v>53.926886666666668</c:v>
                </c:pt>
              </c:numCache>
            </c:numRef>
          </c:xVal>
          <c:yVal>
            <c:numRef>
              <c:f>'Isotherms - HSM+BM1 (1-1)'!$E$4:$E$9</c:f>
              <c:numCache>
                <c:formatCode>0.00</c:formatCode>
                <c:ptCount val="6"/>
                <c:pt idx="0">
                  <c:v>7926.3563466666665</c:v>
                </c:pt>
                <c:pt idx="1">
                  <c:v>41289.782256666665</c:v>
                </c:pt>
                <c:pt idx="2">
                  <c:v>256413.95644666665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43-4C39-AC14-51D219E97778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(1-1)'!$D$4:$D$9</c:f>
              <c:numCache>
                <c:formatCode>0.00</c:formatCode>
                <c:ptCount val="6"/>
                <c:pt idx="0">
                  <c:v>1.7369866666666667</c:v>
                </c:pt>
                <c:pt idx="1">
                  <c:v>10.404409999999999</c:v>
                </c:pt>
                <c:pt idx="2">
                  <c:v>53.926886666666668</c:v>
                </c:pt>
              </c:numCache>
            </c:numRef>
          </c:xVal>
          <c:yVal>
            <c:numRef>
              <c:f>'Isotherms - HSM+BM1 (1-1)'!$X$4:$X$9</c:f>
              <c:numCache>
                <c:formatCode>0</c:formatCode>
                <c:ptCount val="6"/>
                <c:pt idx="0">
                  <c:v>8209.7988696043685</c:v>
                </c:pt>
                <c:pt idx="1">
                  <c:v>49176.032558955834</c:v>
                </c:pt>
                <c:pt idx="2">
                  <c:v>254883.28927112883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43-4C39-AC14-51D219E97778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(1-1)'!$D$4:$D$9</c:f>
              <c:numCache>
                <c:formatCode>0.00</c:formatCode>
                <c:ptCount val="6"/>
                <c:pt idx="0">
                  <c:v>1.7369866666666667</c:v>
                </c:pt>
                <c:pt idx="1">
                  <c:v>10.404409999999999</c:v>
                </c:pt>
                <c:pt idx="2">
                  <c:v>53.926886666666668</c:v>
                </c:pt>
              </c:numCache>
            </c:numRef>
          </c:xVal>
          <c:yVal>
            <c:numRef>
              <c:f>'Isotherms - HSM+BM1 (1-1)'!$AF$4:$AF$9</c:f>
              <c:numCache>
                <c:formatCode>General</c:formatCode>
                <c:ptCount val="6"/>
                <c:pt idx="0">
                  <c:v>7529.2137136315787</c:v>
                </c:pt>
                <c:pt idx="1">
                  <c:v>45967.772204430912</c:v>
                </c:pt>
                <c:pt idx="2">
                  <c:v>242468.18664062442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43-4C39-AC14-51D219E97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07968543599971"/>
          <c:y val="0.52472149314669003"/>
          <c:w val="0.31767150276266204"/>
          <c:h val="0.2488436862058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HSM+BM1(1:1) </a:t>
            </a:r>
          </a:p>
          <a:p>
            <a:pPr>
              <a:defRPr sz="1100"/>
            </a:pPr>
            <a:r>
              <a:rPr lang="en-US" sz="1100" baseline="0"/>
              <a:t>PFBS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HSM+BM1 (1-1)'!$D$17:$D$22</c:f>
              <c:numCache>
                <c:formatCode>0.00</c:formatCode>
                <c:ptCount val="6"/>
                <c:pt idx="0">
                  <c:v>6.9573433333333332</c:v>
                </c:pt>
                <c:pt idx="1">
                  <c:v>50.480213333333339</c:v>
                </c:pt>
                <c:pt idx="2">
                  <c:v>270.71184999999997</c:v>
                </c:pt>
              </c:numCache>
            </c:numRef>
          </c:xVal>
          <c:yVal>
            <c:numRef>
              <c:f>'Isotherms - HSM+BM1 (1-1)'!$E$17:$E$22</c:f>
              <c:numCache>
                <c:formatCode>0.00</c:formatCode>
                <c:ptCount val="6"/>
                <c:pt idx="0">
                  <c:v>8062.3493233333329</c:v>
                </c:pt>
                <c:pt idx="1">
                  <c:v>57572.413120000005</c:v>
                </c:pt>
                <c:pt idx="2">
                  <c:v>329892.86481666676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0B-4159-AA9E-26E679350004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(1-1)'!$D$17:$D$22</c:f>
              <c:numCache>
                <c:formatCode>0.00</c:formatCode>
                <c:ptCount val="6"/>
                <c:pt idx="0">
                  <c:v>6.9573433333333332</c:v>
                </c:pt>
                <c:pt idx="1">
                  <c:v>50.480213333333339</c:v>
                </c:pt>
                <c:pt idx="2">
                  <c:v>270.71184999999997</c:v>
                </c:pt>
              </c:numCache>
            </c:numRef>
          </c:xVal>
          <c:yVal>
            <c:numRef>
              <c:f>'Isotherms - HSM+BM1 (1-1)'!$X$17:$X$22</c:f>
              <c:numCache>
                <c:formatCode>0</c:formatCode>
                <c:ptCount val="6"/>
                <c:pt idx="0">
                  <c:v>8459.7928136295577</c:v>
                </c:pt>
                <c:pt idx="1">
                  <c:v>61381.492076370683</c:v>
                </c:pt>
                <c:pt idx="2">
                  <c:v>329172.36310586857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0B-4159-AA9E-26E679350004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(1-1)'!$D$17:$D$22</c:f>
              <c:numCache>
                <c:formatCode>0.00</c:formatCode>
                <c:ptCount val="6"/>
                <c:pt idx="0">
                  <c:v>6.9573433333333332</c:v>
                </c:pt>
                <c:pt idx="1">
                  <c:v>50.480213333333339</c:v>
                </c:pt>
                <c:pt idx="2">
                  <c:v>270.71184999999997</c:v>
                </c:pt>
              </c:numCache>
            </c:numRef>
          </c:xVal>
          <c:yVal>
            <c:numRef>
              <c:f>'Isotherms - HSM+BM1 (1-1)'!$AF$17:$AF$22</c:f>
              <c:numCache>
                <c:formatCode>General</c:formatCode>
                <c:ptCount val="6"/>
                <c:pt idx="0">
                  <c:v>7956.8373562517309</c:v>
                </c:pt>
                <c:pt idx="1">
                  <c:v>59249.748918505225</c:v>
                </c:pt>
                <c:pt idx="2">
                  <c:v>324804.45065117563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0B-4159-AA9E-26E679350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87398208242328"/>
          <c:y val="0.49231408573928259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HSM+BM1(1:1) </a:t>
            </a:r>
            <a:br>
              <a:rPr lang="en-US" sz="1100" baseline="0"/>
            </a:br>
            <a:r>
              <a:rPr lang="en-US" sz="1100" baseline="0"/>
              <a:t>PFHxA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HSM+BM1 (1-1)'!$D$30:$D$35</c:f>
              <c:numCache>
                <c:formatCode>0.00</c:formatCode>
                <c:ptCount val="6"/>
                <c:pt idx="0">
                  <c:v>5.8172033333333335</c:v>
                </c:pt>
                <c:pt idx="1">
                  <c:v>40.493279999999999</c:v>
                </c:pt>
                <c:pt idx="2">
                  <c:v>222.91403000000003</c:v>
                </c:pt>
              </c:numCache>
            </c:numRef>
          </c:xVal>
          <c:yVal>
            <c:numRef>
              <c:f>'Isotherms - HSM+BM1 (1-1)'!$E$30:$E$35</c:f>
              <c:numCache>
                <c:formatCode>0.00</c:formatCode>
                <c:ptCount val="6"/>
                <c:pt idx="0">
                  <c:v>6281.689463333335</c:v>
                </c:pt>
                <c:pt idx="1">
                  <c:v>45898.466719999989</c:v>
                </c:pt>
                <c:pt idx="2">
                  <c:v>285491.99596999999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52-41B4-8C65-B88A3C7354AE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(1-1)'!$D$30:$D$35</c:f>
              <c:numCache>
                <c:formatCode>0.00</c:formatCode>
                <c:ptCount val="6"/>
                <c:pt idx="0">
                  <c:v>5.8172033333333335</c:v>
                </c:pt>
                <c:pt idx="1">
                  <c:v>40.493279999999999</c:v>
                </c:pt>
                <c:pt idx="2">
                  <c:v>222.91403000000003</c:v>
                </c:pt>
              </c:numCache>
            </c:numRef>
          </c:xVal>
          <c:yVal>
            <c:numRef>
              <c:f>'Isotherms - HSM+BM1 (1-1)'!$X$30:$X$35</c:f>
              <c:numCache>
                <c:formatCode>0</c:formatCode>
                <c:ptCount val="6"/>
                <c:pt idx="0">
                  <c:v>7422.0685172054509</c:v>
                </c:pt>
                <c:pt idx="1">
                  <c:v>51664.748284013403</c:v>
                </c:pt>
                <c:pt idx="2">
                  <c:v>284414.78235580015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52-41B4-8C65-B88A3C7354AE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(1-1)'!$D$30:$D$35</c:f>
              <c:numCache>
                <c:formatCode>0.00</c:formatCode>
                <c:ptCount val="6"/>
                <c:pt idx="0">
                  <c:v>5.8172033333333335</c:v>
                </c:pt>
                <c:pt idx="1">
                  <c:v>40.493279999999999</c:v>
                </c:pt>
                <c:pt idx="2">
                  <c:v>222.91403000000003</c:v>
                </c:pt>
              </c:numCache>
            </c:numRef>
          </c:xVal>
          <c:yVal>
            <c:numRef>
              <c:f>'Isotherms - HSM+BM1 (1-1)'!$AF$30:$AF$35</c:f>
              <c:numCache>
                <c:formatCode>General</c:formatCode>
                <c:ptCount val="6"/>
                <c:pt idx="0">
                  <c:v>6199.4399831826531</c:v>
                </c:pt>
                <c:pt idx="1">
                  <c:v>47209.967596474315</c:v>
                </c:pt>
                <c:pt idx="2">
                  <c:v>281243.44920860231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52-41B4-8C65-B88A3C735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52469500162032"/>
          <c:y val="0.52472149314669003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HSM+BM1(1:1) </a:t>
            </a:r>
            <a:br>
              <a:rPr lang="en-US" sz="1100" baseline="0"/>
            </a:br>
            <a:r>
              <a:rPr lang="en-US" sz="1100" baseline="0"/>
              <a:t>PFOA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HSM+BM1 (1-1)'!$D$42:$D$47</c:f>
              <c:numCache>
                <c:formatCode>0.00</c:formatCode>
                <c:ptCount val="6"/>
                <c:pt idx="0">
                  <c:v>4.7162499999999996</c:v>
                </c:pt>
                <c:pt idx="1">
                  <c:v>33.404150000000001</c:v>
                </c:pt>
                <c:pt idx="2">
                  <c:v>179.81756999999999</c:v>
                </c:pt>
              </c:numCache>
            </c:numRef>
          </c:xVal>
          <c:yVal>
            <c:numRef>
              <c:f>'Isotherms - HSM+BM1 (1-1)'!$E$42:$E$47</c:f>
              <c:numCache>
                <c:formatCode>0.00</c:formatCode>
                <c:ptCount val="6"/>
                <c:pt idx="0">
                  <c:v>7029.3104166666672</c:v>
                </c:pt>
                <c:pt idx="1">
                  <c:v>47391.732516666663</c:v>
                </c:pt>
                <c:pt idx="2">
                  <c:v>298223.5157633333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7A-48E3-B32F-4D1D904E09CF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(1-1)'!$D$42:$D$47</c:f>
              <c:numCache>
                <c:formatCode>0.00</c:formatCode>
                <c:ptCount val="6"/>
                <c:pt idx="0">
                  <c:v>4.7162499999999996</c:v>
                </c:pt>
                <c:pt idx="1">
                  <c:v>33.404150000000001</c:v>
                </c:pt>
                <c:pt idx="2">
                  <c:v>179.81756999999999</c:v>
                </c:pt>
              </c:numCache>
            </c:numRef>
          </c:xVal>
          <c:yVal>
            <c:numRef>
              <c:f>'Isotherms - HSM+BM1 (1-1)'!$X$42:$X$47</c:f>
              <c:numCache>
                <c:formatCode>0</c:formatCode>
                <c:ptCount val="6"/>
                <c:pt idx="0">
                  <c:v>7783.5788932297983</c:v>
                </c:pt>
                <c:pt idx="1">
                  <c:v>55129.358469399878</c:v>
                </c:pt>
                <c:pt idx="2">
                  <c:v>296766.33815434063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7A-48E3-B32F-4D1D904E09CF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(1-1)'!$D$42:$D$47</c:f>
              <c:numCache>
                <c:formatCode>0.00</c:formatCode>
                <c:ptCount val="6"/>
                <c:pt idx="0">
                  <c:v>4.7162499999999996</c:v>
                </c:pt>
                <c:pt idx="1">
                  <c:v>33.404150000000001</c:v>
                </c:pt>
                <c:pt idx="2">
                  <c:v>179.81756999999999</c:v>
                </c:pt>
              </c:numCache>
            </c:numRef>
          </c:xVal>
          <c:yVal>
            <c:numRef>
              <c:f>'Isotherms - HSM+BM1 (1-1)'!$AF$42:$AF$47</c:f>
              <c:numCache>
                <c:formatCode>General</c:formatCode>
                <c:ptCount val="6"/>
                <c:pt idx="0">
                  <c:v>6802.2310388628257</c:v>
                </c:pt>
                <c:pt idx="1">
                  <c:v>50880.355834934344</c:v>
                </c:pt>
                <c:pt idx="2">
                  <c:v>287048.76000612078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7A-48E3-B32F-4D1D904E0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42421972215556"/>
          <c:y val="0.50620297462817154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</a:t>
            </a:r>
            <a:r>
              <a:rPr lang="en-US" sz="1100" baseline="0"/>
              <a:t> for </a:t>
            </a:r>
            <a:r>
              <a:rPr lang="en-US" sz="1100" b="0" i="0" u="none" strike="noStrike" baseline="0">
                <a:effectLst/>
              </a:rPr>
              <a:t>HSM+BM1(1:1) </a:t>
            </a:r>
            <a:br>
              <a:rPr lang="en-US" sz="1100" baseline="0"/>
            </a:br>
            <a:r>
              <a:rPr lang="en-US" sz="1100" baseline="0"/>
              <a:t>PFOS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HSM+BM1 (1-1)'!$D$55:$D$60</c:f>
              <c:numCache>
                <c:formatCode>0.00</c:formatCode>
                <c:ptCount val="6"/>
                <c:pt idx="0">
                  <c:v>1.3716599999999999</c:v>
                </c:pt>
                <c:pt idx="1">
                  <c:v>8.53735</c:v>
                </c:pt>
                <c:pt idx="2">
                  <c:v>48.731360000000009</c:v>
                </c:pt>
              </c:numCache>
            </c:numRef>
          </c:xVal>
          <c:yVal>
            <c:numRef>
              <c:f>'Isotherms - HSM+BM1 (1-1)'!$E$55:$E$60</c:f>
              <c:numCache>
                <c:formatCode>0.00</c:formatCode>
                <c:ptCount val="6"/>
                <c:pt idx="0">
                  <c:v>6485.86834</c:v>
                </c:pt>
                <c:pt idx="1">
                  <c:v>44287.919316666666</c:v>
                </c:pt>
                <c:pt idx="2">
                  <c:v>254441.96197333335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AC-4999-98A1-BE9B8662F1F2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(1-1)'!$D$55:$D$60</c:f>
              <c:numCache>
                <c:formatCode>0.00</c:formatCode>
                <c:ptCount val="6"/>
                <c:pt idx="0">
                  <c:v>1.3716599999999999</c:v>
                </c:pt>
                <c:pt idx="1">
                  <c:v>8.53735</c:v>
                </c:pt>
                <c:pt idx="2">
                  <c:v>48.731360000000009</c:v>
                </c:pt>
              </c:numCache>
            </c:numRef>
          </c:xVal>
          <c:yVal>
            <c:numRef>
              <c:f>'Isotherms - HSM+BM1 (1-1)'!$X$55:$X$60</c:f>
              <c:numCache>
                <c:formatCode>0</c:formatCode>
                <c:ptCount val="6"/>
                <c:pt idx="0">
                  <c:v>7159.9764863720102</c:v>
                </c:pt>
                <c:pt idx="1">
                  <c:v>44564.41484604602</c:v>
                </c:pt>
                <c:pt idx="2">
                  <c:v>254374.54776990594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AC-4999-98A1-BE9B8662F1F2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(1-1)'!$D$55:$D$60</c:f>
              <c:numCache>
                <c:formatCode>0.00</c:formatCode>
                <c:ptCount val="6"/>
                <c:pt idx="0">
                  <c:v>1.3716599999999999</c:v>
                </c:pt>
                <c:pt idx="1">
                  <c:v>8.53735</c:v>
                </c:pt>
                <c:pt idx="2">
                  <c:v>48.731360000000009</c:v>
                </c:pt>
              </c:numCache>
            </c:numRef>
          </c:xVal>
          <c:yVal>
            <c:numRef>
              <c:f>'Isotherms - HSM+BM1 (1-1)'!$AF$55:$AF$60</c:f>
              <c:numCache>
                <c:formatCode>General</c:formatCode>
                <c:ptCount val="6"/>
                <c:pt idx="0">
                  <c:v>6574.8081280187826</c:v>
                </c:pt>
                <c:pt idx="1">
                  <c:v>43068.668191588047</c:v>
                </c:pt>
                <c:pt idx="2">
                  <c:v>258105.71196007574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AC-4999-98A1-BE9B8662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07493264135248"/>
          <c:y val="0.46916593759113451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HSM+BM1 (1-1)'!$AD$4:$AD$9</c:f>
              <c:numCache>
                <c:formatCode>General</c:formatCode>
                <c:ptCount val="6"/>
                <c:pt idx="0">
                  <c:v>0.23979648475952428</c:v>
                </c:pt>
                <c:pt idx="1">
                  <c:v>1.0172174578288304</c:v>
                </c:pt>
                <c:pt idx="2">
                  <c:v>1.7318053481109625</c:v>
                </c:pt>
              </c:numCache>
            </c:numRef>
          </c:xVal>
          <c:yVal>
            <c:numRef>
              <c:f>'Isotherms - HSM+BM1 (1-1)'!$AE$4:$AE$9</c:f>
              <c:numCache>
                <c:formatCode>General</c:formatCode>
                <c:ptCount val="6"/>
                <c:pt idx="0">
                  <c:v>3.8990735930943292</c:v>
                </c:pt>
                <c:pt idx="1">
                  <c:v>4.6158425926112612</c:v>
                </c:pt>
                <c:pt idx="2">
                  <c:v>5.4089416598593285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46-400D-BE2B-B459B8849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HSM+BM1 (1-1)'!$AD$17:$AD$22</c:f>
              <c:numCache>
                <c:formatCode>General</c:formatCode>
                <c:ptCount val="6"/>
                <c:pt idx="0">
                  <c:v>0.84244343559754475</c:v>
                </c:pt>
                <c:pt idx="1">
                  <c:v>1.703121181602435</c:v>
                </c:pt>
                <c:pt idx="2">
                  <c:v>2.4325072667678143</c:v>
                </c:pt>
              </c:numCache>
            </c:numRef>
          </c:xVal>
          <c:yVal>
            <c:numRef>
              <c:f>'Isotherms - HSM+BM1 (1-1)'!$AE$17:$AE$22</c:f>
              <c:numCache>
                <c:formatCode>General</c:formatCode>
                <c:ptCount val="6"/>
                <c:pt idx="0">
                  <c:v>3.9064616112208292</c:v>
                </c:pt>
                <c:pt idx="1">
                  <c:v>4.7602144330809208</c:v>
                </c:pt>
                <c:pt idx="2">
                  <c:v>5.5183729223829916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B7-44E2-B4C4-F6D68D9D9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HSM+BM1 (1-1)'!$AD$30:$AD$35</c:f>
              <c:numCache>
                <c:formatCode>General</c:formatCode>
                <c:ptCount val="6"/>
                <c:pt idx="0">
                  <c:v>0.76471424430400836</c:v>
                </c:pt>
                <c:pt idx="1">
                  <c:v>1.6073829565216025</c:v>
                </c:pt>
                <c:pt idx="2">
                  <c:v>2.3481374034278755</c:v>
                </c:pt>
              </c:numCache>
            </c:numRef>
          </c:xVal>
          <c:yVal>
            <c:numRef>
              <c:f>'Isotherms - HSM+BM1 (1-1)'!$AE$30:$AE$35</c:f>
              <c:numCache>
                <c:formatCode>General</c:formatCode>
                <c:ptCount val="6"/>
                <c:pt idx="0">
                  <c:v>3.7980764631522295</c:v>
                </c:pt>
                <c:pt idx="1">
                  <c:v>4.6617981777776638</c:v>
                </c:pt>
                <c:pt idx="2">
                  <c:v>5.4555939369083486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D2-4B25-AACF-FEEC178E8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HSM+BM1 (1-1)'!$AD$42:$AD$47</c:f>
              <c:numCache>
                <c:formatCode>General</c:formatCode>
                <c:ptCount val="6"/>
                <c:pt idx="0">
                  <c:v>0.67359681820905193</c:v>
                </c:pt>
                <c:pt idx="1">
                  <c:v>1.5238004251989465</c:v>
                </c:pt>
                <c:pt idx="2">
                  <c:v>2.2548321244452838</c:v>
                </c:pt>
              </c:numCache>
            </c:numRef>
          </c:xVal>
          <c:yVal>
            <c:numRef>
              <c:f>'Isotherms - HSM+BM1 (1-1)'!$AE$42:$AE$47</c:f>
              <c:numCache>
                <c:formatCode>General</c:formatCode>
                <c:ptCount val="6"/>
                <c:pt idx="0">
                  <c:v>3.84691272232768</c:v>
                </c:pt>
                <c:pt idx="1">
                  <c:v>4.6757025856497005</c:v>
                </c:pt>
                <c:pt idx="2">
                  <c:v>5.4745418858090957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03-468D-9911-31CC4E6F6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HSM Treatment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Graphs'!$I$23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Graphs'!$C$32:$C$37</c15:sqref>
                  </c15:fullRef>
                </c:ext>
              </c:extLst>
              <c:f>('Raw Data &amp; Graphs'!$C$32:$C$33,'Raw Data &amp; Graphs'!$C$35:$C$37)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8-49D6-A369-320CCDD8190B}"/>
            </c:ext>
          </c:extLst>
        </c:ser>
        <c:ser>
          <c:idx val="1"/>
          <c:order val="1"/>
          <c:tx>
            <c:strRef>
              <c:f>'Raw Data &amp; Graphs'!$C$30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Graphs'!$D$32:$D$37</c15:sqref>
                  </c15:fullRef>
                </c:ext>
              </c:extLst>
              <c:f>('Raw Data &amp; Graphs'!$D$32:$D$33,'Raw Data &amp; Graphs'!$D$35:$D$37)</c:f>
              <c:numCache>
                <c:formatCode>0.000</c:formatCode>
                <c:ptCount val="5"/>
                <c:pt idx="0">
                  <c:v>0.90848465634496323</c:v>
                </c:pt>
                <c:pt idx="1">
                  <c:v>0.82860978633385896</c:v>
                </c:pt>
                <c:pt idx="2">
                  <c:v>0.85890609354293967</c:v>
                </c:pt>
                <c:pt idx="3">
                  <c:v>0.50905880877949117</c:v>
                </c:pt>
                <c:pt idx="4">
                  <c:v>0.36670061065544135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8-49D6-A369-320CCDD8190B}"/>
            </c:ext>
          </c:extLst>
        </c:ser>
        <c:ser>
          <c:idx val="2"/>
          <c:order val="2"/>
          <c:tx>
            <c:strRef>
              <c:f>'Raw Data &amp; Graphs'!$C$39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Graphs'!$D$41:$D$46</c15:sqref>
                  </c15:fullRef>
                </c:ext>
              </c:extLst>
              <c:f>('Raw Data &amp; Graphs'!$D$41:$D$42,'Raw Data &amp; Graphs'!$D$44:$D$46)</c:f>
              <c:numCache>
                <c:formatCode>0.000</c:formatCode>
                <c:ptCount val="5"/>
                <c:pt idx="0">
                  <c:v>1.0221625332457029</c:v>
                </c:pt>
                <c:pt idx="1">
                  <c:v>0.99519001464101275</c:v>
                </c:pt>
                <c:pt idx="2">
                  <c:v>1.0099812523875291</c:v>
                </c:pt>
                <c:pt idx="3">
                  <c:v>0.52017789192483199</c:v>
                </c:pt>
                <c:pt idx="4">
                  <c:v>0.5269415230105825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B8-49D6-A369-320CCDD8190B}"/>
            </c:ext>
          </c:extLst>
        </c:ser>
        <c:ser>
          <c:idx val="3"/>
          <c:order val="3"/>
          <c:tx>
            <c:strRef>
              <c:f>'Raw Data &amp; Graphs'!$C$48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Graphs'!$D$50:$D$55</c15:sqref>
                  </c15:fullRef>
                </c:ext>
              </c:extLst>
              <c:f>('Raw Data &amp; Graphs'!$D$50:$D$51,'Raw Data &amp; Graphs'!$D$53:$D$55)</c:f>
              <c:numCache>
                <c:formatCode>0.000</c:formatCode>
                <c:ptCount val="5"/>
                <c:pt idx="0">
                  <c:v>0.97119899391758679</c:v>
                </c:pt>
                <c:pt idx="1">
                  <c:v>0.93585846380497928</c:v>
                </c:pt>
                <c:pt idx="2">
                  <c:v>0.90841307814992034</c:v>
                </c:pt>
                <c:pt idx="3">
                  <c:v>0.56621904173007453</c:v>
                </c:pt>
                <c:pt idx="4">
                  <c:v>0.59727763900567987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B8-49D6-A369-320CCDD8190B}"/>
            </c:ext>
          </c:extLst>
        </c:ser>
        <c:ser>
          <c:idx val="4"/>
          <c:order val="4"/>
          <c:tx>
            <c:strRef>
              <c:f>'Raw Data &amp; Graphs'!$C$57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Graphs'!$D$59:$D$64</c15:sqref>
                  </c15:fullRef>
                </c:ext>
              </c:extLst>
              <c:f>('Raw Data &amp; Graphs'!$D$59:$D$60,'Raw Data &amp; Graphs'!$D$62:$D$64)</c:f>
              <c:numCache>
                <c:formatCode>0.000</c:formatCode>
                <c:ptCount val="5"/>
                <c:pt idx="0">
                  <c:v>0.93930054141408514</c:v>
                </c:pt>
                <c:pt idx="1">
                  <c:v>0.91236679620181738</c:v>
                </c:pt>
                <c:pt idx="2">
                  <c:v>0.91089189782672031</c:v>
                </c:pt>
                <c:pt idx="3">
                  <c:v>0.50045673329627505</c:v>
                </c:pt>
                <c:pt idx="4">
                  <c:v>0.59140297670970976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B8-49D6-A369-320CCDD8190B}"/>
            </c:ext>
          </c:extLst>
        </c:ser>
        <c:ser>
          <c:idx val="5"/>
          <c:order val="5"/>
          <c:tx>
            <c:strRef>
              <c:f>'Raw Data &amp; Graphs'!$C$66</c:f>
              <c:strCache>
                <c:ptCount val="1"/>
                <c:pt idx="0">
                  <c:v>250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Graphs'!$D$68:$D$73</c15:sqref>
                  </c15:fullRef>
                </c:ext>
              </c:extLst>
              <c:f>('Raw Data &amp; Graphs'!$D$68:$D$69,'Raw Data &amp; Graphs'!$D$71:$D$73)</c:f>
              <c:numCache>
                <c:formatCode>0.000</c:formatCode>
                <c:ptCount val="5"/>
                <c:pt idx="0">
                  <c:v>0.84328785658158445</c:v>
                </c:pt>
                <c:pt idx="1">
                  <c:v>0.71012406395095529</c:v>
                </c:pt>
                <c:pt idx="2">
                  <c:v>0.77000206157235962</c:v>
                </c:pt>
                <c:pt idx="3">
                  <c:v>0.36361108289752597</c:v>
                </c:pt>
                <c:pt idx="4">
                  <c:v>0.42493906124667397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B8-49D6-A369-320CCDD8190B}"/>
            </c:ext>
          </c:extLst>
        </c:ser>
        <c:ser>
          <c:idx val="6"/>
          <c:order val="6"/>
          <c:tx>
            <c:strRef>
              <c:f>'Raw Data &amp; Graphs'!$C$75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Graphs'!$D$77:$D$82</c15:sqref>
                  </c15:fullRef>
                </c:ext>
              </c:extLst>
              <c:f>('Raw Data &amp; Graphs'!$D$77:$D$78,'Raw Data &amp; Graphs'!$D$80:$D$82)</c:f>
              <c:numCache>
                <c:formatCode>0.000</c:formatCode>
                <c:ptCount val="5"/>
                <c:pt idx="0">
                  <c:v>0.79661647105967737</c:v>
                </c:pt>
                <c:pt idx="1">
                  <c:v>0.77708104243697018</c:v>
                </c:pt>
                <c:pt idx="2">
                  <c:v>0.88699561075145039</c:v>
                </c:pt>
                <c:pt idx="3">
                  <c:v>0.42789825398723158</c:v>
                </c:pt>
                <c:pt idx="4">
                  <c:v>0.38011281854459622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B8-49D6-A369-320CCDD81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HSM+BM1 (1-1)'!$AD$55:$AD$60</c:f>
              <c:numCache>
                <c:formatCode>General</c:formatCode>
                <c:ptCount val="6"/>
                <c:pt idx="0">
                  <c:v>0.13724647403622131</c:v>
                </c:pt>
                <c:pt idx="1">
                  <c:v>0.93132308626562776</c:v>
                </c:pt>
                <c:pt idx="2">
                  <c:v>1.6878085318872147</c:v>
                </c:pt>
              </c:numCache>
            </c:numRef>
          </c:xVal>
          <c:yVal>
            <c:numRef>
              <c:f>'Isotherms - HSM+BM1 (1-1)'!$AE$55:$AE$60</c:f>
              <c:numCache>
                <c:formatCode>General</c:formatCode>
                <c:ptCount val="6"/>
                <c:pt idx="0">
                  <c:v>3.8119681284578544</c:v>
                </c:pt>
                <c:pt idx="1">
                  <c:v>4.646285277247582</c:v>
                </c:pt>
                <c:pt idx="2">
                  <c:v>5.4055887357132795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DC-4231-BF0C-0EACCDD13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Freundlich</a:t>
            </a:r>
            <a:r>
              <a:rPr lang="en-US" sz="1800" b="1" baseline="0"/>
              <a:t> Adsorption Isotherms for HSM+BM1(1:1) with Buffer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39263147662097"/>
          <c:y val="0.13073695271786678"/>
          <c:w val="0.68578096140760181"/>
          <c:h val="0.70363269808665219"/>
        </c:manualLayout>
      </c:layout>
      <c:scatterChart>
        <c:scatterStyle val="lineMarker"/>
        <c:varyColors val="0"/>
        <c:ser>
          <c:idx val="0"/>
          <c:order val="0"/>
          <c:tx>
            <c:v>PFHxA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HSM+BM1 (1-1)'!$D$30:$D$34</c:f>
              <c:numCache>
                <c:formatCode>0.00</c:formatCode>
                <c:ptCount val="5"/>
                <c:pt idx="0">
                  <c:v>5.8172033333333335</c:v>
                </c:pt>
                <c:pt idx="1">
                  <c:v>40.493279999999999</c:v>
                </c:pt>
                <c:pt idx="2">
                  <c:v>222.91403000000003</c:v>
                </c:pt>
              </c:numCache>
            </c:numRef>
          </c:xVal>
          <c:yVal>
            <c:numRef>
              <c:f>'Isotherms - HSM+BM1 (1-1)'!$E$30:$E$34</c:f>
              <c:numCache>
                <c:formatCode>0.00</c:formatCode>
                <c:ptCount val="5"/>
                <c:pt idx="0">
                  <c:v>6281.689463333335</c:v>
                </c:pt>
                <c:pt idx="1">
                  <c:v>45898.466719999989</c:v>
                </c:pt>
                <c:pt idx="2">
                  <c:v>285491.99596999999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E1-4C79-8273-1C94C2077DE4}"/>
            </c:ext>
          </c:extLst>
        </c:ser>
        <c:ser>
          <c:idx val="1"/>
          <c:order val="1"/>
          <c:tx>
            <c:v>PFHxA Freundlich</c:v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(1-1)'!$D$30:$D$34</c:f>
              <c:numCache>
                <c:formatCode>0.00</c:formatCode>
                <c:ptCount val="5"/>
                <c:pt idx="0">
                  <c:v>5.8172033333333335</c:v>
                </c:pt>
                <c:pt idx="1">
                  <c:v>40.493279999999999</c:v>
                </c:pt>
                <c:pt idx="2">
                  <c:v>222.91403000000003</c:v>
                </c:pt>
              </c:numCache>
            </c:numRef>
          </c:xVal>
          <c:yVal>
            <c:numRef>
              <c:f>'Isotherms - HSM+BM1 (1-1)'!$AF$30:$AF$34</c:f>
              <c:numCache>
                <c:formatCode>General</c:formatCode>
                <c:ptCount val="5"/>
                <c:pt idx="0">
                  <c:v>6199.4399831826531</c:v>
                </c:pt>
                <c:pt idx="1">
                  <c:v>47209.967596474315</c:v>
                </c:pt>
                <c:pt idx="2">
                  <c:v>281243.44920860231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E1-4C79-8273-1C94C2077DE4}"/>
            </c:ext>
          </c:extLst>
        </c:ser>
        <c:ser>
          <c:idx val="2"/>
          <c:order val="2"/>
          <c:tx>
            <c:v>PFOA Measured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HSM+BM1 (1-1)'!$D$42:$D$46</c:f>
              <c:numCache>
                <c:formatCode>0.00</c:formatCode>
                <c:ptCount val="5"/>
                <c:pt idx="0">
                  <c:v>4.7162499999999996</c:v>
                </c:pt>
                <c:pt idx="1">
                  <c:v>33.404150000000001</c:v>
                </c:pt>
                <c:pt idx="2">
                  <c:v>179.81756999999999</c:v>
                </c:pt>
              </c:numCache>
            </c:numRef>
          </c:xVal>
          <c:yVal>
            <c:numRef>
              <c:f>'Isotherms - HSM+BM1 (1-1)'!$E$42:$E$46</c:f>
              <c:numCache>
                <c:formatCode>0.00</c:formatCode>
                <c:ptCount val="5"/>
                <c:pt idx="0">
                  <c:v>7029.3104166666672</c:v>
                </c:pt>
                <c:pt idx="1">
                  <c:v>47391.732516666663</c:v>
                </c:pt>
                <c:pt idx="2">
                  <c:v>298223.5157633333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E1-4C79-8273-1C94C2077DE4}"/>
            </c:ext>
          </c:extLst>
        </c:ser>
        <c:ser>
          <c:idx val="3"/>
          <c:order val="3"/>
          <c:tx>
            <c:v>PFOA Freundlich</c:v>
          </c:tx>
          <c:spPr>
            <a:ln w="317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(1-1)'!$D$42:$D$46</c:f>
              <c:numCache>
                <c:formatCode>0.00</c:formatCode>
                <c:ptCount val="5"/>
                <c:pt idx="0">
                  <c:v>4.7162499999999996</c:v>
                </c:pt>
                <c:pt idx="1">
                  <c:v>33.404150000000001</c:v>
                </c:pt>
                <c:pt idx="2">
                  <c:v>179.81756999999999</c:v>
                </c:pt>
              </c:numCache>
            </c:numRef>
          </c:xVal>
          <c:yVal>
            <c:numRef>
              <c:f>'Isotherms - HSM+BM1 (1-1)'!$AF$42:$AF$46</c:f>
              <c:numCache>
                <c:formatCode>General</c:formatCode>
                <c:ptCount val="5"/>
                <c:pt idx="0">
                  <c:v>6802.2310388628257</c:v>
                </c:pt>
                <c:pt idx="1">
                  <c:v>50880.355834934344</c:v>
                </c:pt>
                <c:pt idx="2">
                  <c:v>287048.76000612078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E1-4C79-8273-1C94C2077DE4}"/>
            </c:ext>
          </c:extLst>
        </c:ser>
        <c:ser>
          <c:idx val="4"/>
          <c:order val="4"/>
          <c:tx>
            <c:v>PFBS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HSM+BM1 (1-1)'!$D$17:$D$21</c:f>
              <c:numCache>
                <c:formatCode>0.00</c:formatCode>
                <c:ptCount val="5"/>
                <c:pt idx="0">
                  <c:v>6.9573433333333332</c:v>
                </c:pt>
                <c:pt idx="1">
                  <c:v>50.480213333333339</c:v>
                </c:pt>
                <c:pt idx="2">
                  <c:v>270.71184999999997</c:v>
                </c:pt>
              </c:numCache>
            </c:numRef>
          </c:xVal>
          <c:yVal>
            <c:numRef>
              <c:f>'Isotherms - HSM+BM1 (1-1)'!$E$17:$E$21</c:f>
              <c:numCache>
                <c:formatCode>0.00</c:formatCode>
                <c:ptCount val="5"/>
                <c:pt idx="0">
                  <c:v>8062.3493233333329</c:v>
                </c:pt>
                <c:pt idx="1">
                  <c:v>57572.413120000005</c:v>
                </c:pt>
                <c:pt idx="2">
                  <c:v>329892.86481666676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E1-4C79-8273-1C94C2077DE4}"/>
            </c:ext>
          </c:extLst>
        </c:ser>
        <c:ser>
          <c:idx val="5"/>
          <c:order val="5"/>
          <c:tx>
            <c:v>PFBS Freundlich</c:v>
          </c:tx>
          <c:spPr>
            <a:ln w="317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(1-1)'!$D$17:$D$21</c:f>
              <c:numCache>
                <c:formatCode>0.00</c:formatCode>
                <c:ptCount val="5"/>
                <c:pt idx="0">
                  <c:v>6.9573433333333332</c:v>
                </c:pt>
                <c:pt idx="1">
                  <c:v>50.480213333333339</c:v>
                </c:pt>
                <c:pt idx="2">
                  <c:v>270.71184999999997</c:v>
                </c:pt>
              </c:numCache>
            </c:numRef>
          </c:xVal>
          <c:yVal>
            <c:numRef>
              <c:f>'Isotherms - HSM+BM1 (1-1)'!$AF$17:$AF$21</c:f>
              <c:numCache>
                <c:formatCode>General</c:formatCode>
                <c:ptCount val="5"/>
                <c:pt idx="0">
                  <c:v>7956.8373562517309</c:v>
                </c:pt>
                <c:pt idx="1">
                  <c:v>59249.748918505225</c:v>
                </c:pt>
                <c:pt idx="2">
                  <c:v>324804.45065117563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E1-4C79-8273-1C94C2077DE4}"/>
            </c:ext>
          </c:extLst>
        </c:ser>
        <c:ser>
          <c:idx val="6"/>
          <c:order val="6"/>
          <c:tx>
            <c:v>PFOS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'Isotherms - HSM+BM1 (1-1)'!$D$55:$D$59</c:f>
              <c:numCache>
                <c:formatCode>0.00</c:formatCode>
                <c:ptCount val="5"/>
                <c:pt idx="0">
                  <c:v>1.3716599999999999</c:v>
                </c:pt>
                <c:pt idx="1">
                  <c:v>8.53735</c:v>
                </c:pt>
                <c:pt idx="2">
                  <c:v>48.731360000000009</c:v>
                </c:pt>
              </c:numCache>
            </c:numRef>
          </c:xVal>
          <c:yVal>
            <c:numRef>
              <c:f>'Isotherms - HSM+BM1 (1-1)'!$E$55:$E$59</c:f>
              <c:numCache>
                <c:formatCode>0.00</c:formatCode>
                <c:ptCount val="5"/>
                <c:pt idx="0">
                  <c:v>6485.86834</c:v>
                </c:pt>
                <c:pt idx="1">
                  <c:v>44287.919316666666</c:v>
                </c:pt>
                <c:pt idx="2">
                  <c:v>254441.96197333335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E1-4C79-8273-1C94C2077DE4}"/>
            </c:ext>
          </c:extLst>
        </c:ser>
        <c:ser>
          <c:idx val="7"/>
          <c:order val="7"/>
          <c:tx>
            <c:v>PFOS Freundlich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(1-1)'!$D$55:$D$59</c:f>
              <c:numCache>
                <c:formatCode>0.00</c:formatCode>
                <c:ptCount val="5"/>
                <c:pt idx="0">
                  <c:v>1.3716599999999999</c:v>
                </c:pt>
                <c:pt idx="1">
                  <c:v>8.53735</c:v>
                </c:pt>
                <c:pt idx="2">
                  <c:v>48.731360000000009</c:v>
                </c:pt>
              </c:numCache>
            </c:numRef>
          </c:xVal>
          <c:yVal>
            <c:numRef>
              <c:f>'Isotherms - HSM+BM1 (1-1)'!$AF$55:$AF$59</c:f>
              <c:numCache>
                <c:formatCode>General</c:formatCode>
                <c:ptCount val="5"/>
                <c:pt idx="0">
                  <c:v>6574.8081280187826</c:v>
                </c:pt>
                <c:pt idx="1">
                  <c:v>43068.668191588047</c:v>
                </c:pt>
                <c:pt idx="2">
                  <c:v>258105.71196007574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E1-4C79-8273-1C94C2077DE4}"/>
            </c:ext>
          </c:extLst>
        </c:ser>
        <c:ser>
          <c:idx val="8"/>
          <c:order val="8"/>
          <c:tx>
            <c:v>8:2 FTS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HSM+BM1 (1-1)'!$D$4:$D$8</c:f>
              <c:numCache>
                <c:formatCode>0.00</c:formatCode>
                <c:ptCount val="5"/>
                <c:pt idx="0">
                  <c:v>1.7369866666666667</c:v>
                </c:pt>
                <c:pt idx="1">
                  <c:v>10.404409999999999</c:v>
                </c:pt>
                <c:pt idx="2">
                  <c:v>53.926886666666668</c:v>
                </c:pt>
              </c:numCache>
            </c:numRef>
          </c:xVal>
          <c:yVal>
            <c:numRef>
              <c:f>'Isotherms - HSM+BM1 (1-1)'!$E$4:$E$8</c:f>
              <c:numCache>
                <c:formatCode>0.00</c:formatCode>
                <c:ptCount val="5"/>
                <c:pt idx="0">
                  <c:v>7926.3563466666665</c:v>
                </c:pt>
                <c:pt idx="1">
                  <c:v>41289.782256666665</c:v>
                </c:pt>
                <c:pt idx="2">
                  <c:v>256413.95644666665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E1-4C79-8273-1C94C2077DE4}"/>
            </c:ext>
          </c:extLst>
        </c:ser>
        <c:ser>
          <c:idx val="9"/>
          <c:order val="9"/>
          <c:tx>
            <c:v>8:2 FTS Freundlich</c:v>
          </c:tx>
          <c:spPr>
            <a:ln w="317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HSM+BM1 (1-1)'!$D$4:$D$8</c:f>
              <c:numCache>
                <c:formatCode>0.00</c:formatCode>
                <c:ptCount val="5"/>
                <c:pt idx="0">
                  <c:v>1.7369866666666667</c:v>
                </c:pt>
                <c:pt idx="1">
                  <c:v>10.404409999999999</c:v>
                </c:pt>
                <c:pt idx="2">
                  <c:v>53.926886666666668</c:v>
                </c:pt>
              </c:numCache>
            </c:numRef>
          </c:xVal>
          <c:yVal>
            <c:numRef>
              <c:f>'Isotherms - HSM+BM1 (1-1)'!$AF$4:$AF$8</c:f>
              <c:numCache>
                <c:formatCode>General</c:formatCode>
                <c:ptCount val="5"/>
                <c:pt idx="0">
                  <c:v>7529.2137136315787</c:v>
                </c:pt>
                <c:pt idx="1">
                  <c:v>45967.772204430912</c:v>
                </c:pt>
                <c:pt idx="2">
                  <c:v>242468.18664062442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7E1-4C79-8273-1C94C2077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594496"/>
        <c:axId val="632590560"/>
      </c:scatterChart>
      <c:valAx>
        <c:axId val="632594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90560"/>
        <c:crosses val="autoZero"/>
        <c:crossBetween val="midCat"/>
      </c:valAx>
      <c:valAx>
        <c:axId val="632590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</a:t>
                </a:r>
                <a:r>
                  <a:rPr lang="en-US" sz="1400" b="1" baseline="0"/>
                  <a:t> in Solid (ug/kg)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94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24766695829688"/>
          <c:y val="0.20432642930503253"/>
          <c:w val="0.16094986390590066"/>
          <c:h val="0.54598168435467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SHW</a:t>
            </a:r>
            <a:br>
              <a:rPr lang="en-US" sz="1100" baseline="0"/>
            </a:br>
            <a:r>
              <a:rPr lang="en-US" sz="1100" baseline="0"/>
              <a:t>8:2 FTS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SHW'!$D$4:$D$9</c:f>
              <c:numCache>
                <c:formatCode>0.00</c:formatCode>
                <c:ptCount val="6"/>
                <c:pt idx="0">
                  <c:v>2.4219500000000003</c:v>
                </c:pt>
                <c:pt idx="1">
                  <c:v>7.1944200000000009</c:v>
                </c:pt>
                <c:pt idx="2">
                  <c:v>15.307813333333334</c:v>
                </c:pt>
                <c:pt idx="3">
                  <c:v>23.178713333333334</c:v>
                </c:pt>
                <c:pt idx="4">
                  <c:v>87.244619999999998</c:v>
                </c:pt>
                <c:pt idx="5">
                  <c:v>3.436666748915294</c:v>
                </c:pt>
              </c:numCache>
            </c:numRef>
          </c:xVal>
          <c:yVal>
            <c:numRef>
              <c:f>'Isotherms - SHW'!$E$4:$E$9</c:f>
              <c:numCache>
                <c:formatCode>0.00</c:formatCode>
                <c:ptCount val="6"/>
                <c:pt idx="0">
                  <c:v>7925.6713833333333</c:v>
                </c:pt>
                <c:pt idx="1">
                  <c:v>10188.838913333333</c:v>
                </c:pt>
                <c:pt idx="2">
                  <c:v>24728.165519999999</c:v>
                </c:pt>
                <c:pt idx="3">
                  <c:v>41277.007953333334</c:v>
                </c:pt>
                <c:pt idx="4">
                  <c:v>143239.72204666666</c:v>
                </c:pt>
                <c:pt idx="5" formatCode="General">
                  <c:v>256464.44666658438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DB-47BE-A768-68B24F088D28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SHW'!$D$4:$D$9</c:f>
              <c:numCache>
                <c:formatCode>0.00</c:formatCode>
                <c:ptCount val="6"/>
                <c:pt idx="0">
                  <c:v>2.4219500000000003</c:v>
                </c:pt>
                <c:pt idx="1">
                  <c:v>7.1944200000000009</c:v>
                </c:pt>
                <c:pt idx="2">
                  <c:v>15.307813333333334</c:v>
                </c:pt>
                <c:pt idx="3">
                  <c:v>23.178713333333334</c:v>
                </c:pt>
                <c:pt idx="4">
                  <c:v>87.244619999999998</c:v>
                </c:pt>
                <c:pt idx="5">
                  <c:v>3.436666748915294</c:v>
                </c:pt>
              </c:numCache>
            </c:numRef>
          </c:xVal>
          <c:yVal>
            <c:numRef>
              <c:f>'Isotherms - SHW'!$X$4:$X$9</c:f>
              <c:numCache>
                <c:formatCode>0</c:formatCode>
                <c:ptCount val="6"/>
                <c:pt idx="0">
                  <c:v>3995.4452243688684</c:v>
                </c:pt>
                <c:pt idx="1">
                  <c:v>11868.498725775324</c:v>
                </c:pt>
                <c:pt idx="2">
                  <c:v>25253.009584509957</c:v>
                </c:pt>
                <c:pt idx="3">
                  <c:v>38237.482977365762</c:v>
                </c:pt>
                <c:pt idx="4">
                  <c:v>143925.75547259417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DB-47BE-A768-68B24F088D28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SHW'!$D$4:$D$9</c:f>
              <c:numCache>
                <c:formatCode>0.00</c:formatCode>
                <c:ptCount val="6"/>
                <c:pt idx="0">
                  <c:v>2.4219500000000003</c:v>
                </c:pt>
                <c:pt idx="1">
                  <c:v>7.1944200000000009</c:v>
                </c:pt>
                <c:pt idx="2">
                  <c:v>15.307813333333334</c:v>
                </c:pt>
                <c:pt idx="3">
                  <c:v>23.178713333333334</c:v>
                </c:pt>
                <c:pt idx="4">
                  <c:v>87.244619999999998</c:v>
                </c:pt>
                <c:pt idx="5">
                  <c:v>3.436666748915294</c:v>
                </c:pt>
              </c:numCache>
            </c:numRef>
          </c:xVal>
          <c:yVal>
            <c:numRef>
              <c:f>'Isotherms - SHW'!$AF$4:$AF$9</c:f>
              <c:numCache>
                <c:formatCode>General</c:formatCode>
                <c:ptCount val="6"/>
                <c:pt idx="0">
                  <c:v>5845.8367186246578</c:v>
                </c:pt>
                <c:pt idx="1">
                  <c:v>14742.24556112945</c:v>
                </c:pt>
                <c:pt idx="2">
                  <c:v>28000.274374793578</c:v>
                </c:pt>
                <c:pt idx="3">
                  <c:v>39832.721957990128</c:v>
                </c:pt>
                <c:pt idx="4">
                  <c:v>122832.06177392819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DB-47BE-A768-68B24F088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6299230757321"/>
          <c:y val="0.14972149314668998"/>
          <c:w val="0.31767150276266204"/>
          <c:h val="0.2488436862058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SHW</a:t>
            </a:r>
            <a:br>
              <a:rPr lang="en-US" sz="1100" baseline="0"/>
            </a:br>
            <a:r>
              <a:rPr lang="en-US" sz="1100" baseline="0"/>
              <a:t>PFBS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SHW'!$D$17:$D$22</c:f>
              <c:numCache>
                <c:formatCode>0.00</c:formatCode>
                <c:ptCount val="6"/>
                <c:pt idx="0">
                  <c:v>4.1563800000000004</c:v>
                </c:pt>
                <c:pt idx="1">
                  <c:v>14.859173333333334</c:v>
                </c:pt>
                <c:pt idx="2">
                  <c:v>29.992683333333336</c:v>
                </c:pt>
                <c:pt idx="3">
                  <c:v>49.661459999999998</c:v>
                </c:pt>
                <c:pt idx="4">
                  <c:v>155.15040666666664</c:v>
                </c:pt>
                <c:pt idx="5">
                  <c:v>12.717848500066088</c:v>
                </c:pt>
              </c:numCache>
            </c:numRef>
          </c:xVal>
          <c:yVal>
            <c:numRef>
              <c:f>'Isotherms - SHW'!$E$17:$E$22</c:f>
              <c:numCache>
                <c:formatCode>0.00</c:formatCode>
                <c:ptCount val="6"/>
                <c:pt idx="0">
                  <c:v>8065.1502866666669</c:v>
                </c:pt>
                <c:pt idx="1">
                  <c:v>14164.724160000002</c:v>
                </c:pt>
                <c:pt idx="2">
                  <c:v>31320.007316666663</c:v>
                </c:pt>
                <c:pt idx="3">
                  <c:v>57573.23187333333</c:v>
                </c:pt>
                <c:pt idx="4">
                  <c:v>170507.46626000002</c:v>
                </c:pt>
                <c:pt idx="5" formatCode="General">
                  <c:v>330150.85881816666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A2-4EB7-B079-ADE3D5F82D66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SHW'!$D$17:$D$22</c:f>
              <c:numCache>
                <c:formatCode>0.00</c:formatCode>
                <c:ptCount val="6"/>
                <c:pt idx="0">
                  <c:v>4.1563800000000004</c:v>
                </c:pt>
                <c:pt idx="1">
                  <c:v>14.859173333333334</c:v>
                </c:pt>
                <c:pt idx="2">
                  <c:v>29.992683333333336</c:v>
                </c:pt>
                <c:pt idx="3">
                  <c:v>49.661459999999998</c:v>
                </c:pt>
                <c:pt idx="4">
                  <c:v>155.15040666666664</c:v>
                </c:pt>
                <c:pt idx="5">
                  <c:v>12.717848500066088</c:v>
                </c:pt>
              </c:numCache>
            </c:numRef>
          </c:xVal>
          <c:yVal>
            <c:numRef>
              <c:f>'Isotherms - SHW'!$X$17:$X$22</c:f>
              <c:numCache>
                <c:formatCode>0</c:formatCode>
                <c:ptCount val="6"/>
                <c:pt idx="0">
                  <c:v>4580.0908853830915</c:v>
                </c:pt>
                <c:pt idx="1">
                  <c:v>16373.951187500752</c:v>
                </c:pt>
                <c:pt idx="2">
                  <c:v>33050.204780788139</c:v>
                </c:pt>
                <c:pt idx="3">
                  <c:v>54724.059038126921</c:v>
                </c:pt>
                <c:pt idx="4">
                  <c:v>170966.75464913921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A2-4EB7-B079-ADE3D5F82D66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SHW'!$D$17:$D$22</c:f>
              <c:numCache>
                <c:formatCode>0.00</c:formatCode>
                <c:ptCount val="6"/>
                <c:pt idx="0">
                  <c:v>4.1563800000000004</c:v>
                </c:pt>
                <c:pt idx="1">
                  <c:v>14.859173333333334</c:v>
                </c:pt>
                <c:pt idx="2">
                  <c:v>29.992683333333336</c:v>
                </c:pt>
                <c:pt idx="3">
                  <c:v>49.661459999999998</c:v>
                </c:pt>
                <c:pt idx="4">
                  <c:v>155.15040666666664</c:v>
                </c:pt>
                <c:pt idx="5">
                  <c:v>12.717848500066088</c:v>
                </c:pt>
              </c:numCache>
            </c:numRef>
          </c:xVal>
          <c:yVal>
            <c:numRef>
              <c:f>'Isotherms - SHW'!$AF$17:$AF$22</c:f>
              <c:numCache>
                <c:formatCode>General</c:formatCode>
                <c:ptCount val="6"/>
                <c:pt idx="0">
                  <c:v>6350.3424194369854</c:v>
                </c:pt>
                <c:pt idx="1">
                  <c:v>19229.238538717374</c:v>
                </c:pt>
                <c:pt idx="2">
                  <c:v>35418.189205637806</c:v>
                </c:pt>
                <c:pt idx="3">
                  <c:v>54914.306536516197</c:v>
                </c:pt>
                <c:pt idx="4">
                  <c:v>147888.82660909434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A2-4EB7-B079-ADE3D5F82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87398208242328"/>
          <c:y val="0.13583260425780114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SHW</a:t>
            </a:r>
            <a:br>
              <a:rPr lang="en-US" sz="1100" baseline="0"/>
            </a:br>
            <a:r>
              <a:rPr lang="en-US" sz="1100" baseline="0"/>
              <a:t>PFHxA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SHW'!$D$30:$D$35</c:f>
              <c:numCache>
                <c:formatCode>0.00</c:formatCode>
                <c:ptCount val="6"/>
                <c:pt idx="0">
                  <c:v>3.5230833333333336</c:v>
                </c:pt>
                <c:pt idx="1">
                  <c:v>12.030646666666668</c:v>
                </c:pt>
                <c:pt idx="2">
                  <c:v>24.704679999999996</c:v>
                </c:pt>
                <c:pt idx="3">
                  <c:v>40.622896666666669</c:v>
                </c:pt>
                <c:pt idx="4">
                  <c:v>133.05427666666665</c:v>
                </c:pt>
                <c:pt idx="5">
                  <c:v>254.21935999999999</c:v>
                </c:pt>
              </c:numCache>
            </c:numRef>
          </c:xVal>
          <c:yVal>
            <c:numRef>
              <c:f>'Isotherms - SHW'!$E$30:$E$35</c:f>
              <c:numCache>
                <c:formatCode>0.00</c:formatCode>
                <c:ptCount val="6"/>
                <c:pt idx="0">
                  <c:v>6283.9835833333345</c:v>
                </c:pt>
                <c:pt idx="1">
                  <c:v>11374.15268666667</c:v>
                </c:pt>
                <c:pt idx="2">
                  <c:v>23872.608653333336</c:v>
                </c:pt>
                <c:pt idx="3">
                  <c:v>45898.337103333331</c:v>
                </c:pt>
                <c:pt idx="4">
                  <c:v>132762.19905666666</c:v>
                </c:pt>
                <c:pt idx="5">
                  <c:v>285460.69063999999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29-4CDD-ACAD-65054B3C3999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SHW'!$D$30:$D$35</c:f>
              <c:numCache>
                <c:formatCode>0.00</c:formatCode>
                <c:ptCount val="6"/>
                <c:pt idx="0">
                  <c:v>3.5230833333333336</c:v>
                </c:pt>
                <c:pt idx="1">
                  <c:v>12.030646666666668</c:v>
                </c:pt>
                <c:pt idx="2">
                  <c:v>24.704679999999996</c:v>
                </c:pt>
                <c:pt idx="3">
                  <c:v>40.622896666666669</c:v>
                </c:pt>
                <c:pt idx="4">
                  <c:v>133.05427666666665</c:v>
                </c:pt>
                <c:pt idx="5">
                  <c:v>254.21935999999999</c:v>
                </c:pt>
              </c:numCache>
            </c:numRef>
          </c:xVal>
          <c:yVal>
            <c:numRef>
              <c:f>'Isotherms - SHW'!$X$30:$X$35</c:f>
              <c:numCache>
                <c:formatCode>0</c:formatCode>
                <c:ptCount val="6"/>
                <c:pt idx="0">
                  <c:v>3859.7815449393656</c:v>
                </c:pt>
                <c:pt idx="1">
                  <c:v>13180.403041879232</c:v>
                </c:pt>
                <c:pt idx="2">
                  <c:v>27065.672126611036</c:v>
                </c:pt>
                <c:pt idx="3">
                  <c:v>44505.153377257557</c:v>
                </c:pt>
                <c:pt idx="4">
                  <c:v>145769.70244096543</c:v>
                </c:pt>
                <c:pt idx="5">
                  <c:v>278513.1843126695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29-4CDD-ACAD-65054B3C3999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SHW'!$D$30:$D$35</c:f>
              <c:numCache>
                <c:formatCode>0.00</c:formatCode>
                <c:ptCount val="6"/>
                <c:pt idx="0">
                  <c:v>3.5230833333333336</c:v>
                </c:pt>
                <c:pt idx="1">
                  <c:v>12.030646666666668</c:v>
                </c:pt>
                <c:pt idx="2">
                  <c:v>24.704679999999996</c:v>
                </c:pt>
                <c:pt idx="3">
                  <c:v>40.622896666666669</c:v>
                </c:pt>
                <c:pt idx="4">
                  <c:v>133.05427666666665</c:v>
                </c:pt>
                <c:pt idx="5">
                  <c:v>254.21935999999999</c:v>
                </c:pt>
              </c:numCache>
            </c:numRef>
          </c:xVal>
          <c:yVal>
            <c:numRef>
              <c:f>'Isotherms - SHW'!$AF$30:$AF$35</c:f>
              <c:numCache>
                <c:formatCode>General</c:formatCode>
                <c:ptCount val="6"/>
                <c:pt idx="0">
                  <c:v>4761.9975656521756</c:v>
                </c:pt>
                <c:pt idx="1">
                  <c:v>14737.734367775192</c:v>
                </c:pt>
                <c:pt idx="2">
                  <c:v>28568.62999414825</c:v>
                </c:pt>
                <c:pt idx="3">
                  <c:v>45141.85244659461</c:v>
                </c:pt>
                <c:pt idx="4">
                  <c:v>134450.78728165984</c:v>
                </c:pt>
                <c:pt idx="5">
                  <c:v>243904.40330699438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29-4CDD-ACAD-65054B3C3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52469500162032"/>
          <c:y val="0.51546223388743073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SHW</a:t>
            </a:r>
            <a:br>
              <a:rPr lang="en-US" sz="1100" baseline="0"/>
            </a:br>
            <a:r>
              <a:rPr lang="en-US" sz="1100" baseline="0"/>
              <a:t>PFOA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SHW'!$D$57:$D$62</c:f>
              <c:numCache>
                <c:formatCode>0.00</c:formatCode>
                <c:ptCount val="6"/>
                <c:pt idx="0">
                  <c:v>3.5170699999999999</c:v>
                </c:pt>
                <c:pt idx="1">
                  <c:v>12.298453333333333</c:v>
                </c:pt>
                <c:pt idx="2">
                  <c:v>24.569800000000004</c:v>
                </c:pt>
                <c:pt idx="3">
                  <c:v>43.088006666666658</c:v>
                </c:pt>
                <c:pt idx="4">
                  <c:v>138.54711333333333</c:v>
                </c:pt>
                <c:pt idx="5">
                  <c:v>11.365170130694629</c:v>
                </c:pt>
              </c:numCache>
            </c:numRef>
          </c:xVal>
          <c:yVal>
            <c:numRef>
              <c:f>'Isotherms - SHW'!$E$57:$E$62</c:f>
              <c:numCache>
                <c:formatCode>0.00</c:formatCode>
                <c:ptCount val="6"/>
                <c:pt idx="0">
                  <c:v>7030.5095966666668</c:v>
                </c:pt>
                <c:pt idx="1">
                  <c:v>12022.388213333334</c:v>
                </c:pt>
                <c:pt idx="2">
                  <c:v>25506.520199999995</c:v>
                </c:pt>
                <c:pt idx="3">
                  <c:v>47382.04866</c:v>
                </c:pt>
                <c:pt idx="4">
                  <c:v>144071.75622000001</c:v>
                </c:pt>
                <c:pt idx="5" formatCode="General">
                  <c:v>298391.96816320269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03-42F3-8865-4A96DBFC4C62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SHW'!$D$57:$D$62</c:f>
              <c:numCache>
                <c:formatCode>0.00</c:formatCode>
                <c:ptCount val="6"/>
                <c:pt idx="0">
                  <c:v>3.5170699999999999</c:v>
                </c:pt>
                <c:pt idx="1">
                  <c:v>12.298453333333333</c:v>
                </c:pt>
                <c:pt idx="2">
                  <c:v>24.569800000000004</c:v>
                </c:pt>
                <c:pt idx="3">
                  <c:v>43.088006666666658</c:v>
                </c:pt>
                <c:pt idx="4">
                  <c:v>138.54711333333333</c:v>
                </c:pt>
                <c:pt idx="5">
                  <c:v>11.365170130694629</c:v>
                </c:pt>
              </c:numCache>
            </c:numRef>
          </c:xVal>
          <c:yVal>
            <c:numRef>
              <c:f>'Isotherms - SHW'!$X$57:$X$62</c:f>
              <c:numCache>
                <c:formatCode>0</c:formatCode>
                <c:ptCount val="6"/>
                <c:pt idx="0">
                  <c:v>3675.428267184689</c:v>
                </c:pt>
                <c:pt idx="1">
                  <c:v>12852.198851168036</c:v>
                </c:pt>
                <c:pt idx="2">
                  <c:v>25676.070532786609</c:v>
                </c:pt>
                <c:pt idx="3">
                  <c:v>45028.07095491956</c:v>
                </c:pt>
                <c:pt idx="4">
                  <c:v>144785.28288091766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03-42F3-8865-4A96DBFC4C62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SHW'!$D$57:$D$62</c:f>
              <c:numCache>
                <c:formatCode>0.00</c:formatCode>
                <c:ptCount val="6"/>
                <c:pt idx="0">
                  <c:v>3.5170699999999999</c:v>
                </c:pt>
                <c:pt idx="1">
                  <c:v>12.298453333333333</c:v>
                </c:pt>
                <c:pt idx="2">
                  <c:v>24.569800000000004</c:v>
                </c:pt>
                <c:pt idx="3">
                  <c:v>43.088006666666658</c:v>
                </c:pt>
                <c:pt idx="4">
                  <c:v>138.54711333333333</c:v>
                </c:pt>
                <c:pt idx="5">
                  <c:v>11.365170130694629</c:v>
                </c:pt>
              </c:numCache>
            </c:numRef>
          </c:xVal>
          <c:yVal>
            <c:numRef>
              <c:f>'Isotherms - SHW'!$AF$57:$AF$62</c:f>
              <c:numCache>
                <c:formatCode>General</c:formatCode>
                <c:ptCount val="6"/>
                <c:pt idx="0">
                  <c:v>5541.5128921961632</c:v>
                </c:pt>
                <c:pt idx="1">
                  <c:v>16005.45012460502</c:v>
                </c:pt>
                <c:pt idx="2">
                  <c:v>28768.581003750067</c:v>
                </c:pt>
                <c:pt idx="3">
                  <c:v>46303.745022503274</c:v>
                </c:pt>
                <c:pt idx="4">
                  <c:v>124563.45653188445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03-42F3-8865-4A96DBFC4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42421972215556"/>
          <c:y val="0.20064741907261588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</a:t>
            </a:r>
            <a:r>
              <a:rPr lang="en-US" sz="1100" baseline="0"/>
              <a:t> for </a:t>
            </a:r>
            <a:r>
              <a:rPr lang="en-US" sz="1100" b="0" i="0" u="none" strike="noStrike" baseline="0">
                <a:effectLst/>
              </a:rPr>
              <a:t>SHW</a:t>
            </a:r>
            <a:br>
              <a:rPr lang="en-US" sz="1100" baseline="0"/>
            </a:br>
            <a:r>
              <a:rPr lang="en-US" sz="1100" baseline="0"/>
              <a:t>PFOS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SHW'!$D$70:$D$75</c:f>
              <c:numCache>
                <c:formatCode>0.00</c:formatCode>
                <c:ptCount val="6"/>
                <c:pt idx="0">
                  <c:v>2.00156</c:v>
                </c:pt>
                <c:pt idx="1">
                  <c:v>7.5662433333333325</c:v>
                </c:pt>
                <c:pt idx="2">
                  <c:v>14.951379999999999</c:v>
                </c:pt>
                <c:pt idx="3">
                  <c:v>26.292909999999999</c:v>
                </c:pt>
                <c:pt idx="4">
                  <c:v>80.687399999999997</c:v>
                </c:pt>
                <c:pt idx="5">
                  <c:v>9.9505945948371348</c:v>
                </c:pt>
              </c:numCache>
            </c:numRef>
          </c:xVal>
          <c:yVal>
            <c:numRef>
              <c:f>'Isotherms - SHW'!$E$70:$E$75</c:f>
              <c:numCache>
                <c:formatCode>0.00</c:formatCode>
                <c:ptCount val="6"/>
                <c:pt idx="0">
                  <c:v>6485.2384400000001</c:v>
                </c:pt>
                <c:pt idx="1">
                  <c:v>11211.230423333336</c:v>
                </c:pt>
                <c:pt idx="2">
                  <c:v>23672.041953333341</c:v>
                </c:pt>
                <c:pt idx="3">
                  <c:v>44270.163756666669</c:v>
                </c:pt>
                <c:pt idx="4">
                  <c:v>129027.06593333335</c:v>
                </c:pt>
                <c:pt idx="5" formatCode="General">
                  <c:v>254480.74273873851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B0-488D-B755-913C9A3190CB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SHW'!$D$70:$D$75</c:f>
              <c:numCache>
                <c:formatCode>0.00</c:formatCode>
                <c:ptCount val="6"/>
                <c:pt idx="0">
                  <c:v>2.00156</c:v>
                </c:pt>
                <c:pt idx="1">
                  <c:v>7.5662433333333325</c:v>
                </c:pt>
                <c:pt idx="2">
                  <c:v>14.951379999999999</c:v>
                </c:pt>
                <c:pt idx="3">
                  <c:v>26.292909999999999</c:v>
                </c:pt>
                <c:pt idx="4">
                  <c:v>80.687399999999997</c:v>
                </c:pt>
                <c:pt idx="5">
                  <c:v>9.9505945948371348</c:v>
                </c:pt>
              </c:numCache>
            </c:numRef>
          </c:xVal>
          <c:yVal>
            <c:numRef>
              <c:f>'Isotherms - SHW'!$X$70:$X$75</c:f>
              <c:numCache>
                <c:formatCode>0</c:formatCode>
                <c:ptCount val="6"/>
                <c:pt idx="0">
                  <c:v>3341.1433313862135</c:v>
                </c:pt>
                <c:pt idx="1">
                  <c:v>12591.42994044015</c:v>
                </c:pt>
                <c:pt idx="2">
                  <c:v>24780.775584670213</c:v>
                </c:pt>
                <c:pt idx="3">
                  <c:v>43309.331894542338</c:v>
                </c:pt>
                <c:pt idx="4">
                  <c:v>129083.33883107558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B0-488D-B755-913C9A3190CB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SHW'!$D$70:$D$75</c:f>
              <c:numCache>
                <c:formatCode>0.00</c:formatCode>
                <c:ptCount val="6"/>
                <c:pt idx="0">
                  <c:v>2.00156</c:v>
                </c:pt>
                <c:pt idx="1">
                  <c:v>7.5662433333333325</c:v>
                </c:pt>
                <c:pt idx="2">
                  <c:v>14.951379999999999</c:v>
                </c:pt>
                <c:pt idx="3">
                  <c:v>26.292909999999999</c:v>
                </c:pt>
                <c:pt idx="4">
                  <c:v>80.687399999999997</c:v>
                </c:pt>
                <c:pt idx="5">
                  <c:v>9.9505945948371348</c:v>
                </c:pt>
              </c:numCache>
            </c:numRef>
          </c:xVal>
          <c:yVal>
            <c:numRef>
              <c:f>'Isotherms - SHW'!$AF$70:$AF$75</c:f>
              <c:numCache>
                <c:formatCode>General</c:formatCode>
                <c:ptCount val="6"/>
                <c:pt idx="0">
                  <c:v>5053.8759139412823</c:v>
                </c:pt>
                <c:pt idx="1">
                  <c:v>15285.072231948592</c:v>
                </c:pt>
                <c:pt idx="2">
                  <c:v>26943.398382506195</c:v>
                </c:pt>
                <c:pt idx="3">
                  <c:v>43101.098662885277</c:v>
                </c:pt>
                <c:pt idx="4">
                  <c:v>109590.80461033733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B0-488D-B755-913C9A319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97445736188794"/>
          <c:y val="0.18212890055409742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SHW'!$AD$4:$AD$9</c:f>
              <c:numCache>
                <c:formatCode>General</c:formatCode>
                <c:ptCount val="6"/>
                <c:pt idx="0">
                  <c:v>0.38416517309760384</c:v>
                </c:pt>
                <c:pt idx="1">
                  <c:v>0.85699578771630691</c:v>
                </c:pt>
                <c:pt idx="2">
                  <c:v>1.1849131577073109</c:v>
                </c:pt>
                <c:pt idx="3">
                  <c:v>1.3650893243047744</c:v>
                </c:pt>
                <c:pt idx="4">
                  <c:v>1.9407386553864927</c:v>
                </c:pt>
              </c:numCache>
            </c:numRef>
          </c:xVal>
          <c:yVal>
            <c:numRef>
              <c:f>'Isotherms - SHW'!$AE$4:$AE$9</c:f>
              <c:numCache>
                <c:formatCode>General</c:formatCode>
                <c:ptCount val="6"/>
                <c:pt idx="0">
                  <c:v>3.8990360615177733</c:v>
                </c:pt>
                <c:pt idx="1">
                  <c:v>4.0081246960512944</c:v>
                </c:pt>
                <c:pt idx="2">
                  <c:v>4.3931918990506409</c:v>
                </c:pt>
                <c:pt idx="3">
                  <c:v>4.6157082090539499</c:v>
                </c:pt>
                <c:pt idx="4">
                  <c:v>5.1560634696023895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6F-488F-A753-166EBDC45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SHW'!$AD$17:$AD$22</c:f>
              <c:numCache>
                <c:formatCode>General</c:formatCode>
                <c:ptCount val="6"/>
                <c:pt idx="0">
                  <c:v>0.61871524638244824</c:v>
                </c:pt>
                <c:pt idx="1">
                  <c:v>1.1719946488082587</c:v>
                </c:pt>
                <c:pt idx="2">
                  <c:v>1.4770153222026134</c:v>
                </c:pt>
                <c:pt idx="3">
                  <c:v>1.6960194832536433</c:v>
                </c:pt>
                <c:pt idx="4">
                  <c:v>2.1907529182563614</c:v>
                </c:pt>
              </c:numCache>
            </c:numRef>
          </c:xVal>
          <c:yVal>
            <c:numRef>
              <c:f>'Isotherms - SHW'!$AE$17:$AE$22</c:f>
              <c:numCache>
                <c:formatCode>General</c:formatCode>
                <c:ptCount val="6"/>
                <c:pt idx="0">
                  <c:v>3.9066124644790934</c:v>
                </c:pt>
                <c:pt idx="1">
                  <c:v>4.1512081216057455</c:v>
                </c:pt>
                <c:pt idx="2">
                  <c:v>4.4958218548414477</c:v>
                </c:pt>
                <c:pt idx="3">
                  <c:v>4.7602206092598767</c:v>
                </c:pt>
                <c:pt idx="4">
                  <c:v>5.2317434008330572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BF-476A-A8A4-BC950664E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SHW'!$AD$30:$AD$35</c:f>
              <c:numCache>
                <c:formatCode>General</c:formatCode>
                <c:ptCount val="6"/>
                <c:pt idx="0">
                  <c:v>0.54692291589733599</c:v>
                </c:pt>
                <c:pt idx="1">
                  <c:v>1.0802889719962809</c:v>
                </c:pt>
                <c:pt idx="2">
                  <c:v>1.3927792328405226</c:v>
                </c:pt>
                <c:pt idx="3">
                  <c:v>1.6087708880864227</c:v>
                </c:pt>
                <c:pt idx="4">
                  <c:v>2.1240288383228418</c:v>
                </c:pt>
                <c:pt idx="5">
                  <c:v>2.4052086210449342</c:v>
                </c:pt>
              </c:numCache>
            </c:numRef>
          </c:xVal>
          <c:yVal>
            <c:numRef>
              <c:f>'Isotherms - SHW'!$AE$30:$AE$35</c:f>
              <c:numCache>
                <c:formatCode>General</c:formatCode>
                <c:ptCount val="6"/>
                <c:pt idx="0">
                  <c:v>3.7982350417917012</c:v>
                </c:pt>
                <c:pt idx="1">
                  <c:v>4.0559190539259706</c:v>
                </c:pt>
                <c:pt idx="2">
                  <c:v>4.3778998786567795</c:v>
                </c:pt>
                <c:pt idx="3">
                  <c:v>4.6617969513340247</c:v>
                </c:pt>
                <c:pt idx="4">
                  <c:v>5.1230744373962986</c:v>
                </c:pt>
                <c:pt idx="5">
                  <c:v>5.4555463121842491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A5-46EF-B527-1C7EE1114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BM1 Treatment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 &amp; Graphs'!$I$23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Graphs'!$U$32:$U$37</c15:sqref>
                  </c15:fullRef>
                </c:ext>
              </c:extLst>
              <c:f>('Raw Data &amp; Graphs'!$U$32:$U$33,'Raw Data &amp; Graphs'!$U$35:$U$37)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4-4256-97F5-FE400FAC2CB8}"/>
            </c:ext>
          </c:extLst>
        </c:ser>
        <c:ser>
          <c:idx val="1"/>
          <c:order val="1"/>
          <c:tx>
            <c:strRef>
              <c:f>'Raw Data &amp; Graphs'!$U$30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'Raw Data &amp; Graphs'!$B$32:$B$37</c15:sqref>
                  </c15:fullRef>
                </c:ext>
              </c:extLst>
              <c:f>('Raw Data &amp; Graphs'!$B$32:$B$33,'Raw Data &amp; Graphs'!$B$35:$B$37)</c:f>
              <c:strCache>
                <c:ptCount val="5"/>
                <c:pt idx="0">
                  <c:v>PFHxA</c:v>
                </c:pt>
                <c:pt idx="1">
                  <c:v>PFOA</c:v>
                </c:pt>
                <c:pt idx="2">
                  <c:v>PFBS</c:v>
                </c:pt>
                <c:pt idx="3">
                  <c:v>PFOS</c:v>
                </c:pt>
                <c:pt idx="4">
                  <c:v>8:2FTS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Graphs'!$V$32:$V$37</c15:sqref>
                  </c15:fullRef>
                </c:ext>
              </c:extLst>
              <c:f>('Raw Data &amp; Graphs'!$V$32:$V$33,'Raw Data &amp; Graphs'!$V$35:$V$37)</c:f>
              <c:numCache>
                <c:formatCode>0.000</c:formatCode>
                <c:ptCount val="5"/>
                <c:pt idx="0">
                  <c:v>0.75599972856224917</c:v>
                </c:pt>
                <c:pt idx="1">
                  <c:v>0.50132356620769136</c:v>
                </c:pt>
                <c:pt idx="2">
                  <c:v>0.71203143434049698</c:v>
                </c:pt>
                <c:pt idx="3">
                  <c:v>8.411795052030345E-2</c:v>
                </c:pt>
                <c:pt idx="4">
                  <c:v>0.12449987975250881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B4-4256-97F5-FE400FAC2CB8}"/>
            </c:ext>
          </c:extLst>
        </c:ser>
        <c:ser>
          <c:idx val="2"/>
          <c:order val="2"/>
          <c:tx>
            <c:strRef>
              <c:f>'Raw Data &amp; Graphs'!$U$39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Graphs'!$V$41:$V$46</c15:sqref>
                  </c15:fullRef>
                </c:ext>
              </c:extLst>
              <c:f>('Raw Data &amp; Graphs'!$V$41:$V$42,'Raw Data &amp; Graphs'!$V$44:$V$46)</c:f>
              <c:numCache>
                <c:formatCode>0.000</c:formatCode>
                <c:ptCount val="5"/>
                <c:pt idx="0">
                  <c:v>1.0580686241072876</c:v>
                </c:pt>
                <c:pt idx="1">
                  <c:v>0.71013176911405529</c:v>
                </c:pt>
                <c:pt idx="2">
                  <c:v>1.0898500778701772</c:v>
                </c:pt>
                <c:pt idx="3">
                  <c:v>0.12616980014790652</c:v>
                </c:pt>
                <c:pt idx="4">
                  <c:v>0.24489589088567124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B4-4256-97F5-FE400FAC2CB8}"/>
            </c:ext>
          </c:extLst>
        </c:ser>
        <c:ser>
          <c:idx val="3"/>
          <c:order val="3"/>
          <c:tx>
            <c:strRef>
              <c:f>'Raw Data &amp; Graphs'!$U$48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Graphs'!$V$50:$V$55</c15:sqref>
                  </c15:fullRef>
                </c:ext>
              </c:extLst>
              <c:f>('Raw Data &amp; Graphs'!$V$50:$V$51,'Raw Data &amp; Graphs'!$V$53:$V$55)</c:f>
              <c:numCache>
                <c:formatCode>0.000</c:formatCode>
                <c:ptCount val="5"/>
                <c:pt idx="0">
                  <c:v>0.88059773525447915</c:v>
                </c:pt>
                <c:pt idx="1">
                  <c:v>0.63636204590821099</c:v>
                </c:pt>
                <c:pt idx="2">
                  <c:v>0.81122275385433273</c:v>
                </c:pt>
                <c:pt idx="3">
                  <c:v>0.11064694013507836</c:v>
                </c:pt>
                <c:pt idx="4">
                  <c:v>0.18154942407708322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B4-4256-97F5-FE400FAC2CB8}"/>
            </c:ext>
          </c:extLst>
        </c:ser>
        <c:ser>
          <c:idx val="4"/>
          <c:order val="4"/>
          <c:tx>
            <c:strRef>
              <c:f>'Raw Data &amp; Graphs'!$U$57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Graphs'!$V$59:$V$64</c15:sqref>
                  </c15:fullRef>
                </c:ext>
              </c:extLst>
              <c:f>('Raw Data &amp; Graphs'!$V$59:$V$60,'Raw Data &amp; Graphs'!$V$62:$V$64)</c:f>
              <c:numCache>
                <c:formatCode>0.000</c:formatCode>
                <c:ptCount val="5"/>
                <c:pt idx="0">
                  <c:v>0.9442328835190581</c:v>
                </c:pt>
                <c:pt idx="1">
                  <c:v>0.58564210076779966</c:v>
                </c:pt>
                <c:pt idx="2">
                  <c:v>0.98533592088514821</c:v>
                </c:pt>
                <c:pt idx="3">
                  <c:v>0.11901561426621256</c:v>
                </c:pt>
                <c:pt idx="4">
                  <c:v>0.21583502124607024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B4-4256-97F5-FE400FAC2CB8}"/>
            </c:ext>
          </c:extLst>
        </c:ser>
        <c:ser>
          <c:idx val="5"/>
          <c:order val="5"/>
          <c:tx>
            <c:strRef>
              <c:f>'Raw Data &amp; Graphs'!$U$66</c:f>
              <c:strCache>
                <c:ptCount val="1"/>
                <c:pt idx="0">
                  <c:v>250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Graphs'!$V$68:$V$73</c15:sqref>
                  </c15:fullRef>
                </c:ext>
              </c:extLst>
              <c:f>('Raw Data &amp; Graphs'!$V$68:$V$69,'Raw Data &amp; Graphs'!$V$71:$V$73)</c:f>
              <c:numCache>
                <c:formatCode>0.000</c:formatCode>
                <c:ptCount val="5"/>
                <c:pt idx="0">
                  <c:v>0.95195456692508906</c:v>
                </c:pt>
                <c:pt idx="1">
                  <c:v>0.58644963671227268</c:v>
                </c:pt>
                <c:pt idx="2">
                  <c:v>0.93209637689644398</c:v>
                </c:pt>
                <c:pt idx="3">
                  <c:v>0.12720369543517729</c:v>
                </c:pt>
                <c:pt idx="4">
                  <c:v>0.19094534199077215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B4-4256-97F5-FE400FAC2CB8}"/>
            </c:ext>
          </c:extLst>
        </c:ser>
        <c:ser>
          <c:idx val="6"/>
          <c:order val="6"/>
          <c:tx>
            <c:strRef>
              <c:f>'Raw Data &amp; Graphs'!$U$75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5"/>
              <c:pt idx="0">
                <c:v>PFHxA</c:v>
              </c:pt>
              <c:pt idx="1">
                <c:v>PFOA</c:v>
              </c:pt>
              <c:pt idx="2">
                <c:v>PFBS</c:v>
              </c:pt>
              <c:pt idx="3">
                <c:v>PFOS</c:v>
              </c:pt>
              <c:pt idx="4">
                <c:v>8:2FTS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'Raw Data &amp; Graphs'!$V$77:$V$82</c15:sqref>
                  </c15:fullRef>
                </c:ext>
              </c:extLst>
              <c:f>('Raw Data &amp; Graphs'!$V$77:$V$78,'Raw Data &amp; Graphs'!$V$80:$V$82)</c:f>
              <c:numCache>
                <c:formatCode>0.000</c:formatCode>
                <c:ptCount val="5"/>
                <c:pt idx="0">
                  <c:v>0.81543354994436001</c:v>
                </c:pt>
                <c:pt idx="1">
                  <c:v>0.54011539191921454</c:v>
                </c:pt>
                <c:pt idx="2">
                  <c:v>0.86952603786609883</c:v>
                </c:pt>
                <c:pt idx="3">
                  <c:v>0.12398810968961693</c:v>
                </c:pt>
                <c:pt idx="4">
                  <c:v>0.15843170226707398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B4-4256-97F5-FE400FAC2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162104"/>
        <c:axId val="535164728"/>
      </c:barChart>
      <c:catAx>
        <c:axId val="5351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4728"/>
        <c:crosses val="autoZero"/>
        <c:auto val="1"/>
        <c:lblAlgn val="ctr"/>
        <c:lblOffset val="100"/>
        <c:noMultiLvlLbl val="0"/>
      </c:catAx>
      <c:valAx>
        <c:axId val="535164728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Normalized PFAS Conc.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SHW'!$AD$57:$AD$62</c:f>
              <c:numCache>
                <c:formatCode>General</c:formatCode>
                <c:ptCount val="6"/>
                <c:pt idx="0">
                  <c:v>0.54618101213587933</c:v>
                </c:pt>
                <c:pt idx="1">
                  <c:v>1.089850497534169</c:v>
                </c:pt>
                <c:pt idx="2">
                  <c:v>1.3904016213050749</c:v>
                </c:pt>
                <c:pt idx="3">
                  <c:v>1.6343564032623925</c:v>
                </c:pt>
                <c:pt idx="4">
                  <c:v>2.1415974815692462</c:v>
                </c:pt>
              </c:numCache>
            </c:numRef>
          </c:xVal>
          <c:yVal>
            <c:numRef>
              <c:f>'Isotherms - SHW'!$AE$57:$AE$62</c:f>
              <c:numCache>
                <c:formatCode>General</c:formatCode>
                <c:ptCount val="6"/>
                <c:pt idx="0">
                  <c:v>3.8469868053895651</c:v>
                </c:pt>
                <c:pt idx="1">
                  <c:v>4.0799907476041781</c:v>
                </c:pt>
                <c:pt idx="2">
                  <c:v>4.4066512127837498</c:v>
                </c:pt>
                <c:pt idx="3">
                  <c:v>4.6756138344048663</c:v>
                </c:pt>
                <c:pt idx="4">
                  <c:v>5.1585788502099197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E5-43E8-BA4E-0086C4FF7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SHW'!$AD$70:$AD$75</c:f>
              <c:numCache>
                <c:formatCode>General</c:formatCode>
                <c:ptCount val="6"/>
                <c:pt idx="0">
                  <c:v>0.30136861331614262</c:v>
                </c:pt>
                <c:pt idx="1">
                  <c:v>0.87888030426105823</c:v>
                </c:pt>
                <c:pt idx="2">
                  <c:v>1.1746812795317201</c:v>
                </c:pt>
                <c:pt idx="3">
                  <c:v>1.4198386548398592</c:v>
                </c:pt>
                <c:pt idx="4">
                  <c:v>1.9068057213675818</c:v>
                </c:pt>
              </c:numCache>
            </c:numRef>
          </c:xVal>
          <c:yVal>
            <c:numRef>
              <c:f>'Isotherms - SHW'!$AE$70:$AE$75</c:f>
              <c:numCache>
                <c:formatCode>General</c:formatCode>
                <c:ptCount val="6"/>
                <c:pt idx="0">
                  <c:v>3.8119259482339145</c:v>
                </c:pt>
                <c:pt idx="1">
                  <c:v>4.049653278673464</c:v>
                </c:pt>
                <c:pt idx="2">
                  <c:v>4.374235721841873</c:v>
                </c:pt>
                <c:pt idx="3">
                  <c:v>4.6461111284501646</c:v>
                </c:pt>
                <c:pt idx="4">
                  <c:v>5.1106808215591846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54-4FAA-A142-270D1C149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 Isotherms </a:t>
            </a:r>
            <a:r>
              <a:rPr lang="en-US" sz="1100" baseline="0"/>
              <a:t>for </a:t>
            </a:r>
            <a:r>
              <a:rPr lang="en-US" sz="1100" b="0" i="0" u="none" strike="noStrike" baseline="0">
                <a:effectLst/>
              </a:rPr>
              <a:t>SHW</a:t>
            </a:r>
            <a:br>
              <a:rPr lang="en-US" sz="1100" baseline="0"/>
            </a:br>
            <a:r>
              <a:rPr lang="en-US" sz="1100" baseline="0"/>
              <a:t>PFHxA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'Isotherms - SHW'!$D$30:$D$35</c:f>
              <c:numCache>
                <c:formatCode>0.00</c:formatCode>
                <c:ptCount val="6"/>
                <c:pt idx="0">
                  <c:v>3.5230833333333336</c:v>
                </c:pt>
                <c:pt idx="1">
                  <c:v>12.030646666666668</c:v>
                </c:pt>
                <c:pt idx="2">
                  <c:v>24.704679999999996</c:v>
                </c:pt>
                <c:pt idx="3">
                  <c:v>40.622896666666669</c:v>
                </c:pt>
                <c:pt idx="4">
                  <c:v>133.05427666666665</c:v>
                </c:pt>
                <c:pt idx="5">
                  <c:v>254.21935999999999</c:v>
                </c:pt>
              </c:numCache>
            </c:numRef>
          </c:xVal>
          <c:yVal>
            <c:numRef>
              <c:f>'Isotherms - SHW'!$E$30:$E$35</c:f>
              <c:numCache>
                <c:formatCode>0.00</c:formatCode>
                <c:ptCount val="6"/>
                <c:pt idx="0">
                  <c:v>6283.9835833333345</c:v>
                </c:pt>
                <c:pt idx="1">
                  <c:v>11374.15268666667</c:v>
                </c:pt>
                <c:pt idx="2">
                  <c:v>23872.608653333336</c:v>
                </c:pt>
                <c:pt idx="3">
                  <c:v>45898.337103333331</c:v>
                </c:pt>
                <c:pt idx="4">
                  <c:v>132762.19905666666</c:v>
                </c:pt>
                <c:pt idx="5">
                  <c:v>285460.69063999999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E8-46D2-9A1E-CE6B26A65926}"/>
            </c:ext>
          </c:extLst>
        </c:ser>
        <c:ser>
          <c:idx val="1"/>
          <c:order val="1"/>
          <c:tx>
            <c:v>Langmuir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SHW'!$D$30:$D$35</c:f>
              <c:numCache>
                <c:formatCode>0.00</c:formatCode>
                <c:ptCount val="6"/>
                <c:pt idx="0">
                  <c:v>3.5230833333333336</c:v>
                </c:pt>
                <c:pt idx="1">
                  <c:v>12.030646666666668</c:v>
                </c:pt>
                <c:pt idx="2">
                  <c:v>24.704679999999996</c:v>
                </c:pt>
                <c:pt idx="3">
                  <c:v>40.622896666666669</c:v>
                </c:pt>
                <c:pt idx="4">
                  <c:v>133.05427666666665</c:v>
                </c:pt>
                <c:pt idx="5">
                  <c:v>254.21935999999999</c:v>
                </c:pt>
              </c:numCache>
            </c:numRef>
          </c:xVal>
          <c:yVal>
            <c:numRef>
              <c:f>'Isotherms - SHW'!$X$30:$X$35</c:f>
              <c:numCache>
                <c:formatCode>0</c:formatCode>
                <c:ptCount val="6"/>
                <c:pt idx="0">
                  <c:v>3859.7815449393656</c:v>
                </c:pt>
                <c:pt idx="1">
                  <c:v>13180.403041879232</c:v>
                </c:pt>
                <c:pt idx="2">
                  <c:v>27065.672126611036</c:v>
                </c:pt>
                <c:pt idx="3">
                  <c:v>44505.153377257557</c:v>
                </c:pt>
                <c:pt idx="4">
                  <c:v>145769.70244096543</c:v>
                </c:pt>
                <c:pt idx="5">
                  <c:v>278513.1843126695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E8-46D2-9A1E-CE6B26A65926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SHW'!$D$30:$D$35</c:f>
              <c:numCache>
                <c:formatCode>0.00</c:formatCode>
                <c:ptCount val="6"/>
                <c:pt idx="0">
                  <c:v>3.5230833333333336</c:v>
                </c:pt>
                <c:pt idx="1">
                  <c:v>12.030646666666668</c:v>
                </c:pt>
                <c:pt idx="2">
                  <c:v>24.704679999999996</c:v>
                </c:pt>
                <c:pt idx="3">
                  <c:v>40.622896666666669</c:v>
                </c:pt>
                <c:pt idx="4">
                  <c:v>133.05427666666665</c:v>
                </c:pt>
                <c:pt idx="5">
                  <c:v>254.21935999999999</c:v>
                </c:pt>
              </c:numCache>
            </c:numRef>
          </c:xVal>
          <c:yVal>
            <c:numRef>
              <c:f>'Isotherms - SHW'!$AF$30:$AF$35</c:f>
              <c:numCache>
                <c:formatCode>General</c:formatCode>
                <c:ptCount val="6"/>
                <c:pt idx="0">
                  <c:v>4761.9975656521756</c:v>
                </c:pt>
                <c:pt idx="1">
                  <c:v>14737.734367775192</c:v>
                </c:pt>
                <c:pt idx="2">
                  <c:v>28568.62999414825</c:v>
                </c:pt>
                <c:pt idx="3">
                  <c:v>45141.85244659461</c:v>
                </c:pt>
                <c:pt idx="4">
                  <c:v>134450.78728165984</c:v>
                </c:pt>
                <c:pt idx="5">
                  <c:v>243904.40330699438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E8-46D2-9A1E-CE6B26A65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52469500162032"/>
          <c:y val="0.51546223388743073"/>
          <c:w val="0.2366887388076263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'Isotherms - SHW'!$AD$43:$AD$48</c:f>
              <c:numCache>
                <c:formatCode>General</c:formatCode>
                <c:ptCount val="6"/>
                <c:pt idx="0">
                  <c:v>0.54692291589733599</c:v>
                </c:pt>
                <c:pt idx="1">
                  <c:v>1.0802889719962809</c:v>
                </c:pt>
                <c:pt idx="2">
                  <c:v>1.3927792328405226</c:v>
                </c:pt>
                <c:pt idx="3">
                  <c:v>1.6087708880864227</c:v>
                </c:pt>
                <c:pt idx="4">
                  <c:v>2.1240288383228418</c:v>
                </c:pt>
              </c:numCache>
            </c:numRef>
          </c:xVal>
          <c:yVal>
            <c:numRef>
              <c:f>'Isotherms - SHW'!$AE$43:$AE$48</c:f>
              <c:numCache>
                <c:formatCode>General</c:formatCode>
                <c:ptCount val="6"/>
                <c:pt idx="0">
                  <c:v>3.7982350417917012</c:v>
                </c:pt>
                <c:pt idx="1">
                  <c:v>4.0559190539259706</c:v>
                </c:pt>
                <c:pt idx="2">
                  <c:v>4.3778998786567795</c:v>
                </c:pt>
                <c:pt idx="3">
                  <c:v>4.6617969513340247</c:v>
                </c:pt>
                <c:pt idx="4">
                  <c:v>5.1230744373962986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E7-44B7-B7DC-E1A39EE25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Freundlich</a:t>
            </a:r>
            <a:r>
              <a:rPr lang="en-US" sz="1800" b="1" baseline="0"/>
              <a:t> Adsorption Isotherms for SHW with Buffer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PFHxA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SHW'!$D$43:$D$47</c:f>
              <c:numCache>
                <c:formatCode>0.00</c:formatCode>
                <c:ptCount val="5"/>
                <c:pt idx="0">
                  <c:v>3.5230833333333336</c:v>
                </c:pt>
                <c:pt idx="1">
                  <c:v>12.030646666666668</c:v>
                </c:pt>
                <c:pt idx="2">
                  <c:v>24.704679999999996</c:v>
                </c:pt>
                <c:pt idx="3">
                  <c:v>40.622896666666669</c:v>
                </c:pt>
                <c:pt idx="4">
                  <c:v>133.05427666666665</c:v>
                </c:pt>
              </c:numCache>
            </c:numRef>
          </c:xVal>
          <c:yVal>
            <c:numRef>
              <c:f>'Isotherms - SHW'!$E$43:$E$47</c:f>
              <c:numCache>
                <c:formatCode>0.00</c:formatCode>
                <c:ptCount val="5"/>
                <c:pt idx="0">
                  <c:v>6283.9835833333345</c:v>
                </c:pt>
                <c:pt idx="1">
                  <c:v>11374.15268666667</c:v>
                </c:pt>
                <c:pt idx="2">
                  <c:v>23872.608653333336</c:v>
                </c:pt>
                <c:pt idx="3">
                  <c:v>45898.337103333331</c:v>
                </c:pt>
                <c:pt idx="4">
                  <c:v>132762.19905666666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67-432B-A2A9-D4D87DEDEE62}"/>
            </c:ext>
          </c:extLst>
        </c:ser>
        <c:ser>
          <c:idx val="1"/>
          <c:order val="1"/>
          <c:tx>
            <c:v>PFHxA Freundlich</c:v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SHW'!$D$43:$D$47</c:f>
              <c:numCache>
                <c:formatCode>0.00</c:formatCode>
                <c:ptCount val="5"/>
                <c:pt idx="0">
                  <c:v>3.5230833333333336</c:v>
                </c:pt>
                <c:pt idx="1">
                  <c:v>12.030646666666668</c:v>
                </c:pt>
                <c:pt idx="2">
                  <c:v>24.704679999999996</c:v>
                </c:pt>
                <c:pt idx="3">
                  <c:v>40.622896666666669</c:v>
                </c:pt>
                <c:pt idx="4">
                  <c:v>133.05427666666665</c:v>
                </c:pt>
              </c:numCache>
            </c:numRef>
          </c:xVal>
          <c:yVal>
            <c:numRef>
              <c:f>'Isotherms - SHW'!$AF$43:$AF$47</c:f>
              <c:numCache>
                <c:formatCode>General</c:formatCode>
                <c:ptCount val="5"/>
                <c:pt idx="0">
                  <c:v>5080.6439494034494</c:v>
                </c:pt>
                <c:pt idx="1">
                  <c:v>14750.996852113925</c:v>
                </c:pt>
                <c:pt idx="2">
                  <c:v>27544.080260473431</c:v>
                </c:pt>
                <c:pt idx="3">
                  <c:v>42411.642101197751</c:v>
                </c:pt>
                <c:pt idx="4">
                  <c:v>118760.45943053065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67-432B-A2A9-D4D87DEDEE62}"/>
            </c:ext>
          </c:extLst>
        </c:ser>
        <c:ser>
          <c:idx val="2"/>
          <c:order val="2"/>
          <c:tx>
            <c:v>PFOA Measured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SHW'!$D$57:$D$61</c:f>
              <c:numCache>
                <c:formatCode>0.00</c:formatCode>
                <c:ptCount val="5"/>
                <c:pt idx="0">
                  <c:v>3.5170699999999999</c:v>
                </c:pt>
                <c:pt idx="1">
                  <c:v>12.298453333333333</c:v>
                </c:pt>
                <c:pt idx="2">
                  <c:v>24.569800000000004</c:v>
                </c:pt>
                <c:pt idx="3">
                  <c:v>43.088006666666658</c:v>
                </c:pt>
                <c:pt idx="4">
                  <c:v>138.54711333333333</c:v>
                </c:pt>
              </c:numCache>
            </c:numRef>
          </c:xVal>
          <c:yVal>
            <c:numRef>
              <c:f>'Isotherms - SHW'!$E$57:$E$61</c:f>
              <c:numCache>
                <c:formatCode>0.00</c:formatCode>
                <c:ptCount val="5"/>
                <c:pt idx="0">
                  <c:v>7030.5095966666668</c:v>
                </c:pt>
                <c:pt idx="1">
                  <c:v>12022.388213333334</c:v>
                </c:pt>
                <c:pt idx="2">
                  <c:v>25506.520199999995</c:v>
                </c:pt>
                <c:pt idx="3">
                  <c:v>47382.04866</c:v>
                </c:pt>
                <c:pt idx="4">
                  <c:v>144071.75622000001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67-432B-A2A9-D4D87DEDEE62}"/>
            </c:ext>
          </c:extLst>
        </c:ser>
        <c:ser>
          <c:idx val="3"/>
          <c:order val="3"/>
          <c:tx>
            <c:v>PFOA Freundlich</c:v>
          </c:tx>
          <c:spPr>
            <a:ln w="317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SHW'!$D$57:$D$61</c:f>
              <c:numCache>
                <c:formatCode>0.00</c:formatCode>
                <c:ptCount val="5"/>
                <c:pt idx="0">
                  <c:v>3.5170699999999999</c:v>
                </c:pt>
                <c:pt idx="1">
                  <c:v>12.298453333333333</c:v>
                </c:pt>
                <c:pt idx="2">
                  <c:v>24.569800000000004</c:v>
                </c:pt>
                <c:pt idx="3">
                  <c:v>43.088006666666658</c:v>
                </c:pt>
                <c:pt idx="4">
                  <c:v>138.54711333333333</c:v>
                </c:pt>
              </c:numCache>
            </c:numRef>
          </c:xVal>
          <c:yVal>
            <c:numRef>
              <c:f>'Isotherms - SHW'!$AF$57:$AF$61</c:f>
              <c:numCache>
                <c:formatCode>General</c:formatCode>
                <c:ptCount val="5"/>
                <c:pt idx="0">
                  <c:v>5541.5128921961632</c:v>
                </c:pt>
                <c:pt idx="1">
                  <c:v>16005.45012460502</c:v>
                </c:pt>
                <c:pt idx="2">
                  <c:v>28768.581003750067</c:v>
                </c:pt>
                <c:pt idx="3">
                  <c:v>46303.745022503274</c:v>
                </c:pt>
                <c:pt idx="4">
                  <c:v>124563.45653188445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67-432B-A2A9-D4D87DEDEE62}"/>
            </c:ext>
          </c:extLst>
        </c:ser>
        <c:ser>
          <c:idx val="4"/>
          <c:order val="4"/>
          <c:tx>
            <c:v>PFBS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'Isotherms - SHW'!$D$17:$D$21</c:f>
              <c:numCache>
                <c:formatCode>0.00</c:formatCode>
                <c:ptCount val="5"/>
                <c:pt idx="0">
                  <c:v>4.1563800000000004</c:v>
                </c:pt>
                <c:pt idx="1">
                  <c:v>14.859173333333334</c:v>
                </c:pt>
                <c:pt idx="2">
                  <c:v>29.992683333333336</c:v>
                </c:pt>
                <c:pt idx="3">
                  <c:v>49.661459999999998</c:v>
                </c:pt>
                <c:pt idx="4">
                  <c:v>155.15040666666664</c:v>
                </c:pt>
              </c:numCache>
            </c:numRef>
          </c:xVal>
          <c:yVal>
            <c:numRef>
              <c:f>'Isotherms - SHW'!$E$17:$E$21</c:f>
              <c:numCache>
                <c:formatCode>0.00</c:formatCode>
                <c:ptCount val="5"/>
                <c:pt idx="0">
                  <c:v>8065.1502866666669</c:v>
                </c:pt>
                <c:pt idx="1">
                  <c:v>14164.724160000002</c:v>
                </c:pt>
                <c:pt idx="2">
                  <c:v>31320.007316666663</c:v>
                </c:pt>
                <c:pt idx="3">
                  <c:v>57573.23187333333</c:v>
                </c:pt>
                <c:pt idx="4">
                  <c:v>170507.46626000002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67-432B-A2A9-D4D87DEDEE62}"/>
            </c:ext>
          </c:extLst>
        </c:ser>
        <c:ser>
          <c:idx val="5"/>
          <c:order val="5"/>
          <c:tx>
            <c:v>PFBS Freundlich</c:v>
          </c:tx>
          <c:spPr>
            <a:ln w="317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SHW'!$D$17:$D$21</c:f>
              <c:numCache>
                <c:formatCode>0.00</c:formatCode>
                <c:ptCount val="5"/>
                <c:pt idx="0">
                  <c:v>4.1563800000000004</c:v>
                </c:pt>
                <c:pt idx="1">
                  <c:v>14.859173333333334</c:v>
                </c:pt>
                <c:pt idx="2">
                  <c:v>29.992683333333336</c:v>
                </c:pt>
                <c:pt idx="3">
                  <c:v>49.661459999999998</c:v>
                </c:pt>
                <c:pt idx="4">
                  <c:v>155.15040666666664</c:v>
                </c:pt>
              </c:numCache>
            </c:numRef>
          </c:xVal>
          <c:yVal>
            <c:numRef>
              <c:f>'Isotherms - SHW'!$AF$17:$AF$21</c:f>
              <c:numCache>
                <c:formatCode>General</c:formatCode>
                <c:ptCount val="5"/>
                <c:pt idx="0">
                  <c:v>6350.3424194369854</c:v>
                </c:pt>
                <c:pt idx="1">
                  <c:v>19229.238538717374</c:v>
                </c:pt>
                <c:pt idx="2">
                  <c:v>35418.189205637806</c:v>
                </c:pt>
                <c:pt idx="3">
                  <c:v>54914.306536516197</c:v>
                </c:pt>
                <c:pt idx="4">
                  <c:v>147888.82660909434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67-432B-A2A9-D4D87DEDEE62}"/>
            </c:ext>
          </c:extLst>
        </c:ser>
        <c:ser>
          <c:idx val="6"/>
          <c:order val="6"/>
          <c:tx>
            <c:v>PFOS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'Isotherms - SHW'!$D$70:$D$74</c:f>
              <c:numCache>
                <c:formatCode>0.00</c:formatCode>
                <c:ptCount val="5"/>
                <c:pt idx="0">
                  <c:v>2.00156</c:v>
                </c:pt>
                <c:pt idx="1">
                  <c:v>7.5662433333333325</c:v>
                </c:pt>
                <c:pt idx="2">
                  <c:v>14.951379999999999</c:v>
                </c:pt>
                <c:pt idx="3">
                  <c:v>26.292909999999999</c:v>
                </c:pt>
                <c:pt idx="4">
                  <c:v>80.687399999999997</c:v>
                </c:pt>
              </c:numCache>
            </c:numRef>
          </c:xVal>
          <c:yVal>
            <c:numRef>
              <c:f>'Isotherms - SHW'!$E$70:$E$74</c:f>
              <c:numCache>
                <c:formatCode>0.00</c:formatCode>
                <c:ptCount val="5"/>
                <c:pt idx="0">
                  <c:v>6485.2384400000001</c:v>
                </c:pt>
                <c:pt idx="1">
                  <c:v>11211.230423333336</c:v>
                </c:pt>
                <c:pt idx="2">
                  <c:v>23672.041953333341</c:v>
                </c:pt>
                <c:pt idx="3">
                  <c:v>44270.163756666669</c:v>
                </c:pt>
                <c:pt idx="4">
                  <c:v>129027.06593333335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67-432B-A2A9-D4D87DEDEE62}"/>
            </c:ext>
          </c:extLst>
        </c:ser>
        <c:ser>
          <c:idx val="7"/>
          <c:order val="7"/>
          <c:tx>
            <c:v>PFOS Freundlich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SHW'!$D$70:$D$74</c:f>
              <c:numCache>
                <c:formatCode>0.00</c:formatCode>
                <c:ptCount val="5"/>
                <c:pt idx="0">
                  <c:v>2.00156</c:v>
                </c:pt>
                <c:pt idx="1">
                  <c:v>7.5662433333333325</c:v>
                </c:pt>
                <c:pt idx="2">
                  <c:v>14.951379999999999</c:v>
                </c:pt>
                <c:pt idx="3">
                  <c:v>26.292909999999999</c:v>
                </c:pt>
                <c:pt idx="4">
                  <c:v>80.687399999999997</c:v>
                </c:pt>
              </c:numCache>
            </c:numRef>
          </c:xVal>
          <c:yVal>
            <c:numRef>
              <c:f>'Isotherms - SHW'!$AF$70:$AF$74</c:f>
              <c:numCache>
                <c:formatCode>General</c:formatCode>
                <c:ptCount val="5"/>
                <c:pt idx="0">
                  <c:v>5053.8759139412823</c:v>
                </c:pt>
                <c:pt idx="1">
                  <c:v>15285.072231948592</c:v>
                </c:pt>
                <c:pt idx="2">
                  <c:v>26943.398382506195</c:v>
                </c:pt>
                <c:pt idx="3">
                  <c:v>43101.098662885277</c:v>
                </c:pt>
                <c:pt idx="4">
                  <c:v>109590.80461033733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F67-432B-A2A9-D4D87DEDEE62}"/>
            </c:ext>
          </c:extLst>
        </c:ser>
        <c:ser>
          <c:idx val="8"/>
          <c:order val="8"/>
          <c:tx>
            <c:v>8:2 FTS Measured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'Isotherms - SHW'!$D$4:$D$8</c:f>
              <c:numCache>
                <c:formatCode>0.00</c:formatCode>
                <c:ptCount val="5"/>
                <c:pt idx="0">
                  <c:v>2.4219500000000003</c:v>
                </c:pt>
                <c:pt idx="1">
                  <c:v>7.1944200000000009</c:v>
                </c:pt>
                <c:pt idx="2">
                  <c:v>15.307813333333334</c:v>
                </c:pt>
                <c:pt idx="3">
                  <c:v>23.178713333333334</c:v>
                </c:pt>
                <c:pt idx="4">
                  <c:v>87.244619999999998</c:v>
                </c:pt>
              </c:numCache>
            </c:numRef>
          </c:xVal>
          <c:yVal>
            <c:numRef>
              <c:f>'Isotherms - SHW'!$E$4:$E$8</c:f>
              <c:numCache>
                <c:formatCode>0.00</c:formatCode>
                <c:ptCount val="5"/>
                <c:pt idx="0">
                  <c:v>7925.6713833333333</c:v>
                </c:pt>
                <c:pt idx="1">
                  <c:v>10188.838913333333</c:v>
                </c:pt>
                <c:pt idx="2">
                  <c:v>24728.165519999999</c:v>
                </c:pt>
                <c:pt idx="3">
                  <c:v>41277.007953333334</c:v>
                </c:pt>
                <c:pt idx="4">
                  <c:v>143239.72204666666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F67-432B-A2A9-D4D87DEDEE62}"/>
            </c:ext>
          </c:extLst>
        </c:ser>
        <c:ser>
          <c:idx val="9"/>
          <c:order val="9"/>
          <c:tx>
            <c:v>8:2 FTS Freundlich</c:v>
          </c:tx>
          <c:spPr>
            <a:ln w="317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'Isotherms - SHW'!$D$4:$D$8</c:f>
              <c:numCache>
                <c:formatCode>0.00</c:formatCode>
                <c:ptCount val="5"/>
                <c:pt idx="0">
                  <c:v>2.4219500000000003</c:v>
                </c:pt>
                <c:pt idx="1">
                  <c:v>7.1944200000000009</c:v>
                </c:pt>
                <c:pt idx="2">
                  <c:v>15.307813333333334</c:v>
                </c:pt>
                <c:pt idx="3">
                  <c:v>23.178713333333334</c:v>
                </c:pt>
                <c:pt idx="4">
                  <c:v>87.244619999999998</c:v>
                </c:pt>
              </c:numCache>
            </c:numRef>
          </c:xVal>
          <c:yVal>
            <c:numRef>
              <c:f>'Isotherms - SHW'!$AF$4:$AF$8</c:f>
              <c:numCache>
                <c:formatCode>General</c:formatCode>
                <c:ptCount val="5"/>
                <c:pt idx="0">
                  <c:v>5845.8367186246578</c:v>
                </c:pt>
                <c:pt idx="1">
                  <c:v>14742.24556112945</c:v>
                </c:pt>
                <c:pt idx="2">
                  <c:v>28000.274374793578</c:v>
                </c:pt>
                <c:pt idx="3">
                  <c:v>39832.721957990128</c:v>
                </c:pt>
                <c:pt idx="4">
                  <c:v>122832.06177392819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F67-432B-A2A9-D4D87DEDE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619992"/>
        <c:axId val="953616056"/>
      </c:scatterChart>
      <c:valAx>
        <c:axId val="95361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3616056"/>
        <c:crosses val="autoZero"/>
        <c:crossBetween val="midCat"/>
      </c:valAx>
      <c:valAx>
        <c:axId val="953616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Concentration</a:t>
                </a:r>
                <a:r>
                  <a:rPr lang="en-US" sz="1400" b="1" baseline="0"/>
                  <a:t> in Solid (ug/kg)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3619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14102592699991E-2"/>
          <c:y val="4.0072859744990891E-2"/>
          <c:w val="0.87438825812495813"/>
          <c:h val="0.6680138635221126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'PFAS Controls Curve'!$B$1</c:f>
              <c:strCache>
                <c:ptCount val="1"/>
                <c:pt idx="0">
                  <c:v>PFHxA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6052436739736966"/>
                  <c:y val="0.760857193781490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'PFAS Controls Curve'!$A$3:$A$9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250</c:v>
                </c:pt>
                <c:pt idx="6">
                  <c:v>500</c:v>
                </c:pt>
              </c:numCache>
            </c:numRef>
          </c:xVal>
          <c:yVal>
            <c:numRef>
              <c:f>'PFAS Controls Curve'!$B$3:$B$9</c:f>
              <c:numCache>
                <c:formatCode>General</c:formatCode>
                <c:ptCount val="7"/>
                <c:pt idx="0">
                  <c:v>1.7899999999999999E-2</c:v>
                </c:pt>
                <c:pt idx="1">
                  <c:v>6.2875066666666672</c:v>
                </c:pt>
                <c:pt idx="2">
                  <c:v>11.386183333333335</c:v>
                </c:pt>
                <c:pt idx="3">
                  <c:v>23.897313333333337</c:v>
                </c:pt>
                <c:pt idx="4">
                  <c:v>45.938960000000002</c:v>
                </c:pt>
                <c:pt idx="5">
                  <c:v>132.89525333333333</c:v>
                </c:pt>
                <c:pt idx="6">
                  <c:v>285.71490999999997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F4-4D6B-A373-9A4EE7FE805A}"/>
            </c:ext>
          </c:extLst>
        </c:ser>
        <c:ser>
          <c:idx val="1"/>
          <c:order val="1"/>
          <c:tx>
            <c:strRef>
              <c:f>'PFAS Controls Curve'!$D$1</c:f>
              <c:strCache>
                <c:ptCount val="1"/>
                <c:pt idx="0">
                  <c:v>PFOA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0690900586121603"/>
                  <c:y val="0.788197933376218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'PFAS Controls Curve'!$A$3:$A$9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250</c:v>
                </c:pt>
                <c:pt idx="6">
                  <c:v>500</c:v>
                </c:pt>
              </c:numCache>
            </c:numRef>
          </c:xVal>
          <c:yVal>
            <c:numRef>
              <c:f>'PFAS Controls Curve'!$D$3:$D$9</c:f>
              <c:numCache>
                <c:formatCode>General</c:formatCode>
                <c:ptCount val="7"/>
                <c:pt idx="0">
                  <c:v>5.5200000000000006E-3</c:v>
                </c:pt>
                <c:pt idx="1">
                  <c:v>7.0340266666666675</c:v>
                </c:pt>
                <c:pt idx="2">
                  <c:v>12.034686666666666</c:v>
                </c:pt>
                <c:pt idx="3">
                  <c:v>25.531089999999995</c:v>
                </c:pt>
                <c:pt idx="4">
                  <c:v>47.425136666666667</c:v>
                </c:pt>
                <c:pt idx="5">
                  <c:v>144.21030333333334</c:v>
                </c:pt>
                <c:pt idx="6">
                  <c:v>298.40333333333331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F4-4D6B-A373-9A4EE7FE805A}"/>
            </c:ext>
          </c:extLst>
        </c:ser>
        <c:ser>
          <c:idx val="2"/>
          <c:order val="2"/>
          <c:tx>
            <c:strRef>
              <c:f>'PFAS Controls Curve'!$H$1</c:f>
              <c:strCache>
                <c:ptCount val="1"/>
                <c:pt idx="0">
                  <c:v>PFBS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67649914597759"/>
                  <c:y val="0.851573672215481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'PFAS Controls Curve'!$A$3:$A$9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250</c:v>
                </c:pt>
                <c:pt idx="6">
                  <c:v>500</c:v>
                </c:pt>
              </c:numCache>
            </c:numRef>
          </c:xVal>
          <c:yVal>
            <c:numRef>
              <c:f>'PFAS Controls Curve'!$H$3:$H$9</c:f>
              <c:numCache>
                <c:formatCode>General</c:formatCode>
                <c:ptCount val="7"/>
                <c:pt idx="0">
                  <c:v>4.103333333333333E-3</c:v>
                </c:pt>
                <c:pt idx="1">
                  <c:v>8.069306666666666</c:v>
                </c:pt>
                <c:pt idx="2">
                  <c:v>14.179583333333333</c:v>
                </c:pt>
                <c:pt idx="3">
                  <c:v>31.35</c:v>
                </c:pt>
                <c:pt idx="4">
                  <c:v>57.62289333333333</c:v>
                </c:pt>
                <c:pt idx="5">
                  <c:v>170.66261666666668</c:v>
                </c:pt>
                <c:pt idx="6">
                  <c:v>330.1635766666667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F4-4D6B-A373-9A4EE7FE805A}"/>
            </c:ext>
          </c:extLst>
        </c:ser>
        <c:ser>
          <c:idx val="3"/>
          <c:order val="3"/>
          <c:tx>
            <c:strRef>
              <c:f>'PFAS Controls Curve'!$J$1</c:f>
              <c:strCache>
                <c:ptCount val="1"/>
                <c:pt idx="0">
                  <c:v>PFOS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5276842644894407E-2"/>
                  <c:y val="0.711936602547225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'PFAS Controls Curve'!$A$3:$A$9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250</c:v>
                </c:pt>
                <c:pt idx="6">
                  <c:v>500</c:v>
                </c:pt>
              </c:numCache>
            </c:numRef>
          </c:xVal>
          <c:yVal>
            <c:numRef>
              <c:f>'PFAS Controls Curve'!$J$3:$J$9</c:f>
              <c:numCache>
                <c:formatCode>General</c:formatCode>
                <c:ptCount val="7"/>
                <c:pt idx="0">
                  <c:v>0.16579333333333332</c:v>
                </c:pt>
                <c:pt idx="1">
                  <c:v>6.4872400000000008</c:v>
                </c:pt>
                <c:pt idx="2">
                  <c:v>11.218796666666668</c:v>
                </c:pt>
                <c:pt idx="3">
                  <c:v>23.686993333333337</c:v>
                </c:pt>
                <c:pt idx="4">
                  <c:v>44.296456666666664</c:v>
                </c:pt>
                <c:pt idx="5">
                  <c:v>129.10775333333333</c:v>
                </c:pt>
                <c:pt idx="6">
                  <c:v>254.49069333333335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F4-4D6B-A373-9A4EE7FE805A}"/>
            </c:ext>
          </c:extLst>
        </c:ser>
        <c:ser>
          <c:idx val="4"/>
          <c:order val="4"/>
          <c:tx>
            <c:strRef>
              <c:f>'PFAS Controls Curve'!$L$1</c:f>
              <c:strCache>
                <c:ptCount val="1"/>
                <c:pt idx="0">
                  <c:v>8:2FTS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7939478987268718E-2"/>
                  <c:y val="0.71717128947299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'PFAS Controls Curve'!$A$3:$A$9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250</c:v>
                </c:pt>
                <c:pt idx="6">
                  <c:v>500</c:v>
                </c:pt>
              </c:numCache>
            </c:numRef>
          </c:xVal>
          <c:yVal>
            <c:numRef>
              <c:f>'PFAS Controls Curve'!$L$3:$L$9</c:f>
              <c:numCache>
                <c:formatCode>General</c:formatCode>
                <c:ptCount val="7"/>
                <c:pt idx="0">
                  <c:v>9.056666666666666E-3</c:v>
                </c:pt>
                <c:pt idx="1">
                  <c:v>7.928093333333333</c:v>
                </c:pt>
                <c:pt idx="2">
                  <c:v>10.196033333333332</c:v>
                </c:pt>
                <c:pt idx="3">
                  <c:v>24.743473333333331</c:v>
                </c:pt>
                <c:pt idx="4">
                  <c:v>41.300186666666669</c:v>
                </c:pt>
                <c:pt idx="5">
                  <c:v>143.32696666666666</c:v>
                </c:pt>
                <c:pt idx="6">
                  <c:v>256.4678833333333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F4-4D6B-A373-9A4EE7FE8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911712"/>
        <c:axId val="975912040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'PFAS Controls Curve'!$F$1:$G$1</c15:sqref>
                        </c15:formulaRef>
                      </c:ext>
                    </c:extLst>
                    <c:strCache>
                      <c:ptCount val="1"/>
                      <c:pt idx="0">
                        <c:v>NEtFOSAA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0.15366705174454454"/>
                        <c:y val="0.24849604216858198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'PFAS Controls Curve'!$A$3:$A$9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25</c:v>
                      </c:pt>
                      <c:pt idx="3">
                        <c:v>50</c:v>
                      </c:pt>
                      <c:pt idx="4">
                        <c:v>100</c:v>
                      </c:pt>
                      <c:pt idx="5">
                        <c:v>250</c:v>
                      </c:pt>
                      <c:pt idx="6">
                        <c:v>500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'PFAS Controls Curve'!$F$3:$F$9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5.5599999999999998E-3</c:v>
                      </c:pt>
                      <c:pt idx="1">
                        <c:v>5.5599999999999998E-3</c:v>
                      </c:pt>
                      <c:pt idx="2">
                        <c:v>5.5599999999999998E-3</c:v>
                      </c:pt>
                      <c:pt idx="3">
                        <c:v>5.5599999999999998E-3</c:v>
                      </c:pt>
                      <c:pt idx="4">
                        <c:v>5.5599999999999998E-3</c:v>
                      </c:pt>
                      <c:pt idx="5">
                        <c:v>5.5599999999999998E-3</c:v>
                      </c:pt>
                      <c:pt idx="6">
                        <c:v>5.3733333333333324E-3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EADC-4C3E-BC23-CA211F4A1397}"/>
                  </c:ext>
                </c:extLst>
              </c15:ser>
            </c15:filteredScatterSeries>
          </c:ext>
        </c:extLst>
      </c:scatterChart>
      <c:valAx>
        <c:axId val="975911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Theoretical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PFAS Conc. (µg/L)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912040"/>
        <c:crosses val="autoZero"/>
        <c:crossBetween val="midCat"/>
      </c:valAx>
      <c:valAx>
        <c:axId val="97591204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solidFill>
                      <a:sysClr val="windowText" lastClr="000000"/>
                    </a:solidFill>
                    <a:effectLst/>
                  </a:rPr>
                  <a:t>Measured PFAS Conc. (µg/L)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911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29696591706414"/>
          <c:y val="0.80904276830959732"/>
          <c:w val="0.79597827499285356"/>
          <c:h val="8.3528195339218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11" Type="http://schemas.openxmlformats.org/officeDocument/2006/relationships/chart" Target="../charts/chart48.xml"/><Relationship Id="rId5" Type="http://schemas.openxmlformats.org/officeDocument/2006/relationships/chart" Target="../charts/chart42.xml"/><Relationship Id="rId10" Type="http://schemas.openxmlformats.org/officeDocument/2006/relationships/chart" Target="../charts/chart47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5" Type="http://schemas.openxmlformats.org/officeDocument/2006/relationships/chart" Target="../charts/chart5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11" Type="http://schemas.openxmlformats.org/officeDocument/2006/relationships/chart" Target="../charts/chart70.xml"/><Relationship Id="rId5" Type="http://schemas.openxmlformats.org/officeDocument/2006/relationships/chart" Target="../charts/chart64.xml"/><Relationship Id="rId10" Type="http://schemas.openxmlformats.org/officeDocument/2006/relationships/chart" Target="../charts/chart69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11" Type="http://schemas.openxmlformats.org/officeDocument/2006/relationships/chart" Target="../charts/chart81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13" Type="http://schemas.openxmlformats.org/officeDocument/2006/relationships/chart" Target="../charts/chart94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12" Type="http://schemas.openxmlformats.org/officeDocument/2006/relationships/chart" Target="../charts/chart93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11" Type="http://schemas.openxmlformats.org/officeDocument/2006/relationships/chart" Target="../charts/chart92.xml"/><Relationship Id="rId5" Type="http://schemas.openxmlformats.org/officeDocument/2006/relationships/chart" Target="../charts/chart86.xml"/><Relationship Id="rId10" Type="http://schemas.openxmlformats.org/officeDocument/2006/relationships/chart" Target="../charts/chart91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331162</xdr:colOff>
      <xdr:row>18</xdr:row>
      <xdr:rowOff>62634</xdr:rowOff>
    </xdr:from>
    <xdr:to>
      <xdr:col>17</xdr:col>
      <xdr:colOff>685608</xdr:colOff>
      <xdr:row>35</xdr:row>
      <xdr:rowOff>107084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5953BF-F082-4847-9AFA-36C3E3CEB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308264</xdr:colOff>
      <xdr:row>35</xdr:row>
      <xdr:rowOff>138546</xdr:rowOff>
    </xdr:from>
    <xdr:to>
      <xdr:col>17</xdr:col>
      <xdr:colOff>674140</xdr:colOff>
      <xdr:row>53</xdr:row>
      <xdr:rowOff>39601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1FA8CAB-CA7C-4199-98F5-11623B905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571500</xdr:colOff>
      <xdr:row>53</xdr:row>
      <xdr:rowOff>95249</xdr:rowOff>
    </xdr:from>
    <xdr:to>
      <xdr:col>17</xdr:col>
      <xdr:colOff>154421</xdr:colOff>
      <xdr:row>71</xdr:row>
      <xdr:rowOff>2020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9BAE4F5-B571-44EB-88E8-DF2413561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72</xdr:row>
      <xdr:rowOff>0</xdr:rowOff>
    </xdr:from>
    <xdr:to>
      <xdr:col>17</xdr:col>
      <xdr:colOff>362239</xdr:colOff>
      <xdr:row>89</xdr:row>
      <xdr:rowOff>84802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949B436-3500-4212-964B-6485DAF08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91</xdr:row>
      <xdr:rowOff>0</xdr:rowOff>
    </xdr:from>
    <xdr:to>
      <xdr:col>17</xdr:col>
      <xdr:colOff>362239</xdr:colOff>
      <xdr:row>108</xdr:row>
      <xdr:rowOff>84801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EC18706-537B-4068-87BE-A9482FF56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110</xdr:row>
      <xdr:rowOff>0</xdr:rowOff>
    </xdr:from>
    <xdr:to>
      <xdr:col>17</xdr:col>
      <xdr:colOff>358429</xdr:colOff>
      <xdr:row>127</xdr:row>
      <xdr:rowOff>86706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A22EB12-A6C4-4D02-A624-BD5D4C929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128</xdr:row>
      <xdr:rowOff>0</xdr:rowOff>
    </xdr:from>
    <xdr:to>
      <xdr:col>17</xdr:col>
      <xdr:colOff>362239</xdr:colOff>
      <xdr:row>145</xdr:row>
      <xdr:rowOff>88612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5FC7F50-6195-4B6D-8E28-716570A04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28574</xdr:colOff>
      <xdr:row>29</xdr:row>
      <xdr:rowOff>8657</xdr:rowOff>
    </xdr:from>
    <xdr:to>
      <xdr:col>10</xdr:col>
      <xdr:colOff>771524</xdr:colOff>
      <xdr:row>50</xdr:row>
      <xdr:rowOff>152400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A65F429E-A784-426C-A17A-8A8EBD29A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103909</xdr:colOff>
      <xdr:row>29</xdr:row>
      <xdr:rowOff>0</xdr:rowOff>
    </xdr:from>
    <xdr:to>
      <xdr:col>29</xdr:col>
      <xdr:colOff>390525</xdr:colOff>
      <xdr:row>50</xdr:row>
      <xdr:rowOff>152400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5A01339-167D-4E8F-8C80-6DD5718AF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41</xdr:col>
      <xdr:colOff>55419</xdr:colOff>
      <xdr:row>29</xdr:row>
      <xdr:rowOff>27709</xdr:rowOff>
    </xdr:from>
    <xdr:to>
      <xdr:col>48</xdr:col>
      <xdr:colOff>400050</xdr:colOff>
      <xdr:row>50</xdr:row>
      <xdr:rowOff>142875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A0E40164-555F-4849-8124-E92BD6B5E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63</xdr:col>
      <xdr:colOff>256309</xdr:colOff>
      <xdr:row>29</xdr:row>
      <xdr:rowOff>20781</xdr:rowOff>
    </xdr:from>
    <xdr:to>
      <xdr:col>70</xdr:col>
      <xdr:colOff>609600</xdr:colOff>
      <xdr:row>50</xdr:row>
      <xdr:rowOff>133350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30B2733F-2F97-4840-B97B-9C77FC1C4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82</xdr:col>
      <xdr:colOff>388793</xdr:colOff>
      <xdr:row>29</xdr:row>
      <xdr:rowOff>11257</xdr:rowOff>
    </xdr:from>
    <xdr:to>
      <xdr:col>90</xdr:col>
      <xdr:colOff>47625</xdr:colOff>
      <xdr:row>50</xdr:row>
      <xdr:rowOff>152400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66AA8C33-0329-4CCA-996E-0400B3868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102</xdr:col>
      <xdr:colOff>0</xdr:colOff>
      <xdr:row>29</xdr:row>
      <xdr:rowOff>0</xdr:rowOff>
    </xdr:from>
    <xdr:to>
      <xdr:col>109</xdr:col>
      <xdr:colOff>47625</xdr:colOff>
      <xdr:row>51</xdr:row>
      <xdr:rowOff>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3E376B5F-D44D-4453-AE92-00732404B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361950</xdr:colOff>
      <xdr:row>18</xdr:row>
      <xdr:rowOff>104775</xdr:rowOff>
    </xdr:from>
    <xdr:to>
      <xdr:col>36</xdr:col>
      <xdr:colOff>711200</xdr:colOff>
      <xdr:row>35</xdr:row>
      <xdr:rowOff>149225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4444E85-B603-4608-B9A5-A4C72EE7C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49</xdr:col>
      <xdr:colOff>47625</xdr:colOff>
      <xdr:row>20</xdr:row>
      <xdr:rowOff>9525</xdr:rowOff>
    </xdr:from>
    <xdr:to>
      <xdr:col>55</xdr:col>
      <xdr:colOff>396875</xdr:colOff>
      <xdr:row>37</xdr:row>
      <xdr:rowOff>74756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E2215B29-30A5-40DA-AAEF-20ECF2A71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19</xdr:row>
      <xdr:rowOff>0</xdr:rowOff>
    </xdr:from>
    <xdr:to>
      <xdr:col>77</xdr:col>
      <xdr:colOff>494723</xdr:colOff>
      <xdr:row>36</xdr:row>
      <xdr:rowOff>44450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B1DD55A2-B7A5-4C70-90E7-ACAF9184B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90</xdr:col>
      <xdr:colOff>676275</xdr:colOff>
      <xdr:row>19</xdr:row>
      <xdr:rowOff>38100</xdr:rowOff>
    </xdr:from>
    <xdr:to>
      <xdr:col>97</xdr:col>
      <xdr:colOff>389948</xdr:colOff>
      <xdr:row>36</xdr:row>
      <xdr:rowOff>82550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DC6A0D42-171E-41BB-A043-3635FE7B5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109</xdr:col>
      <xdr:colOff>809625</xdr:colOff>
      <xdr:row>19</xdr:row>
      <xdr:rowOff>28575</xdr:rowOff>
    </xdr:from>
    <xdr:to>
      <xdr:col>116</xdr:col>
      <xdr:colOff>40986</xdr:colOff>
      <xdr:row>36</xdr:row>
      <xdr:rowOff>73025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340EF45-1BEA-4684-BB4F-723C3BD5F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38100</xdr:colOff>
      <xdr:row>147</xdr:row>
      <xdr:rowOff>107373</xdr:rowOff>
    </xdr:from>
    <xdr:to>
      <xdr:col>13</xdr:col>
      <xdr:colOff>543791</xdr:colOff>
      <xdr:row>162</xdr:row>
      <xdr:rowOff>128155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424C8B-22C9-499A-B070-F816830F2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0.20356</cdr:x>
      <cdr:y>0.89639</cdr:y>
    </cdr:from>
    <cdr:to>
      <cdr:x>0.49062</cdr:x>
      <cdr:y>0.96659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CBBA65-DCB6-4A6D-BF07-31BF389E86D6}"/>
            </a:ext>
          </a:extLst>
        </cdr:cNvPr>
        <cdr:cNvSpPr txBox="1"/>
      </cdr:nvSpPr>
      <cdr:spPr>
        <a:xfrm xmlns:a="http://schemas.openxmlformats.org/drawingml/2006/main">
          <a:off x="1048328" y="282171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Sorbent Mass </a:t>
          </a:r>
          <a:r>
            <a:rPr lang="en-US" sz="1000" b="1" baseline="0"/>
            <a:t>(mg):</a:t>
          </a:r>
          <a:endParaRPr lang="en-US" sz="1000" b="1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0.20356</cdr:x>
      <cdr:y>0.89639</cdr:y>
    </cdr:from>
    <cdr:to>
      <cdr:x>0.49062</cdr:x>
      <cdr:y>0.96659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CBBA65-DCB6-4A6D-BF07-31BF389E86D6}"/>
            </a:ext>
          </a:extLst>
        </cdr:cNvPr>
        <cdr:cNvSpPr txBox="1"/>
      </cdr:nvSpPr>
      <cdr:spPr>
        <a:xfrm xmlns:a="http://schemas.openxmlformats.org/drawingml/2006/main">
          <a:off x="1048328" y="282171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Sorbent Mass </a:t>
          </a:r>
          <a:r>
            <a:rPr lang="en-US" sz="1000" b="1" baseline="0"/>
            <a:t>(mg):</a:t>
          </a:r>
          <a:endParaRPr lang="en-US" sz="1000" b="1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0.20356</cdr:x>
      <cdr:y>0.89639</cdr:y>
    </cdr:from>
    <cdr:to>
      <cdr:x>0.49062</cdr:x>
      <cdr:y>0.96659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CBBA65-DCB6-4A6D-BF07-31BF389E86D6}"/>
            </a:ext>
          </a:extLst>
        </cdr:cNvPr>
        <cdr:cNvSpPr txBox="1"/>
      </cdr:nvSpPr>
      <cdr:spPr>
        <a:xfrm xmlns:a="http://schemas.openxmlformats.org/drawingml/2006/main">
          <a:off x="1048328" y="282171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Sorbent Mass </a:t>
          </a:r>
          <a:r>
            <a:rPr lang="en-US" sz="1000" b="1" baseline="0"/>
            <a:t>(mg):</a:t>
          </a:r>
          <a:endParaRPr lang="en-US" sz="1000" b="1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0.20356</cdr:x>
      <cdr:y>0.89639</cdr:y>
    </cdr:from>
    <cdr:to>
      <cdr:x>0.49062</cdr:x>
      <cdr:y>0.96659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CBBA65-DCB6-4A6D-BF07-31BF389E86D6}"/>
            </a:ext>
          </a:extLst>
        </cdr:cNvPr>
        <cdr:cNvSpPr txBox="1"/>
      </cdr:nvSpPr>
      <cdr:spPr>
        <a:xfrm xmlns:a="http://schemas.openxmlformats.org/drawingml/2006/main">
          <a:off x="1048328" y="282171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Sorbent Mass </a:t>
          </a:r>
          <a:r>
            <a:rPr lang="en-US" sz="1000" b="1" baseline="0"/>
            <a:t>(mg):</a:t>
          </a:r>
          <a:endParaRPr lang="en-US" sz="1000" b="1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563880</xdr:colOff>
      <xdr:row>27</xdr:row>
      <xdr:rowOff>53340</xdr:rowOff>
    </xdr:from>
    <xdr:to>
      <xdr:col>18</xdr:col>
      <xdr:colOff>220980</xdr:colOff>
      <xdr:row>45</xdr:row>
      <xdr:rowOff>114300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2F6A3FA-9A29-4D0D-AF60-36EA7A242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29</xdr:row>
      <xdr:rowOff>0</xdr:rowOff>
    </xdr:from>
    <xdr:to>
      <xdr:col>36</xdr:col>
      <xdr:colOff>480060</xdr:colOff>
      <xdr:row>47</xdr:row>
      <xdr:rowOff>60960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28C1791-D6F3-4DA7-A0C7-F79D6715B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29</xdr:row>
      <xdr:rowOff>0</xdr:rowOff>
    </xdr:from>
    <xdr:to>
      <xdr:col>77</xdr:col>
      <xdr:colOff>617220</xdr:colOff>
      <xdr:row>47</xdr:row>
      <xdr:rowOff>60960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90EA1248-4A66-4C6F-9B3C-9905E75CA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90</xdr:col>
      <xdr:colOff>0</xdr:colOff>
      <xdr:row>29</xdr:row>
      <xdr:rowOff>0</xdr:rowOff>
    </xdr:from>
    <xdr:to>
      <xdr:col>96</xdr:col>
      <xdr:colOff>617220</xdr:colOff>
      <xdr:row>47</xdr:row>
      <xdr:rowOff>60960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4EB43B4C-7070-4E2D-8763-C8C5A1DCF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109</xdr:col>
      <xdr:colOff>0</xdr:colOff>
      <xdr:row>29</xdr:row>
      <xdr:rowOff>0</xdr:rowOff>
    </xdr:from>
    <xdr:to>
      <xdr:col>115</xdr:col>
      <xdr:colOff>205740</xdr:colOff>
      <xdr:row>47</xdr:row>
      <xdr:rowOff>60960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51242DFB-FBC4-491A-B8DE-9A8DE8CAB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198120</xdr:colOff>
      <xdr:row>85</xdr:row>
      <xdr:rowOff>107373</xdr:rowOff>
    </xdr:from>
    <xdr:to>
      <xdr:col>17</xdr:col>
      <xdr:colOff>338051</xdr:colOff>
      <xdr:row>100</xdr:row>
      <xdr:rowOff>128155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E68E784-F1E8-4252-9BFF-DF70F7205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78441</xdr:colOff>
      <xdr:row>29</xdr:row>
      <xdr:rowOff>11205</xdr:rowOff>
    </xdr:from>
    <xdr:to>
      <xdr:col>55</xdr:col>
      <xdr:colOff>594808</xdr:colOff>
      <xdr:row>47</xdr:row>
      <xdr:rowOff>72165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177071F-A59F-4240-8D14-B3DB39183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0.0558</cdr:x>
      <cdr:y>0.90152</cdr:y>
    </cdr:from>
    <cdr:to>
      <cdr:x>0.33574</cdr:x>
      <cdr:y>0.96742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05F84C3-B4F8-413F-B248-5377A3780EE0}"/>
            </a:ext>
          </a:extLst>
        </cdr:cNvPr>
        <cdr:cNvSpPr txBox="1"/>
      </cdr:nvSpPr>
      <cdr:spPr>
        <a:xfrm xmlns:a="http://schemas.openxmlformats.org/drawingml/2006/main">
          <a:off x="294640" y="302260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0.0558</cdr:x>
      <cdr:y>0.90152</cdr:y>
    </cdr:from>
    <cdr:to>
      <cdr:x>0.33574</cdr:x>
      <cdr:y>0.96742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05F84C3-B4F8-413F-B248-5377A3780EE0}"/>
            </a:ext>
          </a:extLst>
        </cdr:cNvPr>
        <cdr:cNvSpPr txBox="1"/>
      </cdr:nvSpPr>
      <cdr:spPr>
        <a:xfrm xmlns:a="http://schemas.openxmlformats.org/drawingml/2006/main">
          <a:off x="294640" y="302260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0.0558</cdr:x>
      <cdr:y>0.90152</cdr:y>
    </cdr:from>
    <cdr:to>
      <cdr:x>0.33574</cdr:x>
      <cdr:y>0.96742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05F84C3-B4F8-413F-B248-5377A3780EE0}"/>
            </a:ext>
          </a:extLst>
        </cdr:cNvPr>
        <cdr:cNvSpPr txBox="1"/>
      </cdr:nvSpPr>
      <cdr:spPr>
        <a:xfrm xmlns:a="http://schemas.openxmlformats.org/drawingml/2006/main">
          <a:off x="294640" y="302260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0.0558</cdr:x>
      <cdr:y>0.90152</cdr:y>
    </cdr:from>
    <cdr:to>
      <cdr:x>0.33574</cdr:x>
      <cdr:y>0.96742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05F84C3-B4F8-413F-B248-5377A3780EE0}"/>
            </a:ext>
          </a:extLst>
        </cdr:cNvPr>
        <cdr:cNvSpPr txBox="1"/>
      </cdr:nvSpPr>
      <cdr:spPr>
        <a:xfrm xmlns:a="http://schemas.openxmlformats.org/drawingml/2006/main">
          <a:off x="294640" y="302260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0.0558</cdr:x>
      <cdr:y>0.90152</cdr:y>
    </cdr:from>
    <cdr:to>
      <cdr:x>0.33574</cdr:x>
      <cdr:y>0.96742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05F84C3-B4F8-413F-B248-5377A3780EE0}"/>
            </a:ext>
          </a:extLst>
        </cdr:cNvPr>
        <cdr:cNvSpPr txBox="1"/>
      </cdr:nvSpPr>
      <cdr:spPr>
        <a:xfrm xmlns:a="http://schemas.openxmlformats.org/drawingml/2006/main">
          <a:off x="294640" y="302260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0.20222</cdr:x>
      <cdr:y>0.90079</cdr:y>
    </cdr:from>
    <cdr:to>
      <cdr:x>0.48927</cdr:x>
      <cdr:y>0.97099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CD7CFCA-1561-4A6B-B88A-558054621EB1}"/>
            </a:ext>
          </a:extLst>
        </cdr:cNvPr>
        <cdr:cNvSpPr txBox="1"/>
      </cdr:nvSpPr>
      <cdr:spPr>
        <a:xfrm xmlns:a="http://schemas.openxmlformats.org/drawingml/2006/main">
          <a:off x="1041400" y="2835563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Sorbent Mass </a:t>
          </a:r>
          <a:r>
            <a:rPr lang="en-US" sz="1000" b="1" baseline="0"/>
            <a:t>(mg):</a:t>
          </a:r>
          <a:endParaRPr lang="en-US" sz="1000" b="1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0.0558</cdr:x>
      <cdr:y>0.90152</cdr:y>
    </cdr:from>
    <cdr:to>
      <cdr:x>0.33574</cdr:x>
      <cdr:y>0.96742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05F84C3-B4F8-413F-B248-5377A3780EE0}"/>
            </a:ext>
          </a:extLst>
        </cdr:cNvPr>
        <cdr:cNvSpPr txBox="1"/>
      </cdr:nvSpPr>
      <cdr:spPr>
        <a:xfrm xmlns:a="http://schemas.openxmlformats.org/drawingml/2006/main">
          <a:off x="294640" y="302260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261937</xdr:colOff>
      <xdr:row>1</xdr:row>
      <xdr:rowOff>185737</xdr:rowOff>
    </xdr:from>
    <xdr:to>
      <xdr:col>15</xdr:col>
      <xdr:colOff>561975</xdr:colOff>
      <xdr:row>13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08D78E-1B03-443B-9EA8-B7D9DDA34A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15</xdr:row>
      <xdr:rowOff>0</xdr:rowOff>
    </xdr:from>
    <xdr:to>
      <xdr:col>15</xdr:col>
      <xdr:colOff>471488</xdr:colOff>
      <xdr:row>26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AB5C4ED-44CC-4D4F-9C15-4985DA7DB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142875</xdr:colOff>
      <xdr:row>28</xdr:row>
      <xdr:rowOff>9525</xdr:rowOff>
    </xdr:from>
    <xdr:to>
      <xdr:col>15</xdr:col>
      <xdr:colOff>442913</xdr:colOff>
      <xdr:row>39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8477B98-61B4-42FD-8F36-3DB9B4BA9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149679</xdr:colOff>
      <xdr:row>40</xdr:row>
      <xdr:rowOff>40822</xdr:rowOff>
    </xdr:from>
    <xdr:to>
      <xdr:col>15</xdr:col>
      <xdr:colOff>449717</xdr:colOff>
      <xdr:row>51</xdr:row>
      <xdr:rowOff>117022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AC061F3-F091-4BDE-A5B5-4D8998C95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204107</xdr:colOff>
      <xdr:row>53</xdr:row>
      <xdr:rowOff>0</xdr:rowOff>
    </xdr:from>
    <xdr:to>
      <xdr:col>15</xdr:col>
      <xdr:colOff>504145</xdr:colOff>
      <xdr:row>64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24A6781-3790-43FA-A6FA-D49931E98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404132</xdr:colOff>
      <xdr:row>2</xdr:row>
      <xdr:rowOff>5444</xdr:rowOff>
    </xdr:from>
    <xdr:to>
      <xdr:col>40</xdr:col>
      <xdr:colOff>80282</xdr:colOff>
      <xdr:row>13</xdr:row>
      <xdr:rowOff>68037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F2EDD7F-986A-4D81-9E66-37FAB8567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390525</xdr:colOff>
      <xdr:row>14</xdr:row>
      <xdr:rowOff>180975</xdr:rowOff>
    </xdr:from>
    <xdr:to>
      <xdr:col>40</xdr:col>
      <xdr:colOff>66675</xdr:colOff>
      <xdr:row>26</xdr:row>
      <xdr:rowOff>72118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C01BE51-BC1A-496A-9B45-3172932A3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409575</xdr:colOff>
      <xdr:row>28</xdr:row>
      <xdr:rowOff>19050</xdr:rowOff>
    </xdr:from>
    <xdr:to>
      <xdr:col>40</xdr:col>
      <xdr:colOff>85725</xdr:colOff>
      <xdr:row>39</xdr:row>
      <xdr:rowOff>100693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4D49140-5FDF-4B51-AD82-4715EFACF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457200</xdr:colOff>
      <xdr:row>40</xdr:row>
      <xdr:rowOff>38100</xdr:rowOff>
    </xdr:from>
    <xdr:to>
      <xdr:col>40</xdr:col>
      <xdr:colOff>133350</xdr:colOff>
      <xdr:row>51</xdr:row>
      <xdr:rowOff>119743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3386CE6-41BE-4CAB-BF7C-B8F4F8B35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542925</xdr:colOff>
      <xdr:row>52</xdr:row>
      <xdr:rowOff>171450</xdr:rowOff>
    </xdr:from>
    <xdr:to>
      <xdr:col>40</xdr:col>
      <xdr:colOff>219075</xdr:colOff>
      <xdr:row>64</xdr:row>
      <xdr:rowOff>62593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36BB52A-ACAA-474B-9E8A-C1A17558C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6</xdr:col>
      <xdr:colOff>152401</xdr:colOff>
      <xdr:row>6</xdr:row>
      <xdr:rowOff>76200</xdr:rowOff>
    </xdr:from>
    <xdr:ext cx="3257550" cy="78124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CF53EBC4-8AB8-49CE-9663-CA991778C7DE}"/>
            </a:ext>
          </a:extLst>
        </xdr:cNvPr>
        <xdr:cNvSpPr txBox="1"/>
      </xdr:nvSpPr>
      <xdr:spPr>
        <a:xfrm>
          <a:off x="4448176" y="1809750"/>
          <a:ext cx="3257550" cy="78124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 polynomial</a:t>
          </a:r>
          <a:r>
            <a:rPr lang="en-US" sz="1100" baseline="0"/>
            <a:t> shape of the data suggests a case of adsorption where previously adsorbed moleculed lead to a modification of the sorbent which favors further sorption (Shwarzenbach et al., 2017)</a:t>
          </a:r>
          <a:endParaRPr lang="en-US" sz="1100"/>
        </a:p>
      </xdr:txBody>
    </xdr:sp>
    <xdr:clientData/>
  </xdr:oneCellAnchor>
  <xdr:twoCellAnchor>
    <xdr:from>
      <xdr:col>13</xdr:col>
      <xdr:colOff>609600</xdr:colOff>
      <xdr:row>11</xdr:row>
      <xdr:rowOff>171450</xdr:rowOff>
    </xdr:from>
    <xdr:to>
      <xdr:col>25</xdr:col>
      <xdr:colOff>133350</xdr:colOff>
      <xdr:row>28</xdr:row>
      <xdr:rowOff>548640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DFC8FBC-639D-4262-ABD6-52D1F4EE3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261937</xdr:colOff>
      <xdr:row>1</xdr:row>
      <xdr:rowOff>185737</xdr:rowOff>
    </xdr:from>
    <xdr:to>
      <xdr:col>15</xdr:col>
      <xdr:colOff>561975</xdr:colOff>
      <xdr:row>13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39009B-E4C3-49F3-AC4E-5A3F68B3C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15</xdr:row>
      <xdr:rowOff>0</xdr:rowOff>
    </xdr:from>
    <xdr:to>
      <xdr:col>15</xdr:col>
      <xdr:colOff>471488</xdr:colOff>
      <xdr:row>26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7DC6AD-2105-4C47-8EAB-9BEEE225E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142875</xdr:colOff>
      <xdr:row>28</xdr:row>
      <xdr:rowOff>9525</xdr:rowOff>
    </xdr:from>
    <xdr:to>
      <xdr:col>15</xdr:col>
      <xdr:colOff>442913</xdr:colOff>
      <xdr:row>39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25F9D45-9523-4B1D-9AA9-A166A50BA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149679</xdr:colOff>
      <xdr:row>40</xdr:row>
      <xdr:rowOff>40822</xdr:rowOff>
    </xdr:from>
    <xdr:to>
      <xdr:col>15</xdr:col>
      <xdr:colOff>449717</xdr:colOff>
      <xdr:row>51</xdr:row>
      <xdr:rowOff>117022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B51F1D-F80B-41B8-AF3B-B94566641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204107</xdr:colOff>
      <xdr:row>53</xdr:row>
      <xdr:rowOff>0</xdr:rowOff>
    </xdr:from>
    <xdr:to>
      <xdr:col>15</xdr:col>
      <xdr:colOff>504145</xdr:colOff>
      <xdr:row>64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FE39885-9133-4415-AA17-390D25B5E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404132</xdr:colOff>
      <xdr:row>2</xdr:row>
      <xdr:rowOff>5444</xdr:rowOff>
    </xdr:from>
    <xdr:to>
      <xdr:col>40</xdr:col>
      <xdr:colOff>80282</xdr:colOff>
      <xdr:row>13</xdr:row>
      <xdr:rowOff>68037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29E969B-7549-437F-84E2-34723B526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390525</xdr:colOff>
      <xdr:row>14</xdr:row>
      <xdr:rowOff>180975</xdr:rowOff>
    </xdr:from>
    <xdr:to>
      <xdr:col>40</xdr:col>
      <xdr:colOff>66675</xdr:colOff>
      <xdr:row>26</xdr:row>
      <xdr:rowOff>72118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2B0D2AF-434E-47BC-9FC1-2E8C8CFF4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409575</xdr:colOff>
      <xdr:row>28</xdr:row>
      <xdr:rowOff>19050</xdr:rowOff>
    </xdr:from>
    <xdr:to>
      <xdr:col>40</xdr:col>
      <xdr:colOff>85725</xdr:colOff>
      <xdr:row>39</xdr:row>
      <xdr:rowOff>100693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EF4437D-34D6-4CB5-93E3-CE750E973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457200</xdr:colOff>
      <xdr:row>40</xdr:row>
      <xdr:rowOff>38100</xdr:rowOff>
    </xdr:from>
    <xdr:to>
      <xdr:col>40</xdr:col>
      <xdr:colOff>133350</xdr:colOff>
      <xdr:row>51</xdr:row>
      <xdr:rowOff>119743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B50D825-D7C1-4557-8167-975F6C30E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542925</xdr:colOff>
      <xdr:row>52</xdr:row>
      <xdr:rowOff>171450</xdr:rowOff>
    </xdr:from>
    <xdr:to>
      <xdr:col>40</xdr:col>
      <xdr:colOff>219075</xdr:colOff>
      <xdr:row>64</xdr:row>
      <xdr:rowOff>62593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3168690-9FFC-46BA-B0F7-E62F2272C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6</xdr:col>
      <xdr:colOff>1</xdr:colOff>
      <xdr:row>6</xdr:row>
      <xdr:rowOff>114300</xdr:rowOff>
    </xdr:from>
    <xdr:ext cx="3124200" cy="78124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174B6DE-73A2-4FC2-90B0-3EABA387FFB7}"/>
            </a:ext>
          </a:extLst>
        </xdr:cNvPr>
        <xdr:cNvSpPr txBox="1"/>
      </xdr:nvSpPr>
      <xdr:spPr>
        <a:xfrm>
          <a:off x="4295776" y="1847850"/>
          <a:ext cx="3124200" cy="7812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 highest concentration level was excluded from modeling because it cannot be properly described by neither Langmuil nor Freundlich, possibly</a:t>
          </a:r>
          <a:r>
            <a:rPr lang="en-US" sz="1100" baseline="0"/>
            <a:t> due to second layer adsorption</a:t>
          </a:r>
          <a:endParaRPr lang="en-US" sz="1100"/>
        </a:p>
      </xdr:txBody>
    </xdr:sp>
    <xdr:clientData/>
  </xdr:oneCellAnchor>
  <xdr:oneCellAnchor>
    <xdr:from>
      <xdr:col>6</xdr:col>
      <xdr:colOff>0</xdr:colOff>
      <xdr:row>18</xdr:row>
      <xdr:rowOff>0</xdr:rowOff>
    </xdr:from>
    <xdr:ext cx="3124200" cy="78124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22826379-2163-4B89-9B0D-868D2A4E4A19}"/>
            </a:ext>
          </a:extLst>
        </xdr:cNvPr>
        <xdr:cNvSpPr txBox="1"/>
      </xdr:nvSpPr>
      <xdr:spPr>
        <a:xfrm>
          <a:off x="4295775" y="4591050"/>
          <a:ext cx="3124200" cy="7812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 highest concentration level was excluded from modeling because it cannot be properly described by neither Langmuil nor Freundlich, possibly</a:t>
          </a:r>
          <a:r>
            <a:rPr lang="en-US" sz="1100" baseline="0"/>
            <a:t> due to second layer adsorption</a:t>
          </a:r>
          <a:endParaRPr lang="en-US" sz="1100"/>
        </a:p>
      </xdr:txBody>
    </xdr:sp>
    <xdr:clientData/>
  </xdr:oneCellAnchor>
  <xdr:oneCellAnchor>
    <xdr:from>
      <xdr:col>6</xdr:col>
      <xdr:colOff>0</xdr:colOff>
      <xdr:row>31</xdr:row>
      <xdr:rowOff>0</xdr:rowOff>
    </xdr:from>
    <xdr:ext cx="3124200" cy="78124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AFD67CA-A96C-4CAB-ADA6-F9F3918ADA38}"/>
            </a:ext>
          </a:extLst>
        </xdr:cNvPr>
        <xdr:cNvSpPr txBox="1"/>
      </xdr:nvSpPr>
      <xdr:spPr>
        <a:xfrm>
          <a:off x="4295775" y="7639050"/>
          <a:ext cx="3124200" cy="7812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 highest concentration level was excluded from modeling because it cannot be properly described by neither Langmuil nor Freundlich, possibly</a:t>
          </a:r>
          <a:r>
            <a:rPr lang="en-US" sz="1100" baseline="0"/>
            <a:t> due to second layer adsorption</a:t>
          </a:r>
          <a:endParaRPr lang="en-US" sz="1100"/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3124200" cy="78124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4DFD965-623D-472F-9223-D3960B0EA789}"/>
            </a:ext>
          </a:extLst>
        </xdr:cNvPr>
        <xdr:cNvSpPr txBox="1"/>
      </xdr:nvSpPr>
      <xdr:spPr>
        <a:xfrm>
          <a:off x="4295775" y="10496550"/>
          <a:ext cx="3124200" cy="7812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 highest concentration level was excluded from modeling because it cannot be properly described by neither Langmuil nor Freundlich, possibly</a:t>
          </a:r>
          <a:r>
            <a:rPr lang="en-US" sz="1100" baseline="0"/>
            <a:t> due to second layer adsorption</a:t>
          </a:r>
          <a:endParaRPr lang="en-US" sz="1100"/>
        </a:p>
      </xdr:txBody>
    </xdr:sp>
    <xdr:clientData/>
  </xdr:oneCellAnchor>
  <xdr:oneCellAnchor>
    <xdr:from>
      <xdr:col>6</xdr:col>
      <xdr:colOff>0</xdr:colOff>
      <xdr:row>56</xdr:row>
      <xdr:rowOff>0</xdr:rowOff>
    </xdr:from>
    <xdr:ext cx="3124200" cy="78124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33228F1-9B16-491E-8536-F561372925B5}"/>
            </a:ext>
          </a:extLst>
        </xdr:cNvPr>
        <xdr:cNvSpPr txBox="1"/>
      </xdr:nvSpPr>
      <xdr:spPr>
        <a:xfrm>
          <a:off x="4295775" y="13544550"/>
          <a:ext cx="3124200" cy="7812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 highest concentration level was excluded from modeling because it cannot be properly described by neither Langmuil nor Freundlich, possibly</a:t>
          </a:r>
          <a:r>
            <a:rPr lang="en-US" sz="1100" baseline="0"/>
            <a:t> due to second layer adsorption</a:t>
          </a:r>
          <a:endParaRPr lang="en-US" sz="1100"/>
        </a:p>
      </xdr:txBody>
    </xdr:sp>
    <xdr:clientData/>
  </xdr:oneCellAnchor>
  <xdr:twoCellAnchor>
    <xdr:from>
      <xdr:col>13</xdr:col>
      <xdr:colOff>276225</xdr:colOff>
      <xdr:row>23</xdr:row>
      <xdr:rowOff>95250</xdr:rowOff>
    </xdr:from>
    <xdr:to>
      <xdr:col>24</xdr:col>
      <xdr:colOff>762000</xdr:colOff>
      <xdr:row>40</xdr:row>
      <xdr:rowOff>472440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9A1405-6229-4B63-A462-CCCC2853B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261937</xdr:colOff>
      <xdr:row>1</xdr:row>
      <xdr:rowOff>185737</xdr:rowOff>
    </xdr:from>
    <xdr:to>
      <xdr:col>15</xdr:col>
      <xdr:colOff>561975</xdr:colOff>
      <xdr:row>13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72589E-C57A-4A58-916A-6EB7F0034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15</xdr:row>
      <xdr:rowOff>0</xdr:rowOff>
    </xdr:from>
    <xdr:to>
      <xdr:col>15</xdr:col>
      <xdr:colOff>471488</xdr:colOff>
      <xdr:row>26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A7D8FD-EEFB-452D-8EF7-8CB5065F1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142875</xdr:colOff>
      <xdr:row>28</xdr:row>
      <xdr:rowOff>9525</xdr:rowOff>
    </xdr:from>
    <xdr:to>
      <xdr:col>15</xdr:col>
      <xdr:colOff>442913</xdr:colOff>
      <xdr:row>39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89BE77-5CC7-467C-8F7C-0322A6EF2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149679</xdr:colOff>
      <xdr:row>40</xdr:row>
      <xdr:rowOff>40822</xdr:rowOff>
    </xdr:from>
    <xdr:to>
      <xdr:col>15</xdr:col>
      <xdr:colOff>449717</xdr:colOff>
      <xdr:row>51</xdr:row>
      <xdr:rowOff>117022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DE1F27-4549-4CD8-986C-576378638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204107</xdr:colOff>
      <xdr:row>53</xdr:row>
      <xdr:rowOff>0</xdr:rowOff>
    </xdr:from>
    <xdr:to>
      <xdr:col>15</xdr:col>
      <xdr:colOff>504145</xdr:colOff>
      <xdr:row>64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5503DE2-E923-401D-AA25-021E33295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404132</xdr:colOff>
      <xdr:row>2</xdr:row>
      <xdr:rowOff>5444</xdr:rowOff>
    </xdr:from>
    <xdr:to>
      <xdr:col>40</xdr:col>
      <xdr:colOff>80282</xdr:colOff>
      <xdr:row>13</xdr:row>
      <xdr:rowOff>68037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E3A4048-0C72-4937-A48E-CE8B2C467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390525</xdr:colOff>
      <xdr:row>14</xdr:row>
      <xdr:rowOff>180975</xdr:rowOff>
    </xdr:from>
    <xdr:to>
      <xdr:col>40</xdr:col>
      <xdr:colOff>66675</xdr:colOff>
      <xdr:row>26</xdr:row>
      <xdr:rowOff>72118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0AD1708-7425-4941-808F-AB04A79CF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409575</xdr:colOff>
      <xdr:row>28</xdr:row>
      <xdr:rowOff>19050</xdr:rowOff>
    </xdr:from>
    <xdr:to>
      <xdr:col>40</xdr:col>
      <xdr:colOff>85725</xdr:colOff>
      <xdr:row>39</xdr:row>
      <xdr:rowOff>100693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8418669-AAFC-4FFA-9B0A-4BD821299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457200</xdr:colOff>
      <xdr:row>40</xdr:row>
      <xdr:rowOff>38100</xdr:rowOff>
    </xdr:from>
    <xdr:to>
      <xdr:col>40</xdr:col>
      <xdr:colOff>133350</xdr:colOff>
      <xdr:row>51</xdr:row>
      <xdr:rowOff>119743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156EF07-BAC9-4F39-B51F-0B67077E8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542925</xdr:colOff>
      <xdr:row>52</xdr:row>
      <xdr:rowOff>171450</xdr:rowOff>
    </xdr:from>
    <xdr:to>
      <xdr:col>40</xdr:col>
      <xdr:colOff>219075</xdr:colOff>
      <xdr:row>64</xdr:row>
      <xdr:rowOff>62593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219467A-B033-46C3-9491-7429723BD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295275</xdr:colOff>
      <xdr:row>6</xdr:row>
      <xdr:rowOff>114300</xdr:rowOff>
    </xdr:from>
    <xdr:to>
      <xdr:col>25</xdr:col>
      <xdr:colOff>495300</xdr:colOff>
      <xdr:row>25</xdr:row>
      <xdr:rowOff>110490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A3F371B-2806-40E5-AD95-ED93618A5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261937</xdr:colOff>
      <xdr:row>1</xdr:row>
      <xdr:rowOff>185737</xdr:rowOff>
    </xdr:from>
    <xdr:to>
      <xdr:col>15</xdr:col>
      <xdr:colOff>561975</xdr:colOff>
      <xdr:row>13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85D245-1178-4206-A161-E75551609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15</xdr:row>
      <xdr:rowOff>0</xdr:rowOff>
    </xdr:from>
    <xdr:to>
      <xdr:col>15</xdr:col>
      <xdr:colOff>471488</xdr:colOff>
      <xdr:row>26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0AD2D8-A36F-4A73-881A-F1537BABC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142875</xdr:colOff>
      <xdr:row>28</xdr:row>
      <xdr:rowOff>9525</xdr:rowOff>
    </xdr:from>
    <xdr:to>
      <xdr:col>15</xdr:col>
      <xdr:colOff>442913</xdr:colOff>
      <xdr:row>39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E1F130C-53EE-4FBF-BAF8-3B803D845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149679</xdr:colOff>
      <xdr:row>40</xdr:row>
      <xdr:rowOff>40822</xdr:rowOff>
    </xdr:from>
    <xdr:to>
      <xdr:col>15</xdr:col>
      <xdr:colOff>449717</xdr:colOff>
      <xdr:row>51</xdr:row>
      <xdr:rowOff>117022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2DCB8A-443A-435E-8B24-FEB883F88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204107</xdr:colOff>
      <xdr:row>53</xdr:row>
      <xdr:rowOff>0</xdr:rowOff>
    </xdr:from>
    <xdr:to>
      <xdr:col>15</xdr:col>
      <xdr:colOff>504145</xdr:colOff>
      <xdr:row>64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D2CA24B-FD3B-4698-91E5-366566BC8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404132</xdr:colOff>
      <xdr:row>2</xdr:row>
      <xdr:rowOff>5444</xdr:rowOff>
    </xdr:from>
    <xdr:to>
      <xdr:col>40</xdr:col>
      <xdr:colOff>80282</xdr:colOff>
      <xdr:row>13</xdr:row>
      <xdr:rowOff>68037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F54B069-4D93-4BC1-B759-178DD1DDA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390525</xdr:colOff>
      <xdr:row>14</xdr:row>
      <xdr:rowOff>180975</xdr:rowOff>
    </xdr:from>
    <xdr:to>
      <xdr:col>40</xdr:col>
      <xdr:colOff>66675</xdr:colOff>
      <xdr:row>26</xdr:row>
      <xdr:rowOff>72118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C489B11-C1D8-4D94-BB1F-15C799B1C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409575</xdr:colOff>
      <xdr:row>28</xdr:row>
      <xdr:rowOff>19050</xdr:rowOff>
    </xdr:from>
    <xdr:to>
      <xdr:col>40</xdr:col>
      <xdr:colOff>85725</xdr:colOff>
      <xdr:row>39</xdr:row>
      <xdr:rowOff>100693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E864E7B-AD21-4247-A4E9-4EEBA2E01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457200</xdr:colOff>
      <xdr:row>40</xdr:row>
      <xdr:rowOff>38100</xdr:rowOff>
    </xdr:from>
    <xdr:to>
      <xdr:col>40</xdr:col>
      <xdr:colOff>133350</xdr:colOff>
      <xdr:row>51</xdr:row>
      <xdr:rowOff>119743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E4A508B-C838-4CAE-83A3-82BCB64B8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542925</xdr:colOff>
      <xdr:row>52</xdr:row>
      <xdr:rowOff>171450</xdr:rowOff>
    </xdr:from>
    <xdr:to>
      <xdr:col>40</xdr:col>
      <xdr:colOff>219075</xdr:colOff>
      <xdr:row>64</xdr:row>
      <xdr:rowOff>62593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945BEFA-5E7E-4813-97A4-6DCD4A2DC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666750</xdr:colOff>
      <xdr:row>8</xdr:row>
      <xdr:rowOff>57150</xdr:rowOff>
    </xdr:from>
    <xdr:to>
      <xdr:col>25</xdr:col>
      <xdr:colOff>190500</xdr:colOff>
      <xdr:row>27</xdr:row>
      <xdr:rowOff>53340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1508F2B-90EB-4C79-92AB-CDD61483C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261937</xdr:colOff>
      <xdr:row>1</xdr:row>
      <xdr:rowOff>185737</xdr:rowOff>
    </xdr:from>
    <xdr:to>
      <xdr:col>15</xdr:col>
      <xdr:colOff>561975</xdr:colOff>
      <xdr:row>13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046362-7203-45C9-9398-E9F331BFB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15</xdr:row>
      <xdr:rowOff>0</xdr:rowOff>
    </xdr:from>
    <xdr:to>
      <xdr:col>15</xdr:col>
      <xdr:colOff>471488</xdr:colOff>
      <xdr:row>26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D46A7E-9ED7-4C57-B910-FCC9AF4A6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142875</xdr:colOff>
      <xdr:row>28</xdr:row>
      <xdr:rowOff>9525</xdr:rowOff>
    </xdr:from>
    <xdr:to>
      <xdr:col>15</xdr:col>
      <xdr:colOff>442913</xdr:colOff>
      <xdr:row>39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6D0458-FF50-411F-9B1B-718A74A26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149679</xdr:colOff>
      <xdr:row>40</xdr:row>
      <xdr:rowOff>40822</xdr:rowOff>
    </xdr:from>
    <xdr:to>
      <xdr:col>15</xdr:col>
      <xdr:colOff>449717</xdr:colOff>
      <xdr:row>51</xdr:row>
      <xdr:rowOff>117022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28EBA22-7D1A-49E3-92A9-9A8EF0426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204107</xdr:colOff>
      <xdr:row>53</xdr:row>
      <xdr:rowOff>0</xdr:rowOff>
    </xdr:from>
    <xdr:to>
      <xdr:col>15</xdr:col>
      <xdr:colOff>504145</xdr:colOff>
      <xdr:row>64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D0A20A7-F91B-42EF-B4A6-6411CCB3A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404132</xdr:colOff>
      <xdr:row>2</xdr:row>
      <xdr:rowOff>5444</xdr:rowOff>
    </xdr:from>
    <xdr:to>
      <xdr:col>40</xdr:col>
      <xdr:colOff>80282</xdr:colOff>
      <xdr:row>13</xdr:row>
      <xdr:rowOff>68037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361F2E1-EAF9-46E7-A86E-DE3894175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390525</xdr:colOff>
      <xdr:row>14</xdr:row>
      <xdr:rowOff>180975</xdr:rowOff>
    </xdr:from>
    <xdr:to>
      <xdr:col>40</xdr:col>
      <xdr:colOff>66675</xdr:colOff>
      <xdr:row>26</xdr:row>
      <xdr:rowOff>72118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956F6C4-E87C-4D6E-93C0-A49381ECC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409575</xdr:colOff>
      <xdr:row>28</xdr:row>
      <xdr:rowOff>19050</xdr:rowOff>
    </xdr:from>
    <xdr:to>
      <xdr:col>40</xdr:col>
      <xdr:colOff>85725</xdr:colOff>
      <xdr:row>39</xdr:row>
      <xdr:rowOff>100693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DB502B3-7757-4C44-9A55-92A5681C4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457200</xdr:colOff>
      <xdr:row>40</xdr:row>
      <xdr:rowOff>38100</xdr:rowOff>
    </xdr:from>
    <xdr:to>
      <xdr:col>40</xdr:col>
      <xdr:colOff>133350</xdr:colOff>
      <xdr:row>51</xdr:row>
      <xdr:rowOff>119743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F1303DD-711D-4289-BE36-298F8C15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542925</xdr:colOff>
      <xdr:row>52</xdr:row>
      <xdr:rowOff>171450</xdr:rowOff>
    </xdr:from>
    <xdr:to>
      <xdr:col>40</xdr:col>
      <xdr:colOff>219075</xdr:colOff>
      <xdr:row>64</xdr:row>
      <xdr:rowOff>62593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2BB3248-F32F-43E1-9743-A8BD1936C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647700</xdr:colOff>
      <xdr:row>8</xdr:row>
      <xdr:rowOff>104775</xdr:rowOff>
    </xdr:from>
    <xdr:to>
      <xdr:col>25</xdr:col>
      <xdr:colOff>171450</xdr:colOff>
      <xdr:row>27</xdr:row>
      <xdr:rowOff>100965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72C20DE-A741-4522-9117-64E773F24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261937</xdr:colOff>
      <xdr:row>1</xdr:row>
      <xdr:rowOff>185737</xdr:rowOff>
    </xdr:from>
    <xdr:to>
      <xdr:col>15</xdr:col>
      <xdr:colOff>561975</xdr:colOff>
      <xdr:row>13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BC01B2-89F6-47CC-8F44-5FD4945CE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15</xdr:row>
      <xdr:rowOff>0</xdr:rowOff>
    </xdr:from>
    <xdr:to>
      <xdr:col>15</xdr:col>
      <xdr:colOff>471488</xdr:colOff>
      <xdr:row>26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5A94C6-DE16-433E-975E-CF6543BBE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142875</xdr:colOff>
      <xdr:row>28</xdr:row>
      <xdr:rowOff>9525</xdr:rowOff>
    </xdr:from>
    <xdr:to>
      <xdr:col>15</xdr:col>
      <xdr:colOff>442913</xdr:colOff>
      <xdr:row>39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FF4ED6-33E7-44D7-86CF-F865CA9F8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149679</xdr:colOff>
      <xdr:row>55</xdr:row>
      <xdr:rowOff>40822</xdr:rowOff>
    </xdr:from>
    <xdr:to>
      <xdr:col>15</xdr:col>
      <xdr:colOff>449717</xdr:colOff>
      <xdr:row>66</xdr:row>
      <xdr:rowOff>117022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88FF477-8CEE-4D5D-AB50-FB746075D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204107</xdr:colOff>
      <xdr:row>68</xdr:row>
      <xdr:rowOff>0</xdr:rowOff>
    </xdr:from>
    <xdr:to>
      <xdr:col>15</xdr:col>
      <xdr:colOff>504145</xdr:colOff>
      <xdr:row>79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2859EDB-0ED4-4D17-9FF6-22BFD0785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404132</xdr:colOff>
      <xdr:row>2</xdr:row>
      <xdr:rowOff>5444</xdr:rowOff>
    </xdr:from>
    <xdr:to>
      <xdr:col>40</xdr:col>
      <xdr:colOff>80282</xdr:colOff>
      <xdr:row>13</xdr:row>
      <xdr:rowOff>68037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21CB983-C527-40FE-BFFA-DEF604393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390525</xdr:colOff>
      <xdr:row>14</xdr:row>
      <xdr:rowOff>180975</xdr:rowOff>
    </xdr:from>
    <xdr:to>
      <xdr:col>40</xdr:col>
      <xdr:colOff>66675</xdr:colOff>
      <xdr:row>26</xdr:row>
      <xdr:rowOff>72118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596646C-9ACC-4609-93BF-10AF0D5FE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409575</xdr:colOff>
      <xdr:row>28</xdr:row>
      <xdr:rowOff>19050</xdr:rowOff>
    </xdr:from>
    <xdr:to>
      <xdr:col>40</xdr:col>
      <xdr:colOff>85725</xdr:colOff>
      <xdr:row>39</xdr:row>
      <xdr:rowOff>100693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766433A-45C3-425C-9471-43742F724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457200</xdr:colOff>
      <xdr:row>55</xdr:row>
      <xdr:rowOff>38100</xdr:rowOff>
    </xdr:from>
    <xdr:to>
      <xdr:col>40</xdr:col>
      <xdr:colOff>133350</xdr:colOff>
      <xdr:row>66</xdr:row>
      <xdr:rowOff>119743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2FA7EBD-543C-4C6D-A499-B92FFB873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542925</xdr:colOff>
      <xdr:row>67</xdr:row>
      <xdr:rowOff>171450</xdr:rowOff>
    </xdr:from>
    <xdr:to>
      <xdr:col>40</xdr:col>
      <xdr:colOff>219075</xdr:colOff>
      <xdr:row>79</xdr:row>
      <xdr:rowOff>62593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AFB8098-3BFE-4F83-AE12-EC7ECBFBB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6</xdr:col>
      <xdr:colOff>1</xdr:colOff>
      <xdr:row>6</xdr:row>
      <xdr:rowOff>114300</xdr:rowOff>
    </xdr:from>
    <xdr:ext cx="3124200" cy="78124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14B9F91-CF81-4AD2-9FB1-9A7C342B2B6C}"/>
            </a:ext>
          </a:extLst>
        </xdr:cNvPr>
        <xdr:cNvSpPr txBox="1"/>
      </xdr:nvSpPr>
      <xdr:spPr>
        <a:xfrm>
          <a:off x="4295776" y="1847850"/>
          <a:ext cx="3124200" cy="7812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 highest concentration level was excluded from modeling because it cannot be properly described by neither Langmuil nor Freundlich, possibly</a:t>
          </a:r>
          <a:r>
            <a:rPr lang="en-US" sz="1100" baseline="0"/>
            <a:t> due to second layer adsorption</a:t>
          </a:r>
          <a:endParaRPr lang="en-US" sz="1100"/>
        </a:p>
      </xdr:txBody>
    </xdr:sp>
    <xdr:clientData/>
  </xdr:oneCellAnchor>
  <xdr:oneCellAnchor>
    <xdr:from>
      <xdr:col>6</xdr:col>
      <xdr:colOff>0</xdr:colOff>
      <xdr:row>18</xdr:row>
      <xdr:rowOff>0</xdr:rowOff>
    </xdr:from>
    <xdr:ext cx="3124200" cy="78124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E748CC5-BE37-4694-82BB-F0D219164B7C}"/>
            </a:ext>
          </a:extLst>
        </xdr:cNvPr>
        <xdr:cNvSpPr txBox="1"/>
      </xdr:nvSpPr>
      <xdr:spPr>
        <a:xfrm>
          <a:off x="4295775" y="4591050"/>
          <a:ext cx="3124200" cy="7812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 highest concentration level was excluded from modeling because it cannot be properly described by neither Langmuil nor Freundlich, possibly</a:t>
          </a:r>
          <a:r>
            <a:rPr lang="en-US" sz="1100" baseline="0"/>
            <a:t> due to second layer adsorption</a:t>
          </a:r>
          <a:endParaRPr lang="en-US" sz="1100"/>
        </a:p>
      </xdr:txBody>
    </xdr:sp>
    <xdr:clientData/>
  </xdr:oneCellAnchor>
  <xdr:oneCellAnchor>
    <xdr:from>
      <xdr:col>6</xdr:col>
      <xdr:colOff>0</xdr:colOff>
      <xdr:row>58</xdr:row>
      <xdr:rowOff>0</xdr:rowOff>
    </xdr:from>
    <xdr:ext cx="3124200" cy="78124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31F3A19-DE46-4A15-ADAD-62CB2D42072B}"/>
            </a:ext>
          </a:extLst>
        </xdr:cNvPr>
        <xdr:cNvSpPr txBox="1"/>
      </xdr:nvSpPr>
      <xdr:spPr>
        <a:xfrm>
          <a:off x="4295775" y="10496550"/>
          <a:ext cx="3124200" cy="7812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 highest concentration level was excluded from modeling because it cannot be properly described by neither Langmuil nor Freundlich, possibly</a:t>
          </a:r>
          <a:r>
            <a:rPr lang="en-US" sz="1100" baseline="0"/>
            <a:t> due to second layer adsorption</a:t>
          </a:r>
          <a:endParaRPr lang="en-US" sz="1100"/>
        </a:p>
      </xdr:txBody>
    </xdr:sp>
    <xdr:clientData/>
  </xdr:oneCellAnchor>
  <xdr:oneCellAnchor>
    <xdr:from>
      <xdr:col>6</xdr:col>
      <xdr:colOff>0</xdr:colOff>
      <xdr:row>71</xdr:row>
      <xdr:rowOff>0</xdr:rowOff>
    </xdr:from>
    <xdr:ext cx="3124200" cy="78124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DE48C0E-59FA-4BA3-93EB-FC9B35AEB432}"/>
            </a:ext>
          </a:extLst>
        </xdr:cNvPr>
        <xdr:cNvSpPr txBox="1"/>
      </xdr:nvSpPr>
      <xdr:spPr>
        <a:xfrm>
          <a:off x="4295775" y="13544550"/>
          <a:ext cx="3124200" cy="7812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 highest concentration level was excluded from modeling because it cannot be properly described by neither Langmuil nor Freundlich, possibly</a:t>
          </a:r>
          <a:r>
            <a:rPr lang="en-US" sz="1100" baseline="0"/>
            <a:t> due to second layer adsorption</a:t>
          </a:r>
          <a:endParaRPr lang="en-US" sz="1100"/>
        </a:p>
      </xdr:txBody>
    </xdr:sp>
    <xdr:clientData/>
  </xdr:oneCellAnchor>
  <xdr:oneCellAnchor>
    <xdr:from>
      <xdr:col>6</xdr:col>
      <xdr:colOff>152400</xdr:colOff>
      <xdr:row>31</xdr:row>
      <xdr:rowOff>171449</xdr:rowOff>
    </xdr:from>
    <xdr:ext cx="2609850" cy="1297919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E70FE84-A9D2-47D1-9215-854D8767CE12}"/>
            </a:ext>
          </a:extLst>
        </xdr:cNvPr>
        <xdr:cNvSpPr txBox="1"/>
      </xdr:nvSpPr>
      <xdr:spPr>
        <a:xfrm>
          <a:off x="4448175" y="7848599"/>
          <a:ext cx="2609850" cy="1297919"/>
        </a:xfrm>
        <a:prstGeom prst="rect">
          <a:avLst/>
        </a:prstGeom>
        <a:solidFill>
          <a:srgbClr val="FFC9C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For some reason PFHxA is the only analyte</a:t>
          </a:r>
          <a:r>
            <a:rPr lang="en-US" sz="1100" baseline="0"/>
            <a:t> for this sorbent where the highest concentration level could be included. Below in pink shaded area are the modelign results if the highest concnetration was excluded, showing very little difference.</a:t>
          </a:r>
          <a:endParaRPr lang="en-US" sz="1100"/>
        </a:p>
      </xdr:txBody>
    </xdr:sp>
    <xdr:clientData/>
  </xdr:oneCellAnchor>
  <xdr:twoCellAnchor>
    <xdr:from>
      <xdr:col>10</xdr:col>
      <xdr:colOff>142875</xdr:colOff>
      <xdr:row>41</xdr:row>
      <xdr:rowOff>9525</xdr:rowOff>
    </xdr:from>
    <xdr:to>
      <xdr:col>15</xdr:col>
      <xdr:colOff>442913</xdr:colOff>
      <xdr:row>52</xdr:row>
      <xdr:rowOff>85725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524A8E9-E199-4F51-9F5E-DEE97314D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409575</xdr:colOff>
      <xdr:row>41</xdr:row>
      <xdr:rowOff>19050</xdr:rowOff>
    </xdr:from>
    <xdr:to>
      <xdr:col>40</xdr:col>
      <xdr:colOff>85725</xdr:colOff>
      <xdr:row>52</xdr:row>
      <xdr:rowOff>100693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21674A6-719D-48B1-86D2-2E8C353E7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6</xdr:col>
      <xdr:colOff>152400</xdr:colOff>
      <xdr:row>44</xdr:row>
      <xdr:rowOff>171449</xdr:rowOff>
    </xdr:from>
    <xdr:ext cx="2609850" cy="1125693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A30E5543-CE6C-4F76-9A26-0CB1D9C23436}"/>
            </a:ext>
          </a:extLst>
        </xdr:cNvPr>
        <xdr:cNvSpPr txBox="1"/>
      </xdr:nvSpPr>
      <xdr:spPr>
        <a:xfrm>
          <a:off x="4448175" y="7848599"/>
          <a:ext cx="2609850" cy="1125693"/>
        </a:xfrm>
        <a:prstGeom prst="rect">
          <a:avLst/>
        </a:prstGeom>
        <a:solidFill>
          <a:srgbClr val="FFC9C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For some reason PFHxA is the only analyte</a:t>
          </a:r>
          <a:r>
            <a:rPr lang="en-US" sz="1100" baseline="0"/>
            <a:t> for this sorbent where the highest concentration level could be included. Kavitha - let me know if you would prefer to take it out for consistency. I've been usign Solver to fit Langmuir. </a:t>
          </a:r>
          <a:endParaRPr lang="en-US" sz="1100"/>
        </a:p>
      </xdr:txBody>
    </xdr:sp>
    <xdr:clientData/>
  </xdr:oneCellAnchor>
  <xdr:oneCellAnchor>
    <xdr:from>
      <xdr:col>0</xdr:col>
      <xdr:colOff>1</xdr:colOff>
      <xdr:row>35</xdr:row>
      <xdr:rowOff>66675</xdr:rowOff>
    </xdr:from>
    <xdr:ext cx="4324350" cy="609013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98751CD-211A-4EA9-97C7-24510CBB2BDF}"/>
            </a:ext>
          </a:extLst>
        </xdr:cNvPr>
        <xdr:cNvSpPr txBox="1"/>
      </xdr:nvSpPr>
      <xdr:spPr>
        <a:xfrm>
          <a:off x="1" y="8505825"/>
          <a:ext cx="4324350" cy="60901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PFHxA</a:t>
          </a:r>
          <a:r>
            <a:rPr lang="en-US" sz="1100" baseline="0"/>
            <a:t> with all concentration levels included in sorption modeling. For consistency with the other analytes the highest concentration shoudl be removed. Please see the below in pink.</a:t>
          </a:r>
          <a:endParaRPr lang="en-US" sz="1100"/>
        </a:p>
      </xdr:txBody>
    </xdr:sp>
    <xdr:clientData/>
  </xdr:oneCellAnchor>
  <xdr:oneCellAnchor>
    <xdr:from>
      <xdr:col>0</xdr:col>
      <xdr:colOff>0</xdr:colOff>
      <xdr:row>50</xdr:row>
      <xdr:rowOff>0</xdr:rowOff>
    </xdr:from>
    <xdr:ext cx="4535088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618F81E5-1ABC-4A34-A4EA-527BF0AC45AA}"/>
            </a:ext>
          </a:extLst>
        </xdr:cNvPr>
        <xdr:cNvSpPr txBox="1"/>
      </xdr:nvSpPr>
      <xdr:spPr>
        <a:xfrm>
          <a:off x="0" y="11887200"/>
          <a:ext cx="4535088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PFHxA</a:t>
          </a:r>
          <a:r>
            <a:rPr lang="en-US" sz="1100" baseline="0"/>
            <a:t> will the highest concentration level excluded from sorption modeling</a:t>
          </a:r>
          <a:endParaRPr lang="en-US" sz="1100"/>
        </a:p>
      </xdr:txBody>
    </xdr:sp>
    <xdr:clientData/>
  </xdr:oneCellAnchor>
  <xdr:twoCellAnchor>
    <xdr:from>
      <xdr:col>12</xdr:col>
      <xdr:colOff>123825</xdr:colOff>
      <xdr:row>12</xdr:row>
      <xdr:rowOff>161925</xdr:rowOff>
    </xdr:from>
    <xdr:to>
      <xdr:col>23</xdr:col>
      <xdr:colOff>714375</xdr:colOff>
      <xdr:row>28</xdr:row>
      <xdr:rowOff>729615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57E92F3-BA98-4A08-80E7-4E9DC4B5B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17145</xdr:rowOff>
    </xdr:from>
    <xdr:to>
      <xdr:col>27</xdr:col>
      <xdr:colOff>171450</xdr:colOff>
      <xdr:row>30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B843E6-62AA-4E55-831E-E70FF5242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0.10175</cdr:x>
      <cdr:y>0.9195</cdr:y>
    </cdr:from>
    <cdr:to>
      <cdr:x>0.31306</cdr:x>
      <cdr:y>0.98444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7EBA7F4-1089-4E03-8B29-4EA99ED42253}"/>
            </a:ext>
          </a:extLst>
        </cdr:cNvPr>
        <cdr:cNvSpPr txBox="1"/>
      </cdr:nvSpPr>
      <cdr:spPr>
        <a:xfrm xmlns:a="http://schemas.openxmlformats.org/drawingml/2006/main">
          <a:off x="609600" y="3626691"/>
          <a:ext cx="1266033" cy="256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0.06639</cdr:x>
      <cdr:y>0.91911</cdr:y>
    </cdr:from>
    <cdr:to>
      <cdr:x>0.35163</cdr:x>
      <cdr:y>0.98926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32BBA3-F4BD-4E99-BDC7-5C7A341025FC}"/>
            </a:ext>
          </a:extLst>
        </cdr:cNvPr>
        <cdr:cNvSpPr txBox="1"/>
      </cdr:nvSpPr>
      <cdr:spPr>
        <a:xfrm xmlns:a="http://schemas.openxmlformats.org/drawingml/2006/main">
          <a:off x="397212" y="3633117"/>
          <a:ext cx="1706467" cy="277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0.11242</cdr:x>
      <cdr:y>0.90224</cdr:y>
    </cdr:from>
    <cdr:to>
      <cdr:x>0.39766</cdr:x>
      <cdr:y>0.97239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BB6C0F-4DD6-4BFB-8927-AD05193FCA58}"/>
            </a:ext>
          </a:extLst>
        </cdr:cNvPr>
        <cdr:cNvSpPr txBox="1"/>
      </cdr:nvSpPr>
      <cdr:spPr>
        <a:xfrm xmlns:a="http://schemas.openxmlformats.org/drawingml/2006/main">
          <a:off x="580287" y="2855758"/>
          <a:ext cx="1472353" cy="222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0.11316</cdr:x>
      <cdr:y>0.89622</cdr:y>
    </cdr:from>
    <cdr:to>
      <cdr:x>0.3984</cdr:x>
      <cdr:y>0.96637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BB6C0F-4DD6-4BFB-8927-AD05193FCA58}"/>
            </a:ext>
          </a:extLst>
        </cdr:cNvPr>
        <cdr:cNvSpPr txBox="1"/>
      </cdr:nvSpPr>
      <cdr:spPr>
        <a:xfrm xmlns:a="http://schemas.openxmlformats.org/drawingml/2006/main">
          <a:off x="590594" y="2836708"/>
          <a:ext cx="1488653" cy="222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0.0508</cdr:x>
      <cdr:y>0.92121</cdr:y>
    </cdr:from>
    <cdr:to>
      <cdr:x>0.33604</cdr:x>
      <cdr:y>0.99135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BB6C0F-4DD6-4BFB-8927-AD05193FCA58}"/>
            </a:ext>
          </a:extLst>
        </cdr:cNvPr>
        <cdr:cNvSpPr txBox="1"/>
      </cdr:nvSpPr>
      <cdr:spPr>
        <a:xfrm xmlns:a="http://schemas.openxmlformats.org/drawingml/2006/main">
          <a:off x="300100" y="3631042"/>
          <a:ext cx="1684979" cy="276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0.10831</cdr:x>
      <cdr:y>0.89923</cdr:y>
    </cdr:from>
    <cdr:to>
      <cdr:x>0.39355</cdr:x>
      <cdr:y>0.96938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BB6C0F-4DD6-4BFB-8927-AD05193FCA58}"/>
            </a:ext>
          </a:extLst>
        </cdr:cNvPr>
        <cdr:cNvSpPr txBox="1"/>
      </cdr:nvSpPr>
      <cdr:spPr>
        <a:xfrm xmlns:a="http://schemas.openxmlformats.org/drawingml/2006/main">
          <a:off x="563012" y="2846233"/>
          <a:ext cx="1482725" cy="222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0.20356</cdr:x>
      <cdr:y>0.89639</cdr:y>
    </cdr:from>
    <cdr:to>
      <cdr:x>0.49062</cdr:x>
      <cdr:y>0.96659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CBBA65-DCB6-4A6D-BF07-31BF389E86D6}"/>
            </a:ext>
          </a:extLst>
        </cdr:cNvPr>
        <cdr:cNvSpPr txBox="1"/>
      </cdr:nvSpPr>
      <cdr:spPr>
        <a:xfrm xmlns:a="http://schemas.openxmlformats.org/drawingml/2006/main">
          <a:off x="1048328" y="282171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Sorbent Mass </a:t>
          </a:r>
          <a:r>
            <a:rPr lang="en-US" sz="1000" b="1" baseline="0"/>
            <a:t>(mg):</a:t>
          </a:r>
          <a:endParaRPr lang="en-US" sz="10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62DD8-20EF-4D8B-A033-222E0D26D496}">
  <dimension ref="A1:EF168"/>
  <sheetViews>
    <sheetView zoomScale="80" zoomScaleNormal="80" workbookViewId="0">
      <pane xSplit="1" topLeftCell="B1" activePane="topRight" state="frozen"/>
      <selection pane="topRight" activeCell="D29" sqref="D29"/>
    </sheetView>
  </sheetViews>
  <sheetFormatPr defaultRowHeight="15" x14ac:dyDescent="0.25"/>
  <cols>
    <col min="1" max="1" width="17.42578125" bestFit="1" customWidth="1"/>
    <col min="2" max="2" width="10.42578125" bestFit="1" customWidth="1"/>
    <col min="3" max="3" width="12" bestFit="1" customWidth="1"/>
    <col min="4" max="4" width="10.42578125" bestFit="1" customWidth="1"/>
    <col min="5" max="5" width="12" bestFit="1" customWidth="1"/>
    <col min="6" max="6" width="16.140625" bestFit="1" customWidth="1"/>
    <col min="7" max="8" width="12" bestFit="1" customWidth="1"/>
    <col min="9" max="9" width="12.5703125" bestFit="1" customWidth="1"/>
    <col min="10" max="10" width="12" bestFit="1" customWidth="1"/>
    <col min="11" max="11" width="11.42578125" bestFit="1" customWidth="1"/>
    <col min="12" max="12" width="12" bestFit="1" customWidth="1"/>
    <col min="13" max="13" width="11.42578125" bestFit="1" customWidth="1"/>
    <col min="14" max="14" width="12" bestFit="1" customWidth="1"/>
    <col min="15" max="15" width="11.42578125" bestFit="1" customWidth="1"/>
    <col min="16" max="16" width="12" bestFit="1" customWidth="1"/>
    <col min="17" max="17" width="11.42578125" bestFit="1" customWidth="1"/>
    <col min="18" max="18" width="12" bestFit="1" customWidth="1"/>
    <col min="19" max="19" width="11.42578125" bestFit="1" customWidth="1"/>
    <col min="20" max="20" width="12" bestFit="1" customWidth="1"/>
    <col min="21" max="21" width="11.42578125" bestFit="1" customWidth="1"/>
    <col min="22" max="28" width="12" bestFit="1" customWidth="1"/>
    <col min="29" max="29" width="11.42578125" bestFit="1" customWidth="1"/>
    <col min="30" max="30" width="12" bestFit="1" customWidth="1"/>
    <col min="31" max="31" width="11.42578125" bestFit="1" customWidth="1"/>
    <col min="32" max="32" width="12" bestFit="1" customWidth="1"/>
    <col min="33" max="33" width="11.42578125" bestFit="1" customWidth="1"/>
    <col min="34" max="34" width="12" bestFit="1" customWidth="1"/>
    <col min="35" max="35" width="11.42578125" bestFit="1" customWidth="1"/>
    <col min="36" max="36" width="12" bestFit="1" customWidth="1"/>
    <col min="37" max="37" width="11.42578125" bestFit="1" customWidth="1"/>
    <col min="38" max="38" width="12" bestFit="1" customWidth="1"/>
    <col min="39" max="39" width="11.42578125" bestFit="1" customWidth="1"/>
    <col min="40" max="40" width="12" bestFit="1" customWidth="1"/>
    <col min="41" max="41" width="13.5703125" bestFit="1" customWidth="1"/>
    <col min="42" max="44" width="12" bestFit="1" customWidth="1"/>
    <col min="45" max="45" width="11.42578125" bestFit="1" customWidth="1"/>
    <col min="46" max="48" width="12" bestFit="1" customWidth="1"/>
    <col min="49" max="49" width="11.42578125" bestFit="1" customWidth="1"/>
    <col min="50" max="50" width="12" bestFit="1" customWidth="1"/>
    <col min="51" max="51" width="11.42578125" bestFit="1" customWidth="1"/>
    <col min="52" max="52" width="12" bestFit="1" customWidth="1"/>
    <col min="53" max="53" width="11.42578125" bestFit="1" customWidth="1"/>
    <col min="54" max="54" width="12" bestFit="1" customWidth="1"/>
    <col min="55" max="55" width="11.42578125" bestFit="1" customWidth="1"/>
    <col min="56" max="56" width="12" bestFit="1" customWidth="1"/>
    <col min="57" max="98" width="11.42578125" bestFit="1" customWidth="1"/>
    <col min="99" max="99" width="13.85546875" bestFit="1" customWidth="1"/>
    <col min="100" max="100" width="11.42578125" bestFit="1" customWidth="1"/>
    <col min="101" max="124" width="12.42578125" bestFit="1" customWidth="1"/>
    <col min="125" max="137" width="13.42578125" bestFit="1" customWidth="1"/>
  </cols>
  <sheetData>
    <row r="1" spans="1:136" x14ac:dyDescent="0.25">
      <c r="A1" s="26"/>
      <c r="B1" s="37" t="s">
        <v>26</v>
      </c>
      <c r="C1" s="38" t="s">
        <v>27</v>
      </c>
      <c r="D1" s="39" t="s">
        <v>28</v>
      </c>
      <c r="E1" s="37" t="s">
        <v>29</v>
      </c>
      <c r="F1" s="38" t="s">
        <v>30</v>
      </c>
      <c r="G1" s="39" t="s">
        <v>31</v>
      </c>
      <c r="H1" s="74" t="s">
        <v>32</v>
      </c>
      <c r="I1" s="75" t="s">
        <v>33</v>
      </c>
      <c r="J1" s="76" t="s">
        <v>34</v>
      </c>
      <c r="K1" s="98" t="s">
        <v>35</v>
      </c>
      <c r="L1" s="99" t="s">
        <v>36</v>
      </c>
      <c r="M1" s="100" t="s">
        <v>37</v>
      </c>
      <c r="N1" s="122" t="s">
        <v>38</v>
      </c>
      <c r="O1" s="123" t="s">
        <v>39</v>
      </c>
      <c r="P1" s="124" t="s">
        <v>40</v>
      </c>
      <c r="Q1" s="146" t="s">
        <v>41</v>
      </c>
      <c r="R1" s="147" t="s">
        <v>42</v>
      </c>
      <c r="S1" s="148" t="s">
        <v>43</v>
      </c>
      <c r="T1" s="170" t="s">
        <v>44</v>
      </c>
      <c r="U1" s="171" t="s">
        <v>45</v>
      </c>
      <c r="V1" s="172" t="s">
        <v>46</v>
      </c>
      <c r="W1" s="194" t="s">
        <v>47</v>
      </c>
      <c r="X1" s="195" t="s">
        <v>48</v>
      </c>
      <c r="Y1" s="196" t="s">
        <v>49</v>
      </c>
      <c r="Z1" s="218" t="s">
        <v>50</v>
      </c>
      <c r="AA1" s="219" t="s">
        <v>51</v>
      </c>
      <c r="AB1" s="220" t="s">
        <v>52</v>
      </c>
      <c r="AC1" s="2" t="s">
        <v>53</v>
      </c>
      <c r="AD1" s="2" t="s">
        <v>54</v>
      </c>
      <c r="AE1" s="2" t="s">
        <v>55</v>
      </c>
      <c r="AF1" s="2" t="s">
        <v>56</v>
      </c>
      <c r="AG1" s="2" t="s">
        <v>57</v>
      </c>
      <c r="AH1" s="2" t="s">
        <v>58</v>
      </c>
      <c r="AI1" s="2" t="s">
        <v>59</v>
      </c>
      <c r="AJ1" s="2" t="s">
        <v>60</v>
      </c>
      <c r="AK1" s="2" t="s">
        <v>61</v>
      </c>
      <c r="AL1" s="2" t="s">
        <v>62</v>
      </c>
      <c r="AM1" s="2" t="s">
        <v>63</v>
      </c>
      <c r="AN1" s="2" t="s">
        <v>64</v>
      </c>
      <c r="AO1" s="2" t="s">
        <v>65</v>
      </c>
      <c r="AP1" s="2" t="s">
        <v>66</v>
      </c>
      <c r="AQ1" s="2" t="s">
        <v>67</v>
      </c>
      <c r="AR1" s="2" t="s">
        <v>68</v>
      </c>
      <c r="AS1" s="2" t="s">
        <v>69</v>
      </c>
      <c r="AT1" s="2" t="s">
        <v>70</v>
      </c>
      <c r="AU1" s="2" t="s">
        <v>71</v>
      </c>
      <c r="AV1" s="2" t="s">
        <v>72</v>
      </c>
      <c r="AW1" s="2" t="s">
        <v>73</v>
      </c>
      <c r="AX1" s="2" t="s">
        <v>74</v>
      </c>
      <c r="AY1" s="2" t="s">
        <v>75</v>
      </c>
      <c r="AZ1" s="2" t="s">
        <v>76</v>
      </c>
      <c r="BA1" s="247" t="s">
        <v>77</v>
      </c>
      <c r="BB1" s="247" t="s">
        <v>78</v>
      </c>
      <c r="BC1" s="247" t="s">
        <v>79</v>
      </c>
      <c r="BD1" s="247" t="s">
        <v>80</v>
      </c>
      <c r="BE1" s="247" t="s">
        <v>81</v>
      </c>
      <c r="BF1" s="247" t="s">
        <v>82</v>
      </c>
      <c r="BG1" s="247" t="s">
        <v>83</v>
      </c>
      <c r="BH1" s="247" t="s">
        <v>84</v>
      </c>
      <c r="BI1" s="247" t="s">
        <v>85</v>
      </c>
      <c r="BJ1" s="247" t="s">
        <v>86</v>
      </c>
      <c r="BK1" s="247" t="s">
        <v>87</v>
      </c>
      <c r="BL1" s="247" t="s">
        <v>88</v>
      </c>
      <c r="BM1" s="247" t="s">
        <v>89</v>
      </c>
      <c r="BN1" s="247" t="s">
        <v>90</v>
      </c>
      <c r="BO1" s="247" t="s">
        <v>91</v>
      </c>
      <c r="BP1" s="247" t="s">
        <v>92</v>
      </c>
      <c r="BQ1" s="247" t="s">
        <v>93</v>
      </c>
      <c r="BR1" s="247" t="s">
        <v>94</v>
      </c>
      <c r="BS1" s="247" t="s">
        <v>95</v>
      </c>
      <c r="BT1" s="247" t="s">
        <v>96</v>
      </c>
      <c r="BU1" s="247" t="s">
        <v>97</v>
      </c>
      <c r="BV1" s="247" t="s">
        <v>98</v>
      </c>
      <c r="BW1" s="247" t="s">
        <v>99</v>
      </c>
      <c r="BX1" s="248" t="s">
        <v>100</v>
      </c>
      <c r="BY1" s="258" t="s">
        <v>101</v>
      </c>
      <c r="BZ1" s="258" t="s">
        <v>102</v>
      </c>
      <c r="CA1" s="258" t="s">
        <v>103</v>
      </c>
      <c r="CB1" s="258" t="s">
        <v>104</v>
      </c>
      <c r="CC1" s="258" t="s">
        <v>105</v>
      </c>
      <c r="CD1" s="258" t="s">
        <v>106</v>
      </c>
      <c r="CE1" s="258" t="s">
        <v>107</v>
      </c>
      <c r="CF1" s="258" t="s">
        <v>108</v>
      </c>
      <c r="CG1" s="258" t="s">
        <v>109</v>
      </c>
      <c r="CH1" s="258" t="s">
        <v>110</v>
      </c>
      <c r="CI1" s="258" t="s">
        <v>111</v>
      </c>
      <c r="CJ1" s="258" t="s">
        <v>112</v>
      </c>
      <c r="CK1" s="264" t="s">
        <v>113</v>
      </c>
      <c r="CL1" s="264" t="s">
        <v>114</v>
      </c>
      <c r="CM1" s="264" t="s">
        <v>115</v>
      </c>
      <c r="CN1" s="264" t="s">
        <v>116</v>
      </c>
      <c r="CO1" s="264" t="s">
        <v>117</v>
      </c>
      <c r="CP1" s="264" t="s">
        <v>118</v>
      </c>
      <c r="CQ1" s="264" t="s">
        <v>119</v>
      </c>
      <c r="CR1" s="264" t="s">
        <v>120</v>
      </c>
      <c r="CS1" s="264" t="s">
        <v>121</v>
      </c>
      <c r="CT1" s="264" t="s">
        <v>122</v>
      </c>
      <c r="CU1" s="264" t="s">
        <v>123</v>
      </c>
      <c r="CV1" s="264" t="s">
        <v>124</v>
      </c>
      <c r="CW1" s="273" t="s">
        <v>128</v>
      </c>
      <c r="CX1" s="273" t="s">
        <v>129</v>
      </c>
      <c r="CY1" s="273" t="s">
        <v>130</v>
      </c>
      <c r="CZ1" s="273" t="s">
        <v>131</v>
      </c>
      <c r="DA1" s="273" t="s">
        <v>132</v>
      </c>
      <c r="DB1" s="273" t="s">
        <v>133</v>
      </c>
      <c r="DC1" s="273" t="s">
        <v>134</v>
      </c>
      <c r="DD1" s="273" t="s">
        <v>135</v>
      </c>
      <c r="DE1" s="273" t="s">
        <v>136</v>
      </c>
      <c r="DF1" s="273" t="s">
        <v>137</v>
      </c>
      <c r="DG1" s="273" t="s">
        <v>138</v>
      </c>
      <c r="DH1" s="273" t="s">
        <v>139</v>
      </c>
      <c r="DI1" s="273" t="s">
        <v>140</v>
      </c>
      <c r="DJ1" s="273" t="s">
        <v>141</v>
      </c>
      <c r="DK1" s="273" t="s">
        <v>142</v>
      </c>
      <c r="DL1" s="273" t="s">
        <v>143</v>
      </c>
      <c r="DM1" s="273" t="s">
        <v>144</v>
      </c>
      <c r="DN1" s="273" t="s">
        <v>145</v>
      </c>
      <c r="DO1" s="273" t="s">
        <v>146</v>
      </c>
      <c r="DP1" s="273" t="s">
        <v>147</v>
      </c>
      <c r="DQ1" s="273" t="s">
        <v>148</v>
      </c>
      <c r="DR1" s="273" t="s">
        <v>149</v>
      </c>
      <c r="DS1" s="273" t="s">
        <v>150</v>
      </c>
      <c r="DT1" s="273" t="s">
        <v>151</v>
      </c>
      <c r="DU1" s="279" t="s">
        <v>152</v>
      </c>
      <c r="DV1" s="279" t="s">
        <v>153</v>
      </c>
      <c r="DW1" s="279" t="s">
        <v>154</v>
      </c>
      <c r="DX1" s="279" t="s">
        <v>155</v>
      </c>
      <c r="DY1" s="279" t="s">
        <v>156</v>
      </c>
      <c r="DZ1" s="279" t="s">
        <v>157</v>
      </c>
      <c r="EA1" s="279" t="s">
        <v>158</v>
      </c>
      <c r="EB1" s="279" t="s">
        <v>159</v>
      </c>
      <c r="EC1" s="279" t="s">
        <v>160</v>
      </c>
      <c r="ED1" s="279" t="s">
        <v>161</v>
      </c>
      <c r="EE1" s="279" t="s">
        <v>162</v>
      </c>
      <c r="EF1" s="279" t="s">
        <v>163</v>
      </c>
    </row>
    <row r="2" spans="1:136" x14ac:dyDescent="0.25">
      <c r="A2" s="25" t="s">
        <v>6</v>
      </c>
      <c r="B2" s="40" t="s">
        <v>9</v>
      </c>
      <c r="C2" s="4" t="s">
        <v>9</v>
      </c>
      <c r="D2" s="41" t="s">
        <v>9</v>
      </c>
      <c r="E2" s="57" t="s">
        <v>9</v>
      </c>
      <c r="F2" s="31" t="s">
        <v>9</v>
      </c>
      <c r="G2" s="58" t="s">
        <v>9</v>
      </c>
      <c r="H2" s="77" t="s">
        <v>9</v>
      </c>
      <c r="I2" s="78" t="s">
        <v>9</v>
      </c>
      <c r="J2" s="79" t="s">
        <v>9</v>
      </c>
      <c r="K2" s="101" t="s">
        <v>9</v>
      </c>
      <c r="L2" s="102" t="s">
        <v>9</v>
      </c>
      <c r="M2" s="103" t="s">
        <v>9</v>
      </c>
      <c r="N2" s="125" t="s">
        <v>9</v>
      </c>
      <c r="O2" s="126" t="s">
        <v>9</v>
      </c>
      <c r="P2" s="127" t="s">
        <v>9</v>
      </c>
      <c r="Q2" s="149" t="s">
        <v>9</v>
      </c>
      <c r="R2" s="150" t="s">
        <v>9</v>
      </c>
      <c r="S2" s="151" t="s">
        <v>9</v>
      </c>
      <c r="T2" s="173" t="s">
        <v>9</v>
      </c>
      <c r="U2" s="174" t="s">
        <v>9</v>
      </c>
      <c r="V2" s="175" t="s">
        <v>9</v>
      </c>
      <c r="W2" s="197" t="s">
        <v>9</v>
      </c>
      <c r="X2" s="198" t="s">
        <v>9</v>
      </c>
      <c r="Y2" s="199" t="s">
        <v>9</v>
      </c>
      <c r="Z2" s="221" t="s">
        <v>9</v>
      </c>
      <c r="AA2" s="222" t="s">
        <v>9</v>
      </c>
      <c r="AB2" s="223" t="s">
        <v>9</v>
      </c>
      <c r="AC2" s="6" t="s">
        <v>11</v>
      </c>
      <c r="AD2" s="6" t="s">
        <v>11</v>
      </c>
      <c r="AE2" s="6" t="s">
        <v>11</v>
      </c>
      <c r="AF2" s="6" t="s">
        <v>11</v>
      </c>
      <c r="AG2" s="6" t="s">
        <v>11</v>
      </c>
      <c r="AH2" s="6" t="s">
        <v>11</v>
      </c>
      <c r="AI2" s="6" t="s">
        <v>11</v>
      </c>
      <c r="AJ2" s="6" t="s">
        <v>11</v>
      </c>
      <c r="AK2" s="6" t="s">
        <v>11</v>
      </c>
      <c r="AL2" s="6" t="s">
        <v>11</v>
      </c>
      <c r="AM2" s="6" t="s">
        <v>11</v>
      </c>
      <c r="AN2" s="6" t="s">
        <v>11</v>
      </c>
      <c r="AO2" s="6" t="s">
        <v>11</v>
      </c>
      <c r="AP2" s="6" t="s">
        <v>11</v>
      </c>
      <c r="AQ2" s="6" t="s">
        <v>11</v>
      </c>
      <c r="AR2" s="6" t="s">
        <v>11</v>
      </c>
      <c r="AS2" s="6" t="s">
        <v>11</v>
      </c>
      <c r="AT2" s="6" t="s">
        <v>11</v>
      </c>
      <c r="AU2" s="6" t="s">
        <v>11</v>
      </c>
      <c r="AV2" s="6" t="s">
        <v>11</v>
      </c>
      <c r="AW2" s="6" t="s">
        <v>11</v>
      </c>
      <c r="AX2" s="6" t="s">
        <v>11</v>
      </c>
      <c r="AY2" s="6" t="s">
        <v>11</v>
      </c>
      <c r="AZ2" s="6" t="s">
        <v>11</v>
      </c>
      <c r="BA2" s="249" t="s">
        <v>125</v>
      </c>
      <c r="BB2" s="249" t="s">
        <v>125</v>
      </c>
      <c r="BC2" s="249" t="s">
        <v>125</v>
      </c>
      <c r="BD2" s="249" t="s">
        <v>125</v>
      </c>
      <c r="BE2" s="249" t="s">
        <v>125</v>
      </c>
      <c r="BF2" s="249" t="s">
        <v>125</v>
      </c>
      <c r="BG2" s="249" t="s">
        <v>125</v>
      </c>
      <c r="BH2" s="249" t="s">
        <v>125</v>
      </c>
      <c r="BI2" s="249" t="s">
        <v>125</v>
      </c>
      <c r="BJ2" s="249" t="s">
        <v>125</v>
      </c>
      <c r="BK2" s="249" t="s">
        <v>125</v>
      </c>
      <c r="BL2" s="249" t="s">
        <v>125</v>
      </c>
      <c r="BM2" s="249" t="s">
        <v>125</v>
      </c>
      <c r="BN2" s="249" t="s">
        <v>125</v>
      </c>
      <c r="BO2" s="249" t="s">
        <v>125</v>
      </c>
      <c r="BP2" s="249" t="s">
        <v>125</v>
      </c>
      <c r="BQ2" s="249" t="s">
        <v>125</v>
      </c>
      <c r="BR2" s="249" t="s">
        <v>125</v>
      </c>
      <c r="BS2" s="249" t="s">
        <v>125</v>
      </c>
      <c r="BT2" s="249" t="s">
        <v>125</v>
      </c>
      <c r="BU2" s="249" t="s">
        <v>125</v>
      </c>
      <c r="BV2" s="249" t="s">
        <v>125</v>
      </c>
      <c r="BW2" s="249" t="s">
        <v>125</v>
      </c>
      <c r="BX2" s="249" t="s">
        <v>125</v>
      </c>
      <c r="BY2" s="15" t="s">
        <v>126</v>
      </c>
      <c r="BZ2" s="15" t="s">
        <v>126</v>
      </c>
      <c r="CA2" s="15" t="s">
        <v>126</v>
      </c>
      <c r="CB2" s="15" t="s">
        <v>126</v>
      </c>
      <c r="CC2" s="15" t="s">
        <v>126</v>
      </c>
      <c r="CD2" s="15" t="s">
        <v>126</v>
      </c>
      <c r="CE2" s="15" t="s">
        <v>126</v>
      </c>
      <c r="CF2" s="15" t="s">
        <v>126</v>
      </c>
      <c r="CG2" s="15" t="s">
        <v>126</v>
      </c>
      <c r="CH2" s="15" t="s">
        <v>126</v>
      </c>
      <c r="CI2" s="15" t="s">
        <v>126</v>
      </c>
      <c r="CJ2" s="15" t="s">
        <v>126</v>
      </c>
      <c r="CK2" s="265" t="s">
        <v>127</v>
      </c>
      <c r="CL2" s="265" t="s">
        <v>127</v>
      </c>
      <c r="CM2" s="265" t="s">
        <v>127</v>
      </c>
      <c r="CN2" s="265" t="s">
        <v>127</v>
      </c>
      <c r="CO2" s="265" t="s">
        <v>127</v>
      </c>
      <c r="CP2" s="265" t="s">
        <v>127</v>
      </c>
      <c r="CQ2" s="265" t="s">
        <v>127</v>
      </c>
      <c r="CR2" s="265" t="s">
        <v>127</v>
      </c>
      <c r="CS2" s="265" t="s">
        <v>127</v>
      </c>
      <c r="CT2" s="265" t="s">
        <v>127</v>
      </c>
      <c r="CU2" s="265" t="s">
        <v>127</v>
      </c>
      <c r="CV2" s="265" t="s">
        <v>127</v>
      </c>
      <c r="CW2" s="14" t="s">
        <v>10</v>
      </c>
      <c r="CX2" s="14" t="s">
        <v>10</v>
      </c>
      <c r="CY2" s="14" t="s">
        <v>10</v>
      </c>
      <c r="CZ2" s="14" t="s">
        <v>10</v>
      </c>
      <c r="DA2" s="14" t="s">
        <v>10</v>
      </c>
      <c r="DB2" s="14" t="s">
        <v>10</v>
      </c>
      <c r="DC2" s="14" t="s">
        <v>10</v>
      </c>
      <c r="DD2" s="14" t="s">
        <v>10</v>
      </c>
      <c r="DE2" s="14" t="s">
        <v>10</v>
      </c>
      <c r="DF2" s="14" t="s">
        <v>10</v>
      </c>
      <c r="DG2" s="14" t="s">
        <v>10</v>
      </c>
      <c r="DH2" s="14" t="s">
        <v>10</v>
      </c>
      <c r="DI2" s="14" t="s">
        <v>10</v>
      </c>
      <c r="DJ2" s="14" t="s">
        <v>10</v>
      </c>
      <c r="DK2" s="14" t="s">
        <v>10</v>
      </c>
      <c r="DL2" s="14" t="s">
        <v>10</v>
      </c>
      <c r="DM2" s="14" t="s">
        <v>10</v>
      </c>
      <c r="DN2" s="14" t="s">
        <v>10</v>
      </c>
      <c r="DO2" s="14" t="s">
        <v>10</v>
      </c>
      <c r="DP2" s="14" t="s">
        <v>10</v>
      </c>
      <c r="DQ2" s="14" t="s">
        <v>10</v>
      </c>
      <c r="DR2" s="14" t="s">
        <v>10</v>
      </c>
      <c r="DS2" s="14" t="s">
        <v>10</v>
      </c>
      <c r="DT2" s="14" t="s">
        <v>10</v>
      </c>
      <c r="DU2" s="280" t="s">
        <v>164</v>
      </c>
      <c r="DV2" s="280" t="s">
        <v>164</v>
      </c>
      <c r="DW2" s="280" t="s">
        <v>164</v>
      </c>
      <c r="DX2" s="280" t="s">
        <v>164</v>
      </c>
      <c r="DY2" s="280" t="s">
        <v>164</v>
      </c>
      <c r="DZ2" s="280" t="s">
        <v>164</v>
      </c>
      <c r="EA2" s="280" t="s">
        <v>164</v>
      </c>
      <c r="EB2" s="280" t="s">
        <v>164</v>
      </c>
      <c r="EC2" s="280" t="s">
        <v>164</v>
      </c>
      <c r="ED2" s="280" t="s">
        <v>164</v>
      </c>
      <c r="EE2" s="280" t="s">
        <v>164</v>
      </c>
      <c r="EF2" s="280" t="s">
        <v>164</v>
      </c>
    </row>
    <row r="3" spans="1:136" x14ac:dyDescent="0.25">
      <c r="A3" s="25" t="s">
        <v>7</v>
      </c>
      <c r="B3" s="40">
        <v>0</v>
      </c>
      <c r="C3" s="4">
        <v>0</v>
      </c>
      <c r="D3" s="41">
        <v>0</v>
      </c>
      <c r="E3" s="57">
        <v>0</v>
      </c>
      <c r="F3" s="31">
        <v>0</v>
      </c>
      <c r="G3" s="58">
        <v>0</v>
      </c>
      <c r="H3" s="77">
        <v>0</v>
      </c>
      <c r="I3" s="78">
        <v>0</v>
      </c>
      <c r="J3" s="79">
        <v>0</v>
      </c>
      <c r="K3" s="101">
        <v>0</v>
      </c>
      <c r="L3" s="102">
        <v>0</v>
      </c>
      <c r="M3" s="103">
        <v>0</v>
      </c>
      <c r="N3" s="125">
        <v>0</v>
      </c>
      <c r="O3" s="126">
        <v>0</v>
      </c>
      <c r="P3" s="127">
        <v>0</v>
      </c>
      <c r="Q3" s="149">
        <v>0</v>
      </c>
      <c r="R3" s="150">
        <v>0</v>
      </c>
      <c r="S3" s="151">
        <v>0</v>
      </c>
      <c r="T3" s="173">
        <v>0</v>
      </c>
      <c r="U3" s="174">
        <v>0</v>
      </c>
      <c r="V3" s="175">
        <v>0</v>
      </c>
      <c r="W3" s="197">
        <v>0</v>
      </c>
      <c r="X3" s="198">
        <v>0</v>
      </c>
      <c r="Y3" s="199">
        <v>0</v>
      </c>
      <c r="Z3" s="221">
        <v>0</v>
      </c>
      <c r="AA3" s="222">
        <v>0</v>
      </c>
      <c r="AB3" s="223">
        <v>0</v>
      </c>
      <c r="AC3" s="6">
        <v>50</v>
      </c>
      <c r="AD3" s="6">
        <v>50</v>
      </c>
      <c r="AE3" s="6">
        <v>50</v>
      </c>
      <c r="AF3" s="6">
        <v>50</v>
      </c>
      <c r="AG3" s="6">
        <v>50</v>
      </c>
      <c r="AH3" s="6">
        <v>50</v>
      </c>
      <c r="AI3" s="6">
        <v>50</v>
      </c>
      <c r="AJ3" s="6">
        <v>50</v>
      </c>
      <c r="AK3" s="6">
        <v>50</v>
      </c>
      <c r="AL3" s="6">
        <v>50</v>
      </c>
      <c r="AM3" s="6">
        <v>50</v>
      </c>
      <c r="AN3" s="6">
        <v>50</v>
      </c>
      <c r="AO3" s="6">
        <v>50</v>
      </c>
      <c r="AP3" s="6">
        <v>50</v>
      </c>
      <c r="AQ3" s="6">
        <v>50</v>
      </c>
      <c r="AR3" s="6">
        <v>50</v>
      </c>
      <c r="AS3" s="6">
        <v>50</v>
      </c>
      <c r="AT3" s="6">
        <v>50</v>
      </c>
      <c r="AU3" s="6">
        <v>50</v>
      </c>
      <c r="AV3" s="6">
        <v>50</v>
      </c>
      <c r="AW3" s="6">
        <v>50</v>
      </c>
      <c r="AX3" s="6">
        <v>50</v>
      </c>
      <c r="AY3" s="6">
        <v>50</v>
      </c>
      <c r="AZ3" s="6">
        <v>50</v>
      </c>
      <c r="BA3" s="249">
        <v>50</v>
      </c>
      <c r="BB3" s="249">
        <v>50</v>
      </c>
      <c r="BC3" s="249">
        <v>50</v>
      </c>
      <c r="BD3" s="249">
        <v>50</v>
      </c>
      <c r="BE3" s="249">
        <v>50</v>
      </c>
      <c r="BF3" s="249">
        <v>50</v>
      </c>
      <c r="BG3" s="249">
        <v>50</v>
      </c>
      <c r="BH3" s="249">
        <v>50</v>
      </c>
      <c r="BI3" s="249">
        <v>50</v>
      </c>
      <c r="BJ3" s="249">
        <v>50</v>
      </c>
      <c r="BK3" s="249">
        <v>50</v>
      </c>
      <c r="BL3" s="249">
        <v>50</v>
      </c>
      <c r="BM3" s="249">
        <v>50</v>
      </c>
      <c r="BN3" s="249">
        <v>50</v>
      </c>
      <c r="BO3" s="249">
        <v>50</v>
      </c>
      <c r="BP3" s="249">
        <v>50</v>
      </c>
      <c r="BQ3" s="249">
        <v>50</v>
      </c>
      <c r="BR3" s="249">
        <v>50</v>
      </c>
      <c r="BS3" s="249">
        <v>50</v>
      </c>
      <c r="BT3" s="249">
        <v>50</v>
      </c>
      <c r="BU3" s="249">
        <v>50</v>
      </c>
      <c r="BV3" s="249">
        <v>50</v>
      </c>
      <c r="BW3" s="249">
        <v>50</v>
      </c>
      <c r="BX3" s="249">
        <v>50</v>
      </c>
      <c r="BY3" s="7">
        <v>50</v>
      </c>
      <c r="BZ3" s="7">
        <v>50</v>
      </c>
      <c r="CA3" s="7">
        <v>50</v>
      </c>
      <c r="CB3" s="7">
        <v>50</v>
      </c>
      <c r="CC3" s="7">
        <v>50</v>
      </c>
      <c r="CD3" s="7">
        <v>50</v>
      </c>
      <c r="CE3" s="7">
        <v>50</v>
      </c>
      <c r="CF3" s="7">
        <v>50</v>
      </c>
      <c r="CG3" s="7">
        <v>50</v>
      </c>
      <c r="CH3" s="7">
        <v>50</v>
      </c>
      <c r="CI3" s="7">
        <v>50</v>
      </c>
      <c r="CJ3" s="7">
        <v>50</v>
      </c>
      <c r="CK3" s="266">
        <v>50</v>
      </c>
      <c r="CL3" s="266">
        <v>50</v>
      </c>
      <c r="CM3" s="266">
        <v>50</v>
      </c>
      <c r="CN3" s="266">
        <v>50</v>
      </c>
      <c r="CO3" s="266">
        <v>50</v>
      </c>
      <c r="CP3" s="266">
        <v>50</v>
      </c>
      <c r="CQ3" s="266">
        <v>50</v>
      </c>
      <c r="CR3" s="266">
        <v>50</v>
      </c>
      <c r="CS3" s="266">
        <v>50</v>
      </c>
      <c r="CT3" s="266">
        <v>50</v>
      </c>
      <c r="CU3" s="266">
        <v>50</v>
      </c>
      <c r="CV3" s="266">
        <v>50</v>
      </c>
      <c r="CW3" s="5">
        <v>50</v>
      </c>
      <c r="CX3" s="5">
        <v>50</v>
      </c>
      <c r="CY3" s="5">
        <v>50</v>
      </c>
      <c r="CZ3" s="5">
        <v>50</v>
      </c>
      <c r="DA3" s="5">
        <v>50</v>
      </c>
      <c r="DB3" s="5">
        <v>50</v>
      </c>
      <c r="DC3" s="5">
        <v>50</v>
      </c>
      <c r="DD3" s="5">
        <v>50</v>
      </c>
      <c r="DE3" s="5">
        <v>50</v>
      </c>
      <c r="DF3" s="5">
        <v>50</v>
      </c>
      <c r="DG3" s="5">
        <v>50</v>
      </c>
      <c r="DH3" s="5">
        <v>50</v>
      </c>
      <c r="DI3" s="5">
        <v>50</v>
      </c>
      <c r="DJ3" s="5">
        <v>50</v>
      </c>
      <c r="DK3" s="5">
        <v>50</v>
      </c>
      <c r="DL3" s="5">
        <v>50</v>
      </c>
      <c r="DM3" s="5">
        <v>50</v>
      </c>
      <c r="DN3" s="5">
        <v>50</v>
      </c>
      <c r="DO3" s="5">
        <v>50</v>
      </c>
      <c r="DP3" s="5">
        <v>50</v>
      </c>
      <c r="DQ3" s="5">
        <v>50</v>
      </c>
      <c r="DR3" s="5">
        <v>50</v>
      </c>
      <c r="DS3" s="5">
        <v>50</v>
      </c>
      <c r="DT3" s="5">
        <v>50</v>
      </c>
      <c r="DU3" s="281">
        <v>50</v>
      </c>
      <c r="DV3" s="281">
        <v>50</v>
      </c>
      <c r="DW3" s="281">
        <v>50</v>
      </c>
      <c r="DX3" s="281">
        <v>50</v>
      </c>
      <c r="DY3" s="281">
        <v>50</v>
      </c>
      <c r="DZ3" s="281">
        <v>50</v>
      </c>
      <c r="EA3" s="281">
        <v>50</v>
      </c>
      <c r="EB3" s="281">
        <v>50</v>
      </c>
      <c r="EC3" s="281">
        <v>50</v>
      </c>
      <c r="ED3" s="281">
        <v>50</v>
      </c>
      <c r="EE3" s="281">
        <v>50</v>
      </c>
      <c r="EF3" s="281">
        <v>50</v>
      </c>
    </row>
    <row r="4" spans="1:136" s="26" customFormat="1" x14ac:dyDescent="0.25">
      <c r="A4" s="25" t="s">
        <v>8</v>
      </c>
      <c r="B4" s="40">
        <v>0</v>
      </c>
      <c r="C4" s="4">
        <v>0</v>
      </c>
      <c r="D4" s="41">
        <v>0</v>
      </c>
      <c r="E4" s="57">
        <v>0</v>
      </c>
      <c r="F4" s="31">
        <v>0</v>
      </c>
      <c r="G4" s="58">
        <v>0</v>
      </c>
      <c r="H4" s="77">
        <v>10</v>
      </c>
      <c r="I4" s="78">
        <v>10</v>
      </c>
      <c r="J4" s="79">
        <v>10</v>
      </c>
      <c r="K4" s="101">
        <v>25</v>
      </c>
      <c r="L4" s="102">
        <v>25</v>
      </c>
      <c r="M4" s="103">
        <v>25</v>
      </c>
      <c r="N4" s="125">
        <v>50</v>
      </c>
      <c r="O4" s="126">
        <v>50</v>
      </c>
      <c r="P4" s="127">
        <v>50</v>
      </c>
      <c r="Q4" s="149">
        <v>100</v>
      </c>
      <c r="R4" s="150">
        <v>100</v>
      </c>
      <c r="S4" s="151">
        <v>100</v>
      </c>
      <c r="T4" s="173">
        <v>250</v>
      </c>
      <c r="U4" s="174">
        <v>250</v>
      </c>
      <c r="V4" s="175">
        <v>250</v>
      </c>
      <c r="W4" s="197">
        <v>500</v>
      </c>
      <c r="X4" s="198">
        <v>500</v>
      </c>
      <c r="Y4" s="199">
        <v>500</v>
      </c>
      <c r="Z4" s="221">
        <v>50</v>
      </c>
      <c r="AA4" s="222">
        <v>50</v>
      </c>
      <c r="AB4" s="223">
        <v>50</v>
      </c>
      <c r="AC4" s="6">
        <v>0</v>
      </c>
      <c r="AD4" s="6">
        <v>0</v>
      </c>
      <c r="AE4" s="6">
        <v>0</v>
      </c>
      <c r="AF4" s="6">
        <v>10</v>
      </c>
      <c r="AG4" s="6">
        <v>10</v>
      </c>
      <c r="AH4" s="6">
        <v>10</v>
      </c>
      <c r="AI4" s="6">
        <v>25</v>
      </c>
      <c r="AJ4" s="6">
        <v>25</v>
      </c>
      <c r="AK4" s="6">
        <v>25</v>
      </c>
      <c r="AL4" s="6">
        <v>50</v>
      </c>
      <c r="AM4" s="6">
        <v>50</v>
      </c>
      <c r="AN4" s="6">
        <v>50</v>
      </c>
      <c r="AO4" s="6">
        <v>100</v>
      </c>
      <c r="AP4" s="6">
        <v>100</v>
      </c>
      <c r="AQ4" s="6">
        <v>100</v>
      </c>
      <c r="AR4" s="6">
        <v>250</v>
      </c>
      <c r="AS4" s="6">
        <v>250</v>
      </c>
      <c r="AT4" s="6">
        <v>250</v>
      </c>
      <c r="AU4" s="6">
        <v>500</v>
      </c>
      <c r="AV4" s="6">
        <v>500</v>
      </c>
      <c r="AW4" s="6">
        <v>500</v>
      </c>
      <c r="AX4" s="6">
        <v>50</v>
      </c>
      <c r="AY4" s="6">
        <v>50</v>
      </c>
      <c r="AZ4" s="6">
        <v>50</v>
      </c>
      <c r="BA4" s="249">
        <v>0</v>
      </c>
      <c r="BB4" s="249">
        <v>0</v>
      </c>
      <c r="BC4" s="249">
        <v>0</v>
      </c>
      <c r="BD4" s="249">
        <v>10</v>
      </c>
      <c r="BE4" s="249">
        <v>10</v>
      </c>
      <c r="BF4" s="249">
        <v>10</v>
      </c>
      <c r="BG4" s="249">
        <v>25</v>
      </c>
      <c r="BH4" s="249">
        <v>25</v>
      </c>
      <c r="BI4" s="249">
        <v>25</v>
      </c>
      <c r="BJ4" s="249">
        <v>50</v>
      </c>
      <c r="BK4" s="249">
        <v>50</v>
      </c>
      <c r="BL4" s="249">
        <v>50</v>
      </c>
      <c r="BM4" s="249">
        <v>100</v>
      </c>
      <c r="BN4" s="249">
        <v>100</v>
      </c>
      <c r="BO4" s="249">
        <v>100</v>
      </c>
      <c r="BP4" s="249">
        <v>250</v>
      </c>
      <c r="BQ4" s="249">
        <v>250</v>
      </c>
      <c r="BR4" s="249">
        <v>250</v>
      </c>
      <c r="BS4" s="249">
        <v>500</v>
      </c>
      <c r="BT4" s="249">
        <v>500</v>
      </c>
      <c r="BU4" s="249">
        <v>500</v>
      </c>
      <c r="BV4" s="249">
        <v>50</v>
      </c>
      <c r="BW4" s="249">
        <v>50</v>
      </c>
      <c r="BX4" s="249">
        <v>50</v>
      </c>
      <c r="BY4" s="7">
        <v>0</v>
      </c>
      <c r="BZ4" s="7">
        <v>0</v>
      </c>
      <c r="CA4" s="7">
        <v>0</v>
      </c>
      <c r="CB4" s="7">
        <v>10</v>
      </c>
      <c r="CC4" s="7">
        <v>10</v>
      </c>
      <c r="CD4" s="7">
        <v>10</v>
      </c>
      <c r="CE4" s="7">
        <v>100</v>
      </c>
      <c r="CF4" s="7">
        <v>100</v>
      </c>
      <c r="CG4" s="7">
        <v>100</v>
      </c>
      <c r="CH4" s="7">
        <v>500</v>
      </c>
      <c r="CI4" s="7">
        <v>500</v>
      </c>
      <c r="CJ4" s="7">
        <v>500</v>
      </c>
      <c r="CK4" s="266">
        <v>0</v>
      </c>
      <c r="CL4" s="266">
        <v>0</v>
      </c>
      <c r="CM4" s="266">
        <v>0</v>
      </c>
      <c r="CN4" s="266">
        <v>10</v>
      </c>
      <c r="CO4" s="266">
        <v>10</v>
      </c>
      <c r="CP4" s="266">
        <v>10</v>
      </c>
      <c r="CQ4" s="266">
        <v>100</v>
      </c>
      <c r="CR4" s="266">
        <v>100</v>
      </c>
      <c r="CS4" s="266">
        <v>100</v>
      </c>
      <c r="CT4" s="266">
        <v>500</v>
      </c>
      <c r="CU4" s="266">
        <v>500</v>
      </c>
      <c r="CV4" s="266">
        <v>500</v>
      </c>
      <c r="CW4" s="5">
        <v>0</v>
      </c>
      <c r="CX4" s="5">
        <v>0</v>
      </c>
      <c r="CY4" s="5">
        <v>0</v>
      </c>
      <c r="CZ4" s="5">
        <v>10</v>
      </c>
      <c r="DA4" s="5">
        <v>10</v>
      </c>
      <c r="DB4" s="5">
        <v>10</v>
      </c>
      <c r="DC4" s="5">
        <v>25</v>
      </c>
      <c r="DD4" s="5">
        <v>25</v>
      </c>
      <c r="DE4" s="5">
        <v>25</v>
      </c>
      <c r="DF4" s="5">
        <v>50</v>
      </c>
      <c r="DG4" s="5">
        <v>50</v>
      </c>
      <c r="DH4" s="5">
        <v>50</v>
      </c>
      <c r="DI4" s="5">
        <v>100</v>
      </c>
      <c r="DJ4" s="5">
        <v>100</v>
      </c>
      <c r="DK4" s="5">
        <v>100</v>
      </c>
      <c r="DL4" s="5">
        <v>250</v>
      </c>
      <c r="DM4" s="5">
        <v>250</v>
      </c>
      <c r="DN4" s="5">
        <v>250</v>
      </c>
      <c r="DO4" s="5">
        <v>500</v>
      </c>
      <c r="DP4" s="5">
        <v>500</v>
      </c>
      <c r="DQ4" s="5">
        <v>500</v>
      </c>
      <c r="DR4" s="5">
        <v>50</v>
      </c>
      <c r="DS4" s="5">
        <v>50</v>
      </c>
      <c r="DT4" s="5">
        <v>50</v>
      </c>
      <c r="DU4" s="281">
        <v>0</v>
      </c>
      <c r="DV4" s="281">
        <v>0</v>
      </c>
      <c r="DW4" s="281">
        <v>0</v>
      </c>
      <c r="DX4" s="281">
        <v>10</v>
      </c>
      <c r="DY4" s="281">
        <v>10</v>
      </c>
      <c r="DZ4" s="281">
        <v>10</v>
      </c>
      <c r="EA4" s="281">
        <v>100</v>
      </c>
      <c r="EB4" s="281">
        <v>100</v>
      </c>
      <c r="EC4" s="281">
        <v>100</v>
      </c>
      <c r="ED4" s="281">
        <v>500</v>
      </c>
      <c r="EE4" s="281">
        <v>500</v>
      </c>
      <c r="EF4" s="281">
        <v>500</v>
      </c>
    </row>
    <row r="5" spans="1:136" x14ac:dyDescent="0.25">
      <c r="A5" s="35" t="s">
        <v>165</v>
      </c>
      <c r="B5" s="42">
        <v>7</v>
      </c>
      <c r="C5" s="8">
        <v>7</v>
      </c>
      <c r="D5" s="43">
        <v>7</v>
      </c>
      <c r="E5" s="59">
        <v>11</v>
      </c>
      <c r="F5" s="32">
        <v>11</v>
      </c>
      <c r="G5" s="60">
        <v>11</v>
      </c>
      <c r="H5" s="80">
        <v>7</v>
      </c>
      <c r="I5" s="81">
        <v>7</v>
      </c>
      <c r="J5" s="82">
        <v>7</v>
      </c>
      <c r="K5" s="104">
        <v>7</v>
      </c>
      <c r="L5" s="105">
        <v>7</v>
      </c>
      <c r="M5" s="106">
        <v>7</v>
      </c>
      <c r="N5" s="128">
        <v>7</v>
      </c>
      <c r="O5" s="129">
        <v>7</v>
      </c>
      <c r="P5" s="130">
        <v>7</v>
      </c>
      <c r="Q5" s="152">
        <v>7</v>
      </c>
      <c r="R5" s="153">
        <v>7</v>
      </c>
      <c r="S5" s="154">
        <v>7</v>
      </c>
      <c r="T5" s="176">
        <v>7</v>
      </c>
      <c r="U5" s="177">
        <v>7</v>
      </c>
      <c r="V5" s="178">
        <v>7</v>
      </c>
      <c r="W5" s="200">
        <v>7</v>
      </c>
      <c r="X5" s="201">
        <v>7</v>
      </c>
      <c r="Y5" s="202">
        <v>7</v>
      </c>
      <c r="Z5" s="224">
        <v>11</v>
      </c>
      <c r="AA5" s="225">
        <v>11</v>
      </c>
      <c r="AB5" s="226">
        <v>11</v>
      </c>
      <c r="AC5" s="10">
        <v>7</v>
      </c>
      <c r="AD5" s="10">
        <v>7</v>
      </c>
      <c r="AE5" s="10">
        <v>7</v>
      </c>
      <c r="AF5" s="10">
        <v>7</v>
      </c>
      <c r="AG5" s="10">
        <v>7</v>
      </c>
      <c r="AH5" s="10">
        <v>7</v>
      </c>
      <c r="AI5" s="10">
        <v>7</v>
      </c>
      <c r="AJ5" s="10">
        <v>7</v>
      </c>
      <c r="AK5" s="10">
        <v>7</v>
      </c>
      <c r="AL5" s="10">
        <v>7</v>
      </c>
      <c r="AM5" s="10">
        <v>7</v>
      </c>
      <c r="AN5" s="10">
        <v>7</v>
      </c>
      <c r="AO5" s="10">
        <v>7</v>
      </c>
      <c r="AP5" s="10">
        <v>7</v>
      </c>
      <c r="AQ5" s="10">
        <v>7</v>
      </c>
      <c r="AR5" s="10">
        <v>7</v>
      </c>
      <c r="AS5" s="10">
        <v>7</v>
      </c>
      <c r="AT5" s="10">
        <v>7</v>
      </c>
      <c r="AU5" s="10">
        <v>7</v>
      </c>
      <c r="AV5" s="10">
        <v>7</v>
      </c>
      <c r="AW5" s="10">
        <v>7</v>
      </c>
      <c r="AX5" s="10">
        <v>11</v>
      </c>
      <c r="AY5" s="10">
        <v>11</v>
      </c>
      <c r="AZ5" s="10">
        <v>11</v>
      </c>
      <c r="BA5" s="250">
        <v>7</v>
      </c>
      <c r="BB5" s="250">
        <v>7</v>
      </c>
      <c r="BC5" s="250">
        <v>7</v>
      </c>
      <c r="BD5" s="250">
        <v>7</v>
      </c>
      <c r="BE5" s="250">
        <v>7</v>
      </c>
      <c r="BF5" s="250">
        <v>7</v>
      </c>
      <c r="BG5" s="250">
        <v>7</v>
      </c>
      <c r="BH5" s="250">
        <v>7</v>
      </c>
      <c r="BI5" s="250">
        <v>7</v>
      </c>
      <c r="BJ5" s="250">
        <v>7</v>
      </c>
      <c r="BK5" s="250">
        <v>7</v>
      </c>
      <c r="BL5" s="250">
        <v>7</v>
      </c>
      <c r="BM5" s="250">
        <v>7</v>
      </c>
      <c r="BN5" s="250">
        <v>7</v>
      </c>
      <c r="BO5" s="250">
        <v>7</v>
      </c>
      <c r="BP5" s="250">
        <v>7</v>
      </c>
      <c r="BQ5" s="250">
        <v>7</v>
      </c>
      <c r="BR5" s="250">
        <v>7</v>
      </c>
      <c r="BS5" s="250">
        <v>7</v>
      </c>
      <c r="BT5" s="250">
        <v>7</v>
      </c>
      <c r="BU5" s="250">
        <v>7</v>
      </c>
      <c r="BV5" s="250">
        <v>11</v>
      </c>
      <c r="BW5" s="250">
        <v>11</v>
      </c>
      <c r="BX5" s="250">
        <v>11</v>
      </c>
      <c r="BY5" s="11">
        <v>7</v>
      </c>
      <c r="BZ5" s="11">
        <v>7</v>
      </c>
      <c r="CA5" s="11">
        <v>7</v>
      </c>
      <c r="CB5" s="11">
        <v>7</v>
      </c>
      <c r="CC5" s="11">
        <v>7</v>
      </c>
      <c r="CD5" s="11">
        <v>7</v>
      </c>
      <c r="CE5" s="11">
        <v>7</v>
      </c>
      <c r="CF5" s="11">
        <v>7</v>
      </c>
      <c r="CG5" s="11">
        <v>7</v>
      </c>
      <c r="CH5" s="11">
        <v>7</v>
      </c>
      <c r="CI5" s="11">
        <v>7</v>
      </c>
      <c r="CJ5" s="11">
        <v>7</v>
      </c>
      <c r="CK5" s="267">
        <v>7</v>
      </c>
      <c r="CL5" s="267">
        <v>7</v>
      </c>
      <c r="CM5" s="267">
        <v>7</v>
      </c>
      <c r="CN5" s="267">
        <v>7</v>
      </c>
      <c r="CO5" s="267">
        <v>7</v>
      </c>
      <c r="CP5" s="267">
        <v>7</v>
      </c>
      <c r="CQ5" s="267">
        <v>7</v>
      </c>
      <c r="CR5" s="267">
        <v>7</v>
      </c>
      <c r="CS5" s="267">
        <v>7</v>
      </c>
      <c r="CT5" s="267">
        <v>7</v>
      </c>
      <c r="CU5" s="267">
        <v>7</v>
      </c>
      <c r="CV5" s="267">
        <v>7</v>
      </c>
      <c r="CW5" s="9">
        <v>7</v>
      </c>
      <c r="CX5" s="9">
        <v>7</v>
      </c>
      <c r="CY5" s="9">
        <v>7</v>
      </c>
      <c r="CZ5" s="9">
        <v>7</v>
      </c>
      <c r="DA5" s="9">
        <v>7</v>
      </c>
      <c r="DB5" s="9">
        <v>7</v>
      </c>
      <c r="DC5" s="9">
        <v>7</v>
      </c>
      <c r="DD5" s="9">
        <v>7</v>
      </c>
      <c r="DE5" s="9">
        <v>7</v>
      </c>
      <c r="DF5" s="9">
        <v>7</v>
      </c>
      <c r="DG5" s="9">
        <v>7</v>
      </c>
      <c r="DH5" s="9">
        <v>7</v>
      </c>
      <c r="DI5" s="9">
        <v>7</v>
      </c>
      <c r="DJ5" s="9">
        <v>7</v>
      </c>
      <c r="DK5" s="9">
        <v>7</v>
      </c>
      <c r="DL5" s="9">
        <v>7</v>
      </c>
      <c r="DM5" s="9">
        <v>7</v>
      </c>
      <c r="DN5" s="9">
        <v>7</v>
      </c>
      <c r="DO5" s="9">
        <v>7</v>
      </c>
      <c r="DP5" s="9">
        <v>7</v>
      </c>
      <c r="DQ5" s="9">
        <v>7</v>
      </c>
      <c r="DR5" s="9">
        <v>11</v>
      </c>
      <c r="DS5" s="9">
        <v>11</v>
      </c>
      <c r="DT5" s="9">
        <v>11</v>
      </c>
      <c r="DU5" s="282">
        <v>7</v>
      </c>
      <c r="DV5" s="282">
        <v>7</v>
      </c>
      <c r="DW5" s="282">
        <v>7</v>
      </c>
      <c r="DX5" s="282">
        <v>7</v>
      </c>
      <c r="DY5" s="282">
        <v>7</v>
      </c>
      <c r="DZ5" s="282">
        <v>7</v>
      </c>
      <c r="EA5" s="282">
        <v>7</v>
      </c>
      <c r="EB5" s="282">
        <v>7</v>
      </c>
      <c r="EC5" s="282">
        <v>7</v>
      </c>
      <c r="ED5" s="282">
        <v>7</v>
      </c>
      <c r="EE5" s="282">
        <v>7</v>
      </c>
      <c r="EF5" s="282">
        <v>7</v>
      </c>
    </row>
    <row r="6" spans="1:136" x14ac:dyDescent="0.25">
      <c r="A6" s="25" t="s">
        <v>0</v>
      </c>
      <c r="B6" s="44">
        <v>8.07</v>
      </c>
      <c r="C6" s="45">
        <v>14.02</v>
      </c>
      <c r="D6" s="46">
        <v>31.61</v>
      </c>
      <c r="E6" s="61">
        <v>37.869999999999997</v>
      </c>
      <c r="F6" s="62">
        <v>45.58</v>
      </c>
      <c r="G6" s="63">
        <v>26.44</v>
      </c>
      <c r="H6" s="83">
        <v>5557.11</v>
      </c>
      <c r="I6" s="84">
        <v>6923.69</v>
      </c>
      <c r="J6" s="85">
        <v>6381.72</v>
      </c>
      <c r="K6" s="107">
        <v>10835.33</v>
      </c>
      <c r="L6" s="108">
        <v>12259.72</v>
      </c>
      <c r="M6" s="109">
        <v>11063.5</v>
      </c>
      <c r="N6" s="131">
        <v>16390.97</v>
      </c>
      <c r="O6" s="132">
        <v>26917.78</v>
      </c>
      <c r="P6" s="133">
        <v>28383.19</v>
      </c>
      <c r="Q6" s="155">
        <v>46093.82</v>
      </c>
      <c r="R6" s="156">
        <v>47735.14</v>
      </c>
      <c r="S6" s="157">
        <v>43987.92</v>
      </c>
      <c r="T6" s="179">
        <v>119408.33</v>
      </c>
      <c r="U6" s="180">
        <v>155994.44</v>
      </c>
      <c r="V6" s="181">
        <v>123282.99</v>
      </c>
      <c r="W6" s="203">
        <v>278122.57</v>
      </c>
      <c r="X6" s="204">
        <v>247963.13</v>
      </c>
      <c r="Y6" s="205">
        <v>331059.03000000003</v>
      </c>
      <c r="Z6" s="227">
        <v>21712.5</v>
      </c>
      <c r="AA6" s="228">
        <v>24648.68</v>
      </c>
      <c r="AB6" s="229">
        <v>22145.49</v>
      </c>
      <c r="AC6" s="13">
        <v>13.39</v>
      </c>
      <c r="AD6" s="13">
        <v>12.43</v>
      </c>
      <c r="AE6" s="13">
        <v>9.61</v>
      </c>
      <c r="AF6" s="13">
        <v>5290.44</v>
      </c>
      <c r="AG6" s="13">
        <v>5545.59</v>
      </c>
      <c r="AH6" s="13">
        <v>6335.71</v>
      </c>
      <c r="AI6" s="13">
        <v>10577.35</v>
      </c>
      <c r="AJ6" s="13">
        <v>12926.88</v>
      </c>
      <c r="AK6" s="13">
        <v>11446.79</v>
      </c>
      <c r="AL6" s="13">
        <v>18668.150000000001</v>
      </c>
      <c r="AM6" s="13">
        <v>25231.39</v>
      </c>
      <c r="AN6" s="13">
        <v>25763.03</v>
      </c>
      <c r="AO6" s="13">
        <v>39539.81</v>
      </c>
      <c r="AP6" s="13">
        <v>43774.17</v>
      </c>
      <c r="AQ6" s="13">
        <v>46172.92</v>
      </c>
      <c r="AR6" s="13">
        <v>115597.29</v>
      </c>
      <c r="AS6" s="13">
        <v>123813.19</v>
      </c>
      <c r="AT6" s="13">
        <v>96831.81</v>
      </c>
      <c r="AU6" s="13">
        <v>210830.9</v>
      </c>
      <c r="AV6" s="13">
        <v>230730.56</v>
      </c>
      <c r="AW6" s="13">
        <v>241289.58</v>
      </c>
      <c r="AX6" s="13">
        <v>24688.2</v>
      </c>
      <c r="AY6" s="13">
        <v>20965.830000000002</v>
      </c>
      <c r="AZ6" s="13">
        <v>18989.86</v>
      </c>
      <c r="BA6" s="251">
        <v>26.99</v>
      </c>
      <c r="BB6" s="251">
        <v>40.56</v>
      </c>
      <c r="BC6" s="251">
        <v>18.739999999999998</v>
      </c>
      <c r="BD6" s="251">
        <v>5251.86</v>
      </c>
      <c r="BE6" s="251">
        <v>3376.27</v>
      </c>
      <c r="BF6" s="251">
        <v>5718.22</v>
      </c>
      <c r="BG6" s="251">
        <v>10785.88</v>
      </c>
      <c r="BH6" s="251">
        <v>12511.15</v>
      </c>
      <c r="BI6" s="251">
        <v>12931.35</v>
      </c>
      <c r="BJ6" s="251">
        <v>22003.47</v>
      </c>
      <c r="BK6" s="251">
        <v>20410.16</v>
      </c>
      <c r="BL6" s="251">
        <v>20804.419999999998</v>
      </c>
      <c r="BM6" s="251">
        <v>42324.33</v>
      </c>
      <c r="BN6" s="251">
        <v>39436.25</v>
      </c>
      <c r="BO6" s="251">
        <v>48456.94</v>
      </c>
      <c r="BP6" s="251">
        <v>125773.44</v>
      </c>
      <c r="BQ6" s="251">
        <v>121829.69</v>
      </c>
      <c r="BR6" s="251">
        <v>132013.89000000001</v>
      </c>
      <c r="BS6" s="251">
        <v>189203.47</v>
      </c>
      <c r="BT6" s="251">
        <v>247880.86</v>
      </c>
      <c r="BU6" s="251">
        <v>261946.53</v>
      </c>
      <c r="BV6" s="251">
        <v>22419.360000000001</v>
      </c>
      <c r="BW6" s="251">
        <v>25054.36</v>
      </c>
      <c r="BX6" s="252">
        <v>23531.11</v>
      </c>
      <c r="BY6" s="15">
        <v>24.17</v>
      </c>
      <c r="BZ6" s="15">
        <v>33.119999999999997</v>
      </c>
      <c r="CA6" s="15">
        <v>28.98</v>
      </c>
      <c r="CB6" s="15">
        <v>5965.76</v>
      </c>
      <c r="CC6" s="15">
        <v>6023.95</v>
      </c>
      <c r="CD6" s="15">
        <v>5772.57</v>
      </c>
      <c r="CE6" s="15" t="s">
        <v>170</v>
      </c>
      <c r="CF6" s="15">
        <v>46327.64</v>
      </c>
      <c r="CG6" s="15">
        <v>51785.07</v>
      </c>
      <c r="CH6" s="15">
        <v>252561.46</v>
      </c>
      <c r="CI6" s="15">
        <v>286389.84000000003</v>
      </c>
      <c r="CJ6" s="15">
        <v>226705.21</v>
      </c>
      <c r="CK6" s="265">
        <v>20.28</v>
      </c>
      <c r="CL6" s="265">
        <v>69.739999999999995</v>
      </c>
      <c r="CM6" s="265">
        <v>12.96</v>
      </c>
      <c r="CN6" s="265">
        <v>5817.49</v>
      </c>
      <c r="CO6" s="265">
        <v>5091.43</v>
      </c>
      <c r="CP6" s="265">
        <v>6242.46</v>
      </c>
      <c r="CQ6" s="265">
        <v>47151.06</v>
      </c>
      <c r="CR6" s="265">
        <v>35192.44</v>
      </c>
      <c r="CS6" s="265">
        <v>47395.44</v>
      </c>
      <c r="CT6" s="265">
        <v>244422.92</v>
      </c>
      <c r="CU6" s="265">
        <v>200763.19</v>
      </c>
      <c r="CV6" s="265">
        <v>220446.53</v>
      </c>
      <c r="CW6" s="14">
        <v>27.53</v>
      </c>
      <c r="CX6" s="14">
        <v>18.43</v>
      </c>
      <c r="CY6" s="14">
        <v>9.91</v>
      </c>
      <c r="CZ6" s="14">
        <v>2152.58</v>
      </c>
      <c r="DA6" s="14">
        <v>2417.1</v>
      </c>
      <c r="DB6" s="14">
        <v>5999.57</v>
      </c>
      <c r="DC6" s="14">
        <v>12116.39</v>
      </c>
      <c r="DD6" s="14">
        <v>10316.61</v>
      </c>
      <c r="DE6" s="14">
        <v>13658.94</v>
      </c>
      <c r="DF6" s="14">
        <v>27059.81</v>
      </c>
      <c r="DG6" s="14">
        <v>23285.14</v>
      </c>
      <c r="DH6" s="14">
        <v>23769.09</v>
      </c>
      <c r="DI6" s="14">
        <v>20290.490000000002</v>
      </c>
      <c r="DJ6" s="14">
        <v>47235.07</v>
      </c>
      <c r="DK6" s="14">
        <v>54343.13</v>
      </c>
      <c r="DL6" s="14">
        <v>124276.72</v>
      </c>
      <c r="DM6" s="14">
        <v>135851.10999999999</v>
      </c>
      <c r="DN6" s="14">
        <v>139035</v>
      </c>
      <c r="DO6" s="14">
        <v>218161.11</v>
      </c>
      <c r="DP6" s="14">
        <v>277899.31</v>
      </c>
      <c r="DQ6" s="14">
        <v>266597.65999999997</v>
      </c>
      <c r="DR6" s="14">
        <v>19027.990000000002</v>
      </c>
      <c r="DS6" s="14">
        <v>21547.94</v>
      </c>
      <c r="DT6" s="14">
        <v>19353.689999999999</v>
      </c>
      <c r="DU6" s="280">
        <v>8.09</v>
      </c>
      <c r="DV6" s="280">
        <v>5.97</v>
      </c>
      <c r="DW6" s="280">
        <v>4.8600000000000003</v>
      </c>
      <c r="DX6" s="283">
        <v>5614.51</v>
      </c>
      <c r="DY6" s="283">
        <v>5855.92</v>
      </c>
      <c r="DZ6" s="283">
        <v>5981.18</v>
      </c>
      <c r="EA6" s="283">
        <v>41102.14</v>
      </c>
      <c r="EB6" s="283">
        <v>39505.279999999999</v>
      </c>
      <c r="EC6" s="283">
        <v>40872.42</v>
      </c>
      <c r="ED6" s="283">
        <v>203391.53</v>
      </c>
      <c r="EE6" s="283">
        <v>250317.5</v>
      </c>
      <c r="EF6" s="283">
        <v>215033.06</v>
      </c>
    </row>
    <row r="7" spans="1:136" x14ac:dyDescent="0.25">
      <c r="A7" s="25" t="s">
        <v>1</v>
      </c>
      <c r="B7" s="44">
        <v>4.41</v>
      </c>
      <c r="C7" s="45">
        <v>7.17</v>
      </c>
      <c r="D7" s="46">
        <v>4.9800000000000004</v>
      </c>
      <c r="E7" s="61">
        <v>24.48</v>
      </c>
      <c r="F7" s="62">
        <v>33.89</v>
      </c>
      <c r="G7" s="63">
        <v>24.61</v>
      </c>
      <c r="H7" s="83">
        <v>6118.44</v>
      </c>
      <c r="I7" s="84">
        <v>7550.31</v>
      </c>
      <c r="J7" s="85">
        <v>7433.33</v>
      </c>
      <c r="K7" s="107">
        <v>11795.81</v>
      </c>
      <c r="L7" s="108">
        <v>12359.31</v>
      </c>
      <c r="M7" s="109">
        <v>11948.94</v>
      </c>
      <c r="N7" s="131">
        <v>17015.349999999999</v>
      </c>
      <c r="O7" s="132">
        <v>29220.42</v>
      </c>
      <c r="P7" s="133">
        <v>30357.5</v>
      </c>
      <c r="Q7" s="155">
        <v>47957.43</v>
      </c>
      <c r="R7" s="156">
        <v>47918.26</v>
      </c>
      <c r="S7" s="157">
        <v>46399.72</v>
      </c>
      <c r="T7" s="179">
        <v>134595.14000000001</v>
      </c>
      <c r="U7" s="180">
        <v>174461.81</v>
      </c>
      <c r="V7" s="181">
        <v>123573.96</v>
      </c>
      <c r="W7" s="203">
        <v>289586.81</v>
      </c>
      <c r="X7" s="204">
        <v>273310</v>
      </c>
      <c r="Y7" s="205">
        <v>332313.19</v>
      </c>
      <c r="Z7" s="227">
        <v>23044.1</v>
      </c>
      <c r="AA7" s="228">
        <v>23432.080000000002</v>
      </c>
      <c r="AB7" s="229">
        <v>21033.96</v>
      </c>
      <c r="AC7" s="13">
        <v>12.72</v>
      </c>
      <c r="AD7" s="13">
        <v>41.86</v>
      </c>
      <c r="AE7" s="13">
        <v>14.49</v>
      </c>
      <c r="AF7" s="13">
        <v>5431.14</v>
      </c>
      <c r="AG7" s="13">
        <v>5454.46</v>
      </c>
      <c r="AH7" s="13">
        <v>6668.86</v>
      </c>
      <c r="AI7" s="13">
        <v>11753.53</v>
      </c>
      <c r="AJ7" s="13">
        <v>13240.08</v>
      </c>
      <c r="AK7" s="13">
        <v>11005.86</v>
      </c>
      <c r="AL7" s="13">
        <v>20392.05</v>
      </c>
      <c r="AM7" s="13">
        <v>24299.42</v>
      </c>
      <c r="AN7" s="13">
        <v>27058.06</v>
      </c>
      <c r="AO7" s="13">
        <v>39896.639999999999</v>
      </c>
      <c r="AP7" s="13">
        <v>41075.35</v>
      </c>
      <c r="AQ7" s="13">
        <v>48904.44</v>
      </c>
      <c r="AR7" s="13">
        <v>102258.89</v>
      </c>
      <c r="AS7" s="13">
        <v>115689.58</v>
      </c>
      <c r="AT7" s="13">
        <v>89342.22</v>
      </c>
      <c r="AU7" s="13">
        <v>212954.51</v>
      </c>
      <c r="AV7" s="13">
        <v>219794.79</v>
      </c>
      <c r="AW7" s="13">
        <v>262970.49</v>
      </c>
      <c r="AX7" s="13">
        <v>27940.23</v>
      </c>
      <c r="AY7" s="13">
        <v>23108.61</v>
      </c>
      <c r="AZ7" s="13">
        <v>19469.72</v>
      </c>
      <c r="BA7" s="251">
        <v>70.790000000000006</v>
      </c>
      <c r="BB7" s="251">
        <v>47.03</v>
      </c>
      <c r="BC7" s="251">
        <v>19</v>
      </c>
      <c r="BD7" s="251">
        <v>3963.54</v>
      </c>
      <c r="BE7" s="251">
        <v>2582.75</v>
      </c>
      <c r="BF7" s="251">
        <v>4169.5</v>
      </c>
      <c r="BG7" s="251">
        <v>8037.77</v>
      </c>
      <c r="BH7" s="251">
        <v>9342.76</v>
      </c>
      <c r="BI7" s="251">
        <v>8394.93</v>
      </c>
      <c r="BJ7" s="251">
        <v>17310.53</v>
      </c>
      <c r="BK7" s="251">
        <v>16599.09</v>
      </c>
      <c r="BL7" s="251">
        <v>14968.25</v>
      </c>
      <c r="BM7" s="251">
        <v>26792.39</v>
      </c>
      <c r="BN7" s="251">
        <v>22970.89</v>
      </c>
      <c r="BO7" s="251">
        <v>33696.01</v>
      </c>
      <c r="BP7" s="251">
        <v>77400.28</v>
      </c>
      <c r="BQ7" s="251">
        <v>80357.289999999994</v>
      </c>
      <c r="BR7" s="251">
        <v>96095.49</v>
      </c>
      <c r="BS7" s="251">
        <v>130647.22</v>
      </c>
      <c r="BT7" s="251">
        <v>185947.27</v>
      </c>
      <c r="BU7" s="251">
        <v>167059.03</v>
      </c>
      <c r="BV7" s="251">
        <v>19119.89</v>
      </c>
      <c r="BW7" s="251">
        <v>22017.89</v>
      </c>
      <c r="BX7" s="252">
        <v>21613.26</v>
      </c>
      <c r="BY7" s="15">
        <v>16.48</v>
      </c>
      <c r="BZ7" s="15">
        <v>21.18</v>
      </c>
      <c r="CA7" s="15">
        <v>485.01</v>
      </c>
      <c r="CB7" s="15">
        <v>4456.5</v>
      </c>
      <c r="CC7" s="15">
        <v>4141.33</v>
      </c>
      <c r="CD7" s="15">
        <v>4136.58</v>
      </c>
      <c r="CE7" s="15" t="s">
        <v>170</v>
      </c>
      <c r="CF7" s="15">
        <v>38197.5</v>
      </c>
      <c r="CG7" s="15">
        <v>31186.81</v>
      </c>
      <c r="CH7" s="15">
        <v>199859.03</v>
      </c>
      <c r="CI7" s="15">
        <v>207301.95</v>
      </c>
      <c r="CJ7" s="15">
        <v>170748.61</v>
      </c>
      <c r="CK7" s="265">
        <v>14.95</v>
      </c>
      <c r="CL7" s="265">
        <v>31.42</v>
      </c>
      <c r="CM7" s="265">
        <v>13.27</v>
      </c>
      <c r="CN7" s="265">
        <v>3975.37</v>
      </c>
      <c r="CO7" s="265">
        <v>3510.35</v>
      </c>
      <c r="CP7" s="265">
        <v>3856.11</v>
      </c>
      <c r="CQ7" s="265">
        <v>30284</v>
      </c>
      <c r="CR7" s="265">
        <v>25390.42</v>
      </c>
      <c r="CS7" s="265">
        <v>33034.080000000002</v>
      </c>
      <c r="CT7" s="265">
        <v>161206.94</v>
      </c>
      <c r="CU7" s="265">
        <v>119332.64</v>
      </c>
      <c r="CV7" s="265">
        <v>129441.67</v>
      </c>
      <c r="CW7" s="14">
        <v>31.99</v>
      </c>
      <c r="CX7" s="14">
        <v>42.4</v>
      </c>
      <c r="CY7" s="14">
        <v>9.41</v>
      </c>
      <c r="CZ7" s="14">
        <v>2139.1</v>
      </c>
      <c r="DA7" s="14">
        <v>2721.91</v>
      </c>
      <c r="DB7" s="14">
        <v>5690.2</v>
      </c>
      <c r="DC7" s="14">
        <v>12760.83</v>
      </c>
      <c r="DD7" s="14">
        <v>10581.47</v>
      </c>
      <c r="DE7" s="14">
        <v>13553.06</v>
      </c>
      <c r="DF7" s="14">
        <v>25084.44</v>
      </c>
      <c r="DG7" s="14">
        <v>24308.33</v>
      </c>
      <c r="DH7" s="14">
        <v>24316.63</v>
      </c>
      <c r="DI7" s="14">
        <v>20291.669999999998</v>
      </c>
      <c r="DJ7" s="14">
        <v>52865.63</v>
      </c>
      <c r="DK7" s="14">
        <v>56106.720000000001</v>
      </c>
      <c r="DL7" s="14">
        <v>125446.09</v>
      </c>
      <c r="DM7" s="14">
        <v>145760.56</v>
      </c>
      <c r="DN7" s="14">
        <v>144434.69</v>
      </c>
      <c r="DO7" s="14">
        <v>219452.43</v>
      </c>
      <c r="DP7" s="14">
        <v>251469.44</v>
      </c>
      <c r="DQ7" s="14">
        <v>270015.63</v>
      </c>
      <c r="DR7" s="14">
        <v>20530.21</v>
      </c>
      <c r="DS7" s="14">
        <v>21751</v>
      </c>
      <c r="DT7" s="14">
        <v>21586.81</v>
      </c>
      <c r="DU7" s="280">
        <v>15.09</v>
      </c>
      <c r="DV7" s="280">
        <v>4.82</v>
      </c>
      <c r="DW7" s="280">
        <v>5.7</v>
      </c>
      <c r="DX7" s="283">
        <v>5010.0600000000004</v>
      </c>
      <c r="DY7" s="283">
        <v>4447.29</v>
      </c>
      <c r="DZ7" s="283">
        <v>4691.3999999999996</v>
      </c>
      <c r="EA7" s="283">
        <v>34060.81</v>
      </c>
      <c r="EB7" s="283">
        <v>30140.53</v>
      </c>
      <c r="EC7" s="283">
        <v>36011.11</v>
      </c>
      <c r="ED7" s="283">
        <v>169548.19</v>
      </c>
      <c r="EE7" s="283">
        <v>202539.38</v>
      </c>
      <c r="EF7" s="283">
        <v>167365.14000000001</v>
      </c>
    </row>
    <row r="8" spans="1:136" s="371" customFormat="1" x14ac:dyDescent="0.25">
      <c r="A8" s="363" t="s">
        <v>2</v>
      </c>
      <c r="B8" s="364">
        <v>5.56</v>
      </c>
      <c r="C8" s="365">
        <v>5.56</v>
      </c>
      <c r="D8" s="366">
        <v>5.56</v>
      </c>
      <c r="E8" s="364">
        <v>5.56</v>
      </c>
      <c r="F8" s="365">
        <v>5.56</v>
      </c>
      <c r="G8" s="366">
        <v>5.56</v>
      </c>
      <c r="H8" s="364">
        <v>5.56</v>
      </c>
      <c r="I8" s="365">
        <v>5.56</v>
      </c>
      <c r="J8" s="367">
        <v>5.56</v>
      </c>
      <c r="K8" s="368">
        <v>5.56</v>
      </c>
      <c r="L8" s="365">
        <v>5.56</v>
      </c>
      <c r="M8" s="366">
        <v>5.56</v>
      </c>
      <c r="N8" s="364">
        <v>5.56</v>
      </c>
      <c r="O8" s="365">
        <v>5.56</v>
      </c>
      <c r="P8" s="366">
        <v>5.56</v>
      </c>
      <c r="Q8" s="364">
        <v>5.56</v>
      </c>
      <c r="R8" s="365">
        <v>5.56</v>
      </c>
      <c r="S8" s="366">
        <v>5.56</v>
      </c>
      <c r="T8" s="364">
        <v>5.56</v>
      </c>
      <c r="U8" s="365">
        <v>5.56</v>
      </c>
      <c r="V8" s="366">
        <v>5.56</v>
      </c>
      <c r="W8" s="364">
        <v>5.56</v>
      </c>
      <c r="X8" s="365">
        <v>5</v>
      </c>
      <c r="Y8" s="366">
        <v>5.56</v>
      </c>
      <c r="Z8" s="364">
        <v>5.56</v>
      </c>
      <c r="AA8" s="365">
        <v>5.56</v>
      </c>
      <c r="AB8" s="366">
        <v>5.56</v>
      </c>
      <c r="AC8" s="369">
        <v>5.56</v>
      </c>
      <c r="AD8" s="369">
        <v>5.56</v>
      </c>
      <c r="AE8" s="369">
        <v>5.56</v>
      </c>
      <c r="AF8" s="369">
        <v>5.56</v>
      </c>
      <c r="AG8" s="369">
        <v>5.56</v>
      </c>
      <c r="AH8" s="369">
        <v>5.56</v>
      </c>
      <c r="AI8" s="369">
        <v>5.56</v>
      </c>
      <c r="AJ8" s="369">
        <v>5.32</v>
      </c>
      <c r="AK8" s="369">
        <v>5.56</v>
      </c>
      <c r="AL8" s="369">
        <v>5</v>
      </c>
      <c r="AM8" s="369">
        <v>5.56</v>
      </c>
      <c r="AN8" s="369">
        <v>6.25</v>
      </c>
      <c r="AO8" s="369">
        <v>5.56</v>
      </c>
      <c r="AP8" s="369">
        <v>5.56</v>
      </c>
      <c r="AQ8" s="369">
        <v>5.56</v>
      </c>
      <c r="AR8" s="369">
        <v>5.56</v>
      </c>
      <c r="AS8" s="369">
        <v>5.56</v>
      </c>
      <c r="AT8" s="369">
        <v>5.56</v>
      </c>
      <c r="AU8" s="369">
        <v>5.56</v>
      </c>
      <c r="AV8" s="369">
        <v>5.56</v>
      </c>
      <c r="AW8" s="369">
        <v>5.56</v>
      </c>
      <c r="AX8" s="369">
        <v>6.25</v>
      </c>
      <c r="AY8" s="369">
        <v>5.56</v>
      </c>
      <c r="AZ8" s="369">
        <v>5.56</v>
      </c>
      <c r="BA8" s="369">
        <v>5.56</v>
      </c>
      <c r="BB8" s="369">
        <v>5.56</v>
      </c>
      <c r="BC8" s="369">
        <v>5.56</v>
      </c>
      <c r="BD8" s="369">
        <v>5.56</v>
      </c>
      <c r="BE8" s="369">
        <v>5.56</v>
      </c>
      <c r="BF8" s="369">
        <v>5.56</v>
      </c>
      <c r="BG8" s="369">
        <v>5.56</v>
      </c>
      <c r="BH8" s="369">
        <v>5.56</v>
      </c>
      <c r="BI8" s="369">
        <v>5.56</v>
      </c>
      <c r="BJ8" s="369">
        <v>5.56</v>
      </c>
      <c r="BK8" s="369">
        <v>6.25</v>
      </c>
      <c r="BL8" s="369">
        <v>5.56</v>
      </c>
      <c r="BM8" s="369">
        <v>5.56</v>
      </c>
      <c r="BN8" s="369">
        <v>5.56</v>
      </c>
      <c r="BO8" s="369">
        <v>5.56</v>
      </c>
      <c r="BP8" s="369">
        <v>5.56</v>
      </c>
      <c r="BQ8" s="369">
        <v>5.56</v>
      </c>
      <c r="BR8" s="369">
        <v>5.56</v>
      </c>
      <c r="BS8" s="369">
        <v>5.56</v>
      </c>
      <c r="BT8" s="369">
        <v>6.25</v>
      </c>
      <c r="BU8" s="369">
        <v>5.56</v>
      </c>
      <c r="BV8" s="369">
        <v>5.56</v>
      </c>
      <c r="BW8" s="369">
        <v>5.56</v>
      </c>
      <c r="BX8" s="370">
        <v>5.56</v>
      </c>
      <c r="BY8" s="370">
        <v>5.56</v>
      </c>
      <c r="BZ8" s="370">
        <v>7.14</v>
      </c>
      <c r="CA8" s="370">
        <v>5.56</v>
      </c>
      <c r="CB8" s="370">
        <v>6.25</v>
      </c>
      <c r="CC8" s="370">
        <v>6.25</v>
      </c>
      <c r="CD8" s="370">
        <v>5.56</v>
      </c>
      <c r="CE8" s="370" t="s">
        <v>170</v>
      </c>
      <c r="CF8" s="370">
        <v>5.56</v>
      </c>
      <c r="CG8" s="370">
        <v>5.56</v>
      </c>
      <c r="CH8" s="370">
        <v>5.56</v>
      </c>
      <c r="CI8" s="370">
        <v>6.25</v>
      </c>
      <c r="CJ8" s="370">
        <v>5.56</v>
      </c>
      <c r="CK8" s="370">
        <v>6.25</v>
      </c>
      <c r="CL8" s="370">
        <v>5.56</v>
      </c>
      <c r="CM8" s="370">
        <v>5.56</v>
      </c>
      <c r="CN8" s="370">
        <v>5.56</v>
      </c>
      <c r="CO8" s="370">
        <v>5.56</v>
      </c>
      <c r="CP8" s="370">
        <v>5.56</v>
      </c>
      <c r="CQ8" s="370">
        <v>5.56</v>
      </c>
      <c r="CR8" s="370">
        <v>5.56</v>
      </c>
      <c r="CS8" s="370">
        <v>5.56</v>
      </c>
      <c r="CT8" s="370">
        <v>5.56</v>
      </c>
      <c r="CU8" s="370">
        <v>5.56</v>
      </c>
      <c r="CV8" s="370">
        <v>5.56</v>
      </c>
      <c r="CW8" s="370">
        <v>6.25</v>
      </c>
      <c r="CX8" s="370">
        <v>5.56</v>
      </c>
      <c r="CY8" s="370">
        <v>5.56</v>
      </c>
      <c r="CZ8" s="370">
        <v>5.56</v>
      </c>
      <c r="DA8" s="370">
        <v>5.56</v>
      </c>
      <c r="DB8" s="370">
        <v>5.56</v>
      </c>
      <c r="DC8" s="370">
        <v>5.56</v>
      </c>
      <c r="DD8" s="370">
        <v>5.56</v>
      </c>
      <c r="DE8" s="370">
        <v>6.25</v>
      </c>
      <c r="DF8" s="370">
        <v>6.25</v>
      </c>
      <c r="DG8" s="370">
        <v>5.56</v>
      </c>
      <c r="DH8" s="370">
        <v>6.25</v>
      </c>
      <c r="DI8" s="370">
        <v>5.56</v>
      </c>
      <c r="DJ8" s="370">
        <v>5.56</v>
      </c>
      <c r="DK8" s="370">
        <v>6.25</v>
      </c>
      <c r="DL8" s="370">
        <v>6.25</v>
      </c>
      <c r="DM8" s="370">
        <v>5.56</v>
      </c>
      <c r="DN8" s="370">
        <v>6.25</v>
      </c>
      <c r="DO8" s="370">
        <v>5.56</v>
      </c>
      <c r="DP8" s="370">
        <v>5.56</v>
      </c>
      <c r="DQ8" s="370">
        <v>6.25</v>
      </c>
      <c r="DR8" s="370">
        <v>5.56</v>
      </c>
      <c r="DS8" s="370">
        <v>5</v>
      </c>
      <c r="DT8" s="370">
        <v>5</v>
      </c>
      <c r="DU8" s="370">
        <v>5.56</v>
      </c>
      <c r="DV8" s="370">
        <v>5</v>
      </c>
      <c r="DW8" s="370">
        <v>5.56</v>
      </c>
      <c r="DX8" s="371">
        <v>5.56</v>
      </c>
      <c r="DY8" s="371">
        <v>5.56</v>
      </c>
      <c r="DZ8" s="371">
        <v>5.56</v>
      </c>
      <c r="EA8" s="371">
        <v>5.56</v>
      </c>
      <c r="EB8" s="371">
        <v>5.56</v>
      </c>
      <c r="EC8" s="371">
        <v>5.56</v>
      </c>
      <c r="ED8" s="371">
        <v>5.56</v>
      </c>
      <c r="EE8" s="371">
        <v>6.25</v>
      </c>
      <c r="EF8" s="371">
        <v>5.56</v>
      </c>
    </row>
    <row r="9" spans="1:136" x14ac:dyDescent="0.25">
      <c r="A9" s="25" t="s">
        <v>3</v>
      </c>
      <c r="B9" s="44">
        <v>1.95</v>
      </c>
      <c r="C9" s="45">
        <v>3.77</v>
      </c>
      <c r="D9" s="46">
        <v>6.59</v>
      </c>
      <c r="E9" s="61">
        <v>6.71</v>
      </c>
      <c r="F9" s="62">
        <v>32.08</v>
      </c>
      <c r="G9" s="63">
        <v>2.94</v>
      </c>
      <c r="H9" s="83">
        <v>7279.78</v>
      </c>
      <c r="I9" s="84">
        <v>8669.67</v>
      </c>
      <c r="J9" s="85">
        <v>8258.4699999999993</v>
      </c>
      <c r="K9" s="107">
        <v>14122.14</v>
      </c>
      <c r="L9" s="108">
        <v>14027.78</v>
      </c>
      <c r="M9" s="109">
        <v>14388.83</v>
      </c>
      <c r="N9" s="131">
        <v>23801.11</v>
      </c>
      <c r="O9" s="132">
        <v>35749.03</v>
      </c>
      <c r="P9" s="133">
        <v>34499.86</v>
      </c>
      <c r="Q9" s="155">
        <v>59697.99</v>
      </c>
      <c r="R9" s="156">
        <v>57349.58</v>
      </c>
      <c r="S9" s="157">
        <v>55821.11</v>
      </c>
      <c r="T9" s="179">
        <v>159175.69</v>
      </c>
      <c r="U9" s="180">
        <v>189847.92</v>
      </c>
      <c r="V9" s="181">
        <v>162964.24</v>
      </c>
      <c r="W9" s="203">
        <v>329662.15000000002</v>
      </c>
      <c r="X9" s="204">
        <v>307402.19</v>
      </c>
      <c r="Y9" s="205">
        <v>353426.39</v>
      </c>
      <c r="Z9" s="227">
        <v>28951.32</v>
      </c>
      <c r="AA9" s="228">
        <v>31080.83</v>
      </c>
      <c r="AB9" s="229">
        <v>30888.47</v>
      </c>
      <c r="AC9" s="13">
        <v>10.5</v>
      </c>
      <c r="AD9" s="13">
        <v>17.78</v>
      </c>
      <c r="AE9" s="13">
        <v>5.57</v>
      </c>
      <c r="AF9" s="13">
        <v>6079.33</v>
      </c>
      <c r="AG9" s="13">
        <v>7074.31</v>
      </c>
      <c r="AH9" s="13">
        <v>7672.54</v>
      </c>
      <c r="AI9" s="13">
        <v>13650.92</v>
      </c>
      <c r="AJ9" s="13">
        <v>14589.59</v>
      </c>
      <c r="AK9" s="13">
        <v>14756.68</v>
      </c>
      <c r="AL9" s="13">
        <v>23347.05</v>
      </c>
      <c r="AM9" s="13">
        <v>31564.67</v>
      </c>
      <c r="AN9" s="13">
        <v>30558.38</v>
      </c>
      <c r="AO9" s="13">
        <v>47539.5</v>
      </c>
      <c r="AP9" s="13">
        <v>52140.28</v>
      </c>
      <c r="AQ9" s="13">
        <v>57818.75</v>
      </c>
      <c r="AR9" s="13">
        <v>140200.14000000001</v>
      </c>
      <c r="AS9" s="13">
        <v>147665.97</v>
      </c>
      <c r="AT9" s="13">
        <v>106399.44</v>
      </c>
      <c r="AU9" s="13">
        <v>264758.33</v>
      </c>
      <c r="AV9" s="13">
        <v>305135.76</v>
      </c>
      <c r="AW9" s="13">
        <v>308700.69</v>
      </c>
      <c r="AX9" s="13">
        <v>32419.14</v>
      </c>
      <c r="AY9" s="13">
        <v>27495.83</v>
      </c>
      <c r="AZ9" s="13">
        <v>24430.42</v>
      </c>
      <c r="BA9" s="251">
        <v>158.80000000000001</v>
      </c>
      <c r="BB9" s="251">
        <v>90.15</v>
      </c>
      <c r="BC9" s="251">
        <v>26.08</v>
      </c>
      <c r="BD9" s="251">
        <v>6537.78</v>
      </c>
      <c r="BE9" s="251">
        <v>4250.87</v>
      </c>
      <c r="BF9" s="251">
        <v>6723.18</v>
      </c>
      <c r="BG9" s="251">
        <v>14305.07</v>
      </c>
      <c r="BH9" s="251">
        <v>16205.88</v>
      </c>
      <c r="BI9" s="251">
        <v>16124.94</v>
      </c>
      <c r="BJ9" s="251">
        <v>28021.11</v>
      </c>
      <c r="BK9" s="251">
        <v>25778.59</v>
      </c>
      <c r="BL9" s="251">
        <v>22770.83</v>
      </c>
      <c r="BM9" s="251">
        <v>54696.67</v>
      </c>
      <c r="BN9" s="251">
        <v>46596.11</v>
      </c>
      <c r="BO9" s="251">
        <v>69315.97</v>
      </c>
      <c r="BP9" s="251">
        <v>159507.12</v>
      </c>
      <c r="BQ9" s="251">
        <v>155512.15</v>
      </c>
      <c r="BR9" s="251">
        <v>162477.78</v>
      </c>
      <c r="BS9" s="251">
        <v>234048.26</v>
      </c>
      <c r="BT9" s="251">
        <v>315617.58</v>
      </c>
      <c r="BU9" s="251">
        <v>311866.67</v>
      </c>
      <c r="BV9" s="251">
        <v>29983.86</v>
      </c>
      <c r="BW9" s="251">
        <v>30048.720000000001</v>
      </c>
      <c r="BX9" s="252">
        <v>30346.880000000001</v>
      </c>
      <c r="BY9" s="15">
        <v>39.31</v>
      </c>
      <c r="BZ9" s="15">
        <v>29.22</v>
      </c>
      <c r="CA9" s="15">
        <v>38.909999999999997</v>
      </c>
      <c r="CB9" s="15">
        <v>7724.63</v>
      </c>
      <c r="CC9" s="15">
        <v>7102.51</v>
      </c>
      <c r="CD9" s="15">
        <v>6662.26</v>
      </c>
      <c r="CE9" s="15" t="s">
        <v>170</v>
      </c>
      <c r="CF9" s="15">
        <v>61951.25</v>
      </c>
      <c r="CG9" s="15">
        <v>58506.94</v>
      </c>
      <c r="CH9" s="15">
        <v>312739.93</v>
      </c>
      <c r="CI9" s="15">
        <v>324256.25</v>
      </c>
      <c r="CJ9" s="15">
        <v>296852.08</v>
      </c>
      <c r="CK9" s="265">
        <v>91.91</v>
      </c>
      <c r="CL9" s="265">
        <v>16.170000000000002</v>
      </c>
      <c r="CM9" s="265">
        <v>30.17</v>
      </c>
      <c r="CN9" s="265">
        <v>7069.22</v>
      </c>
      <c r="CO9" s="265">
        <v>6630.33</v>
      </c>
      <c r="CP9" s="265">
        <v>8152.61</v>
      </c>
      <c r="CQ9" s="265">
        <v>58892.36</v>
      </c>
      <c r="CR9" s="265">
        <v>46608.69</v>
      </c>
      <c r="CS9" s="265">
        <v>60227.92</v>
      </c>
      <c r="CT9" s="265">
        <v>309219.78999999998</v>
      </c>
      <c r="CU9" s="265">
        <v>256977.78</v>
      </c>
      <c r="CV9" s="265">
        <v>240219.44</v>
      </c>
      <c r="CW9" s="14">
        <v>26.63</v>
      </c>
      <c r="CX9" s="14">
        <v>119.24</v>
      </c>
      <c r="CY9" s="14">
        <v>6.38</v>
      </c>
      <c r="CZ9" s="14">
        <v>2495.5700000000002</v>
      </c>
      <c r="DA9" s="14">
        <v>2890.73</v>
      </c>
      <c r="DB9" s="14">
        <v>7082.84</v>
      </c>
      <c r="DC9" s="14">
        <v>14921.75</v>
      </c>
      <c r="DD9" s="14">
        <v>12519.58</v>
      </c>
      <c r="DE9" s="14">
        <v>17136.189999999999</v>
      </c>
      <c r="DF9" s="14">
        <v>30784.66</v>
      </c>
      <c r="DG9" s="14">
        <v>27540.17</v>
      </c>
      <c r="DH9" s="14">
        <v>31653.22</v>
      </c>
      <c r="DI9" s="14">
        <v>25324.51</v>
      </c>
      <c r="DJ9" s="14">
        <v>56736.04</v>
      </c>
      <c r="DK9" s="14">
        <v>66923.83</v>
      </c>
      <c r="DL9" s="14">
        <v>140691.41</v>
      </c>
      <c r="DM9" s="14">
        <v>164604.03</v>
      </c>
      <c r="DN9" s="14">
        <v>160155.78</v>
      </c>
      <c r="DO9" s="14">
        <v>256555.21</v>
      </c>
      <c r="DP9" s="14">
        <v>317719.09999999998</v>
      </c>
      <c r="DQ9" s="14">
        <v>346513.67</v>
      </c>
      <c r="DR9" s="14">
        <v>24680.76</v>
      </c>
      <c r="DS9" s="14">
        <v>25851.439999999999</v>
      </c>
      <c r="DT9" s="14">
        <v>24648.13</v>
      </c>
      <c r="DU9" s="280">
        <v>7.47</v>
      </c>
      <c r="DV9" s="280">
        <v>5.28</v>
      </c>
      <c r="DW9" s="280">
        <v>22.9</v>
      </c>
      <c r="DX9" s="283">
        <v>6779.92</v>
      </c>
      <c r="DY9" s="283">
        <v>6670.65</v>
      </c>
      <c r="DZ9" s="283">
        <v>7421.46</v>
      </c>
      <c r="EA9" s="283">
        <v>51498.33</v>
      </c>
      <c r="EB9" s="283">
        <v>50301.39</v>
      </c>
      <c r="EC9" s="283">
        <v>49640.92</v>
      </c>
      <c r="ED9" s="283">
        <v>252338.33</v>
      </c>
      <c r="EE9" s="283">
        <v>299843.75</v>
      </c>
      <c r="EF9" s="283">
        <v>259953.47</v>
      </c>
    </row>
    <row r="10" spans="1:136" x14ac:dyDescent="0.25">
      <c r="A10" s="25" t="s">
        <v>4</v>
      </c>
      <c r="B10" s="44">
        <v>185.14</v>
      </c>
      <c r="C10" s="45">
        <v>174.53</v>
      </c>
      <c r="D10" s="46">
        <v>137.71</v>
      </c>
      <c r="E10" s="61">
        <v>155.91</v>
      </c>
      <c r="F10" s="62">
        <v>308.47000000000003</v>
      </c>
      <c r="G10" s="63">
        <v>152.5</v>
      </c>
      <c r="H10" s="83">
        <v>5678.58</v>
      </c>
      <c r="I10" s="84">
        <v>7386.78</v>
      </c>
      <c r="J10" s="85">
        <v>6396.36</v>
      </c>
      <c r="K10" s="107">
        <v>10726.69</v>
      </c>
      <c r="L10" s="108">
        <v>11674.42</v>
      </c>
      <c r="M10" s="109">
        <v>11255.28</v>
      </c>
      <c r="N10" s="131">
        <v>17919.310000000001</v>
      </c>
      <c r="O10" s="132">
        <v>27034.31</v>
      </c>
      <c r="P10" s="133">
        <v>26107.360000000001</v>
      </c>
      <c r="Q10" s="155">
        <v>47184.51</v>
      </c>
      <c r="R10" s="156">
        <v>42044.03</v>
      </c>
      <c r="S10" s="157">
        <v>43660.83</v>
      </c>
      <c r="T10" s="179">
        <v>114081.94</v>
      </c>
      <c r="U10" s="180">
        <v>160189.57999999999</v>
      </c>
      <c r="V10" s="181">
        <v>113051.74</v>
      </c>
      <c r="W10" s="203">
        <v>246097.57</v>
      </c>
      <c r="X10" s="204">
        <v>224895</v>
      </c>
      <c r="Y10" s="205">
        <v>292479.51</v>
      </c>
      <c r="Z10" s="227">
        <v>21986.11</v>
      </c>
      <c r="AA10" s="228">
        <v>22482.78</v>
      </c>
      <c r="AB10" s="229">
        <v>23136.25</v>
      </c>
      <c r="AC10" s="13">
        <v>109.61</v>
      </c>
      <c r="AD10" s="13">
        <v>221.08</v>
      </c>
      <c r="AE10" s="13">
        <v>96.57</v>
      </c>
      <c r="AF10" s="13">
        <v>2750.54</v>
      </c>
      <c r="AG10" s="13">
        <v>3857.92</v>
      </c>
      <c r="AH10" s="13">
        <v>3725.96</v>
      </c>
      <c r="AI10" s="13">
        <v>6790.88</v>
      </c>
      <c r="AJ10" s="13">
        <v>6666.76</v>
      </c>
      <c r="AK10" s="13">
        <v>4476.93</v>
      </c>
      <c r="AL10" s="13">
        <v>14054.75</v>
      </c>
      <c r="AM10" s="13">
        <v>11167.56</v>
      </c>
      <c r="AN10" s="13">
        <v>15441.03</v>
      </c>
      <c r="AO10" s="13">
        <v>17178.47</v>
      </c>
      <c r="AP10" s="13">
        <v>26779.03</v>
      </c>
      <c r="AQ10" s="13">
        <v>22975.14</v>
      </c>
      <c r="AR10" s="13">
        <v>45609.1</v>
      </c>
      <c r="AS10" s="13">
        <v>57781.94</v>
      </c>
      <c r="AT10" s="13">
        <v>37871.25</v>
      </c>
      <c r="AU10" s="13">
        <v>115353.13</v>
      </c>
      <c r="AV10" s="13">
        <v>79257.289999999994</v>
      </c>
      <c r="AW10" s="13">
        <v>132505.21</v>
      </c>
      <c r="AX10" s="13">
        <v>19564.61</v>
      </c>
      <c r="AY10" s="13">
        <v>15837.85</v>
      </c>
      <c r="AZ10" s="13">
        <v>15923.06</v>
      </c>
      <c r="BA10" s="251">
        <v>678.89</v>
      </c>
      <c r="BB10" s="251">
        <v>134.66</v>
      </c>
      <c r="BC10" s="251">
        <v>133.66</v>
      </c>
      <c r="BD10" s="251">
        <v>926.8</v>
      </c>
      <c r="BE10" s="251">
        <v>724.51</v>
      </c>
      <c r="BF10" s="251">
        <v>932.98</v>
      </c>
      <c r="BG10" s="251">
        <v>1587.02</v>
      </c>
      <c r="BH10" s="251">
        <v>1724.63</v>
      </c>
      <c r="BI10" s="251">
        <v>1881.98</v>
      </c>
      <c r="BJ10" s="251">
        <v>3471.58</v>
      </c>
      <c r="BK10" s="251">
        <v>2742.28</v>
      </c>
      <c r="BL10" s="251">
        <v>2596.0300000000002</v>
      </c>
      <c r="BM10" s="251">
        <v>5082.4399999999996</v>
      </c>
      <c r="BN10" s="251">
        <v>4306.47</v>
      </c>
      <c r="BO10" s="251">
        <v>7374.21</v>
      </c>
      <c r="BP10" s="251">
        <v>16575.759999999998</v>
      </c>
      <c r="BQ10" s="251">
        <v>15425.76</v>
      </c>
      <c r="BR10" s="251">
        <v>18214.64</v>
      </c>
      <c r="BS10" s="251">
        <v>27336.080000000002</v>
      </c>
      <c r="BT10" s="251">
        <v>37465.589999999997</v>
      </c>
      <c r="BU10" s="251">
        <v>30807</v>
      </c>
      <c r="BV10" s="251">
        <v>8291.36</v>
      </c>
      <c r="BW10" s="251">
        <v>9507.75</v>
      </c>
      <c r="BX10" s="252">
        <v>9201.36</v>
      </c>
      <c r="BY10" s="15">
        <v>63.14</v>
      </c>
      <c r="BZ10" s="15">
        <v>51.71</v>
      </c>
      <c r="CA10" s="15">
        <v>34.119999999999997</v>
      </c>
      <c r="CB10" s="15">
        <v>1465.33</v>
      </c>
      <c r="CC10" s="15">
        <v>1260.99</v>
      </c>
      <c r="CD10" s="15">
        <v>1265.3699999999999</v>
      </c>
      <c r="CE10" s="15" t="s">
        <v>170</v>
      </c>
      <c r="CF10" s="15">
        <v>11364.67</v>
      </c>
      <c r="CG10" s="15">
        <v>8265.07</v>
      </c>
      <c r="CH10" s="15">
        <v>62146.32</v>
      </c>
      <c r="CI10" s="15">
        <v>70103.13</v>
      </c>
      <c r="CJ10" s="15">
        <v>55380.69</v>
      </c>
      <c r="CK10" s="265">
        <v>31.26</v>
      </c>
      <c r="CL10" s="265">
        <v>30.45</v>
      </c>
      <c r="CM10" s="265">
        <v>25.02</v>
      </c>
      <c r="CN10" s="265">
        <v>825.32</v>
      </c>
      <c r="CO10" s="265">
        <v>743.3</v>
      </c>
      <c r="CP10" s="265">
        <v>954.4</v>
      </c>
      <c r="CQ10" s="265">
        <v>6576.43</v>
      </c>
      <c r="CR10" s="265">
        <v>6364.7</v>
      </c>
      <c r="CS10" s="265">
        <v>7335.97</v>
      </c>
      <c r="CT10" s="265">
        <v>39419.75</v>
      </c>
      <c r="CU10" s="265">
        <v>28779.24</v>
      </c>
      <c r="CV10" s="265">
        <v>5776.91</v>
      </c>
      <c r="CW10" s="14">
        <v>131.88999999999999</v>
      </c>
      <c r="CX10" s="14">
        <v>128.53</v>
      </c>
      <c r="CY10" s="14">
        <v>87.4</v>
      </c>
      <c r="CZ10" s="14">
        <v>1440.91</v>
      </c>
      <c r="DA10" s="14">
        <v>1538.51</v>
      </c>
      <c r="DB10" s="14">
        <v>3025.26</v>
      </c>
      <c r="DC10" s="14">
        <v>7426.17</v>
      </c>
      <c r="DD10" s="14">
        <v>7093.06</v>
      </c>
      <c r="DE10" s="14">
        <v>8179.5</v>
      </c>
      <c r="DF10" s="14">
        <v>14364.78</v>
      </c>
      <c r="DG10" s="14">
        <v>14280.92</v>
      </c>
      <c r="DH10" s="14">
        <v>16208.44</v>
      </c>
      <c r="DI10" s="14">
        <v>11352.36</v>
      </c>
      <c r="DJ10" s="14">
        <v>30486.6</v>
      </c>
      <c r="DK10" s="14">
        <v>37039.769999999997</v>
      </c>
      <c r="DL10" s="14">
        <v>71159.06</v>
      </c>
      <c r="DM10" s="14">
        <v>91012.36</v>
      </c>
      <c r="DN10" s="14">
        <v>79890.78</v>
      </c>
      <c r="DO10" s="14">
        <v>117651.74</v>
      </c>
      <c r="DP10" s="14">
        <v>136430.9</v>
      </c>
      <c r="DQ10" s="14">
        <v>137704.29999999999</v>
      </c>
      <c r="DR10" s="14">
        <v>17055.689999999999</v>
      </c>
      <c r="DS10" s="14">
        <v>16263.81</v>
      </c>
      <c r="DT10" s="14">
        <v>15609.63</v>
      </c>
      <c r="DU10" s="280">
        <v>34.86</v>
      </c>
      <c r="DV10" s="280">
        <v>37.03</v>
      </c>
      <c r="DW10" s="280">
        <v>34.369999999999997</v>
      </c>
      <c r="DX10" s="283">
        <v>1510.58</v>
      </c>
      <c r="DY10" s="283">
        <v>1228.33</v>
      </c>
      <c r="DZ10" s="283">
        <v>1376.07</v>
      </c>
      <c r="EA10" s="283">
        <v>8082.64</v>
      </c>
      <c r="EB10" s="283">
        <v>8027.94</v>
      </c>
      <c r="EC10" s="283">
        <v>9501.4699999999993</v>
      </c>
      <c r="ED10" s="283">
        <v>46542.5</v>
      </c>
      <c r="EE10" s="283">
        <v>51326.720000000001</v>
      </c>
      <c r="EF10" s="283">
        <v>48324.86</v>
      </c>
    </row>
    <row r="11" spans="1:136" x14ac:dyDescent="0.25">
      <c r="A11" s="25" t="s">
        <v>5</v>
      </c>
      <c r="B11" s="44">
        <v>11.11</v>
      </c>
      <c r="C11" s="45">
        <v>4.95</v>
      </c>
      <c r="D11" s="46">
        <v>11.11</v>
      </c>
      <c r="E11" s="61">
        <v>5.97</v>
      </c>
      <c r="F11" s="62">
        <v>28.12</v>
      </c>
      <c r="G11" s="63">
        <v>4.54</v>
      </c>
      <c r="H11" s="83">
        <v>6057.81</v>
      </c>
      <c r="I11" s="84">
        <v>9375.4699999999993</v>
      </c>
      <c r="J11" s="85">
        <v>8351</v>
      </c>
      <c r="K11" s="107">
        <v>11029.19</v>
      </c>
      <c r="L11" s="108">
        <v>10346.469999999999</v>
      </c>
      <c r="M11" s="109">
        <v>9212.44</v>
      </c>
      <c r="N11" s="131">
        <v>18264.03</v>
      </c>
      <c r="O11" s="132">
        <v>30395.279999999999</v>
      </c>
      <c r="P11" s="133">
        <v>25571.11</v>
      </c>
      <c r="Q11" s="155">
        <v>40953.47</v>
      </c>
      <c r="R11" s="156">
        <v>46899.03</v>
      </c>
      <c r="S11" s="157">
        <v>36048.06</v>
      </c>
      <c r="T11" s="179">
        <v>116510.42</v>
      </c>
      <c r="U11" s="180">
        <v>146452.07999999999</v>
      </c>
      <c r="V11" s="181">
        <v>167018.4</v>
      </c>
      <c r="W11" s="203">
        <v>250791.67</v>
      </c>
      <c r="X11" s="204">
        <v>203279.69</v>
      </c>
      <c r="Y11" s="205">
        <v>315332.28999999998</v>
      </c>
      <c r="Z11" s="227">
        <v>17648.54</v>
      </c>
      <c r="AA11" s="228">
        <v>17862.36</v>
      </c>
      <c r="AB11" s="229">
        <v>23562.43</v>
      </c>
      <c r="AC11" s="13">
        <v>72.45</v>
      </c>
      <c r="AD11" s="13">
        <v>11.11</v>
      </c>
      <c r="AE11" s="13">
        <v>11.11</v>
      </c>
      <c r="AF11" s="13">
        <v>2199.7199999999998</v>
      </c>
      <c r="AG11" s="13">
        <v>3506.45</v>
      </c>
      <c r="AH11" s="13">
        <v>3110.21</v>
      </c>
      <c r="AI11" s="13">
        <v>5484.74</v>
      </c>
      <c r="AJ11" s="13">
        <v>6586.88</v>
      </c>
      <c r="AK11" s="13">
        <v>4141.1899999999996</v>
      </c>
      <c r="AL11" s="13">
        <v>12167.93</v>
      </c>
      <c r="AM11" s="13">
        <v>13942.28</v>
      </c>
      <c r="AN11" s="13">
        <v>18320.63</v>
      </c>
      <c r="AO11" s="13">
        <v>16736.080000000002</v>
      </c>
      <c r="AP11" s="13">
        <v>29096.32</v>
      </c>
      <c r="AQ11" s="13">
        <v>27537.43</v>
      </c>
      <c r="AR11" s="13">
        <v>51292.22</v>
      </c>
      <c r="AS11" s="13">
        <v>81560.42</v>
      </c>
      <c r="AT11" s="13">
        <v>49957.71</v>
      </c>
      <c r="AU11" s="13">
        <v>75738.89</v>
      </c>
      <c r="AV11" s="13">
        <v>82984.03</v>
      </c>
      <c r="AW11" s="13">
        <v>133831.94</v>
      </c>
      <c r="AX11" s="13">
        <v>19984.3</v>
      </c>
      <c r="AY11" s="13">
        <v>13439.51</v>
      </c>
      <c r="AZ11" s="13">
        <v>12472.5</v>
      </c>
      <c r="BA11" s="251">
        <v>25.28</v>
      </c>
      <c r="BB11" s="251">
        <v>9.93</v>
      </c>
      <c r="BC11" s="251">
        <v>7.57</v>
      </c>
      <c r="BD11" s="251">
        <v>1148.5</v>
      </c>
      <c r="BE11" s="251">
        <v>871.37</v>
      </c>
      <c r="BF11" s="251">
        <v>984.05</v>
      </c>
      <c r="BG11" s="251">
        <v>1812.97</v>
      </c>
      <c r="BH11" s="251">
        <v>2227.5300000000002</v>
      </c>
      <c r="BI11" s="251">
        <v>3493.18</v>
      </c>
      <c r="BJ11" s="251">
        <v>4444.25</v>
      </c>
      <c r="BK11" s="251">
        <v>4010.09</v>
      </c>
      <c r="BL11" s="251">
        <v>5064.93</v>
      </c>
      <c r="BM11" s="251">
        <v>7593.75</v>
      </c>
      <c r="BN11" s="251">
        <v>7663.47</v>
      </c>
      <c r="BO11" s="251">
        <v>11527.64</v>
      </c>
      <c r="BP11" s="251">
        <v>29160.35</v>
      </c>
      <c r="BQ11" s="251">
        <v>28805.97</v>
      </c>
      <c r="BR11" s="251">
        <v>24179.31</v>
      </c>
      <c r="BS11" s="251">
        <v>35544.33</v>
      </c>
      <c r="BT11" s="251">
        <v>42916.13</v>
      </c>
      <c r="BU11" s="251">
        <v>43480.25</v>
      </c>
      <c r="BV11" s="251">
        <v>13187.97</v>
      </c>
      <c r="BW11" s="251">
        <v>10661.75</v>
      </c>
      <c r="BX11" s="252">
        <v>13336.18</v>
      </c>
      <c r="BY11" s="15">
        <v>4.82</v>
      </c>
      <c r="BZ11" s="15">
        <v>17.579999999999998</v>
      </c>
      <c r="CA11" s="15">
        <v>5.35</v>
      </c>
      <c r="CB11" s="15">
        <v>1687.97</v>
      </c>
      <c r="CC11" s="15">
        <v>2496.56</v>
      </c>
      <c r="CD11" s="15">
        <v>3132.67</v>
      </c>
      <c r="CE11" s="15" t="s">
        <v>170</v>
      </c>
      <c r="CF11" s="15">
        <v>16307.43</v>
      </c>
      <c r="CG11" s="15">
        <v>12310.32</v>
      </c>
      <c r="CH11" s="15">
        <v>110798.96</v>
      </c>
      <c r="CI11" s="15">
        <v>82976.72</v>
      </c>
      <c r="CJ11" s="15">
        <v>91436.6</v>
      </c>
      <c r="CK11" s="265">
        <v>12.5</v>
      </c>
      <c r="CL11" s="265">
        <v>11.11</v>
      </c>
      <c r="CM11" s="265">
        <v>11.11</v>
      </c>
      <c r="CN11" s="265">
        <v>1252.6199999999999</v>
      </c>
      <c r="CO11" s="265">
        <v>1171.17</v>
      </c>
      <c r="CP11" s="265">
        <v>1378.6</v>
      </c>
      <c r="CQ11" s="265">
        <v>6883.74</v>
      </c>
      <c r="CR11" s="265">
        <v>9016.75</v>
      </c>
      <c r="CS11" s="265">
        <v>8808.67</v>
      </c>
      <c r="CT11" s="265">
        <v>88651.11</v>
      </c>
      <c r="CU11" s="265">
        <v>52684.31</v>
      </c>
      <c r="CV11" s="265">
        <v>10184.67</v>
      </c>
      <c r="CW11" s="14">
        <v>6.92</v>
      </c>
      <c r="CX11" s="14">
        <v>15.4</v>
      </c>
      <c r="CY11" s="14">
        <v>4.0599999999999996</v>
      </c>
      <c r="CZ11" s="14">
        <v>1041.27</v>
      </c>
      <c r="DA11" s="14">
        <v>1972.06</v>
      </c>
      <c r="DB11" s="14">
        <v>4252.5200000000004</v>
      </c>
      <c r="DC11" s="14">
        <v>8034.64</v>
      </c>
      <c r="DD11" s="14">
        <v>6802.03</v>
      </c>
      <c r="DE11" s="14">
        <v>6746.59</v>
      </c>
      <c r="DF11" s="14">
        <v>13429.53</v>
      </c>
      <c r="DG11" s="14">
        <v>15142.53</v>
      </c>
      <c r="DH11" s="14">
        <v>17351.38</v>
      </c>
      <c r="DI11" s="14">
        <v>9829.93</v>
      </c>
      <c r="DJ11" s="14">
        <v>27222.85</v>
      </c>
      <c r="DK11" s="14">
        <v>32483.360000000001</v>
      </c>
      <c r="DL11" s="14">
        <v>89470.63</v>
      </c>
      <c r="DM11" s="14">
        <v>88976.67</v>
      </c>
      <c r="DN11" s="14">
        <v>83286.559999999998</v>
      </c>
      <c r="DO11" s="14">
        <v>163501.74</v>
      </c>
      <c r="DP11" s="14">
        <v>195569.44</v>
      </c>
      <c r="DQ11" s="14">
        <v>144991.41</v>
      </c>
      <c r="DR11" s="14">
        <v>14516.18</v>
      </c>
      <c r="DS11" s="14">
        <v>15981.69</v>
      </c>
      <c r="DT11" s="14">
        <v>14006.25</v>
      </c>
      <c r="DU11" s="280">
        <v>11.11</v>
      </c>
      <c r="DV11" s="280">
        <v>10</v>
      </c>
      <c r="DW11" s="280">
        <v>11.11</v>
      </c>
      <c r="DX11" s="283">
        <v>2529.2199999999998</v>
      </c>
      <c r="DY11" s="283">
        <v>1388.21</v>
      </c>
      <c r="DZ11" s="283">
        <v>1293.53</v>
      </c>
      <c r="EA11" s="283">
        <v>7809.17</v>
      </c>
      <c r="EB11" s="283">
        <v>8743.14</v>
      </c>
      <c r="EC11" s="283">
        <v>14660.92</v>
      </c>
      <c r="ED11" s="283">
        <v>50471.25</v>
      </c>
      <c r="EE11" s="283">
        <v>54865.94</v>
      </c>
      <c r="EF11" s="283">
        <v>56443.47</v>
      </c>
    </row>
    <row r="12" spans="1:136" x14ac:dyDescent="0.25">
      <c r="A12" s="25"/>
      <c r="B12" s="47" t="s">
        <v>15</v>
      </c>
      <c r="C12" s="48" t="s">
        <v>14</v>
      </c>
      <c r="D12" s="49" t="s">
        <v>166</v>
      </c>
      <c r="E12" s="64" t="s">
        <v>15</v>
      </c>
      <c r="F12" s="65" t="s">
        <v>14</v>
      </c>
      <c r="G12" s="66" t="s">
        <v>166</v>
      </c>
      <c r="H12" s="86" t="s">
        <v>15</v>
      </c>
      <c r="I12" s="87" t="s">
        <v>14</v>
      </c>
      <c r="J12" s="88" t="s">
        <v>166</v>
      </c>
      <c r="K12" s="110" t="s">
        <v>15</v>
      </c>
      <c r="L12" s="111" t="s">
        <v>14</v>
      </c>
      <c r="M12" s="112" t="s">
        <v>166</v>
      </c>
      <c r="N12" s="134" t="s">
        <v>15</v>
      </c>
      <c r="O12" s="135" t="s">
        <v>14</v>
      </c>
      <c r="P12" s="136" t="s">
        <v>166</v>
      </c>
      <c r="Q12" s="158" t="s">
        <v>15</v>
      </c>
      <c r="R12" s="159" t="s">
        <v>14</v>
      </c>
      <c r="S12" s="160" t="s">
        <v>166</v>
      </c>
      <c r="T12" s="182" t="s">
        <v>15</v>
      </c>
      <c r="U12" s="183" t="s">
        <v>14</v>
      </c>
      <c r="V12" s="184" t="s">
        <v>166</v>
      </c>
      <c r="W12" s="206" t="s">
        <v>15</v>
      </c>
      <c r="X12" s="207" t="s">
        <v>14</v>
      </c>
      <c r="Y12" s="208" t="s">
        <v>166</v>
      </c>
      <c r="Z12" s="230" t="s">
        <v>15</v>
      </c>
      <c r="AA12" s="231" t="s">
        <v>14</v>
      </c>
      <c r="AB12" s="232" t="s">
        <v>166</v>
      </c>
      <c r="AC12" s="242" t="s">
        <v>15</v>
      </c>
      <c r="AD12" s="242" t="s">
        <v>14</v>
      </c>
      <c r="AE12" s="242" t="s">
        <v>166</v>
      </c>
      <c r="AF12" s="242" t="s">
        <v>15</v>
      </c>
      <c r="AG12" s="242" t="s">
        <v>14</v>
      </c>
      <c r="AH12" s="242" t="s">
        <v>166</v>
      </c>
      <c r="AI12" s="242" t="s">
        <v>15</v>
      </c>
      <c r="AJ12" s="242" t="s">
        <v>14</v>
      </c>
      <c r="AK12" s="242" t="s">
        <v>166</v>
      </c>
      <c r="AL12" s="242" t="s">
        <v>15</v>
      </c>
      <c r="AM12" s="242" t="s">
        <v>14</v>
      </c>
      <c r="AN12" s="242" t="s">
        <v>166</v>
      </c>
      <c r="AO12" s="242" t="s">
        <v>15</v>
      </c>
      <c r="AP12" s="242" t="s">
        <v>14</v>
      </c>
      <c r="AQ12" s="242" t="s">
        <v>166</v>
      </c>
      <c r="AR12" s="242" t="s">
        <v>15</v>
      </c>
      <c r="AS12" s="242" t="s">
        <v>14</v>
      </c>
      <c r="AT12" s="242" t="s">
        <v>166</v>
      </c>
      <c r="AU12" s="242" t="s">
        <v>15</v>
      </c>
      <c r="AV12" s="242" t="s">
        <v>14</v>
      </c>
      <c r="AW12" s="242" t="s">
        <v>166</v>
      </c>
      <c r="AX12" s="242" t="s">
        <v>15</v>
      </c>
      <c r="AY12" s="242" t="s">
        <v>14</v>
      </c>
      <c r="AZ12" s="242" t="s">
        <v>166</v>
      </c>
      <c r="BA12" s="253" t="s">
        <v>15</v>
      </c>
      <c r="BB12" s="253" t="s">
        <v>14</v>
      </c>
      <c r="BC12" s="253" t="s">
        <v>166</v>
      </c>
      <c r="BD12" s="253" t="s">
        <v>15</v>
      </c>
      <c r="BE12" s="253" t="s">
        <v>14</v>
      </c>
      <c r="BF12" s="253" t="s">
        <v>166</v>
      </c>
      <c r="BG12" s="253" t="s">
        <v>15</v>
      </c>
      <c r="BH12" s="253" t="s">
        <v>14</v>
      </c>
      <c r="BI12" s="253" t="s">
        <v>166</v>
      </c>
      <c r="BJ12" s="253" t="s">
        <v>15</v>
      </c>
      <c r="BK12" s="253" t="s">
        <v>14</v>
      </c>
      <c r="BL12" s="253" t="s">
        <v>166</v>
      </c>
      <c r="BM12" s="253" t="s">
        <v>15</v>
      </c>
      <c r="BN12" s="253" t="s">
        <v>14</v>
      </c>
      <c r="BO12" s="253" t="s">
        <v>166</v>
      </c>
      <c r="BP12" s="253" t="s">
        <v>15</v>
      </c>
      <c r="BQ12" s="253" t="s">
        <v>14</v>
      </c>
      <c r="BR12" s="253" t="s">
        <v>166</v>
      </c>
      <c r="BS12" s="253" t="s">
        <v>15</v>
      </c>
      <c r="BT12" s="253" t="s">
        <v>14</v>
      </c>
      <c r="BU12" s="253" t="s">
        <v>166</v>
      </c>
      <c r="BV12" s="253" t="s">
        <v>15</v>
      </c>
      <c r="BW12" s="253" t="s">
        <v>14</v>
      </c>
      <c r="BX12" s="253" t="s">
        <v>166</v>
      </c>
      <c r="BY12" s="259" t="s">
        <v>15</v>
      </c>
      <c r="BZ12" s="259" t="s">
        <v>14</v>
      </c>
      <c r="CA12" s="259" t="s">
        <v>166</v>
      </c>
      <c r="CB12" s="259" t="s">
        <v>15</v>
      </c>
      <c r="CC12" s="259" t="s">
        <v>14</v>
      </c>
      <c r="CD12" s="259" t="s">
        <v>166</v>
      </c>
      <c r="CE12" s="259" t="s">
        <v>15</v>
      </c>
      <c r="CF12" s="259" t="s">
        <v>14</v>
      </c>
      <c r="CG12" s="259" t="s">
        <v>166</v>
      </c>
      <c r="CH12" s="259" t="s">
        <v>15</v>
      </c>
      <c r="CI12" s="259" t="s">
        <v>14</v>
      </c>
      <c r="CJ12" s="259" t="s">
        <v>166</v>
      </c>
      <c r="CK12" s="268" t="s">
        <v>15</v>
      </c>
      <c r="CL12" s="268" t="s">
        <v>14</v>
      </c>
      <c r="CM12" s="268" t="s">
        <v>166</v>
      </c>
      <c r="CN12" s="268" t="s">
        <v>15</v>
      </c>
      <c r="CO12" s="268" t="s">
        <v>14</v>
      </c>
      <c r="CP12" s="268" t="s">
        <v>166</v>
      </c>
      <c r="CQ12" s="268" t="s">
        <v>15</v>
      </c>
      <c r="CR12" s="268" t="s">
        <v>14</v>
      </c>
      <c r="CS12" s="268" t="s">
        <v>166</v>
      </c>
      <c r="CT12" s="268" t="s">
        <v>15</v>
      </c>
      <c r="CU12" s="268" t="s">
        <v>14</v>
      </c>
      <c r="CV12" s="268" t="s">
        <v>166</v>
      </c>
      <c r="CW12" s="274" t="s">
        <v>15</v>
      </c>
      <c r="CX12" s="274" t="s">
        <v>14</v>
      </c>
      <c r="CY12" s="274" t="s">
        <v>166</v>
      </c>
      <c r="CZ12" s="274" t="s">
        <v>15</v>
      </c>
      <c r="DA12" s="274" t="s">
        <v>14</v>
      </c>
      <c r="DB12" s="274" t="s">
        <v>166</v>
      </c>
      <c r="DC12" s="274" t="s">
        <v>15</v>
      </c>
      <c r="DD12" s="274" t="s">
        <v>14</v>
      </c>
      <c r="DE12" s="274" t="s">
        <v>166</v>
      </c>
      <c r="DF12" s="274" t="s">
        <v>15</v>
      </c>
      <c r="DG12" s="274" t="s">
        <v>14</v>
      </c>
      <c r="DH12" s="274" t="s">
        <v>166</v>
      </c>
      <c r="DI12" s="274" t="s">
        <v>15</v>
      </c>
      <c r="DJ12" s="274" t="s">
        <v>14</v>
      </c>
      <c r="DK12" s="274" t="s">
        <v>166</v>
      </c>
      <c r="DL12" s="274" t="s">
        <v>15</v>
      </c>
      <c r="DM12" s="274" t="s">
        <v>14</v>
      </c>
      <c r="DN12" s="274" t="s">
        <v>166</v>
      </c>
      <c r="DO12" s="274" t="s">
        <v>15</v>
      </c>
      <c r="DP12" s="274" t="s">
        <v>14</v>
      </c>
      <c r="DQ12" s="274" t="s">
        <v>166</v>
      </c>
      <c r="DR12" s="274" t="s">
        <v>15</v>
      </c>
      <c r="DS12" s="274" t="s">
        <v>14</v>
      </c>
      <c r="DT12" s="274" t="s">
        <v>166</v>
      </c>
      <c r="DU12" s="284" t="s">
        <v>15</v>
      </c>
      <c r="DV12" s="284" t="s">
        <v>14</v>
      </c>
      <c r="DW12" s="284" t="s">
        <v>166</v>
      </c>
      <c r="DX12" s="284" t="s">
        <v>15</v>
      </c>
      <c r="DY12" s="284" t="s">
        <v>14</v>
      </c>
      <c r="DZ12" s="284" t="s">
        <v>166</v>
      </c>
      <c r="EA12" s="284" t="s">
        <v>15</v>
      </c>
      <c r="EB12" s="284" t="s">
        <v>14</v>
      </c>
      <c r="EC12" s="284" t="s">
        <v>166</v>
      </c>
      <c r="ED12" s="284" t="s">
        <v>15</v>
      </c>
      <c r="EE12" s="284" t="s">
        <v>14</v>
      </c>
      <c r="EF12" s="284" t="s">
        <v>166</v>
      </c>
    </row>
    <row r="13" spans="1:136" x14ac:dyDescent="0.25">
      <c r="A13" s="36" t="s">
        <v>0</v>
      </c>
      <c r="B13" s="50">
        <f>AVERAGE(B6:D6)</f>
        <v>17.900000000000002</v>
      </c>
      <c r="C13" s="27">
        <f>STDEV(B6:D6)</f>
        <v>12.240249180470137</v>
      </c>
      <c r="D13" s="51">
        <f>COUNT(B6:D6)</f>
        <v>3</v>
      </c>
      <c r="E13" s="67">
        <f>AVERAGE(E6:G6)</f>
        <v>36.629999999999995</v>
      </c>
      <c r="F13" s="33">
        <f>STDEV(E6:G6)</f>
        <v>9.6300623050943983</v>
      </c>
      <c r="G13" s="68">
        <f>COUNT(E6:G6)</f>
        <v>3</v>
      </c>
      <c r="H13" s="89">
        <f>AVERAGE(H6:J6)</f>
        <v>6287.5066666666671</v>
      </c>
      <c r="I13" s="90">
        <f>STDEV(H6:J6)</f>
        <v>688.14412606178166</v>
      </c>
      <c r="J13" s="91">
        <f>COUNT(H6:J6)</f>
        <v>3</v>
      </c>
      <c r="K13" s="113">
        <f>AVERAGE(K6:M6)</f>
        <v>11386.183333333334</v>
      </c>
      <c r="L13" s="114">
        <f>STDEV(K6:M6)</f>
        <v>765.05889853875487</v>
      </c>
      <c r="M13" s="115">
        <f>COUNT(K6:M6)</f>
        <v>3</v>
      </c>
      <c r="N13" s="137">
        <f>AVERAGE(N6:P6)</f>
        <v>23897.313333333335</v>
      </c>
      <c r="O13" s="138">
        <f>STDEV(N6:P6)</f>
        <v>6541.8460158760454</v>
      </c>
      <c r="P13" s="139">
        <f>COUNT(N6:P6)</f>
        <v>3</v>
      </c>
      <c r="Q13" s="161">
        <f>AVERAGE(Q6:S6)</f>
        <v>45938.96</v>
      </c>
      <c r="R13" s="162">
        <f>STDEV(Q6:S6)</f>
        <v>1878.4037496768372</v>
      </c>
      <c r="S13" s="163">
        <f>COUNT(Q6:S6)</f>
        <v>3</v>
      </c>
      <c r="T13" s="185">
        <f>AVERAGE(T6:V6)</f>
        <v>132895.25333333333</v>
      </c>
      <c r="U13" s="186">
        <f>STDEV(T6:V6)</f>
        <v>20098.073689412024</v>
      </c>
      <c r="V13" s="187">
        <f>COUNT(T6:V6)</f>
        <v>3</v>
      </c>
      <c r="W13" s="209">
        <f>AVERAGE(W6:Y6)</f>
        <v>285714.90999999997</v>
      </c>
      <c r="X13" s="210">
        <f>STDEV(W6:Y6)</f>
        <v>42065.007657306189</v>
      </c>
      <c r="Y13" s="211">
        <f>COUNT(W6:Y6)</f>
        <v>3</v>
      </c>
      <c r="Z13" s="233">
        <f>AVERAGE(Z6:AB6)</f>
        <v>22835.556666666667</v>
      </c>
      <c r="AA13" s="234">
        <f>STDEV(Z6:AB6)</f>
        <v>1585.0653776527113</v>
      </c>
      <c r="AB13" s="235">
        <f>COUNT(Z6:AB6)</f>
        <v>3</v>
      </c>
      <c r="AC13" s="243">
        <f>AVERAGE(AC6:AE6)</f>
        <v>11.81</v>
      </c>
      <c r="AD13" s="243">
        <f>STDEV(AC6:AE6)</f>
        <v>1.9647900651214691</v>
      </c>
      <c r="AE13" s="244">
        <f>COUNT(AC6:AE6)</f>
        <v>3</v>
      </c>
      <c r="AF13" s="243">
        <f>AVERAGE(AF6:AH6)</f>
        <v>5723.913333333333</v>
      </c>
      <c r="AG13" s="243">
        <f>STDEV(AF6:AH6)</f>
        <v>544.97408345106976</v>
      </c>
      <c r="AH13" s="244">
        <f>COUNT(AF6:AH6)</f>
        <v>3</v>
      </c>
      <c r="AI13" s="243">
        <f>AVERAGE(AI6:AK6)</f>
        <v>11650.340000000002</v>
      </c>
      <c r="AJ13" s="243">
        <f>STDEV(AI6:AK6)</f>
        <v>1187.9171928632056</v>
      </c>
      <c r="AK13" s="244">
        <f>COUNT(AI6:AK6)</f>
        <v>3</v>
      </c>
      <c r="AL13" s="243">
        <f>AVERAGE(AL6:AN6)</f>
        <v>23220.85666666667</v>
      </c>
      <c r="AM13" s="243">
        <f>STDEV(AL6:AN6)</f>
        <v>3951.7102331690771</v>
      </c>
      <c r="AN13" s="244">
        <f>COUNT(AL6:AN6)</f>
        <v>3</v>
      </c>
      <c r="AO13" s="243">
        <f>AVERAGE(AO6:AQ6)</f>
        <v>43162.299999999996</v>
      </c>
      <c r="AP13" s="243">
        <f>STDEV(AO6:AQ6)</f>
        <v>3358.6196183402494</v>
      </c>
      <c r="AQ13" s="244">
        <f>COUNT(AO6:AQ6)</f>
        <v>3</v>
      </c>
      <c r="AR13" s="243">
        <f>AVERAGE(AR6:AT6)</f>
        <v>112080.76333333332</v>
      </c>
      <c r="AS13" s="243">
        <f>STDEV(AR6:AT6)</f>
        <v>13830.154971081553</v>
      </c>
      <c r="AT13" s="244">
        <f>COUNT(AR6:AT6)</f>
        <v>3</v>
      </c>
      <c r="AU13" s="243">
        <f>AVERAGE(AU6:AW6)</f>
        <v>227617.01333333331</v>
      </c>
      <c r="AV13" s="243">
        <f>STDEV(AU6:AW6)</f>
        <v>15466.202716560172</v>
      </c>
      <c r="AW13" s="244">
        <f>COUNT(AU6:AW6)</f>
        <v>3</v>
      </c>
      <c r="AX13" s="243">
        <f>AVERAGE(AX6:AZ6)</f>
        <v>21547.963333333333</v>
      </c>
      <c r="AY13" s="243">
        <f>STDEV(AX6:AZ6)</f>
        <v>2893.4286067282546</v>
      </c>
      <c r="AZ13" s="244">
        <f>COUNT(AX6:AZ6)</f>
        <v>3</v>
      </c>
      <c r="BA13" s="254">
        <f>AVERAGE(BA6:BC6)</f>
        <v>28.763333333333332</v>
      </c>
      <c r="BB13" s="254">
        <f>STDEV(BA6:BC6)</f>
        <v>11.017560225990758</v>
      </c>
      <c r="BC13" s="255">
        <f>COUNT(BA6:BC6)</f>
        <v>3</v>
      </c>
      <c r="BD13" s="254">
        <f>AVERAGE(BD6:BF6)</f>
        <v>4782.1166666666659</v>
      </c>
      <c r="BE13" s="254">
        <f>STDEV(BD6:BF6)</f>
        <v>1239.6275852179713</v>
      </c>
      <c r="BF13" s="255">
        <f>COUNT(BD6:BF6)</f>
        <v>3</v>
      </c>
      <c r="BG13" s="254">
        <f>AVERAGE(BG6:BI6)</f>
        <v>12076.126666666665</v>
      </c>
      <c r="BH13" s="254">
        <f>STDEV(BG6:BI6)</f>
        <v>1136.9671743869014</v>
      </c>
      <c r="BI13" s="255">
        <f>COUNT(BG6:BI6)</f>
        <v>3</v>
      </c>
      <c r="BJ13" s="254">
        <f>AVERAGE(BJ6:BL6)</f>
        <v>21072.683333333334</v>
      </c>
      <c r="BK13" s="254">
        <f>STDEV(BJ6:BL6)</f>
        <v>829.83920191404252</v>
      </c>
      <c r="BL13" s="255">
        <f>COUNT(BJ6:BL6)</f>
        <v>3</v>
      </c>
      <c r="BM13" s="254">
        <f>AVERAGE(BM6:BO6)</f>
        <v>43405.840000000004</v>
      </c>
      <c r="BN13" s="254">
        <f>STDEV(BM6:BO6)</f>
        <v>4606.5670438082207</v>
      </c>
      <c r="BO13" s="255">
        <f>COUNT(BM6:BO6)</f>
        <v>3</v>
      </c>
      <c r="BP13" s="254">
        <f>AVERAGE(BP6:BR6)</f>
        <v>126539.00666666667</v>
      </c>
      <c r="BQ13" s="254">
        <f>STDEV(BP6:BR6)</f>
        <v>5135.080491173765</v>
      </c>
      <c r="BR13" s="255">
        <f>COUNT(BP6:BR6)</f>
        <v>3</v>
      </c>
      <c r="BS13" s="254">
        <f>AVERAGE(BS6:BU6)</f>
        <v>233010.28666666665</v>
      </c>
      <c r="BT13" s="254">
        <f>STDEV(BS6:BU6)</f>
        <v>38584.17626420741</v>
      </c>
      <c r="BU13" s="255">
        <f>COUNT(BS6:BU6)</f>
        <v>3</v>
      </c>
      <c r="BV13" s="254">
        <f>AVERAGE(BV6:BX6)</f>
        <v>23668.276666666668</v>
      </c>
      <c r="BW13" s="254">
        <f>STDEV(BV6:BX6)</f>
        <v>1322.8443864768574</v>
      </c>
      <c r="BX13" s="255">
        <f>COUNT(BV6:BX6)</f>
        <v>3</v>
      </c>
      <c r="BY13" s="260">
        <f>AVERAGE(BY6:CA6)</f>
        <v>28.756666666666664</v>
      </c>
      <c r="BZ13" s="260">
        <f>STDEV(BY6:CA6)</f>
        <v>4.4791777519242943</v>
      </c>
      <c r="CA13" s="261">
        <f>COUNT(BY6:CA6)</f>
        <v>3</v>
      </c>
      <c r="CB13" s="260">
        <f>AVERAGE(CB6:CD6)</f>
        <v>5920.7599999999993</v>
      </c>
      <c r="CC13" s="260">
        <f>STDEV(CB6:CD6)</f>
        <v>131.59303211036683</v>
      </c>
      <c r="CD13" s="261">
        <f>COUNT(CB6:CD6)</f>
        <v>3</v>
      </c>
      <c r="CE13" s="260">
        <f>AVERAGE(CE6:CG6)</f>
        <v>49056.354999999996</v>
      </c>
      <c r="CF13" s="260">
        <f>STDEV(CE6:CG6)</f>
        <v>3858.9857608509005</v>
      </c>
      <c r="CG13" s="261">
        <f>COUNT(CE6:CG6)</f>
        <v>2</v>
      </c>
      <c r="CH13" s="260">
        <f>AVERAGE(CH6:CJ6)</f>
        <v>255218.83666666667</v>
      </c>
      <c r="CI13" s="260">
        <f>STDEV(CH6:CJ6)</f>
        <v>29930.920510746648</v>
      </c>
      <c r="CJ13" s="261">
        <f>COUNT(CH6:CJ6)</f>
        <v>3</v>
      </c>
      <c r="CK13" s="269">
        <f>AVERAGE(CK6:CM6)</f>
        <v>34.326666666666661</v>
      </c>
      <c r="CL13" s="269">
        <f>STDEV(CK6:CM6)</f>
        <v>30.886465212667716</v>
      </c>
      <c r="CM13" s="270">
        <f>COUNT(CK6:CM6)</f>
        <v>3</v>
      </c>
      <c r="CN13" s="269">
        <f>AVERAGE(CN6:CP6)</f>
        <v>5717.126666666667</v>
      </c>
      <c r="CO13" s="269">
        <f>STDEV(CN6:CP6)</f>
        <v>582.0413337842366</v>
      </c>
      <c r="CP13" s="270">
        <f>COUNT(CN6:CP6)</f>
        <v>3</v>
      </c>
      <c r="CQ13" s="269">
        <f>AVERAGE(CQ6:CS6)</f>
        <v>43246.313333333332</v>
      </c>
      <c r="CR13" s="269">
        <f>STDEV(CQ6:CS6)</f>
        <v>6975.929124362844</v>
      </c>
      <c r="CS13" s="270">
        <f>COUNT(CQ6:CS6)</f>
        <v>3</v>
      </c>
      <c r="CT13" s="269">
        <f>AVERAGE(CT6:CV6)</f>
        <v>221877.54666666666</v>
      </c>
      <c r="CU13" s="269">
        <f>STDEV(CT6:CV6)</f>
        <v>21865.014576794445</v>
      </c>
      <c r="CV13" s="270">
        <f>COUNT(CT6:CV6)</f>
        <v>3</v>
      </c>
      <c r="CW13" s="275">
        <f>AVERAGE(CW6:CY6)</f>
        <v>18.623333333333335</v>
      </c>
      <c r="CX13" s="275">
        <f>STDEV(CW6:CY6)</f>
        <v>8.8115908514486385</v>
      </c>
      <c r="CY13" s="276">
        <f>COUNT(CW6:CY6)</f>
        <v>3</v>
      </c>
      <c r="CZ13" s="275">
        <f>AVERAGE(CZ6:DB6)</f>
        <v>3523.0833333333335</v>
      </c>
      <c r="DA13" s="275">
        <f>STDEV(CZ6:DB6)</f>
        <v>2148.774619459502</v>
      </c>
      <c r="DB13" s="276">
        <f>COUNT(CZ6:DB6)</f>
        <v>3</v>
      </c>
      <c r="DC13" s="275">
        <f>AVERAGE(DC6:DE6)</f>
        <v>12030.646666666667</v>
      </c>
      <c r="DD13" s="275">
        <f>STDEV(DC6:DE6)</f>
        <v>1672.8139157220469</v>
      </c>
      <c r="DE13" s="276">
        <f>COUNT(DC6:DE6)</f>
        <v>3</v>
      </c>
      <c r="DF13" s="275">
        <f>AVERAGE(DF6:DH6)</f>
        <v>24704.679999999997</v>
      </c>
      <c r="DG13" s="275">
        <f>STDEV(DF6:DH6)</f>
        <v>2053.9060076595533</v>
      </c>
      <c r="DH13" s="276">
        <f>COUNT(DF6:DH6)</f>
        <v>3</v>
      </c>
      <c r="DI13" s="275">
        <f>AVERAGE(DI6:DK6)</f>
        <v>40622.896666666667</v>
      </c>
      <c r="DJ13" s="275">
        <f>STDEV(DI6:DK6)</f>
        <v>17963.468481474658</v>
      </c>
      <c r="DK13" s="276">
        <f>COUNT(DI6:DK6)</f>
        <v>3</v>
      </c>
      <c r="DL13" s="275">
        <f>AVERAGE(DL6:DN6)</f>
        <v>133054.27666666664</v>
      </c>
      <c r="DM13" s="275">
        <f>STDEV(DL6:DN6)</f>
        <v>7766.493073481317</v>
      </c>
      <c r="DN13" s="276">
        <f>COUNT(DL6:DN6)</f>
        <v>3</v>
      </c>
      <c r="DO13" s="275">
        <f>AVERAGE(DO6:DQ6)</f>
        <v>254219.36</v>
      </c>
      <c r="DP13" s="275">
        <f>STDEV(DO6:DQ6)</f>
        <v>31734.521707085696</v>
      </c>
      <c r="DQ13" s="276">
        <f>COUNT(DO6:DQ6)</f>
        <v>3</v>
      </c>
      <c r="DR13" s="275">
        <f>AVERAGE(DR6:DT6)</f>
        <v>19976.539999999997</v>
      </c>
      <c r="DS13" s="275">
        <f>STDEV(DR6:DT6)</f>
        <v>1370.5814797012242</v>
      </c>
      <c r="DT13" s="276">
        <f>COUNT(DR6:DT6)</f>
        <v>3</v>
      </c>
      <c r="DU13" s="285">
        <f>AVERAGE(DU6:DW6)</f>
        <v>6.3066666666666658</v>
      </c>
      <c r="DV13" s="285">
        <f>STDEV(DU6:DW6)</f>
        <v>1.6411073497286377</v>
      </c>
      <c r="DW13" s="286">
        <f>COUNT(DU6:DW6)</f>
        <v>3</v>
      </c>
      <c r="DX13" s="285">
        <f>AVERAGE(DX6:DZ6)</f>
        <v>5817.2033333333338</v>
      </c>
      <c r="DY13" s="285">
        <f>STDEV(DX6:DZ6)</f>
        <v>186.37584991981481</v>
      </c>
      <c r="DZ13" s="286">
        <f>COUNT(DX6:DZ6)</f>
        <v>3</v>
      </c>
      <c r="EA13" s="285">
        <f>AVERAGE(EA6:EC6)</f>
        <v>40493.279999999999</v>
      </c>
      <c r="EB13" s="285">
        <f>STDEV(EA6:EC6)</f>
        <v>863.30806760970336</v>
      </c>
      <c r="EC13" s="286">
        <f>COUNT(EA6:EC6)</f>
        <v>3</v>
      </c>
      <c r="ED13" s="285">
        <f>AVERAGE(ED6:EF6)</f>
        <v>222914.03000000003</v>
      </c>
      <c r="EE13" s="285">
        <f>STDEV(ED6:EF6)</f>
        <v>24435.505544512474</v>
      </c>
      <c r="EF13" s="286">
        <f>COUNT(ED6:EF6)</f>
        <v>3</v>
      </c>
    </row>
    <row r="14" spans="1:136" x14ac:dyDescent="0.25">
      <c r="A14" s="25" t="s">
        <v>1</v>
      </c>
      <c r="B14" s="52">
        <f t="shared" ref="B14:B17" si="0">AVERAGE(B7:D7)</f>
        <v>5.5200000000000005</v>
      </c>
      <c r="C14" s="28">
        <f t="shared" ref="C14:C18" si="1">STDEV(B7:D7)</f>
        <v>1.4570861333497023</v>
      </c>
      <c r="D14" s="53">
        <f>COUNT(B7:D7)</f>
        <v>3</v>
      </c>
      <c r="E14" s="69">
        <f t="shared" ref="E14:E17" si="2">AVERAGE(E7:G7)</f>
        <v>27.66</v>
      </c>
      <c r="F14" s="34">
        <f t="shared" ref="F14:F18" si="3">STDEV(E7:G7)</f>
        <v>5.3957297930863657</v>
      </c>
      <c r="G14" s="70">
        <f>COUNT(E7:G7)</f>
        <v>3</v>
      </c>
      <c r="H14" s="92">
        <f t="shared" ref="H14:H17" si="4">AVERAGE(H7:J7)</f>
        <v>7034.0266666666676</v>
      </c>
      <c r="I14" s="93">
        <f t="shared" ref="I14:I18" si="5">STDEV(H7:J7)</f>
        <v>795.07564937767654</v>
      </c>
      <c r="J14" s="94">
        <f>COUNT(H7:J7)</f>
        <v>3</v>
      </c>
      <c r="K14" s="116">
        <f t="shared" ref="K14:K17" si="6">AVERAGE(K7:M7)</f>
        <v>12034.686666666666</v>
      </c>
      <c r="L14" s="117">
        <f t="shared" ref="L14:L18" si="7">STDEV(K7:M7)</f>
        <v>291.37163663152467</v>
      </c>
      <c r="M14" s="118">
        <f>COUNT(K7:M7)</f>
        <v>3</v>
      </c>
      <c r="N14" s="140">
        <f t="shared" ref="N14:N17" si="8">AVERAGE(N7:P7)</f>
        <v>25531.089999999997</v>
      </c>
      <c r="O14" s="141">
        <f t="shared" ref="O14:O18" si="9">STDEV(N7:P7)</f>
        <v>7396.7295842351996</v>
      </c>
      <c r="P14" s="142">
        <f>COUNT(N7:P7)</f>
        <v>3</v>
      </c>
      <c r="Q14" s="164">
        <f t="shared" ref="Q14:Q17" si="10">AVERAGE(Q7:S7)</f>
        <v>47425.136666666665</v>
      </c>
      <c r="R14" s="165">
        <f t="shared" ref="R14:R18" si="11">STDEV(Q7:S7)</f>
        <v>888.25282292449447</v>
      </c>
      <c r="S14" s="166">
        <f>COUNT(Q7:S7)</f>
        <v>3</v>
      </c>
      <c r="T14" s="188">
        <f t="shared" ref="T14:T17" si="12">AVERAGE(T7:V7)</f>
        <v>144210.30333333334</v>
      </c>
      <c r="U14" s="189">
        <f t="shared" ref="U14:U18" si="13">STDEV(T7:V7)</f>
        <v>26771.8479722755</v>
      </c>
      <c r="V14" s="190">
        <f>COUNT(T7:V7)</f>
        <v>3</v>
      </c>
      <c r="W14" s="212">
        <f t="shared" ref="W14:W17" si="14">AVERAGE(W7:Y7)</f>
        <v>298403.33333333331</v>
      </c>
      <c r="X14" s="213">
        <f t="shared" ref="X14:X18" si="15">STDEV(W7:Y7)</f>
        <v>30473.634839143055</v>
      </c>
      <c r="Y14" s="214">
        <f>COUNT(W7:Y7)</f>
        <v>3</v>
      </c>
      <c r="Z14" s="236">
        <f t="shared" ref="Z14:Z17" si="16">AVERAGE(Z7:AB7)</f>
        <v>22503.38</v>
      </c>
      <c r="AA14" s="237">
        <f t="shared" ref="AA14:AA18" si="17">STDEV(Z7:AB7)</f>
        <v>1287.2561797870703</v>
      </c>
      <c r="AB14" s="238">
        <f>COUNT(Z7:AB7)</f>
        <v>3</v>
      </c>
      <c r="AC14" s="245">
        <f t="shared" ref="AC14:AC17" si="18">AVERAGE(AC7:AE7)</f>
        <v>23.02333333333333</v>
      </c>
      <c r="AD14" s="245">
        <f t="shared" ref="AD14:AD18" si="19">STDEV(AC7:AE7)</f>
        <v>16.337020332157689</v>
      </c>
      <c r="AE14" s="246">
        <f>COUNT(AC7:AE7)</f>
        <v>3</v>
      </c>
      <c r="AF14" s="245">
        <f t="shared" ref="AF14:AF17" si="20">AVERAGE(AF7:AH7)</f>
        <v>5851.4866666666667</v>
      </c>
      <c r="AG14" s="245">
        <f t="shared" ref="AG14:AG18" si="21">STDEV(AF7:AH7)</f>
        <v>707.9620965371895</v>
      </c>
      <c r="AH14" s="246">
        <f>COUNT(AF7:AH7)</f>
        <v>3</v>
      </c>
      <c r="AI14" s="245">
        <f t="shared" ref="AI14:AI17" si="22">AVERAGE(AI7:AK7)</f>
        <v>11999.823333333334</v>
      </c>
      <c r="AJ14" s="245">
        <f t="shared" ref="AJ14:AJ18" si="23">STDEV(AI7:AK7)</f>
        <v>1137.2906649723864</v>
      </c>
      <c r="AK14" s="246">
        <f>COUNT(AI7:AK7)</f>
        <v>3</v>
      </c>
      <c r="AL14" s="245">
        <f t="shared" ref="AL14:AL17" si="24">AVERAGE(AL7:AN7)</f>
        <v>23916.51</v>
      </c>
      <c r="AM14" s="245">
        <f t="shared" ref="AM14:AM18" si="25">STDEV(AL7:AN7)</f>
        <v>3349.4607597492554</v>
      </c>
      <c r="AN14" s="246">
        <f>COUNT(AL7:AN7)</f>
        <v>3</v>
      </c>
      <c r="AO14" s="245">
        <f t="shared" ref="AO14:AO17" si="26">AVERAGE(AO7:AQ7)</f>
        <v>43292.143333333333</v>
      </c>
      <c r="AP14" s="245">
        <f t="shared" ref="AP14:AP18" si="27">STDEV(AO7:AQ7)</f>
        <v>4895.9927207904784</v>
      </c>
      <c r="AQ14" s="246">
        <f>COUNT(AO7:AQ7)</f>
        <v>3</v>
      </c>
      <c r="AR14" s="245">
        <f t="shared" ref="AR14:AR17" si="28">AVERAGE(AR7:AT7)</f>
        <v>102430.23</v>
      </c>
      <c r="AS14" s="245">
        <f t="shared" ref="AS14:AS18" si="29">STDEV(AR7:AT7)</f>
        <v>13174.515656717731</v>
      </c>
      <c r="AT14" s="246">
        <f>COUNT(AR7:AT7)</f>
        <v>3</v>
      </c>
      <c r="AU14" s="245">
        <f t="shared" ref="AU14:AU17" si="30">AVERAGE(AU7:AW7)</f>
        <v>231906.59666666668</v>
      </c>
      <c r="AV14" s="245">
        <f t="shared" ref="AV14:AV18" si="31">STDEV(AU7:AW7)</f>
        <v>27118.655191364724</v>
      </c>
      <c r="AW14" s="246">
        <f>COUNT(AU7:AW7)</f>
        <v>3</v>
      </c>
      <c r="AX14" s="245">
        <f t="shared" ref="AX14:AX17" si="32">AVERAGE(AX7:AZ7)</f>
        <v>23506.186666666665</v>
      </c>
      <c r="AY14" s="245">
        <f t="shared" ref="AY14:AY18" si="33">STDEV(AX7:AZ7)</f>
        <v>4249.2276144534135</v>
      </c>
      <c r="AZ14" s="246">
        <f>COUNT(AX7:AZ7)</f>
        <v>3</v>
      </c>
      <c r="BA14" s="256">
        <f t="shared" ref="BA14:BA17" si="34">AVERAGE(BA7:BC7)</f>
        <v>45.606666666666662</v>
      </c>
      <c r="BB14" s="256">
        <f t="shared" ref="BB14:BB18" si="35">STDEV(BA7:BC7)</f>
        <v>25.92432127044669</v>
      </c>
      <c r="BC14" s="257">
        <f>COUNT(BA7:BC7)</f>
        <v>3</v>
      </c>
      <c r="BD14" s="256">
        <f t="shared" ref="BD14:BD17" si="36">AVERAGE(BD7:BF7)</f>
        <v>3571.9300000000003</v>
      </c>
      <c r="BE14" s="256">
        <f t="shared" ref="BE14:BE18" si="37">STDEV(BD7:BF7)</f>
        <v>862.82251054315543</v>
      </c>
      <c r="BF14" s="257">
        <f>COUNT(BD7:BF7)</f>
        <v>3</v>
      </c>
      <c r="BG14" s="256">
        <f t="shared" ref="BG14:BG17" si="38">AVERAGE(BG7:BI7)</f>
        <v>8591.82</v>
      </c>
      <c r="BH14" s="256">
        <f t="shared" ref="BH14:BH18" si="39">STDEV(BG7:BI7)</f>
        <v>674.40639016842044</v>
      </c>
      <c r="BI14" s="257">
        <f>COUNT(BG7:BI7)</f>
        <v>3</v>
      </c>
      <c r="BJ14" s="256">
        <f t="shared" ref="BJ14:BJ17" si="40">AVERAGE(BJ7:BL7)</f>
        <v>16292.623333333331</v>
      </c>
      <c r="BK14" s="256">
        <f t="shared" ref="BK14:BK18" si="41">STDEV(BJ7:BL7)</f>
        <v>1200.8373174303554</v>
      </c>
      <c r="BL14" s="257">
        <f>COUNT(BJ7:BL7)</f>
        <v>3</v>
      </c>
      <c r="BM14" s="256">
        <f t="shared" ref="BM14:BM17" si="42">AVERAGE(BM7:BO7)</f>
        <v>27819.763333333336</v>
      </c>
      <c r="BN14" s="256">
        <f t="shared" ref="BN14:BN18" si="43">STDEV(BM7:BO7)</f>
        <v>5435.8689947545126</v>
      </c>
      <c r="BO14" s="257">
        <f>COUNT(BM7:BO7)</f>
        <v>3</v>
      </c>
      <c r="BP14" s="256">
        <f t="shared" ref="BP14:BP17" si="44">AVERAGE(BP7:BR7)</f>
        <v>84617.686666666661</v>
      </c>
      <c r="BQ14" s="256">
        <f t="shared" ref="BQ14:BQ18" si="45">STDEV(BP7:BR7)</f>
        <v>10049.425558410461</v>
      </c>
      <c r="BR14" s="257">
        <f>COUNT(BP7:BR7)</f>
        <v>3</v>
      </c>
      <c r="BS14" s="256">
        <f t="shared" ref="BS14:BS17" si="46">AVERAGE(BS7:BU7)</f>
        <v>161217.84</v>
      </c>
      <c r="BT14" s="256">
        <f t="shared" ref="BT14:BT18" si="47">STDEV(BS7:BU7)</f>
        <v>28108.957788624961</v>
      </c>
      <c r="BU14" s="257">
        <f>COUNT(BS7:BU7)</f>
        <v>3</v>
      </c>
      <c r="BV14" s="256">
        <f t="shared" ref="BV14:BV17" si="48">AVERAGE(BV7:BX7)</f>
        <v>20917.013333333332</v>
      </c>
      <c r="BW14" s="256">
        <f t="shared" ref="BW14:BW18" si="49">STDEV(BV7:BX7)</f>
        <v>1569.4491280807201</v>
      </c>
      <c r="BX14" s="257">
        <f>COUNT(BV7:BX7)</f>
        <v>3</v>
      </c>
      <c r="BY14" s="262">
        <f t="shared" ref="BY14:BY17" si="50">AVERAGE(BY7:CA7)</f>
        <v>174.22333333333333</v>
      </c>
      <c r="BZ14" s="262">
        <f t="shared" ref="BZ14:BZ18" si="51">STDEV(BY7:CA7)</f>
        <v>269.15940747693242</v>
      </c>
      <c r="CA14" s="263">
        <f>COUNT(BY7:CA7)</f>
        <v>3</v>
      </c>
      <c r="CB14" s="262">
        <f t="shared" ref="CB14:CB17" si="52">AVERAGE(CB7:CD7)</f>
        <v>4244.8033333333333</v>
      </c>
      <c r="CC14" s="262">
        <f t="shared" ref="CC14:CC18" si="53">STDEV(CB7:CD7)</f>
        <v>183.35007399325843</v>
      </c>
      <c r="CD14" s="263">
        <f>COUNT(CB7:CD7)</f>
        <v>3</v>
      </c>
      <c r="CE14" s="262">
        <f t="shared" ref="CE14:CE17" si="54">AVERAGE(CE7:CG7)</f>
        <v>34692.154999999999</v>
      </c>
      <c r="CF14" s="262">
        <f t="shared" ref="CF14:CF18" si="55">STDEV(CE7:CG7)</f>
        <v>4957.3064397967246</v>
      </c>
      <c r="CG14" s="263">
        <f>COUNT(CE7:CG7)</f>
        <v>2</v>
      </c>
      <c r="CH14" s="262">
        <f t="shared" ref="CH14:CH17" si="56">AVERAGE(CH7:CJ7)</f>
        <v>192636.53</v>
      </c>
      <c r="CI14" s="262">
        <f t="shared" ref="CI14:CI18" si="57">STDEV(CH7:CJ7)</f>
        <v>19317.350904728126</v>
      </c>
      <c r="CJ14" s="263">
        <f>COUNT(CH7:CJ7)</f>
        <v>3</v>
      </c>
      <c r="CK14" s="271">
        <f t="shared" ref="CK14:CK17" si="58">AVERAGE(CK7:CM7)</f>
        <v>19.88</v>
      </c>
      <c r="CL14" s="271">
        <f t="shared" ref="CL14:CL18" si="59">STDEV(CK7:CM7)</f>
        <v>10.02917244841268</v>
      </c>
      <c r="CM14" s="272">
        <f>COUNT(CK7:CM7)</f>
        <v>3</v>
      </c>
      <c r="CN14" s="271">
        <f t="shared" ref="CN14:CN17" si="60">AVERAGE(CN7:CP7)</f>
        <v>3780.61</v>
      </c>
      <c r="CO14" s="271">
        <f t="shared" ref="CO14:CO18" si="61">STDEV(CN7:CP7)</f>
        <v>241.52864757622442</v>
      </c>
      <c r="CP14" s="272">
        <f>COUNT(CN7:CP7)</f>
        <v>3</v>
      </c>
      <c r="CQ14" s="271">
        <f t="shared" ref="CQ14:CQ17" si="62">AVERAGE(CQ7:CS7)</f>
        <v>29569.5</v>
      </c>
      <c r="CR14" s="271">
        <f t="shared" ref="CR14:CR18" si="63">STDEV(CQ7:CS7)</f>
        <v>3871.5975044418201</v>
      </c>
      <c r="CS14" s="272">
        <f>COUNT(CQ7:CS7)</f>
        <v>3</v>
      </c>
      <c r="CT14" s="271">
        <f t="shared" ref="CT14:CT17" si="64">AVERAGE(CT7:CV7)</f>
        <v>136660.41666666666</v>
      </c>
      <c r="CU14" s="271">
        <f t="shared" ref="CU14:CU18" si="65">STDEV(CT7:CV7)</f>
        <v>21850.56012326993</v>
      </c>
      <c r="CV14" s="272">
        <f>COUNT(CT7:CV7)</f>
        <v>3</v>
      </c>
      <c r="CW14" s="277">
        <f t="shared" ref="CW14:CW17" si="66">AVERAGE(CW7:CY7)</f>
        <v>27.933333333333334</v>
      </c>
      <c r="CX14" s="277">
        <f t="shared" ref="CX14:CX18" si="67">STDEV(CW7:CY7)</f>
        <v>16.864976529284988</v>
      </c>
      <c r="CY14" s="278">
        <f>COUNT(CW7:CY7)</f>
        <v>3</v>
      </c>
      <c r="CZ14" s="277">
        <f t="shared" ref="CZ14:CZ17" si="68">AVERAGE(CZ7:DB7)</f>
        <v>3517.0699999999997</v>
      </c>
      <c r="DA14" s="277">
        <f t="shared" ref="DA14:DA18" si="69">STDEV(CZ7:DB7)</f>
        <v>1904.4126054245703</v>
      </c>
      <c r="DB14" s="278">
        <f>COUNT(CZ7:DB7)</f>
        <v>3</v>
      </c>
      <c r="DC14" s="277">
        <f t="shared" ref="DC14:DC17" si="70">AVERAGE(DC7:DE7)</f>
        <v>12298.453333333333</v>
      </c>
      <c r="DD14" s="277">
        <f t="shared" ref="DD14:DD18" si="71">STDEV(DC7:DE7)</f>
        <v>1538.8082786472389</v>
      </c>
      <c r="DE14" s="278">
        <f>COUNT(DC7:DE7)</f>
        <v>3</v>
      </c>
      <c r="DF14" s="277">
        <f t="shared" ref="DF14:DF17" si="72">AVERAGE(DF7:DH7)</f>
        <v>24569.800000000003</v>
      </c>
      <c r="DG14" s="277">
        <f t="shared" ref="DG14:DG18" si="73">STDEV(DF7:DH7)</f>
        <v>445.71063449282724</v>
      </c>
      <c r="DH14" s="278">
        <f>COUNT(DF7:DH7)</f>
        <v>3</v>
      </c>
      <c r="DI14" s="277">
        <f t="shared" ref="DI14:DI17" si="74">AVERAGE(DI7:DK7)</f>
        <v>43088.006666666661</v>
      </c>
      <c r="DJ14" s="277">
        <f t="shared" ref="DJ14:DJ18" si="75">STDEV(DI7:DK7)</f>
        <v>19808.606466938392</v>
      </c>
      <c r="DK14" s="278">
        <f>COUNT(DI7:DK7)</f>
        <v>3</v>
      </c>
      <c r="DL14" s="277">
        <f t="shared" ref="DL14:DL17" si="76">AVERAGE(DL7:DN7)</f>
        <v>138547.11333333334</v>
      </c>
      <c r="DM14" s="277">
        <f t="shared" ref="DM14:DM18" si="77">STDEV(DL7:DN7)</f>
        <v>11365.170130694629</v>
      </c>
      <c r="DN14" s="278">
        <f>COUNT(DL7:DN7)</f>
        <v>3</v>
      </c>
      <c r="DO14" s="277">
        <f t="shared" ref="DO14:DO17" si="78">AVERAGE(DO7:DQ7)</f>
        <v>246979.16666666666</v>
      </c>
      <c r="DP14" s="277">
        <f t="shared" ref="DP14:DP18" si="79">STDEV(DO7:DQ7)</f>
        <v>25578.921293049745</v>
      </c>
      <c r="DQ14" s="278">
        <f>COUNT(DO7:DQ7)</f>
        <v>3</v>
      </c>
      <c r="DR14" s="277">
        <f t="shared" ref="DR14:DR17" si="80">AVERAGE(DR7:DT7)</f>
        <v>21289.34</v>
      </c>
      <c r="DS14" s="277">
        <f t="shared" ref="DS14:DS18" si="81">STDEV(DR7:DT7)</f>
        <v>662.5317778793717</v>
      </c>
      <c r="DT14" s="278">
        <f>COUNT(DR7:DT7)</f>
        <v>3</v>
      </c>
      <c r="DU14" s="287">
        <f t="shared" ref="DU14:DU17" si="82">AVERAGE(DU7:DW7)</f>
        <v>8.5366666666666671</v>
      </c>
      <c r="DV14" s="287">
        <f t="shared" ref="DV14:DV18" si="83">STDEV(DU7:DW7)</f>
        <v>5.6923838006000045</v>
      </c>
      <c r="DW14" s="288">
        <f>COUNT(DU7:DW7)</f>
        <v>3</v>
      </c>
      <c r="DX14" s="287">
        <f t="shared" ref="DX14:DX17" si="84">AVERAGE(DX7:DZ7)</f>
        <v>4716.25</v>
      </c>
      <c r="DY14" s="287">
        <f t="shared" ref="DY14:DY18" si="85">STDEV(DX7:DZ7)</f>
        <v>282.20676834548124</v>
      </c>
      <c r="DZ14" s="288">
        <f>COUNT(DX7:DZ7)</f>
        <v>3</v>
      </c>
      <c r="EA14" s="287">
        <f t="shared" ref="EA14:EA17" si="86">AVERAGE(EA7:EC7)</f>
        <v>33404.15</v>
      </c>
      <c r="EB14" s="287">
        <f t="shared" ref="EB14:EB18" si="87">STDEV(EA7:EC7)</f>
        <v>2989.8710926727267</v>
      </c>
      <c r="EC14" s="288">
        <f>COUNT(EA7:EC7)</f>
        <v>3</v>
      </c>
      <c r="ED14" s="287">
        <f t="shared" ref="ED14:ED17" si="88">AVERAGE(ED7:EF7)</f>
        <v>179817.56999999998</v>
      </c>
      <c r="EE14" s="287">
        <f t="shared" ref="EE14:EE18" si="89">STDEV(ED7:EF7)</f>
        <v>19707.915011048222</v>
      </c>
      <c r="EF14" s="288">
        <f>COUNT(ED7:EF7)</f>
        <v>3</v>
      </c>
    </row>
    <row r="15" spans="1:136" x14ac:dyDescent="0.25">
      <c r="A15" s="25" t="s">
        <v>2</v>
      </c>
      <c r="B15" s="52">
        <f t="shared" si="0"/>
        <v>5.56</v>
      </c>
      <c r="C15" s="28">
        <f t="shared" si="1"/>
        <v>0</v>
      </c>
      <c r="D15" s="53">
        <f>COUNT(B8:D8)</f>
        <v>3</v>
      </c>
      <c r="E15" s="69">
        <f t="shared" si="2"/>
        <v>5.56</v>
      </c>
      <c r="F15" s="34">
        <f t="shared" si="3"/>
        <v>0</v>
      </c>
      <c r="G15" s="70">
        <f>COUNT(E8:G8)</f>
        <v>3</v>
      </c>
      <c r="H15" s="92">
        <f t="shared" si="4"/>
        <v>5.56</v>
      </c>
      <c r="I15" s="93">
        <f t="shared" si="5"/>
        <v>0</v>
      </c>
      <c r="J15" s="94">
        <f>COUNT(H8:J8)</f>
        <v>3</v>
      </c>
      <c r="K15" s="116">
        <f t="shared" si="6"/>
        <v>5.56</v>
      </c>
      <c r="L15" s="117">
        <f t="shared" si="7"/>
        <v>0</v>
      </c>
      <c r="M15" s="118">
        <f>COUNT(K8:M8)</f>
        <v>3</v>
      </c>
      <c r="N15" s="140">
        <f t="shared" si="8"/>
        <v>5.56</v>
      </c>
      <c r="O15" s="141">
        <f t="shared" si="9"/>
        <v>0</v>
      </c>
      <c r="P15" s="142">
        <f>COUNT(N8:P8)</f>
        <v>3</v>
      </c>
      <c r="Q15" s="164">
        <f t="shared" si="10"/>
        <v>5.56</v>
      </c>
      <c r="R15" s="165">
        <f t="shared" si="11"/>
        <v>0</v>
      </c>
      <c r="S15" s="166">
        <f>COUNT(Q8:S8)</f>
        <v>3</v>
      </c>
      <c r="T15" s="188">
        <f t="shared" si="12"/>
        <v>5.56</v>
      </c>
      <c r="U15" s="189">
        <f t="shared" si="13"/>
        <v>0</v>
      </c>
      <c r="V15" s="190">
        <f>COUNT(T8:V8)</f>
        <v>3</v>
      </c>
      <c r="W15" s="212">
        <f t="shared" si="14"/>
        <v>5.3733333333333322</v>
      </c>
      <c r="X15" s="213">
        <f t="shared" si="15"/>
        <v>0.32331615074619019</v>
      </c>
      <c r="Y15" s="214">
        <f>COUNT(W8:Y8)</f>
        <v>3</v>
      </c>
      <c r="Z15" s="236">
        <f t="shared" si="16"/>
        <v>5.56</v>
      </c>
      <c r="AA15" s="237">
        <f t="shared" si="17"/>
        <v>0</v>
      </c>
      <c r="AB15" s="238">
        <f>COUNT(Z8:AB8)</f>
        <v>3</v>
      </c>
      <c r="AC15" s="245">
        <f t="shared" si="18"/>
        <v>5.56</v>
      </c>
      <c r="AD15" s="245">
        <f t="shared" si="19"/>
        <v>0</v>
      </c>
      <c r="AE15" s="246">
        <f>COUNT(AC8:AE8)</f>
        <v>3</v>
      </c>
      <c r="AF15" s="245">
        <f t="shared" si="20"/>
        <v>5.56</v>
      </c>
      <c r="AG15" s="245">
        <f t="shared" si="21"/>
        <v>0</v>
      </c>
      <c r="AH15" s="246">
        <f>COUNT(AF8:AH8)</f>
        <v>3</v>
      </c>
      <c r="AI15" s="245">
        <f t="shared" si="22"/>
        <v>5.4799999999999995</v>
      </c>
      <c r="AJ15" s="245">
        <f t="shared" si="23"/>
        <v>0.1385640646055098</v>
      </c>
      <c r="AK15" s="246">
        <f>COUNT(AI8:AK8)</f>
        <v>3</v>
      </c>
      <c r="AL15" s="245">
        <f t="shared" si="24"/>
        <v>5.6033333333333326</v>
      </c>
      <c r="AM15" s="245">
        <f t="shared" si="25"/>
        <v>0.62612565299094192</v>
      </c>
      <c r="AN15" s="246">
        <f>COUNT(AL8:AN8)</f>
        <v>3</v>
      </c>
      <c r="AO15" s="245">
        <f t="shared" si="26"/>
        <v>5.56</v>
      </c>
      <c r="AP15" s="245">
        <f t="shared" si="27"/>
        <v>0</v>
      </c>
      <c r="AQ15" s="246">
        <f>COUNT(AO8:AQ8)</f>
        <v>3</v>
      </c>
      <c r="AR15" s="245">
        <f t="shared" si="28"/>
        <v>5.56</v>
      </c>
      <c r="AS15" s="245">
        <f t="shared" si="29"/>
        <v>0</v>
      </c>
      <c r="AT15" s="246">
        <f>COUNT(AR8:AT8)</f>
        <v>3</v>
      </c>
      <c r="AU15" s="245">
        <f t="shared" si="30"/>
        <v>5.56</v>
      </c>
      <c r="AV15" s="245">
        <f t="shared" si="31"/>
        <v>0</v>
      </c>
      <c r="AW15" s="246">
        <f>COUNT(AU8:AW8)</f>
        <v>3</v>
      </c>
      <c r="AX15" s="245">
        <f t="shared" si="32"/>
        <v>5.7899999999999991</v>
      </c>
      <c r="AY15" s="245">
        <f t="shared" si="33"/>
        <v>0.39837168574084197</v>
      </c>
      <c r="AZ15" s="246">
        <f>COUNT(AX8:AZ8)</f>
        <v>3</v>
      </c>
      <c r="BA15" s="256">
        <f t="shared" si="34"/>
        <v>5.56</v>
      </c>
      <c r="BB15" s="256">
        <f t="shared" si="35"/>
        <v>0</v>
      </c>
      <c r="BC15" s="257">
        <f>COUNT(BA8:BC8)</f>
        <v>3</v>
      </c>
      <c r="BD15" s="256">
        <f t="shared" si="36"/>
        <v>5.56</v>
      </c>
      <c r="BE15" s="256">
        <f t="shared" si="37"/>
        <v>0</v>
      </c>
      <c r="BF15" s="257">
        <f>COUNT(BD8:BF8)</f>
        <v>3</v>
      </c>
      <c r="BG15" s="256">
        <f t="shared" si="38"/>
        <v>5.56</v>
      </c>
      <c r="BH15" s="256">
        <f t="shared" si="39"/>
        <v>0</v>
      </c>
      <c r="BI15" s="257">
        <f>COUNT(BG8:BI8)</f>
        <v>3</v>
      </c>
      <c r="BJ15" s="256">
        <f t="shared" si="40"/>
        <v>5.7899999999999991</v>
      </c>
      <c r="BK15" s="256">
        <f t="shared" si="41"/>
        <v>0.39837168574084197</v>
      </c>
      <c r="BL15" s="257">
        <f>COUNT(BJ8:BL8)</f>
        <v>3</v>
      </c>
      <c r="BM15" s="256">
        <f t="shared" si="42"/>
        <v>5.56</v>
      </c>
      <c r="BN15" s="256">
        <f t="shared" si="43"/>
        <v>0</v>
      </c>
      <c r="BO15" s="257">
        <f>COUNT(BM8:BO8)</f>
        <v>3</v>
      </c>
      <c r="BP15" s="256">
        <f t="shared" si="44"/>
        <v>5.56</v>
      </c>
      <c r="BQ15" s="256">
        <f t="shared" si="45"/>
        <v>0</v>
      </c>
      <c r="BR15" s="257">
        <f>COUNT(BP8:BR8)</f>
        <v>3</v>
      </c>
      <c r="BS15" s="256">
        <f t="shared" si="46"/>
        <v>5.7899999999999991</v>
      </c>
      <c r="BT15" s="256">
        <f t="shared" si="47"/>
        <v>0.39837168574084197</v>
      </c>
      <c r="BU15" s="257">
        <f>COUNT(BS8:BU8)</f>
        <v>3</v>
      </c>
      <c r="BV15" s="256">
        <f t="shared" si="48"/>
        <v>5.56</v>
      </c>
      <c r="BW15" s="256">
        <f t="shared" si="49"/>
        <v>0</v>
      </c>
      <c r="BX15" s="257">
        <f>COUNT(BV8:BX8)</f>
        <v>3</v>
      </c>
      <c r="BY15" s="262">
        <f t="shared" si="50"/>
        <v>6.086666666666666</v>
      </c>
      <c r="BZ15" s="262">
        <f t="shared" si="51"/>
        <v>0.91221342531961158</v>
      </c>
      <c r="CA15" s="263">
        <f>COUNT(BY8:CA8)</f>
        <v>3</v>
      </c>
      <c r="CB15" s="262">
        <f t="shared" si="52"/>
        <v>6.02</v>
      </c>
      <c r="CC15" s="262">
        <f t="shared" si="53"/>
        <v>0.39837168574084197</v>
      </c>
      <c r="CD15" s="263">
        <f>COUNT(CB8:CD8)</f>
        <v>3</v>
      </c>
      <c r="CE15" s="262">
        <f t="shared" si="54"/>
        <v>5.56</v>
      </c>
      <c r="CF15" s="262">
        <f t="shared" si="55"/>
        <v>0</v>
      </c>
      <c r="CG15" s="263">
        <f>COUNT(CE8:CG8)</f>
        <v>2</v>
      </c>
      <c r="CH15" s="262">
        <f t="shared" si="56"/>
        <v>5.7899999999999991</v>
      </c>
      <c r="CI15" s="262">
        <f t="shared" si="57"/>
        <v>0.39837168574084197</v>
      </c>
      <c r="CJ15" s="263">
        <f>COUNT(CH8:CJ8)</f>
        <v>3</v>
      </c>
      <c r="CK15" s="271">
        <f t="shared" si="58"/>
        <v>5.7899999999999991</v>
      </c>
      <c r="CL15" s="271">
        <f t="shared" si="59"/>
        <v>0.39837168574084197</v>
      </c>
      <c r="CM15" s="272">
        <f>COUNT(CK8:CM8)</f>
        <v>3</v>
      </c>
      <c r="CN15" s="271">
        <f t="shared" si="60"/>
        <v>5.56</v>
      </c>
      <c r="CO15" s="271">
        <f t="shared" si="61"/>
        <v>0</v>
      </c>
      <c r="CP15" s="272">
        <f>COUNT(CN8:CP8)</f>
        <v>3</v>
      </c>
      <c r="CQ15" s="271">
        <f t="shared" si="62"/>
        <v>5.56</v>
      </c>
      <c r="CR15" s="271">
        <f t="shared" si="63"/>
        <v>0</v>
      </c>
      <c r="CS15" s="272">
        <f>COUNT(CQ8:CS8)</f>
        <v>3</v>
      </c>
      <c r="CT15" s="271">
        <f t="shared" si="64"/>
        <v>5.56</v>
      </c>
      <c r="CU15" s="271">
        <f t="shared" si="65"/>
        <v>0</v>
      </c>
      <c r="CV15" s="272">
        <f>COUNT(CT8:CV8)</f>
        <v>3</v>
      </c>
      <c r="CW15" s="277">
        <f t="shared" si="66"/>
        <v>5.7899999999999991</v>
      </c>
      <c r="CX15" s="277">
        <f t="shared" si="67"/>
        <v>0.39837168574084197</v>
      </c>
      <c r="CY15" s="278">
        <f>COUNT(CW8:CY8)</f>
        <v>3</v>
      </c>
      <c r="CZ15" s="277">
        <f t="shared" si="68"/>
        <v>5.56</v>
      </c>
      <c r="DA15" s="277">
        <f t="shared" si="69"/>
        <v>0</v>
      </c>
      <c r="DB15" s="278">
        <f>COUNT(CZ8:DB8)</f>
        <v>3</v>
      </c>
      <c r="DC15" s="277">
        <f t="shared" si="70"/>
        <v>5.7899999999999991</v>
      </c>
      <c r="DD15" s="277">
        <f t="shared" si="71"/>
        <v>0.39837168574084197</v>
      </c>
      <c r="DE15" s="278">
        <f>COUNT(DC8:DE8)</f>
        <v>3</v>
      </c>
      <c r="DF15" s="277">
        <f t="shared" si="72"/>
        <v>6.02</v>
      </c>
      <c r="DG15" s="277">
        <f t="shared" si="73"/>
        <v>0.39837168574084197</v>
      </c>
      <c r="DH15" s="278">
        <f>COUNT(DF8:DH8)</f>
        <v>3</v>
      </c>
      <c r="DI15" s="277">
        <f t="shared" si="74"/>
        <v>5.7899999999999991</v>
      </c>
      <c r="DJ15" s="277">
        <f t="shared" si="75"/>
        <v>0.39837168574084197</v>
      </c>
      <c r="DK15" s="278">
        <f>COUNT(DI8:DK8)</f>
        <v>3</v>
      </c>
      <c r="DL15" s="277">
        <f t="shared" si="76"/>
        <v>6.02</v>
      </c>
      <c r="DM15" s="277">
        <f t="shared" si="77"/>
        <v>0.39837168574084197</v>
      </c>
      <c r="DN15" s="278">
        <f>COUNT(DL8:DN8)</f>
        <v>3</v>
      </c>
      <c r="DO15" s="277">
        <f t="shared" si="78"/>
        <v>5.7899999999999991</v>
      </c>
      <c r="DP15" s="277">
        <f t="shared" si="79"/>
        <v>0.39837168574084197</v>
      </c>
      <c r="DQ15" s="278">
        <f>COUNT(DO8:DQ8)</f>
        <v>3</v>
      </c>
      <c r="DR15" s="277">
        <f t="shared" si="80"/>
        <v>5.1866666666666665</v>
      </c>
      <c r="DS15" s="277">
        <f t="shared" si="81"/>
        <v>0.32331615074619019</v>
      </c>
      <c r="DT15" s="278">
        <f>COUNT(DR8:DT8)</f>
        <v>3</v>
      </c>
      <c r="DU15" s="287">
        <f t="shared" si="82"/>
        <v>5.3733333333333322</v>
      </c>
      <c r="DV15" s="287">
        <f t="shared" si="83"/>
        <v>0.32331615074619019</v>
      </c>
      <c r="DW15" s="288">
        <f>COUNT(DU8:DW8)</f>
        <v>3</v>
      </c>
      <c r="DX15" s="287">
        <f t="shared" si="84"/>
        <v>5.56</v>
      </c>
      <c r="DY15" s="287">
        <f t="shared" si="85"/>
        <v>0</v>
      </c>
      <c r="DZ15" s="288">
        <f>COUNT(DX8:DZ8)</f>
        <v>3</v>
      </c>
      <c r="EA15" s="287">
        <f t="shared" si="86"/>
        <v>5.56</v>
      </c>
      <c r="EB15" s="287">
        <f t="shared" si="87"/>
        <v>0</v>
      </c>
      <c r="EC15" s="288">
        <f>COUNT(EA8:EC8)</f>
        <v>3</v>
      </c>
      <c r="ED15" s="287">
        <f t="shared" si="88"/>
        <v>5.7899999999999991</v>
      </c>
      <c r="EE15" s="287">
        <f t="shared" si="89"/>
        <v>0.39837168574084197</v>
      </c>
      <c r="EF15" s="288">
        <f>COUNT(ED8:EF8)</f>
        <v>3</v>
      </c>
    </row>
    <row r="16" spans="1:136" x14ac:dyDescent="0.25">
      <c r="A16" s="25" t="s">
        <v>3</v>
      </c>
      <c r="B16" s="52">
        <f t="shared" si="0"/>
        <v>4.1033333333333326</v>
      </c>
      <c r="C16" s="28">
        <f t="shared" si="1"/>
        <v>2.3378907872981012</v>
      </c>
      <c r="D16" s="53">
        <f t="shared" ref="D16:D18" si="90">COUNT(B9:D9)</f>
        <v>3</v>
      </c>
      <c r="E16" s="69">
        <f t="shared" si="2"/>
        <v>13.909999999999998</v>
      </c>
      <c r="F16" s="34">
        <f t="shared" si="3"/>
        <v>15.848182861135848</v>
      </c>
      <c r="G16" s="70">
        <f t="shared" ref="G16:G18" si="91">COUNT(E9:G9)</f>
        <v>3</v>
      </c>
      <c r="H16" s="92">
        <f t="shared" si="4"/>
        <v>8069.3066666666664</v>
      </c>
      <c r="I16" s="93">
        <f t="shared" si="5"/>
        <v>713.99273668107674</v>
      </c>
      <c r="J16" s="94">
        <f t="shared" ref="J16:J18" si="92">COUNT(H9:J9)</f>
        <v>3</v>
      </c>
      <c r="K16" s="116">
        <f t="shared" si="6"/>
        <v>14179.583333333334</v>
      </c>
      <c r="L16" s="117">
        <f t="shared" si="7"/>
        <v>187.25404677425064</v>
      </c>
      <c r="M16" s="118">
        <f t="shared" ref="M16:M18" si="93">COUNT(K9:M9)</f>
        <v>3</v>
      </c>
      <c r="N16" s="140">
        <f t="shared" si="8"/>
        <v>31350</v>
      </c>
      <c r="O16" s="141">
        <f t="shared" si="9"/>
        <v>6567.2986528937545</v>
      </c>
      <c r="P16" s="142">
        <f t="shared" ref="P16:P18" si="94">COUNT(N9:P9)</f>
        <v>3</v>
      </c>
      <c r="Q16" s="164">
        <f t="shared" si="10"/>
        <v>57622.893333333333</v>
      </c>
      <c r="R16" s="165">
        <f t="shared" si="11"/>
        <v>1952.8376192692847</v>
      </c>
      <c r="S16" s="166">
        <f t="shared" ref="S16:S18" si="95">COUNT(Q9:S9)</f>
        <v>3</v>
      </c>
      <c r="T16" s="188">
        <f t="shared" si="12"/>
        <v>170662.61666666667</v>
      </c>
      <c r="U16" s="189">
        <f t="shared" si="13"/>
        <v>16722.594767847291</v>
      </c>
      <c r="V16" s="190">
        <f t="shared" ref="V16:V18" si="96">COUNT(T9:V9)</f>
        <v>3</v>
      </c>
      <c r="W16" s="212">
        <f t="shared" si="14"/>
        <v>330163.57666666672</v>
      </c>
      <c r="X16" s="213">
        <f t="shared" si="15"/>
        <v>23016.196860831147</v>
      </c>
      <c r="Y16" s="214">
        <f t="shared" ref="Y16:Y18" si="97">COUNT(W9:Y9)</f>
        <v>3</v>
      </c>
      <c r="Z16" s="236">
        <f t="shared" si="16"/>
        <v>30306.873333333333</v>
      </c>
      <c r="AA16" s="237">
        <f t="shared" si="17"/>
        <v>1177.8769978369285</v>
      </c>
      <c r="AB16" s="238">
        <f t="shared" ref="AB16:AB18" si="98">COUNT(Z9:AB9)</f>
        <v>3</v>
      </c>
      <c r="AC16" s="245">
        <f t="shared" si="18"/>
        <v>11.283333333333333</v>
      </c>
      <c r="AD16" s="245">
        <f t="shared" si="19"/>
        <v>6.1425754641952395</v>
      </c>
      <c r="AE16" s="246">
        <f t="shared" ref="AE16:AE18" si="99">COUNT(AC9:AE9)</f>
        <v>3</v>
      </c>
      <c r="AF16" s="245">
        <f t="shared" si="20"/>
        <v>6942.06</v>
      </c>
      <c r="AG16" s="245">
        <f t="shared" si="21"/>
        <v>804.79629279712765</v>
      </c>
      <c r="AH16" s="246">
        <f t="shared" ref="AH16:AH18" si="100">COUNT(AF9:AH9)</f>
        <v>3</v>
      </c>
      <c r="AI16" s="245">
        <f t="shared" si="22"/>
        <v>14332.396666666667</v>
      </c>
      <c r="AJ16" s="245">
        <f t="shared" si="23"/>
        <v>596.06006612868589</v>
      </c>
      <c r="AK16" s="246">
        <f t="shared" ref="AK16:AK18" si="101">COUNT(AI9:AK9)</f>
        <v>3</v>
      </c>
      <c r="AL16" s="245">
        <f t="shared" si="24"/>
        <v>28490.033333333336</v>
      </c>
      <c r="AM16" s="245">
        <f t="shared" si="25"/>
        <v>4482.2832425264196</v>
      </c>
      <c r="AN16" s="246">
        <f t="shared" ref="AN16:AN18" si="102">COUNT(AL9:AN9)</f>
        <v>3</v>
      </c>
      <c r="AO16" s="245">
        <f t="shared" si="26"/>
        <v>52499.51</v>
      </c>
      <c r="AP16" s="245">
        <f t="shared" si="27"/>
        <v>5149.031927003366</v>
      </c>
      <c r="AQ16" s="246">
        <f t="shared" ref="AQ16:AQ18" si="103">COUNT(AO9:AQ9)</f>
        <v>3</v>
      </c>
      <c r="AR16" s="245">
        <f t="shared" si="28"/>
        <v>131421.85</v>
      </c>
      <c r="AS16" s="245">
        <f t="shared" si="29"/>
        <v>21989.211128489871</v>
      </c>
      <c r="AT16" s="246">
        <f t="shared" ref="AT16:AT18" si="104">COUNT(AR9:AT9)</f>
        <v>3</v>
      </c>
      <c r="AU16" s="245">
        <f t="shared" si="30"/>
        <v>292864.9266666667</v>
      </c>
      <c r="AV16" s="245">
        <f t="shared" si="31"/>
        <v>24406.203383837335</v>
      </c>
      <c r="AW16" s="246">
        <f t="shared" ref="AW16:AW18" si="105">COUNT(AU9:AW9)</f>
        <v>3</v>
      </c>
      <c r="AX16" s="245">
        <f t="shared" si="32"/>
        <v>28115.13</v>
      </c>
      <c r="AY16" s="245">
        <f t="shared" si="33"/>
        <v>4030.206096107238</v>
      </c>
      <c r="AZ16" s="246">
        <f t="shared" ref="AZ16:AZ18" si="106">COUNT(AX9:AZ9)</f>
        <v>3</v>
      </c>
      <c r="BA16" s="256">
        <f t="shared" si="34"/>
        <v>91.676666666666677</v>
      </c>
      <c r="BB16" s="256">
        <f t="shared" si="35"/>
        <v>66.37316952905995</v>
      </c>
      <c r="BC16" s="257">
        <f t="shared" ref="BC16:BC18" si="107">COUNT(BA9:BC9)</f>
        <v>3</v>
      </c>
      <c r="BD16" s="256">
        <f t="shared" si="36"/>
        <v>5837.2766666666676</v>
      </c>
      <c r="BE16" s="256">
        <f t="shared" si="37"/>
        <v>1376.9923289667681</v>
      </c>
      <c r="BF16" s="257">
        <f t="shared" ref="BF16:BF18" si="108">COUNT(BD9:BF9)</f>
        <v>3</v>
      </c>
      <c r="BG16" s="256">
        <f t="shared" si="38"/>
        <v>15545.296666666667</v>
      </c>
      <c r="BH16" s="256">
        <f t="shared" si="39"/>
        <v>1074.8299676848117</v>
      </c>
      <c r="BI16" s="257">
        <f t="shared" ref="BI16:BI18" si="109">COUNT(BG9:BI9)</f>
        <v>3</v>
      </c>
      <c r="BJ16" s="256">
        <f t="shared" si="40"/>
        <v>25523.51</v>
      </c>
      <c r="BK16" s="256">
        <f t="shared" si="41"/>
        <v>2634.4182231377004</v>
      </c>
      <c r="BL16" s="257">
        <f t="shared" ref="BL16:BL18" si="110">COUNT(BJ9:BL9)</f>
        <v>3</v>
      </c>
      <c r="BM16" s="256">
        <f t="shared" si="42"/>
        <v>56869.583333333336</v>
      </c>
      <c r="BN16" s="256">
        <f t="shared" si="43"/>
        <v>11514.737247133909</v>
      </c>
      <c r="BO16" s="257">
        <f t="shared" ref="BO16:BO18" si="111">COUNT(BM9:BO9)</f>
        <v>3</v>
      </c>
      <c r="BP16" s="256">
        <f t="shared" si="44"/>
        <v>159165.68333333335</v>
      </c>
      <c r="BQ16" s="256">
        <f t="shared" si="45"/>
        <v>3495.3447000594019</v>
      </c>
      <c r="BR16" s="257">
        <f t="shared" ref="BR16:BR18" si="112">COUNT(BP9:BR9)</f>
        <v>3</v>
      </c>
      <c r="BS16" s="256">
        <f t="shared" si="46"/>
        <v>287177.50333333336</v>
      </c>
      <c r="BT16" s="256">
        <f t="shared" si="47"/>
        <v>46049.481043073938</v>
      </c>
      <c r="BU16" s="257">
        <f t="shared" ref="BU16:BU18" si="113">COUNT(BS9:BU9)</f>
        <v>3</v>
      </c>
      <c r="BV16" s="256">
        <f t="shared" si="48"/>
        <v>30126.486666666668</v>
      </c>
      <c r="BW16" s="256">
        <f t="shared" si="49"/>
        <v>193.601706948398</v>
      </c>
      <c r="BX16" s="257">
        <f t="shared" ref="BX16:BX18" si="114">COUNT(BV9:BX9)</f>
        <v>3</v>
      </c>
      <c r="BY16" s="262">
        <f t="shared" si="50"/>
        <v>35.813333333333333</v>
      </c>
      <c r="BZ16" s="262">
        <f t="shared" si="51"/>
        <v>5.7134957192014264</v>
      </c>
      <c r="CA16" s="263">
        <f t="shared" ref="CA16:CA18" si="115">COUNT(BY9:CA9)</f>
        <v>3</v>
      </c>
      <c r="CB16" s="262">
        <f t="shared" si="52"/>
        <v>7163.1333333333341</v>
      </c>
      <c r="CC16" s="262">
        <f t="shared" si="53"/>
        <v>533.77326238144713</v>
      </c>
      <c r="CD16" s="263">
        <f t="shared" ref="CD16:CD18" si="116">COUNT(CB9:CD9)</f>
        <v>3</v>
      </c>
      <c r="CE16" s="262">
        <f t="shared" si="54"/>
        <v>60229.095000000001</v>
      </c>
      <c r="CF16" s="262">
        <f t="shared" si="55"/>
        <v>2435.4949575086357</v>
      </c>
      <c r="CG16" s="263">
        <f t="shared" ref="CG16:CG18" si="117">COUNT(CE9:CG9)</f>
        <v>2</v>
      </c>
      <c r="CH16" s="262">
        <f t="shared" si="56"/>
        <v>311282.75333333336</v>
      </c>
      <c r="CI16" s="262">
        <f t="shared" si="57"/>
        <v>13760.074717298343</v>
      </c>
      <c r="CJ16" s="263">
        <f t="shared" ref="CJ16:CJ18" si="118">COUNT(CH9:CJ9)</f>
        <v>3</v>
      </c>
      <c r="CK16" s="271">
        <f t="shared" si="58"/>
        <v>46.083333333333336</v>
      </c>
      <c r="CL16" s="271">
        <f t="shared" si="59"/>
        <v>40.299659221057105</v>
      </c>
      <c r="CM16" s="272">
        <f t="shared" ref="CM16:CM18" si="119">COUNT(CK9:CM9)</f>
        <v>3</v>
      </c>
      <c r="CN16" s="271">
        <f t="shared" si="60"/>
        <v>7284.0533333333333</v>
      </c>
      <c r="CO16" s="271">
        <f t="shared" si="61"/>
        <v>783.54905426101629</v>
      </c>
      <c r="CP16" s="272">
        <f t="shared" ref="CP16:CP18" si="120">COUNT(CN9:CP9)</f>
        <v>3</v>
      </c>
      <c r="CQ16" s="271">
        <f t="shared" si="62"/>
        <v>55242.99</v>
      </c>
      <c r="CR16" s="271">
        <f t="shared" si="63"/>
        <v>7507.2819645927884</v>
      </c>
      <c r="CS16" s="272">
        <f t="shared" ref="CS16:CS18" si="121">COUNT(CQ9:CS9)</f>
        <v>3</v>
      </c>
      <c r="CT16" s="271">
        <f t="shared" si="64"/>
        <v>268805.67</v>
      </c>
      <c r="CU16" s="271">
        <f t="shared" si="65"/>
        <v>35988.696995302678</v>
      </c>
      <c r="CV16" s="272">
        <f t="shared" ref="CV16:CV18" si="122">COUNT(CT9:CV9)</f>
        <v>3</v>
      </c>
      <c r="CW16" s="277">
        <f t="shared" si="66"/>
        <v>50.75</v>
      </c>
      <c r="CX16" s="277">
        <f t="shared" si="67"/>
        <v>60.172050820958397</v>
      </c>
      <c r="CY16" s="278">
        <f t="shared" ref="CY16:CY18" si="123">COUNT(CW9:CY9)</f>
        <v>3</v>
      </c>
      <c r="CZ16" s="277">
        <f t="shared" si="68"/>
        <v>4156.38</v>
      </c>
      <c r="DA16" s="277">
        <f t="shared" si="69"/>
        <v>2542.0786681572226</v>
      </c>
      <c r="DB16" s="278">
        <f t="shared" ref="DB16:DB18" si="124">COUNT(CZ9:DB9)</f>
        <v>3</v>
      </c>
      <c r="DC16" s="277">
        <f t="shared" si="70"/>
        <v>14859.173333333334</v>
      </c>
      <c r="DD16" s="277">
        <f t="shared" si="71"/>
        <v>2308.9410673365537</v>
      </c>
      <c r="DE16" s="278">
        <f t="shared" ref="DE16:DE18" si="125">COUNT(DC9:DE9)</f>
        <v>3</v>
      </c>
      <c r="DF16" s="277">
        <f t="shared" si="72"/>
        <v>29992.683333333334</v>
      </c>
      <c r="DG16" s="277">
        <f t="shared" si="73"/>
        <v>2167.8826896382884</v>
      </c>
      <c r="DH16" s="278">
        <f t="shared" ref="DH16:DH18" si="126">COUNT(DF9:DH9)</f>
        <v>3</v>
      </c>
      <c r="DI16" s="277">
        <f t="shared" si="74"/>
        <v>49661.46</v>
      </c>
      <c r="DJ16" s="277">
        <f t="shared" si="75"/>
        <v>21683.2450926493</v>
      </c>
      <c r="DK16" s="278">
        <f t="shared" ref="DK16:DK18" si="127">COUNT(DI9:DK9)</f>
        <v>3</v>
      </c>
      <c r="DL16" s="277">
        <f t="shared" si="76"/>
        <v>155150.40666666665</v>
      </c>
      <c r="DM16" s="277">
        <f t="shared" si="77"/>
        <v>12717.848500066088</v>
      </c>
      <c r="DN16" s="278">
        <f t="shared" ref="DN16:DN18" si="128">COUNT(DL9:DN9)</f>
        <v>3</v>
      </c>
      <c r="DO16" s="277">
        <f t="shared" si="78"/>
        <v>306929.32666666666</v>
      </c>
      <c r="DP16" s="277">
        <f t="shared" si="79"/>
        <v>45939.585738569964</v>
      </c>
      <c r="DQ16" s="278">
        <f t="shared" ref="DQ16:DQ18" si="129">COUNT(DO9:DQ9)</f>
        <v>3</v>
      </c>
      <c r="DR16" s="277">
        <f t="shared" si="80"/>
        <v>25060.11</v>
      </c>
      <c r="DS16" s="277">
        <f t="shared" si="81"/>
        <v>685.50605825185755</v>
      </c>
      <c r="DT16" s="278">
        <f t="shared" ref="DT16:DT18" si="130">COUNT(DR9:DT9)</f>
        <v>3</v>
      </c>
      <c r="DU16" s="287">
        <f t="shared" si="82"/>
        <v>11.883333333333333</v>
      </c>
      <c r="DV16" s="287">
        <f t="shared" si="83"/>
        <v>9.6033449033830571</v>
      </c>
      <c r="DW16" s="288">
        <f t="shared" ref="DW16:DW18" si="131">COUNT(DU9:DW9)</f>
        <v>3</v>
      </c>
      <c r="DX16" s="287">
        <f t="shared" si="84"/>
        <v>6957.3433333333332</v>
      </c>
      <c r="DY16" s="287">
        <f t="shared" si="85"/>
        <v>405.63307734125118</v>
      </c>
      <c r="DZ16" s="288">
        <f t="shared" ref="DZ16:DZ18" si="132">COUNT(DX9:DZ9)</f>
        <v>3</v>
      </c>
      <c r="EA16" s="287">
        <f t="shared" si="86"/>
        <v>50480.21333333334</v>
      </c>
      <c r="EB16" s="287">
        <f t="shared" si="87"/>
        <v>941.52871195377611</v>
      </c>
      <c r="EC16" s="288">
        <f t="shared" ref="EC16:EC18" si="133">COUNT(EA9:EC9)</f>
        <v>3</v>
      </c>
      <c r="ED16" s="287">
        <f t="shared" si="88"/>
        <v>270711.84999999998</v>
      </c>
      <c r="EE16" s="287">
        <f t="shared" si="89"/>
        <v>25514.668085483696</v>
      </c>
      <c r="EF16" s="288">
        <f t="shared" ref="EF16:EF18" si="134">COUNT(ED9:EF9)</f>
        <v>3</v>
      </c>
    </row>
    <row r="17" spans="1:136" x14ac:dyDescent="0.25">
      <c r="A17" s="25" t="s">
        <v>4</v>
      </c>
      <c r="B17" s="52">
        <f t="shared" si="0"/>
        <v>165.79333333333332</v>
      </c>
      <c r="C17" s="28">
        <f t="shared" si="1"/>
        <v>24.892734549127649</v>
      </c>
      <c r="D17" s="53">
        <f t="shared" si="90"/>
        <v>3</v>
      </c>
      <c r="E17" s="69">
        <f t="shared" si="2"/>
        <v>205.62666666666667</v>
      </c>
      <c r="F17" s="34">
        <f t="shared" si="3"/>
        <v>89.081257475034278</v>
      </c>
      <c r="G17" s="70">
        <f t="shared" si="91"/>
        <v>3</v>
      </c>
      <c r="H17" s="92">
        <f t="shared" si="4"/>
        <v>6487.2400000000007</v>
      </c>
      <c r="I17" s="93">
        <f t="shared" si="5"/>
        <v>857.71859651052739</v>
      </c>
      <c r="J17" s="94">
        <f t="shared" si="92"/>
        <v>3</v>
      </c>
      <c r="K17" s="116">
        <f t="shared" si="6"/>
        <v>11218.796666666667</v>
      </c>
      <c r="L17" s="117">
        <f t="shared" si="7"/>
        <v>474.91716481227871</v>
      </c>
      <c r="M17" s="118">
        <f t="shared" si="93"/>
        <v>3</v>
      </c>
      <c r="N17" s="140">
        <f t="shared" si="8"/>
        <v>23686.993333333336</v>
      </c>
      <c r="O17" s="141">
        <f t="shared" si="9"/>
        <v>5016.4167840036034</v>
      </c>
      <c r="P17" s="142">
        <f t="shared" si="94"/>
        <v>3</v>
      </c>
      <c r="Q17" s="164">
        <f t="shared" si="10"/>
        <v>44296.456666666665</v>
      </c>
      <c r="R17" s="165">
        <f t="shared" si="11"/>
        <v>2628.5261273446267</v>
      </c>
      <c r="S17" s="166">
        <f t="shared" si="95"/>
        <v>3</v>
      </c>
      <c r="T17" s="188">
        <f t="shared" si="12"/>
        <v>129107.75333333334</v>
      </c>
      <c r="U17" s="189">
        <f t="shared" si="13"/>
        <v>26922.579551605602</v>
      </c>
      <c r="V17" s="190">
        <f t="shared" si="96"/>
        <v>3</v>
      </c>
      <c r="W17" s="212">
        <f t="shared" si="14"/>
        <v>254490.69333333336</v>
      </c>
      <c r="X17" s="213">
        <f t="shared" si="15"/>
        <v>34565.154237344526</v>
      </c>
      <c r="Y17" s="214">
        <f t="shared" si="97"/>
        <v>3</v>
      </c>
      <c r="Z17" s="236">
        <f t="shared" si="16"/>
        <v>22535.046666666665</v>
      </c>
      <c r="AA17" s="237">
        <f t="shared" si="17"/>
        <v>576.8486441288851</v>
      </c>
      <c r="AB17" s="238">
        <f t="shared" si="98"/>
        <v>3</v>
      </c>
      <c r="AC17" s="245">
        <f t="shared" si="18"/>
        <v>142.41999999999999</v>
      </c>
      <c r="AD17" s="245">
        <f t="shared" si="19"/>
        <v>68.432865642175187</v>
      </c>
      <c r="AE17" s="246">
        <f t="shared" si="99"/>
        <v>3</v>
      </c>
      <c r="AF17" s="245">
        <f t="shared" si="20"/>
        <v>3444.8066666666668</v>
      </c>
      <c r="AG17" s="245">
        <f t="shared" si="21"/>
        <v>604.86197907731901</v>
      </c>
      <c r="AH17" s="246">
        <f t="shared" si="100"/>
        <v>3</v>
      </c>
      <c r="AI17" s="245">
        <f t="shared" si="22"/>
        <v>5978.19</v>
      </c>
      <c r="AJ17" s="245">
        <f t="shared" si="23"/>
        <v>1301.6096320710017</v>
      </c>
      <c r="AK17" s="246">
        <f t="shared" si="101"/>
        <v>3</v>
      </c>
      <c r="AL17" s="245">
        <f t="shared" si="24"/>
        <v>13554.446666666665</v>
      </c>
      <c r="AM17" s="245">
        <f t="shared" si="25"/>
        <v>2180.2210964104984</v>
      </c>
      <c r="AN17" s="246">
        <f t="shared" si="102"/>
        <v>3</v>
      </c>
      <c r="AO17" s="245">
        <f t="shared" si="26"/>
        <v>22310.880000000001</v>
      </c>
      <c r="AP17" s="245">
        <f t="shared" si="27"/>
        <v>4834.6270889386997</v>
      </c>
      <c r="AQ17" s="246">
        <f t="shared" si="103"/>
        <v>3</v>
      </c>
      <c r="AR17" s="245">
        <f t="shared" si="28"/>
        <v>47087.43</v>
      </c>
      <c r="AS17" s="245">
        <f t="shared" si="29"/>
        <v>10037.32976247666</v>
      </c>
      <c r="AT17" s="246">
        <f t="shared" si="104"/>
        <v>3</v>
      </c>
      <c r="AU17" s="245">
        <f t="shared" si="30"/>
        <v>109038.54333333333</v>
      </c>
      <c r="AV17" s="245">
        <f t="shared" si="31"/>
        <v>27179.785680901401</v>
      </c>
      <c r="AW17" s="246">
        <f t="shared" si="105"/>
        <v>3</v>
      </c>
      <c r="AX17" s="245">
        <f t="shared" si="32"/>
        <v>17108.506666666664</v>
      </c>
      <c r="AY17" s="245">
        <f t="shared" si="33"/>
        <v>2127.4745295851117</v>
      </c>
      <c r="AZ17" s="246">
        <f t="shared" si="106"/>
        <v>3</v>
      </c>
      <c r="BA17" s="256">
        <f t="shared" si="34"/>
        <v>315.73666666666662</v>
      </c>
      <c r="BB17" s="256">
        <f t="shared" si="35"/>
        <v>314.50040959167819</v>
      </c>
      <c r="BC17" s="257">
        <f t="shared" si="107"/>
        <v>3</v>
      </c>
      <c r="BD17" s="256">
        <f t="shared" si="36"/>
        <v>861.43</v>
      </c>
      <c r="BE17" s="256">
        <f t="shared" si="37"/>
        <v>118.61645290599473</v>
      </c>
      <c r="BF17" s="257">
        <f t="shared" si="108"/>
        <v>3</v>
      </c>
      <c r="BG17" s="256">
        <f t="shared" si="38"/>
        <v>1731.21</v>
      </c>
      <c r="BH17" s="256">
        <f t="shared" si="39"/>
        <v>147.59004946133734</v>
      </c>
      <c r="BI17" s="257">
        <f t="shared" si="109"/>
        <v>3</v>
      </c>
      <c r="BJ17" s="256">
        <f t="shared" si="40"/>
        <v>2936.6300000000006</v>
      </c>
      <c r="BK17" s="256">
        <f t="shared" si="41"/>
        <v>469.01587659694229</v>
      </c>
      <c r="BL17" s="257">
        <f t="shared" si="110"/>
        <v>3</v>
      </c>
      <c r="BM17" s="256">
        <f t="shared" si="42"/>
        <v>5587.706666666666</v>
      </c>
      <c r="BN17" s="256">
        <f t="shared" si="43"/>
        <v>1595.0636288980265</v>
      </c>
      <c r="BO17" s="257">
        <f t="shared" si="111"/>
        <v>3</v>
      </c>
      <c r="BP17" s="256">
        <f t="shared" si="44"/>
        <v>16738.719999999998</v>
      </c>
      <c r="BQ17" s="256">
        <f t="shared" si="45"/>
        <v>1401.5633716675102</v>
      </c>
      <c r="BR17" s="257">
        <f t="shared" si="112"/>
        <v>3</v>
      </c>
      <c r="BS17" s="256">
        <f t="shared" si="46"/>
        <v>31869.556666666667</v>
      </c>
      <c r="BT17" s="256">
        <f t="shared" si="47"/>
        <v>5147.6706588935285</v>
      </c>
      <c r="BU17" s="257">
        <f t="shared" si="113"/>
        <v>3</v>
      </c>
      <c r="BV17" s="256">
        <f t="shared" si="48"/>
        <v>9000.1566666666677</v>
      </c>
      <c r="BW17" s="256">
        <f t="shared" si="49"/>
        <v>632.66361048612009</v>
      </c>
      <c r="BX17" s="257">
        <f t="shared" si="114"/>
        <v>3</v>
      </c>
      <c r="BY17" s="262">
        <f t="shared" si="50"/>
        <v>49.656666666666666</v>
      </c>
      <c r="BZ17" s="262">
        <f t="shared" si="51"/>
        <v>14.61855784040729</v>
      </c>
      <c r="CA17" s="263">
        <f t="shared" si="115"/>
        <v>3</v>
      </c>
      <c r="CB17" s="262">
        <f t="shared" si="52"/>
        <v>1330.5633333333333</v>
      </c>
      <c r="CC17" s="262">
        <f t="shared" si="53"/>
        <v>116.73190195200851</v>
      </c>
      <c r="CD17" s="263">
        <f t="shared" si="116"/>
        <v>3</v>
      </c>
      <c r="CE17" s="262">
        <f t="shared" si="54"/>
        <v>9814.869999999999</v>
      </c>
      <c r="CF17" s="262">
        <f t="shared" si="55"/>
        <v>2191.7481789658327</v>
      </c>
      <c r="CG17" s="263">
        <f t="shared" si="117"/>
        <v>2</v>
      </c>
      <c r="CH17" s="262">
        <f t="shared" si="56"/>
        <v>62543.380000000005</v>
      </c>
      <c r="CI17" s="262">
        <f t="shared" si="57"/>
        <v>7369.2470694841013</v>
      </c>
      <c r="CJ17" s="263">
        <f t="shared" si="118"/>
        <v>3</v>
      </c>
      <c r="CK17" s="271">
        <f t="shared" si="58"/>
        <v>28.91</v>
      </c>
      <c r="CL17" s="271">
        <f t="shared" si="59"/>
        <v>3.3930959314466786</v>
      </c>
      <c r="CM17" s="272">
        <f t="shared" si="119"/>
        <v>3</v>
      </c>
      <c r="CN17" s="271">
        <f t="shared" si="60"/>
        <v>841.00666666666666</v>
      </c>
      <c r="CO17" s="271">
        <f t="shared" si="61"/>
        <v>106.42065651617253</v>
      </c>
      <c r="CP17" s="272">
        <f t="shared" si="120"/>
        <v>3</v>
      </c>
      <c r="CQ17" s="271">
        <f t="shared" si="62"/>
        <v>6759.0333333333338</v>
      </c>
      <c r="CR17" s="271">
        <f t="shared" si="63"/>
        <v>510.73411500832162</v>
      </c>
      <c r="CS17" s="272">
        <f t="shared" si="121"/>
        <v>3</v>
      </c>
      <c r="CT17" s="271">
        <f t="shared" si="64"/>
        <v>24658.633333333335</v>
      </c>
      <c r="CU17" s="271">
        <f t="shared" si="65"/>
        <v>17195.776234076588</v>
      </c>
      <c r="CV17" s="272">
        <f t="shared" si="122"/>
        <v>3</v>
      </c>
      <c r="CW17" s="277">
        <f t="shared" si="66"/>
        <v>115.93999999999998</v>
      </c>
      <c r="CX17" s="277">
        <f t="shared" si="67"/>
        <v>24.77339500351145</v>
      </c>
      <c r="CY17" s="278">
        <f t="shared" si="123"/>
        <v>3</v>
      </c>
      <c r="CZ17" s="277">
        <f t="shared" si="68"/>
        <v>2001.5600000000002</v>
      </c>
      <c r="DA17" s="277">
        <f t="shared" si="69"/>
        <v>887.8922837259031</v>
      </c>
      <c r="DB17" s="278">
        <f t="shared" si="124"/>
        <v>3</v>
      </c>
      <c r="DC17" s="277">
        <f t="shared" si="70"/>
        <v>7566.2433333333329</v>
      </c>
      <c r="DD17" s="277">
        <f t="shared" si="71"/>
        <v>556.59983150674157</v>
      </c>
      <c r="DE17" s="278">
        <f t="shared" si="125"/>
        <v>3</v>
      </c>
      <c r="DF17" s="277">
        <f t="shared" si="72"/>
        <v>14951.38</v>
      </c>
      <c r="DG17" s="277">
        <f t="shared" si="73"/>
        <v>1089.4530772823582</v>
      </c>
      <c r="DH17" s="278">
        <f t="shared" si="126"/>
        <v>3</v>
      </c>
      <c r="DI17" s="277">
        <f t="shared" si="74"/>
        <v>26292.91</v>
      </c>
      <c r="DJ17" s="277">
        <f t="shared" si="75"/>
        <v>13347.323139457592</v>
      </c>
      <c r="DK17" s="278">
        <f t="shared" si="127"/>
        <v>3</v>
      </c>
      <c r="DL17" s="277">
        <f t="shared" si="76"/>
        <v>80687.399999999994</v>
      </c>
      <c r="DM17" s="277">
        <f t="shared" si="77"/>
        <v>9950.5945948371354</v>
      </c>
      <c r="DN17" s="278">
        <f t="shared" si="128"/>
        <v>3</v>
      </c>
      <c r="DO17" s="277">
        <f t="shared" si="78"/>
        <v>130595.64666666667</v>
      </c>
      <c r="DP17" s="277">
        <f t="shared" si="79"/>
        <v>11227.819322403311</v>
      </c>
      <c r="DQ17" s="278">
        <f t="shared" si="129"/>
        <v>3</v>
      </c>
      <c r="DR17" s="277">
        <f t="shared" si="80"/>
        <v>16309.71</v>
      </c>
      <c r="DS17" s="277">
        <f t="shared" si="81"/>
        <v>724.12187399635957</v>
      </c>
      <c r="DT17" s="278">
        <f t="shared" si="130"/>
        <v>3</v>
      </c>
      <c r="DU17" s="287">
        <f t="shared" si="82"/>
        <v>35.419999999999995</v>
      </c>
      <c r="DV17" s="287">
        <f t="shared" si="83"/>
        <v>1.4156623891309696</v>
      </c>
      <c r="DW17" s="288">
        <f t="shared" si="131"/>
        <v>3</v>
      </c>
      <c r="DX17" s="287">
        <f t="shared" si="84"/>
        <v>1371.6599999999999</v>
      </c>
      <c r="DY17" s="287">
        <f t="shared" si="85"/>
        <v>141.17666839814572</v>
      </c>
      <c r="DZ17" s="288">
        <f t="shared" si="132"/>
        <v>3</v>
      </c>
      <c r="EA17" s="287">
        <f t="shared" si="86"/>
        <v>8537.35</v>
      </c>
      <c r="EB17" s="287">
        <f t="shared" si="87"/>
        <v>835.4002353961838</v>
      </c>
      <c r="EC17" s="288">
        <f t="shared" si="133"/>
        <v>3</v>
      </c>
      <c r="ED17" s="287">
        <f t="shared" si="88"/>
        <v>48731.360000000008</v>
      </c>
      <c r="EE17" s="287">
        <f t="shared" si="89"/>
        <v>2417.8755012613869</v>
      </c>
      <c r="EF17" s="288">
        <f t="shared" si="134"/>
        <v>3</v>
      </c>
    </row>
    <row r="18" spans="1:136" ht="15.75" thickBot="1" x14ac:dyDescent="0.3">
      <c r="A18" s="25" t="s">
        <v>5</v>
      </c>
      <c r="B18" s="54">
        <f>AVERAGE(B11:D11)</f>
        <v>9.0566666666666666</v>
      </c>
      <c r="C18" s="55">
        <f t="shared" si="1"/>
        <v>3.5564776582080966</v>
      </c>
      <c r="D18" s="56">
        <f t="shared" si="90"/>
        <v>3</v>
      </c>
      <c r="E18" s="71">
        <f>AVERAGE(E11:G11)</f>
        <v>12.876666666666667</v>
      </c>
      <c r="F18" s="72">
        <f t="shared" si="3"/>
        <v>13.220462674707466</v>
      </c>
      <c r="G18" s="73">
        <f t="shared" si="91"/>
        <v>3</v>
      </c>
      <c r="H18" s="95">
        <f>AVERAGE(H11:J11)</f>
        <v>7928.0933333333332</v>
      </c>
      <c r="I18" s="96">
        <f t="shared" si="5"/>
        <v>1698.7802993422474</v>
      </c>
      <c r="J18" s="97">
        <f t="shared" si="92"/>
        <v>3</v>
      </c>
      <c r="K18" s="119">
        <f>AVERAGE(K11:M11)</f>
        <v>10196.033333333333</v>
      </c>
      <c r="L18" s="120">
        <f t="shared" si="7"/>
        <v>917.67016603643231</v>
      </c>
      <c r="M18" s="121">
        <f t="shared" si="93"/>
        <v>3</v>
      </c>
      <c r="N18" s="143">
        <f>AVERAGE(N11:P11)</f>
        <v>24743.473333333332</v>
      </c>
      <c r="O18" s="144">
        <f t="shared" si="9"/>
        <v>6107.8264120416297</v>
      </c>
      <c r="P18" s="145">
        <f t="shared" si="94"/>
        <v>3</v>
      </c>
      <c r="Q18" s="167">
        <f>AVERAGE(Q11:S11)</f>
        <v>41300.186666666668</v>
      </c>
      <c r="R18" s="168">
        <f t="shared" si="11"/>
        <v>5433.7875207292691</v>
      </c>
      <c r="S18" s="169">
        <f t="shared" si="95"/>
        <v>3</v>
      </c>
      <c r="T18" s="191">
        <f>AVERAGE(T11:V11)</f>
        <v>143326.96666666667</v>
      </c>
      <c r="U18" s="192">
        <f t="shared" si="13"/>
        <v>25398.597617382846</v>
      </c>
      <c r="V18" s="193">
        <f t="shared" si="96"/>
        <v>3</v>
      </c>
      <c r="W18" s="215">
        <f>AVERAGE(W11:Y11)</f>
        <v>256467.8833333333</v>
      </c>
      <c r="X18" s="216">
        <f t="shared" si="15"/>
        <v>56241.540164225225</v>
      </c>
      <c r="Y18" s="217">
        <f t="shared" si="97"/>
        <v>3</v>
      </c>
      <c r="Z18" s="239">
        <f>AVERAGE(Z11:AB11)</f>
        <v>19691.11</v>
      </c>
      <c r="AA18" s="240">
        <f t="shared" si="17"/>
        <v>3354.365611393599</v>
      </c>
      <c r="AB18" s="241">
        <f t="shared" si="98"/>
        <v>3</v>
      </c>
      <c r="AC18" s="245">
        <f>AVERAGE(AC11:AE11)</f>
        <v>31.556666666666668</v>
      </c>
      <c r="AD18" s="245">
        <f t="shared" si="19"/>
        <v>35.414665512091645</v>
      </c>
      <c r="AE18" s="246">
        <f t="shared" si="99"/>
        <v>3</v>
      </c>
      <c r="AF18" s="245">
        <f>AVERAGE(AF11:AH11)</f>
        <v>2938.7933333333335</v>
      </c>
      <c r="AG18" s="245">
        <f t="shared" si="21"/>
        <v>670.01759561472045</v>
      </c>
      <c r="AH18" s="246">
        <f t="shared" si="100"/>
        <v>3</v>
      </c>
      <c r="AI18" s="245">
        <f>AVERAGE(AI11:AK11)</f>
        <v>5404.2699999999995</v>
      </c>
      <c r="AJ18" s="245">
        <f t="shared" si="23"/>
        <v>1224.8291553110655</v>
      </c>
      <c r="AK18" s="246">
        <f t="shared" si="101"/>
        <v>3</v>
      </c>
      <c r="AL18" s="245">
        <f>AVERAGE(AL11:AN11)</f>
        <v>14810.279999999999</v>
      </c>
      <c r="AM18" s="245">
        <f t="shared" si="25"/>
        <v>3166.8592205054065</v>
      </c>
      <c r="AN18" s="246">
        <f t="shared" si="102"/>
        <v>3</v>
      </c>
      <c r="AO18" s="245">
        <f>AVERAGE(AO11:AQ11)</f>
        <v>24456.61</v>
      </c>
      <c r="AP18" s="245">
        <f t="shared" si="27"/>
        <v>6731.4539379468406</v>
      </c>
      <c r="AQ18" s="246">
        <f t="shared" si="103"/>
        <v>3</v>
      </c>
      <c r="AR18" s="245">
        <f>AVERAGE(AR11:AT11)</f>
        <v>60936.783333333333</v>
      </c>
      <c r="AS18" s="245">
        <f t="shared" si="29"/>
        <v>17873.052936027245</v>
      </c>
      <c r="AT18" s="246">
        <f t="shared" si="104"/>
        <v>3</v>
      </c>
      <c r="AU18" s="245">
        <f>AVERAGE(AU11:AW11)</f>
        <v>97518.286666666667</v>
      </c>
      <c r="AV18" s="245">
        <f t="shared" si="31"/>
        <v>31656.501341983996</v>
      </c>
      <c r="AW18" s="246">
        <f t="shared" si="105"/>
        <v>3</v>
      </c>
      <c r="AX18" s="245">
        <f>AVERAGE(AX11:AZ11)</f>
        <v>15298.769999999999</v>
      </c>
      <c r="AY18" s="245">
        <f t="shared" si="33"/>
        <v>4086.4924593959549</v>
      </c>
      <c r="AZ18" s="246">
        <f t="shared" si="106"/>
        <v>3</v>
      </c>
      <c r="BA18" s="256">
        <f>AVERAGE(BA11:BC11)</f>
        <v>14.26</v>
      </c>
      <c r="BB18" s="256">
        <f t="shared" si="35"/>
        <v>9.6162726666832832</v>
      </c>
      <c r="BC18" s="257">
        <f t="shared" si="107"/>
        <v>3</v>
      </c>
      <c r="BD18" s="256">
        <f>AVERAGE(BD11:BF11)</f>
        <v>1001.3066666666667</v>
      </c>
      <c r="BE18" s="256">
        <f t="shared" si="37"/>
        <v>139.36858912012144</v>
      </c>
      <c r="BF18" s="257">
        <f t="shared" si="108"/>
        <v>3</v>
      </c>
      <c r="BG18" s="256">
        <f>AVERAGE(BG11:BI11)</f>
        <v>2511.2266666666669</v>
      </c>
      <c r="BH18" s="256">
        <f t="shared" si="39"/>
        <v>875.293813546818</v>
      </c>
      <c r="BI18" s="257">
        <f t="shared" si="109"/>
        <v>3</v>
      </c>
      <c r="BJ18" s="256">
        <f>AVERAGE(BJ11:BL11)</f>
        <v>4506.4233333333332</v>
      </c>
      <c r="BK18" s="256">
        <f t="shared" si="41"/>
        <v>530.16129520489653</v>
      </c>
      <c r="BL18" s="257">
        <f t="shared" si="110"/>
        <v>3</v>
      </c>
      <c r="BM18" s="256">
        <f>AVERAGE(BM11:BO11)</f>
        <v>8928.2866666666669</v>
      </c>
      <c r="BN18" s="256">
        <f t="shared" si="43"/>
        <v>2251.3759200172049</v>
      </c>
      <c r="BO18" s="257">
        <f t="shared" si="111"/>
        <v>3</v>
      </c>
      <c r="BP18" s="256">
        <f>AVERAGE(BP11:BR11)</f>
        <v>27381.876666666667</v>
      </c>
      <c r="BQ18" s="256">
        <f t="shared" si="45"/>
        <v>2779.1583684513785</v>
      </c>
      <c r="BR18" s="257">
        <f t="shared" si="112"/>
        <v>3</v>
      </c>
      <c r="BS18" s="256">
        <f>AVERAGE(BS11:BU11)</f>
        <v>40646.903333333328</v>
      </c>
      <c r="BT18" s="256">
        <f t="shared" si="47"/>
        <v>4427.9508590468022</v>
      </c>
      <c r="BU18" s="257">
        <f t="shared" si="113"/>
        <v>3</v>
      </c>
      <c r="BV18" s="256">
        <f>AVERAGE(BV11:BX11)</f>
        <v>12395.300000000001</v>
      </c>
      <c r="BW18" s="256">
        <f t="shared" si="49"/>
        <v>1503.1261600078683</v>
      </c>
      <c r="BX18" s="257">
        <f t="shared" si="114"/>
        <v>3</v>
      </c>
      <c r="BY18" s="262">
        <f>AVERAGE(BY11:CA11)</f>
        <v>9.25</v>
      </c>
      <c r="BZ18" s="262">
        <f t="shared" si="51"/>
        <v>7.2188572502855299</v>
      </c>
      <c r="CA18" s="263">
        <f t="shared" si="115"/>
        <v>3</v>
      </c>
      <c r="CB18" s="262">
        <f>AVERAGE(CB11:CD11)</f>
        <v>2439.0666666666666</v>
      </c>
      <c r="CC18" s="262">
        <f t="shared" si="53"/>
        <v>724.0639716443111</v>
      </c>
      <c r="CD18" s="263">
        <f t="shared" si="116"/>
        <v>3</v>
      </c>
      <c r="CE18" s="262">
        <f>AVERAGE(CE11:CG11)</f>
        <v>14308.875</v>
      </c>
      <c r="CF18" s="262">
        <f t="shared" si="55"/>
        <v>2826.3835861485518</v>
      </c>
      <c r="CG18" s="263">
        <f t="shared" si="117"/>
        <v>2</v>
      </c>
      <c r="CH18" s="262">
        <f>AVERAGE(CH11:CJ11)</f>
        <v>95070.760000000009</v>
      </c>
      <c r="CI18" s="262">
        <f t="shared" si="57"/>
        <v>14262.699563322474</v>
      </c>
      <c r="CJ18" s="263">
        <f t="shared" si="118"/>
        <v>3</v>
      </c>
      <c r="CK18" s="271">
        <f>AVERAGE(CK11:CM11)</f>
        <v>11.573333333333332</v>
      </c>
      <c r="CL18" s="271">
        <f t="shared" si="59"/>
        <v>0.8025168741735802</v>
      </c>
      <c r="CM18" s="272">
        <f t="shared" si="119"/>
        <v>3</v>
      </c>
      <c r="CN18" s="271">
        <f>AVERAGE(CN11:CP11)</f>
        <v>1267.4633333333334</v>
      </c>
      <c r="CO18" s="271">
        <f t="shared" si="61"/>
        <v>104.50858640960234</v>
      </c>
      <c r="CP18" s="272">
        <f t="shared" si="120"/>
        <v>3</v>
      </c>
      <c r="CQ18" s="271">
        <f>AVERAGE(CQ11:CS11)</f>
        <v>8236.3866666666672</v>
      </c>
      <c r="CR18" s="271">
        <f t="shared" si="63"/>
        <v>1176.0374463567712</v>
      </c>
      <c r="CS18" s="272">
        <f t="shared" si="121"/>
        <v>3</v>
      </c>
      <c r="CT18" s="271">
        <f>AVERAGE(CT11:CV11)</f>
        <v>50506.696666666663</v>
      </c>
      <c r="CU18" s="271">
        <f t="shared" si="65"/>
        <v>39278.518956810643</v>
      </c>
      <c r="CV18" s="272">
        <f t="shared" si="122"/>
        <v>3</v>
      </c>
      <c r="CW18" s="277">
        <f>AVERAGE(CW11:CY11)</f>
        <v>8.793333333333333</v>
      </c>
      <c r="CX18" s="277">
        <f t="shared" si="67"/>
        <v>5.897536208734401</v>
      </c>
      <c r="CY18" s="278">
        <f t="shared" si="123"/>
        <v>3</v>
      </c>
      <c r="CZ18" s="277">
        <f>AVERAGE(CZ11:DB11)</f>
        <v>2421.9500000000003</v>
      </c>
      <c r="DA18" s="277">
        <f t="shared" si="69"/>
        <v>1652.2204452493622</v>
      </c>
      <c r="DB18" s="278">
        <f t="shared" si="124"/>
        <v>3</v>
      </c>
      <c r="DC18" s="277">
        <f>AVERAGE(DC11:DE11)</f>
        <v>7194.420000000001</v>
      </c>
      <c r="DD18" s="277">
        <f t="shared" si="71"/>
        <v>728.17967199036821</v>
      </c>
      <c r="DE18" s="278">
        <f t="shared" si="125"/>
        <v>3</v>
      </c>
      <c r="DF18" s="277">
        <f>AVERAGE(DF11:DH11)</f>
        <v>15307.813333333334</v>
      </c>
      <c r="DG18" s="277">
        <f t="shared" si="73"/>
        <v>1966.1423628093044</v>
      </c>
      <c r="DH18" s="278">
        <f t="shared" si="126"/>
        <v>3</v>
      </c>
      <c r="DI18" s="277">
        <f>AVERAGE(DI11:DK11)</f>
        <v>23178.713333333333</v>
      </c>
      <c r="DJ18" s="277">
        <f t="shared" si="75"/>
        <v>11855.832055373985</v>
      </c>
      <c r="DK18" s="278">
        <f t="shared" si="127"/>
        <v>3</v>
      </c>
      <c r="DL18" s="277">
        <f>AVERAGE(DL11:DN11)</f>
        <v>87244.62</v>
      </c>
      <c r="DM18" s="277">
        <f t="shared" si="77"/>
        <v>3436.6667489152942</v>
      </c>
      <c r="DN18" s="278">
        <f t="shared" si="128"/>
        <v>3</v>
      </c>
      <c r="DO18" s="277">
        <f>AVERAGE(DO11:DQ11)</f>
        <v>168020.86333333331</v>
      </c>
      <c r="DP18" s="277">
        <f t="shared" si="79"/>
        <v>25590.059328704967</v>
      </c>
      <c r="DQ18" s="278">
        <f t="shared" si="129"/>
        <v>3</v>
      </c>
      <c r="DR18" s="277">
        <f>AVERAGE(DR11:DT11)</f>
        <v>14834.706666666667</v>
      </c>
      <c r="DS18" s="277">
        <f t="shared" si="81"/>
        <v>1025.5170532142963</v>
      </c>
      <c r="DT18" s="278">
        <f t="shared" si="130"/>
        <v>3</v>
      </c>
      <c r="DU18" s="287">
        <f>AVERAGE(DU11:DW11)</f>
        <v>10.74</v>
      </c>
      <c r="DV18" s="287">
        <f t="shared" si="83"/>
        <v>0.64085879880048424</v>
      </c>
      <c r="DW18" s="288">
        <f t="shared" si="131"/>
        <v>3</v>
      </c>
      <c r="DX18" s="287">
        <f>AVERAGE(DX11:DZ11)</f>
        <v>1736.9866666666667</v>
      </c>
      <c r="DY18" s="287">
        <f t="shared" si="85"/>
        <v>687.7254658897923</v>
      </c>
      <c r="DZ18" s="288">
        <f t="shared" si="132"/>
        <v>3</v>
      </c>
      <c r="EA18" s="287">
        <f>AVERAGE(EA11:EC11)</f>
        <v>10404.409999999998</v>
      </c>
      <c r="EB18" s="287">
        <f t="shared" si="87"/>
        <v>3715.70760761662</v>
      </c>
      <c r="EC18" s="288">
        <f t="shared" si="133"/>
        <v>3</v>
      </c>
      <c r="ED18" s="287">
        <f>AVERAGE(ED11:EF11)</f>
        <v>53926.886666666665</v>
      </c>
      <c r="EE18" s="287">
        <f t="shared" si="89"/>
        <v>3094.8697556170823</v>
      </c>
      <c r="EF18" s="288">
        <f t="shared" si="134"/>
        <v>3</v>
      </c>
    </row>
    <row r="19" spans="1:136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</row>
    <row r="20" spans="1:136" ht="15.75" x14ac:dyDescent="0.25">
      <c r="A20" s="301" t="s">
        <v>176</v>
      </c>
      <c r="B20" s="290" t="s">
        <v>11</v>
      </c>
      <c r="C20" s="372" t="s">
        <v>167</v>
      </c>
      <c r="D20" s="372"/>
      <c r="E20" s="373" t="s">
        <v>168</v>
      </c>
      <c r="F20" s="373"/>
      <c r="I20" s="3">
        <v>1000</v>
      </c>
      <c r="J20" s="3" t="s">
        <v>167</v>
      </c>
      <c r="K20" s="3"/>
      <c r="L20" s="3"/>
      <c r="M20" s="3"/>
      <c r="N20" s="3"/>
      <c r="O20" s="3"/>
      <c r="P20" s="3"/>
      <c r="Q20" s="3"/>
      <c r="R20" s="3"/>
      <c r="S20" s="3"/>
      <c r="T20" s="18" t="s">
        <v>125</v>
      </c>
      <c r="U20" s="372" t="s">
        <v>167</v>
      </c>
      <c r="V20" s="372"/>
      <c r="W20" s="373" t="s">
        <v>168</v>
      </c>
      <c r="X20" s="37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18" t="s">
        <v>126</v>
      </c>
      <c r="AN20" s="372" t="s">
        <v>167</v>
      </c>
      <c r="AO20" s="372"/>
      <c r="AP20" s="373" t="s">
        <v>168</v>
      </c>
      <c r="AQ20" s="373"/>
      <c r="AR20" s="3"/>
      <c r="AS20" s="3"/>
      <c r="AT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18" t="s">
        <v>127</v>
      </c>
      <c r="BJ20" s="372" t="s">
        <v>167</v>
      </c>
      <c r="BK20" s="372"/>
      <c r="BL20" s="373" t="s">
        <v>168</v>
      </c>
      <c r="BM20" s="37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18" t="s">
        <v>10</v>
      </c>
      <c r="CC20" s="372" t="s">
        <v>167</v>
      </c>
      <c r="CD20" s="372"/>
      <c r="CE20" s="373" t="s">
        <v>168</v>
      </c>
      <c r="CF20" s="37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18" t="s">
        <v>171</v>
      </c>
      <c r="CV20" s="372" t="s">
        <v>167</v>
      </c>
      <c r="CW20" s="372"/>
      <c r="CX20" s="373" t="s">
        <v>168</v>
      </c>
      <c r="CY20" s="37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</row>
    <row r="21" spans="1:136" ht="15.75" x14ac:dyDescent="0.25">
      <c r="B21" s="19" t="s">
        <v>12</v>
      </c>
      <c r="C21" s="372">
        <v>0</v>
      </c>
      <c r="D21" s="372"/>
      <c r="E21" s="372"/>
      <c r="F21" s="372"/>
      <c r="I21" s="3">
        <v>1</v>
      </c>
      <c r="J21" s="289" t="s">
        <v>168</v>
      </c>
      <c r="K21" s="3"/>
      <c r="L21" s="3"/>
      <c r="M21" s="3"/>
      <c r="N21" s="3"/>
      <c r="O21" s="3"/>
      <c r="P21" s="3"/>
      <c r="Q21" s="3"/>
      <c r="R21" s="3"/>
      <c r="S21" s="3"/>
      <c r="T21" s="19" t="s">
        <v>12</v>
      </c>
      <c r="U21" s="372">
        <v>0</v>
      </c>
      <c r="V21" s="372"/>
      <c r="W21" s="372"/>
      <c r="X21" s="372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19" t="s">
        <v>12</v>
      </c>
      <c r="AN21" s="372">
        <v>0</v>
      </c>
      <c r="AO21" s="372"/>
      <c r="AP21" s="372"/>
      <c r="AQ21" s="372"/>
      <c r="AR21" s="3"/>
      <c r="AS21" s="3"/>
      <c r="AT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19" t="s">
        <v>12</v>
      </c>
      <c r="BJ21" s="372">
        <v>0</v>
      </c>
      <c r="BK21" s="372"/>
      <c r="BL21" s="372"/>
      <c r="BM21" s="372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19" t="s">
        <v>12</v>
      </c>
      <c r="CC21" s="372">
        <v>0</v>
      </c>
      <c r="CD21" s="372"/>
      <c r="CE21" s="372"/>
      <c r="CF21" s="372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19" t="s">
        <v>12</v>
      </c>
      <c r="CV21" s="372">
        <v>0</v>
      </c>
      <c r="CW21" s="372"/>
      <c r="CX21" s="372"/>
      <c r="CY21" s="372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</row>
    <row r="22" spans="1:136" x14ac:dyDescent="0.25">
      <c r="B22" s="19" t="s">
        <v>13</v>
      </c>
      <c r="C22" s="19">
        <v>0</v>
      </c>
      <c r="D22" s="19">
        <v>50</v>
      </c>
      <c r="E22" s="19">
        <v>0</v>
      </c>
      <c r="F22" s="19">
        <v>50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19" t="s">
        <v>13</v>
      </c>
      <c r="U22" s="19">
        <v>0</v>
      </c>
      <c r="V22" s="19">
        <v>50</v>
      </c>
      <c r="W22" s="19">
        <v>0</v>
      </c>
      <c r="X22" s="19">
        <v>50</v>
      </c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19" t="s">
        <v>13</v>
      </c>
      <c r="AN22" s="19">
        <v>0</v>
      </c>
      <c r="AO22" s="19">
        <v>50</v>
      </c>
      <c r="AP22" s="19">
        <v>0</v>
      </c>
      <c r="AQ22" s="19">
        <v>50</v>
      </c>
      <c r="AR22" s="3"/>
      <c r="AS22" s="3"/>
      <c r="AT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19" t="s">
        <v>13</v>
      </c>
      <c r="BJ22" s="19">
        <v>0</v>
      </c>
      <c r="BK22" s="19">
        <v>50</v>
      </c>
      <c r="BL22" s="19">
        <v>0</v>
      </c>
      <c r="BM22" s="19">
        <v>50</v>
      </c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19" t="s">
        <v>13</v>
      </c>
      <c r="CC22" s="19">
        <v>0</v>
      </c>
      <c r="CD22" s="19">
        <v>50</v>
      </c>
      <c r="CE22" s="19">
        <v>0</v>
      </c>
      <c r="CF22" s="19">
        <v>50</v>
      </c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19" t="s">
        <v>13</v>
      </c>
      <c r="CV22" s="19">
        <v>0</v>
      </c>
      <c r="CW22" s="19" t="s">
        <v>172</v>
      </c>
      <c r="CX22" s="19">
        <v>0</v>
      </c>
      <c r="CY22" s="19" t="s">
        <v>172</v>
      </c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</row>
    <row r="23" spans="1:136" x14ac:dyDescent="0.25">
      <c r="B23" s="290" t="s">
        <v>0</v>
      </c>
      <c r="C23" s="291">
        <f>B13</f>
        <v>17.900000000000002</v>
      </c>
      <c r="D23" s="292">
        <f>AC13</f>
        <v>11.81</v>
      </c>
      <c r="E23" s="293">
        <f>C23/1000</f>
        <v>1.7900000000000003E-2</v>
      </c>
      <c r="F23" s="293">
        <f>D23/1000</f>
        <v>1.1810000000000001E-2</v>
      </c>
      <c r="G23" s="23"/>
      <c r="H23" s="17"/>
      <c r="I23" s="17" t="s">
        <v>178</v>
      </c>
      <c r="J23" s="17"/>
      <c r="K23" s="3"/>
      <c r="L23" s="3"/>
      <c r="M23" s="3"/>
      <c r="N23" s="3"/>
      <c r="O23" s="3"/>
      <c r="P23" s="3"/>
      <c r="Q23" s="3"/>
      <c r="R23" s="3"/>
      <c r="S23" s="3"/>
      <c r="T23" s="290" t="s">
        <v>0</v>
      </c>
      <c r="U23" s="291">
        <f>B13</f>
        <v>17.900000000000002</v>
      </c>
      <c r="V23" s="291">
        <f>BA13</f>
        <v>28.763333333333332</v>
      </c>
      <c r="W23" s="293">
        <f>U23/1000</f>
        <v>1.7900000000000003E-2</v>
      </c>
      <c r="X23" s="293">
        <f>V23/1000</f>
        <v>2.8763333333333332E-2</v>
      </c>
      <c r="Y23" s="23"/>
      <c r="Z23" s="17"/>
      <c r="AA23" s="17"/>
      <c r="AB23" s="17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290" t="s">
        <v>0</v>
      </c>
      <c r="AN23" s="291">
        <f>B13</f>
        <v>17.900000000000002</v>
      </c>
      <c r="AO23" s="291">
        <f>BY13</f>
        <v>28.756666666666664</v>
      </c>
      <c r="AP23" s="293">
        <f>AN23/1000</f>
        <v>1.7900000000000003E-2</v>
      </c>
      <c r="AQ23" s="293">
        <f>AO23/1000</f>
        <v>2.8756666666666663E-2</v>
      </c>
      <c r="AR23" s="23"/>
      <c r="AS23" s="17"/>
      <c r="AT23" s="17"/>
      <c r="AV23" s="17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290" t="s">
        <v>0</v>
      </c>
      <c r="BJ23" s="295">
        <f>B13</f>
        <v>17.900000000000002</v>
      </c>
      <c r="BK23" s="295">
        <f>CK13</f>
        <v>34.326666666666661</v>
      </c>
      <c r="BL23" s="293">
        <f>BJ23/1000</f>
        <v>1.7900000000000003E-2</v>
      </c>
      <c r="BM23" s="293">
        <f>BK23/1000</f>
        <v>3.4326666666666658E-2</v>
      </c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290" t="s">
        <v>0</v>
      </c>
      <c r="CC23" s="295">
        <f>B13</f>
        <v>17.900000000000002</v>
      </c>
      <c r="CD23" s="295">
        <f>CW13</f>
        <v>18.623333333333335</v>
      </c>
      <c r="CE23" s="293">
        <f>CC23/1000</f>
        <v>1.7900000000000003E-2</v>
      </c>
      <c r="CF23" s="293">
        <f>CD23/1000</f>
        <v>1.8623333333333335E-2</v>
      </c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290" t="s">
        <v>0</v>
      </c>
      <c r="CV23" s="295">
        <f>B13</f>
        <v>17.900000000000002</v>
      </c>
      <c r="CW23" s="295">
        <f>DU13</f>
        <v>6.3066666666666658</v>
      </c>
      <c r="CX23" s="293">
        <f>CV23/1000</f>
        <v>1.7900000000000003E-2</v>
      </c>
      <c r="CY23" s="293">
        <f>CW23/1000</f>
        <v>6.3066666666666662E-3</v>
      </c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</row>
    <row r="24" spans="1:136" x14ac:dyDescent="0.25">
      <c r="B24" s="290" t="s">
        <v>1</v>
      </c>
      <c r="C24" s="291">
        <f t="shared" ref="C24:C28" si="135">B14</f>
        <v>5.5200000000000005</v>
      </c>
      <c r="D24" s="292">
        <f t="shared" ref="D24:D28" si="136">AC14</f>
        <v>23.02333333333333</v>
      </c>
      <c r="E24" s="293">
        <f t="shared" ref="E24:F28" si="137">C24/1000</f>
        <v>5.5200000000000006E-3</v>
      </c>
      <c r="F24" s="293">
        <f t="shared" si="137"/>
        <v>2.302333333333333E-2</v>
      </c>
      <c r="G24" s="23"/>
      <c r="H24" s="17"/>
      <c r="I24" s="17"/>
      <c r="J24" s="17"/>
      <c r="K24" s="3"/>
      <c r="L24" s="3"/>
      <c r="M24" s="3"/>
      <c r="N24" s="3"/>
      <c r="O24" s="3"/>
      <c r="P24" s="3"/>
      <c r="Q24" s="3"/>
      <c r="R24" s="3"/>
      <c r="S24" s="3"/>
      <c r="T24" s="290" t="s">
        <v>1</v>
      </c>
      <c r="U24" s="291">
        <f t="shared" ref="U24:U28" si="138">B14</f>
        <v>5.5200000000000005</v>
      </c>
      <c r="V24" s="291">
        <f t="shared" ref="V24:V28" si="139">BA14</f>
        <v>45.606666666666662</v>
      </c>
      <c r="W24" s="293">
        <f t="shared" ref="W24:X28" si="140">U24/1000</f>
        <v>5.5200000000000006E-3</v>
      </c>
      <c r="X24" s="293">
        <f t="shared" si="140"/>
        <v>4.5606666666666663E-2</v>
      </c>
      <c r="Y24" s="23"/>
      <c r="Z24" s="17"/>
      <c r="AA24" s="17"/>
      <c r="AB24" s="17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290" t="s">
        <v>1</v>
      </c>
      <c r="AN24" s="291">
        <f t="shared" ref="AN24:AN28" si="141">B14</f>
        <v>5.5200000000000005</v>
      </c>
      <c r="AO24" s="291">
        <f t="shared" ref="AO24:AO28" si="142">BY14</f>
        <v>174.22333333333333</v>
      </c>
      <c r="AP24" s="293">
        <f t="shared" ref="AP24:AQ28" si="143">AN24/1000</f>
        <v>5.5200000000000006E-3</v>
      </c>
      <c r="AQ24" s="293">
        <f t="shared" si="143"/>
        <v>0.17422333333333334</v>
      </c>
      <c r="AR24" s="23"/>
      <c r="AS24" s="17"/>
      <c r="AT24" s="17"/>
      <c r="AV24" s="17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290" t="s">
        <v>1</v>
      </c>
      <c r="BJ24" s="295">
        <f t="shared" ref="BJ24:BJ28" si="144">B14</f>
        <v>5.5200000000000005</v>
      </c>
      <c r="BK24" s="295">
        <f t="shared" ref="BK24:BK28" si="145">CK14</f>
        <v>19.88</v>
      </c>
      <c r="BL24" s="293">
        <f t="shared" ref="BL24:BM28" si="146">BJ24/1000</f>
        <v>5.5200000000000006E-3</v>
      </c>
      <c r="BM24" s="293">
        <f t="shared" si="146"/>
        <v>1.9879999999999998E-2</v>
      </c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290" t="s">
        <v>1</v>
      </c>
      <c r="CC24" s="295">
        <f t="shared" ref="CC24:CC28" si="147">B14</f>
        <v>5.5200000000000005</v>
      </c>
      <c r="CD24" s="295">
        <f t="shared" ref="CD24:CD28" si="148">CW14</f>
        <v>27.933333333333334</v>
      </c>
      <c r="CE24" s="293">
        <f t="shared" ref="CE24:CF28" si="149">CC24/1000</f>
        <v>5.5200000000000006E-3</v>
      </c>
      <c r="CF24" s="293">
        <f t="shared" si="149"/>
        <v>2.7933333333333334E-2</v>
      </c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290" t="s">
        <v>1</v>
      </c>
      <c r="CV24" s="295">
        <f t="shared" ref="CV24:CV28" si="150">B14</f>
        <v>5.5200000000000005</v>
      </c>
      <c r="CW24" s="295">
        <f t="shared" ref="CW24:CW28" si="151">DU14</f>
        <v>8.5366666666666671</v>
      </c>
      <c r="CX24" s="293">
        <f t="shared" ref="CX24:CY28" si="152">CV24/1000</f>
        <v>5.5200000000000006E-3</v>
      </c>
      <c r="CY24" s="293">
        <f t="shared" si="152"/>
        <v>8.5366666666666664E-3</v>
      </c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</row>
    <row r="25" spans="1:136" x14ac:dyDescent="0.25">
      <c r="B25" s="290" t="s">
        <v>2</v>
      </c>
      <c r="C25" s="291">
        <f t="shared" si="135"/>
        <v>5.56</v>
      </c>
      <c r="D25" s="292">
        <f t="shared" si="136"/>
        <v>5.56</v>
      </c>
      <c r="E25" s="293">
        <f t="shared" si="137"/>
        <v>5.5599999999999998E-3</v>
      </c>
      <c r="F25" s="293">
        <f t="shared" si="137"/>
        <v>5.5599999999999998E-3</v>
      </c>
      <c r="G25" s="23"/>
      <c r="H25" s="17"/>
      <c r="I25" s="17"/>
      <c r="J25" s="17"/>
      <c r="K25" s="3"/>
      <c r="L25" s="3"/>
      <c r="M25" s="3"/>
      <c r="N25" s="3"/>
      <c r="O25" s="3"/>
      <c r="P25" s="3"/>
      <c r="Q25" s="3"/>
      <c r="R25" s="3"/>
      <c r="S25" s="3"/>
      <c r="T25" s="290" t="s">
        <v>2</v>
      </c>
      <c r="U25" s="291">
        <f t="shared" si="138"/>
        <v>5.56</v>
      </c>
      <c r="V25" s="291">
        <f t="shared" si="139"/>
        <v>5.56</v>
      </c>
      <c r="W25" s="293">
        <f t="shared" si="140"/>
        <v>5.5599999999999998E-3</v>
      </c>
      <c r="X25" s="293">
        <f t="shared" si="140"/>
        <v>5.5599999999999998E-3</v>
      </c>
      <c r="Y25" s="23"/>
      <c r="Z25" s="17"/>
      <c r="AA25" s="17"/>
      <c r="AB25" s="17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290" t="s">
        <v>2</v>
      </c>
      <c r="AN25" s="291">
        <f t="shared" si="141"/>
        <v>5.56</v>
      </c>
      <c r="AO25" s="291">
        <f t="shared" si="142"/>
        <v>6.086666666666666</v>
      </c>
      <c r="AP25" s="293">
        <f t="shared" si="143"/>
        <v>5.5599999999999998E-3</v>
      </c>
      <c r="AQ25" s="293">
        <f t="shared" si="143"/>
        <v>6.0866666666666656E-3</v>
      </c>
      <c r="AR25" s="23"/>
      <c r="AS25" s="17"/>
      <c r="AT25" s="17"/>
      <c r="AV25" s="17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290" t="s">
        <v>2</v>
      </c>
      <c r="BJ25" s="295">
        <f t="shared" si="144"/>
        <v>5.56</v>
      </c>
      <c r="BK25" s="295">
        <f t="shared" si="145"/>
        <v>5.7899999999999991</v>
      </c>
      <c r="BL25" s="293">
        <f t="shared" si="146"/>
        <v>5.5599999999999998E-3</v>
      </c>
      <c r="BM25" s="293">
        <f t="shared" si="146"/>
        <v>5.7899999999999991E-3</v>
      </c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290" t="s">
        <v>2</v>
      </c>
      <c r="CC25" s="295">
        <f t="shared" si="147"/>
        <v>5.56</v>
      </c>
      <c r="CD25" s="295">
        <f t="shared" si="148"/>
        <v>5.7899999999999991</v>
      </c>
      <c r="CE25" s="293">
        <f t="shared" si="149"/>
        <v>5.5599999999999998E-3</v>
      </c>
      <c r="CF25" s="293">
        <f t="shared" si="149"/>
        <v>5.7899999999999991E-3</v>
      </c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290" t="s">
        <v>2</v>
      </c>
      <c r="CV25" s="295">
        <f t="shared" si="150"/>
        <v>5.56</v>
      </c>
      <c r="CW25" s="295">
        <f t="shared" si="151"/>
        <v>5.3733333333333322</v>
      </c>
      <c r="CX25" s="293">
        <f t="shared" si="152"/>
        <v>5.5599999999999998E-3</v>
      </c>
      <c r="CY25" s="293">
        <f t="shared" si="152"/>
        <v>5.3733333333333324E-3</v>
      </c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</row>
    <row r="26" spans="1:136" x14ac:dyDescent="0.25">
      <c r="B26" s="290" t="s">
        <v>3</v>
      </c>
      <c r="C26" s="291">
        <f t="shared" si="135"/>
        <v>4.1033333333333326</v>
      </c>
      <c r="D26" s="292">
        <f t="shared" si="136"/>
        <v>11.283333333333333</v>
      </c>
      <c r="E26" s="293">
        <f t="shared" si="137"/>
        <v>4.103333333333333E-3</v>
      </c>
      <c r="F26" s="293">
        <f t="shared" si="137"/>
        <v>1.1283333333333333E-2</v>
      </c>
      <c r="G26" s="23"/>
      <c r="H26" s="17"/>
      <c r="I26" s="17"/>
      <c r="J26" s="17"/>
      <c r="K26" s="3"/>
      <c r="L26" s="3"/>
      <c r="M26" s="3"/>
      <c r="N26" s="3"/>
      <c r="O26" s="3"/>
      <c r="P26" s="3"/>
      <c r="Q26" s="3"/>
      <c r="R26" s="3"/>
      <c r="S26" s="3"/>
      <c r="T26" s="290" t="s">
        <v>3</v>
      </c>
      <c r="U26" s="291">
        <f t="shared" si="138"/>
        <v>4.1033333333333326</v>
      </c>
      <c r="V26" s="291">
        <f t="shared" si="139"/>
        <v>91.676666666666677</v>
      </c>
      <c r="W26" s="293">
        <f t="shared" si="140"/>
        <v>4.103333333333333E-3</v>
      </c>
      <c r="X26" s="293">
        <f t="shared" si="140"/>
        <v>9.167666666666667E-2</v>
      </c>
      <c r="Y26" s="23"/>
      <c r="Z26" s="17"/>
      <c r="AA26" s="17"/>
      <c r="AB26" s="17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290" t="s">
        <v>3</v>
      </c>
      <c r="AN26" s="291">
        <f t="shared" si="141"/>
        <v>4.1033333333333326</v>
      </c>
      <c r="AO26" s="291">
        <f t="shared" si="142"/>
        <v>35.813333333333333</v>
      </c>
      <c r="AP26" s="293">
        <f t="shared" si="143"/>
        <v>4.103333333333333E-3</v>
      </c>
      <c r="AQ26" s="293">
        <f t="shared" si="143"/>
        <v>3.5813333333333336E-2</v>
      </c>
      <c r="AR26" s="23"/>
      <c r="AS26" s="17"/>
      <c r="AT26" s="17"/>
      <c r="AV26" s="17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290" t="s">
        <v>3</v>
      </c>
      <c r="BJ26" s="295">
        <f t="shared" si="144"/>
        <v>4.1033333333333326</v>
      </c>
      <c r="BK26" s="295">
        <f t="shared" si="145"/>
        <v>46.083333333333336</v>
      </c>
      <c r="BL26" s="293">
        <f t="shared" si="146"/>
        <v>4.103333333333333E-3</v>
      </c>
      <c r="BM26" s="293">
        <f t="shared" si="146"/>
        <v>4.6083333333333337E-2</v>
      </c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290" t="s">
        <v>3</v>
      </c>
      <c r="CC26" s="295">
        <f t="shared" si="147"/>
        <v>4.1033333333333326</v>
      </c>
      <c r="CD26" s="295">
        <f t="shared" si="148"/>
        <v>50.75</v>
      </c>
      <c r="CE26" s="293">
        <f t="shared" si="149"/>
        <v>4.103333333333333E-3</v>
      </c>
      <c r="CF26" s="293">
        <f t="shared" si="149"/>
        <v>5.0750000000000003E-2</v>
      </c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290" t="s">
        <v>3</v>
      </c>
      <c r="CV26" s="295">
        <f t="shared" si="150"/>
        <v>4.1033333333333326</v>
      </c>
      <c r="CW26" s="295">
        <f t="shared" si="151"/>
        <v>11.883333333333333</v>
      </c>
      <c r="CX26" s="293">
        <f t="shared" si="152"/>
        <v>4.103333333333333E-3</v>
      </c>
      <c r="CY26" s="293">
        <f t="shared" si="152"/>
        <v>1.1883333333333333E-2</v>
      </c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</row>
    <row r="27" spans="1:136" x14ac:dyDescent="0.25">
      <c r="B27" s="290" t="s">
        <v>4</v>
      </c>
      <c r="C27" s="291">
        <f t="shared" si="135"/>
        <v>165.79333333333332</v>
      </c>
      <c r="D27" s="292">
        <f t="shared" si="136"/>
        <v>142.41999999999999</v>
      </c>
      <c r="E27" s="293">
        <f t="shared" si="137"/>
        <v>0.16579333333333332</v>
      </c>
      <c r="F27" s="293">
        <f t="shared" si="137"/>
        <v>0.14241999999999999</v>
      </c>
      <c r="G27" s="23"/>
      <c r="H27" s="17"/>
      <c r="I27" s="17"/>
      <c r="J27" s="17"/>
      <c r="K27" s="3"/>
      <c r="L27" s="3"/>
      <c r="M27" s="3"/>
      <c r="N27" s="3"/>
      <c r="O27" s="3"/>
      <c r="P27" s="3"/>
      <c r="Q27" s="3"/>
      <c r="R27" s="3"/>
      <c r="S27" s="3"/>
      <c r="T27" s="290" t="s">
        <v>4</v>
      </c>
      <c r="U27" s="291">
        <f t="shared" si="138"/>
        <v>165.79333333333332</v>
      </c>
      <c r="V27" s="291">
        <f t="shared" si="139"/>
        <v>315.73666666666662</v>
      </c>
      <c r="W27" s="293">
        <f t="shared" si="140"/>
        <v>0.16579333333333332</v>
      </c>
      <c r="X27" s="293">
        <f t="shared" si="140"/>
        <v>0.31573666666666661</v>
      </c>
      <c r="Y27" s="23"/>
      <c r="Z27" s="17"/>
      <c r="AA27" s="17"/>
      <c r="AB27" s="17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290" t="s">
        <v>4</v>
      </c>
      <c r="AN27" s="291">
        <f t="shared" si="141"/>
        <v>165.79333333333332</v>
      </c>
      <c r="AO27" s="291">
        <f t="shared" si="142"/>
        <v>49.656666666666666</v>
      </c>
      <c r="AP27" s="293">
        <f t="shared" si="143"/>
        <v>0.16579333333333332</v>
      </c>
      <c r="AQ27" s="293">
        <f t="shared" si="143"/>
        <v>4.9656666666666668E-2</v>
      </c>
      <c r="AR27" s="23"/>
      <c r="AS27" s="17"/>
      <c r="AT27" s="17"/>
      <c r="AV27" s="17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290" t="s">
        <v>4</v>
      </c>
      <c r="BJ27" s="295">
        <f t="shared" si="144"/>
        <v>165.79333333333332</v>
      </c>
      <c r="BK27" s="295">
        <f t="shared" si="145"/>
        <v>28.91</v>
      </c>
      <c r="BL27" s="293">
        <f t="shared" si="146"/>
        <v>0.16579333333333332</v>
      </c>
      <c r="BM27" s="293">
        <f t="shared" si="146"/>
        <v>2.8910000000000002E-2</v>
      </c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290" t="s">
        <v>4</v>
      </c>
      <c r="CC27" s="295">
        <f t="shared" si="147"/>
        <v>165.79333333333332</v>
      </c>
      <c r="CD27" s="295">
        <f t="shared" si="148"/>
        <v>115.93999999999998</v>
      </c>
      <c r="CE27" s="293">
        <f t="shared" si="149"/>
        <v>0.16579333333333332</v>
      </c>
      <c r="CF27" s="293">
        <f t="shared" si="149"/>
        <v>0.11593999999999999</v>
      </c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290" t="s">
        <v>4</v>
      </c>
      <c r="CV27" s="295">
        <f t="shared" si="150"/>
        <v>165.79333333333332</v>
      </c>
      <c r="CW27" s="295">
        <f t="shared" si="151"/>
        <v>35.419999999999995</v>
      </c>
      <c r="CX27" s="293">
        <f t="shared" si="152"/>
        <v>0.16579333333333332</v>
      </c>
      <c r="CY27" s="293">
        <f t="shared" si="152"/>
        <v>3.5419999999999993E-2</v>
      </c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</row>
    <row r="28" spans="1:136" x14ac:dyDescent="0.25">
      <c r="B28" s="290" t="s">
        <v>5</v>
      </c>
      <c r="C28" s="291">
        <f t="shared" si="135"/>
        <v>9.0566666666666666</v>
      </c>
      <c r="D28" s="292">
        <f t="shared" si="136"/>
        <v>31.556666666666668</v>
      </c>
      <c r="E28" s="293">
        <f t="shared" si="137"/>
        <v>9.056666666666666E-3</v>
      </c>
      <c r="F28" s="293">
        <f t="shared" si="137"/>
        <v>3.155666666666667E-2</v>
      </c>
      <c r="G28" s="23"/>
      <c r="H28" s="17"/>
      <c r="I28" s="17"/>
      <c r="J28" s="17"/>
      <c r="K28" s="3"/>
      <c r="L28" s="3"/>
      <c r="M28" s="3"/>
      <c r="N28" s="3"/>
      <c r="O28" s="3"/>
      <c r="P28" s="3"/>
      <c r="Q28" s="3"/>
      <c r="R28" s="3"/>
      <c r="S28" s="3"/>
      <c r="T28" s="290" t="s">
        <v>5</v>
      </c>
      <c r="U28" s="291">
        <f t="shared" si="138"/>
        <v>9.0566666666666666</v>
      </c>
      <c r="V28" s="291">
        <f t="shared" si="139"/>
        <v>14.26</v>
      </c>
      <c r="W28" s="293">
        <f t="shared" si="140"/>
        <v>9.056666666666666E-3</v>
      </c>
      <c r="X28" s="293">
        <f t="shared" si="140"/>
        <v>1.426E-2</v>
      </c>
      <c r="Y28" s="23"/>
      <c r="Z28" s="17"/>
      <c r="AA28" s="17"/>
      <c r="AB28" s="17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290" t="s">
        <v>5</v>
      </c>
      <c r="AN28" s="291">
        <f t="shared" si="141"/>
        <v>9.0566666666666666</v>
      </c>
      <c r="AO28" s="291">
        <f t="shared" si="142"/>
        <v>9.25</v>
      </c>
      <c r="AP28" s="293">
        <f t="shared" si="143"/>
        <v>9.056666666666666E-3</v>
      </c>
      <c r="AQ28" s="293">
        <f t="shared" si="143"/>
        <v>9.2499999999999995E-3</v>
      </c>
      <c r="AR28" s="23"/>
      <c r="AS28" s="17"/>
      <c r="AT28" s="17"/>
      <c r="AV28" s="17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290" t="s">
        <v>5</v>
      </c>
      <c r="BJ28" s="295">
        <f t="shared" si="144"/>
        <v>9.0566666666666666</v>
      </c>
      <c r="BK28" s="295">
        <f t="shared" si="145"/>
        <v>11.573333333333332</v>
      </c>
      <c r="BL28" s="293">
        <f t="shared" si="146"/>
        <v>9.056666666666666E-3</v>
      </c>
      <c r="BM28" s="293">
        <f t="shared" si="146"/>
        <v>1.1573333333333333E-2</v>
      </c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290" t="s">
        <v>5</v>
      </c>
      <c r="CC28" s="295">
        <f t="shared" si="147"/>
        <v>9.0566666666666666</v>
      </c>
      <c r="CD28" s="295">
        <f t="shared" si="148"/>
        <v>8.793333333333333</v>
      </c>
      <c r="CE28" s="293">
        <f t="shared" si="149"/>
        <v>9.056666666666666E-3</v>
      </c>
      <c r="CF28" s="293">
        <f t="shared" si="149"/>
        <v>8.7933333333333336E-3</v>
      </c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290" t="s">
        <v>5</v>
      </c>
      <c r="CV28" s="295">
        <f t="shared" si="150"/>
        <v>9.0566666666666666</v>
      </c>
      <c r="CW28" s="295">
        <f t="shared" si="151"/>
        <v>10.74</v>
      </c>
      <c r="CX28" s="293">
        <f t="shared" si="152"/>
        <v>9.056666666666666E-3</v>
      </c>
      <c r="CY28" s="293">
        <f t="shared" si="152"/>
        <v>1.074E-2</v>
      </c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</row>
    <row r="29" spans="1:136" x14ac:dyDescent="0.25">
      <c r="B29" s="1"/>
      <c r="C29" s="3"/>
      <c r="D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</row>
    <row r="30" spans="1:136" x14ac:dyDescent="0.25">
      <c r="B30" s="19" t="s">
        <v>12</v>
      </c>
      <c r="C30" s="372">
        <v>10</v>
      </c>
      <c r="D30" s="37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19" t="s">
        <v>12</v>
      </c>
      <c r="U30" s="372">
        <v>10</v>
      </c>
      <c r="V30" s="372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19" t="s">
        <v>12</v>
      </c>
      <c r="AN30" s="372">
        <v>10</v>
      </c>
      <c r="AO30" s="372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19" t="s">
        <v>12</v>
      </c>
      <c r="BJ30" s="372">
        <v>10</v>
      </c>
      <c r="BK30" s="372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19" t="s">
        <v>12</v>
      </c>
      <c r="CC30" s="372">
        <v>10</v>
      </c>
      <c r="CD30" s="372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19" t="s">
        <v>12</v>
      </c>
      <c r="CV30" s="372">
        <v>10</v>
      </c>
      <c r="CW30" s="372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</row>
    <row r="31" spans="1:136" x14ac:dyDescent="0.25">
      <c r="B31" s="19" t="s">
        <v>13</v>
      </c>
      <c r="C31" s="19">
        <v>0</v>
      </c>
      <c r="D31" s="19">
        <v>50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19" t="s">
        <v>13</v>
      </c>
      <c r="U31" s="19">
        <v>0</v>
      </c>
      <c r="V31" s="19">
        <v>50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19" t="s">
        <v>13</v>
      </c>
      <c r="AN31" s="19">
        <v>0</v>
      </c>
      <c r="AO31" s="19">
        <v>50</v>
      </c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19" t="s">
        <v>13</v>
      </c>
      <c r="BJ31" s="19">
        <v>0</v>
      </c>
      <c r="BK31" s="19">
        <v>50</v>
      </c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19" t="s">
        <v>13</v>
      </c>
      <c r="CC31" s="19">
        <v>0</v>
      </c>
      <c r="CD31" s="19">
        <v>50</v>
      </c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19" t="s">
        <v>13</v>
      </c>
      <c r="CV31" s="19">
        <v>0</v>
      </c>
      <c r="CW31" s="19" t="s">
        <v>172</v>
      </c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</row>
    <row r="32" spans="1:136" x14ac:dyDescent="0.25">
      <c r="B32" s="290" t="s">
        <v>0</v>
      </c>
      <c r="C32" s="294">
        <f>H13/H13</f>
        <v>1</v>
      </c>
      <c r="D32" s="291">
        <f>(AF13-AC13)/H13</f>
        <v>0.90848465634496323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90" t="s">
        <v>0</v>
      </c>
      <c r="U32" s="294">
        <f>H13/H13</f>
        <v>1</v>
      </c>
      <c r="V32" s="296">
        <f>(BD13-BA13)/H13</f>
        <v>0.75599972856224917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290" t="s">
        <v>0</v>
      </c>
      <c r="AN32" s="294">
        <f>H13/H13</f>
        <v>1</v>
      </c>
      <c r="AO32" s="296">
        <f>(CB13-BY13)/H13</f>
        <v>0.93709695205094523</v>
      </c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290" t="s">
        <v>0</v>
      </c>
      <c r="BJ32" s="294">
        <f>H13/H13</f>
        <v>1</v>
      </c>
      <c r="BK32" s="296">
        <f>(CN13-CK13)/H13</f>
        <v>0.90382409137273279</v>
      </c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290" t="s">
        <v>0</v>
      </c>
      <c r="CC32" s="294">
        <f>H13/H13</f>
        <v>1</v>
      </c>
      <c r="CD32" s="296">
        <f>(CZ13-CW13)/H13</f>
        <v>0.55736879271698581</v>
      </c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290" t="s">
        <v>0</v>
      </c>
      <c r="CV32" s="294">
        <f>H13/H13</f>
        <v>1</v>
      </c>
      <c r="CW32" s="296">
        <f>(DX13-DU13)/H13</f>
        <v>0.92419729707377385</v>
      </c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</row>
    <row r="33" spans="2:127" x14ac:dyDescent="0.25">
      <c r="B33" s="290" t="s">
        <v>1</v>
      </c>
      <c r="C33" s="294">
        <f>H14/H14</f>
        <v>1</v>
      </c>
      <c r="D33" s="291">
        <f>(AF14-AC14)/H14</f>
        <v>0.82860978633385896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90" t="s">
        <v>1</v>
      </c>
      <c r="U33" s="294">
        <f t="shared" ref="U33:U37" si="153">H14/H14</f>
        <v>1</v>
      </c>
      <c r="V33" s="296">
        <f t="shared" ref="V33:V36" si="154">(BD14-BA14)/H14</f>
        <v>0.50132356620769136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290" t="s">
        <v>1</v>
      </c>
      <c r="AN33" s="294">
        <f t="shared" ref="AN33:AN37" si="155">H14/H14</f>
        <v>1</v>
      </c>
      <c r="AO33" s="296">
        <f t="shared" ref="AO33:AO37" si="156">(CB14-BY14)/H14</f>
        <v>0.57869840319058585</v>
      </c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290" t="s">
        <v>1</v>
      </c>
      <c r="BJ33" s="294">
        <f t="shared" ref="BJ33:BJ37" si="157">H14/H14</f>
        <v>1</v>
      </c>
      <c r="BK33" s="296">
        <f t="shared" ref="BK33:BK37" si="158">(CN14-CK14)/H14</f>
        <v>0.53464824320635684</v>
      </c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290" t="s">
        <v>1</v>
      </c>
      <c r="CC33" s="294">
        <f t="shared" ref="CC33:CC37" si="159">H14/H14</f>
        <v>1</v>
      </c>
      <c r="CD33" s="296">
        <f t="shared" ref="CD33:CD37" si="160">(CZ14-CW14)/H14</f>
        <v>0.49603688356787567</v>
      </c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290" t="s">
        <v>1</v>
      </c>
      <c r="CV33" s="294">
        <f t="shared" ref="CV33:CV37" si="161">H14/H14</f>
        <v>1</v>
      </c>
      <c r="CW33" s="296">
        <f t="shared" ref="CW33:CW37" si="162">(DX14-DU14)/H14</f>
        <v>0.66927715182579151</v>
      </c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</row>
    <row r="34" spans="2:127" x14ac:dyDescent="0.25">
      <c r="B34" s="290" t="s">
        <v>2</v>
      </c>
      <c r="C34" s="294">
        <f t="shared" ref="C34:C37" si="163">H15/H15</f>
        <v>1</v>
      </c>
      <c r="D34" s="291">
        <f t="shared" ref="D34:D37" si="164">(AF15-AC15)/H15</f>
        <v>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290" t="s">
        <v>2</v>
      </c>
      <c r="U34" s="294">
        <f t="shared" si="153"/>
        <v>1</v>
      </c>
      <c r="V34" s="296">
        <f t="shared" si="154"/>
        <v>0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290" t="s">
        <v>2</v>
      </c>
      <c r="AN34" s="294">
        <f t="shared" si="155"/>
        <v>1</v>
      </c>
      <c r="AO34" s="296">
        <f t="shared" si="156"/>
        <v>-1.199040767386087E-2</v>
      </c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290" t="s">
        <v>2</v>
      </c>
      <c r="BJ34" s="294">
        <f t="shared" si="157"/>
        <v>1</v>
      </c>
      <c r="BK34" s="296">
        <f t="shared" si="158"/>
        <v>-4.1366906474820067E-2</v>
      </c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290" t="s">
        <v>2</v>
      </c>
      <c r="CC34" s="294">
        <f t="shared" si="159"/>
        <v>1</v>
      </c>
      <c r="CD34" s="296">
        <f t="shared" si="160"/>
        <v>-4.1366906474820067E-2</v>
      </c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290" t="s">
        <v>2</v>
      </c>
      <c r="CV34" s="294">
        <f t="shared" si="161"/>
        <v>1</v>
      </c>
      <c r="CW34" s="296">
        <f t="shared" si="162"/>
        <v>3.357314148681069E-2</v>
      </c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</row>
    <row r="35" spans="2:127" x14ac:dyDescent="0.25">
      <c r="B35" s="290" t="s">
        <v>3</v>
      </c>
      <c r="C35" s="294">
        <f t="shared" si="163"/>
        <v>1</v>
      </c>
      <c r="D35" s="291">
        <f t="shared" si="164"/>
        <v>0.85890609354293967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290" t="s">
        <v>3</v>
      </c>
      <c r="U35" s="294">
        <f t="shared" si="153"/>
        <v>1</v>
      </c>
      <c r="V35" s="296">
        <f t="shared" si="154"/>
        <v>0.71203143434049698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290" t="s">
        <v>3</v>
      </c>
      <c r="AN35" s="294">
        <f t="shared" si="155"/>
        <v>1</v>
      </c>
      <c r="AO35" s="296">
        <f t="shared" si="156"/>
        <v>0.88326299822537424</v>
      </c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290" t="s">
        <v>3</v>
      </c>
      <c r="BJ35" s="294">
        <f t="shared" si="157"/>
        <v>1</v>
      </c>
      <c r="BK35" s="296">
        <f t="shared" si="158"/>
        <v>0.89697545266177359</v>
      </c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290" t="s">
        <v>3</v>
      </c>
      <c r="CC35" s="294">
        <f t="shared" si="159"/>
        <v>1</v>
      </c>
      <c r="CD35" s="296">
        <f t="shared" si="160"/>
        <v>0.50879588167839285</v>
      </c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290" t="s">
        <v>3</v>
      </c>
      <c r="CV35" s="294">
        <f t="shared" si="161"/>
        <v>1</v>
      </c>
      <c r="CW35" s="296">
        <f t="shared" si="162"/>
        <v>0.86072574595421669</v>
      </c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</row>
    <row r="36" spans="2:127" x14ac:dyDescent="0.25">
      <c r="B36" s="290" t="s">
        <v>4</v>
      </c>
      <c r="C36" s="294">
        <f t="shared" si="163"/>
        <v>1</v>
      </c>
      <c r="D36" s="291">
        <f t="shared" si="164"/>
        <v>0.50905880877949117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290" t="s">
        <v>4</v>
      </c>
      <c r="U36" s="294">
        <f t="shared" si="153"/>
        <v>1</v>
      </c>
      <c r="V36" s="296">
        <f t="shared" si="154"/>
        <v>8.411795052030345E-2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290" t="s">
        <v>4</v>
      </c>
      <c r="AN36" s="294">
        <f t="shared" si="155"/>
        <v>1</v>
      </c>
      <c r="AO36" s="296">
        <f t="shared" si="156"/>
        <v>0.19745017398256676</v>
      </c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290" t="s">
        <v>4</v>
      </c>
      <c r="BJ36" s="294">
        <f t="shared" si="157"/>
        <v>1</v>
      </c>
      <c r="BK36" s="296">
        <f t="shared" si="158"/>
        <v>0.12518369393866521</v>
      </c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290" t="s">
        <v>4</v>
      </c>
      <c r="CC36" s="294">
        <f t="shared" si="159"/>
        <v>1</v>
      </c>
      <c r="CD36" s="296">
        <f t="shared" si="160"/>
        <v>0.29066598430149032</v>
      </c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290" t="s">
        <v>4</v>
      </c>
      <c r="CV36" s="294">
        <f t="shared" si="161"/>
        <v>1</v>
      </c>
      <c r="CW36" s="296">
        <f t="shared" si="162"/>
        <v>0.20597973868702246</v>
      </c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</row>
    <row r="37" spans="2:127" x14ac:dyDescent="0.25">
      <c r="B37" s="290" t="s">
        <v>5</v>
      </c>
      <c r="C37" s="294">
        <f t="shared" si="163"/>
        <v>1</v>
      </c>
      <c r="D37" s="291">
        <f t="shared" si="164"/>
        <v>0.36670061065544135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90" t="s">
        <v>5</v>
      </c>
      <c r="U37" s="294">
        <f t="shared" si="153"/>
        <v>1</v>
      </c>
      <c r="V37" s="296">
        <f>(BD18-BA18)/H18</f>
        <v>0.12449987975250881</v>
      </c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290" t="s">
        <v>5</v>
      </c>
      <c r="AN37" s="294">
        <f t="shared" si="155"/>
        <v>1</v>
      </c>
      <c r="AO37" s="296">
        <f t="shared" si="156"/>
        <v>0.30648184431061187</v>
      </c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290" t="s">
        <v>5</v>
      </c>
      <c r="BJ37" s="294">
        <f t="shared" si="157"/>
        <v>1</v>
      </c>
      <c r="BK37" s="296">
        <f t="shared" si="158"/>
        <v>0.15841009271670198</v>
      </c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290" t="s">
        <v>5</v>
      </c>
      <c r="CC37" s="294">
        <f t="shared" si="159"/>
        <v>1</v>
      </c>
      <c r="CD37" s="296">
        <f t="shared" si="160"/>
        <v>0.30438045633502464</v>
      </c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290" t="s">
        <v>5</v>
      </c>
      <c r="CV37" s="294">
        <f t="shared" si="161"/>
        <v>1</v>
      </c>
      <c r="CW37" s="296">
        <f t="shared" si="162"/>
        <v>0.21773793446763998</v>
      </c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</row>
    <row r="38" spans="2:127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16"/>
      <c r="U38" s="12"/>
      <c r="V38" s="12"/>
      <c r="W38" s="17"/>
      <c r="X38" s="17"/>
      <c r="Y38" s="17"/>
      <c r="Z38" s="17"/>
      <c r="AA38" s="17"/>
      <c r="AB38" s="17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16"/>
      <c r="AN38" s="12"/>
      <c r="AO38" s="12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16"/>
      <c r="BJ38" s="12"/>
      <c r="BK38" s="12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16"/>
      <c r="CC38" s="12"/>
      <c r="CD38" s="12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16"/>
      <c r="CV38" s="12"/>
      <c r="CW38" s="12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</row>
    <row r="39" spans="2:127" x14ac:dyDescent="0.25">
      <c r="B39" s="19" t="s">
        <v>12</v>
      </c>
      <c r="C39" s="372">
        <v>25</v>
      </c>
      <c r="D39" s="37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19" t="s">
        <v>12</v>
      </c>
      <c r="U39" s="372">
        <v>25</v>
      </c>
      <c r="V39" s="372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19" t="s">
        <v>12</v>
      </c>
      <c r="AN39" s="372">
        <v>25</v>
      </c>
      <c r="AO39" s="372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19" t="s">
        <v>12</v>
      </c>
      <c r="BJ39" s="372">
        <v>25</v>
      </c>
      <c r="BK39" s="372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19" t="s">
        <v>12</v>
      </c>
      <c r="CC39" s="372">
        <v>25</v>
      </c>
      <c r="CD39" s="372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19" t="s">
        <v>12</v>
      </c>
      <c r="CV39" s="372">
        <v>25</v>
      </c>
      <c r="CW39" s="372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</row>
    <row r="40" spans="2:127" x14ac:dyDescent="0.25">
      <c r="B40" s="19" t="s">
        <v>13</v>
      </c>
      <c r="C40" s="19">
        <v>0</v>
      </c>
      <c r="D40" s="19">
        <v>50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19" t="s">
        <v>13</v>
      </c>
      <c r="U40" s="19">
        <v>0</v>
      </c>
      <c r="V40" s="19">
        <v>50</v>
      </c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19" t="s">
        <v>13</v>
      </c>
      <c r="AN40" s="19">
        <v>0</v>
      </c>
      <c r="AO40" s="19">
        <v>50</v>
      </c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19" t="s">
        <v>13</v>
      </c>
      <c r="BJ40" s="19">
        <v>0</v>
      </c>
      <c r="BK40" s="19">
        <v>50</v>
      </c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19" t="s">
        <v>13</v>
      </c>
      <c r="CC40" s="19">
        <v>0</v>
      </c>
      <c r="CD40" s="19">
        <v>50</v>
      </c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19" t="s">
        <v>13</v>
      </c>
      <c r="CV40" s="19">
        <v>0</v>
      </c>
      <c r="CW40" s="19" t="s">
        <v>172</v>
      </c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</row>
    <row r="41" spans="2:127" x14ac:dyDescent="0.25">
      <c r="B41" s="290" t="s">
        <v>0</v>
      </c>
      <c r="C41" s="294">
        <f>K13/K13</f>
        <v>1</v>
      </c>
      <c r="D41" s="291">
        <f>(AI13-AC13)/K13</f>
        <v>1.0221625332457029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290" t="s">
        <v>0</v>
      </c>
      <c r="U41" s="294">
        <f>K13/K13</f>
        <v>1</v>
      </c>
      <c r="V41" s="296">
        <f>(BG13-BA13)/K13</f>
        <v>1.0580686241072876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290" t="s">
        <v>0</v>
      </c>
      <c r="AN41" s="294">
        <f>K13/K13</f>
        <v>1</v>
      </c>
      <c r="AO41" s="294" t="s">
        <v>170</v>
      </c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290" t="s">
        <v>0</v>
      </c>
      <c r="BJ41" s="294">
        <f>K13/K13</f>
        <v>1</v>
      </c>
      <c r="BK41" s="19" t="s">
        <v>170</v>
      </c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290" t="s">
        <v>0</v>
      </c>
      <c r="CC41" s="294">
        <f>K13/K13</f>
        <v>1</v>
      </c>
      <c r="CD41" s="296">
        <f>(DC13-CW13)/K13</f>
        <v>1.054964862384381</v>
      </c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290" t="s">
        <v>0</v>
      </c>
      <c r="CV41" s="294">
        <f>K13/K13</f>
        <v>1</v>
      </c>
      <c r="CW41" s="19" t="s">
        <v>170</v>
      </c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</row>
    <row r="42" spans="2:127" x14ac:dyDescent="0.25">
      <c r="B42" s="290" t="s">
        <v>1</v>
      </c>
      <c r="C42" s="294">
        <f t="shared" ref="C42:C46" si="165">K14/K14</f>
        <v>1</v>
      </c>
      <c r="D42" s="291">
        <f t="shared" ref="D42:D46" si="166">(AI14-AC14)/K14</f>
        <v>0.99519001464101275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290" t="s">
        <v>1</v>
      </c>
      <c r="U42" s="294">
        <f t="shared" ref="U42:U46" si="167">K14/K14</f>
        <v>1</v>
      </c>
      <c r="V42" s="296">
        <f t="shared" ref="V42:V46" si="168">(BG14-BA14)/K14</f>
        <v>0.71013176911405529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290" t="s">
        <v>1</v>
      </c>
      <c r="AN42" s="294">
        <f t="shared" ref="AN42:AN46" si="169">K14/K14</f>
        <v>1</v>
      </c>
      <c r="AO42" s="294" t="s">
        <v>170</v>
      </c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290" t="s">
        <v>1</v>
      </c>
      <c r="BJ42" s="294">
        <f t="shared" ref="BJ42:BJ46" si="170">K14/K14</f>
        <v>1</v>
      </c>
      <c r="BK42" s="19" t="s">
        <v>170</v>
      </c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290" t="s">
        <v>1</v>
      </c>
      <c r="CC42" s="294">
        <f t="shared" ref="CC42:CC46" si="171">K14/K14</f>
        <v>1</v>
      </c>
      <c r="CD42" s="296">
        <f t="shared" ref="CD42:CD46" si="172">(DC14-CW14)/K14</f>
        <v>1.0195961340635928</v>
      </c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290" t="s">
        <v>1</v>
      </c>
      <c r="CV42" s="294">
        <f t="shared" ref="CV42:CV46" si="173">K14/K14</f>
        <v>1</v>
      </c>
      <c r="CW42" s="19" t="s">
        <v>170</v>
      </c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</row>
    <row r="43" spans="2:127" x14ac:dyDescent="0.25">
      <c r="B43" s="290" t="s">
        <v>2</v>
      </c>
      <c r="C43" s="294">
        <f t="shared" si="165"/>
        <v>1</v>
      </c>
      <c r="D43" s="291">
        <f t="shared" si="166"/>
        <v>-1.4388489208633108E-2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290" t="s">
        <v>2</v>
      </c>
      <c r="U43" s="294">
        <f t="shared" si="167"/>
        <v>1</v>
      </c>
      <c r="V43" s="296">
        <f t="shared" si="168"/>
        <v>0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290" t="s">
        <v>2</v>
      </c>
      <c r="AN43" s="294">
        <f t="shared" si="169"/>
        <v>1</v>
      </c>
      <c r="AO43" s="294" t="s">
        <v>170</v>
      </c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290" t="s">
        <v>2</v>
      </c>
      <c r="BJ43" s="294">
        <f t="shared" si="170"/>
        <v>1</v>
      </c>
      <c r="BK43" s="19" t="s">
        <v>170</v>
      </c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290" t="s">
        <v>2</v>
      </c>
      <c r="CC43" s="294">
        <f t="shared" si="171"/>
        <v>1</v>
      </c>
      <c r="CD43" s="296">
        <f t="shared" si="172"/>
        <v>0</v>
      </c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290" t="s">
        <v>2</v>
      </c>
      <c r="CV43" s="294">
        <f t="shared" si="173"/>
        <v>1</v>
      </c>
      <c r="CW43" s="19" t="s">
        <v>170</v>
      </c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</row>
    <row r="44" spans="2:127" x14ac:dyDescent="0.25">
      <c r="B44" s="290" t="s">
        <v>3</v>
      </c>
      <c r="C44" s="294">
        <f t="shared" si="165"/>
        <v>1</v>
      </c>
      <c r="D44" s="291">
        <f t="shared" si="166"/>
        <v>1.0099812523875291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290" t="s">
        <v>3</v>
      </c>
      <c r="U44" s="294">
        <f t="shared" si="167"/>
        <v>1</v>
      </c>
      <c r="V44" s="296">
        <f t="shared" si="168"/>
        <v>1.0898500778701772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290" t="s">
        <v>3</v>
      </c>
      <c r="AN44" s="294">
        <f t="shared" si="169"/>
        <v>1</v>
      </c>
      <c r="AO44" s="294" t="s">
        <v>170</v>
      </c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290" t="s">
        <v>3</v>
      </c>
      <c r="BJ44" s="294">
        <f t="shared" si="170"/>
        <v>1</v>
      </c>
      <c r="BK44" s="19" t="s">
        <v>170</v>
      </c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290" t="s">
        <v>3</v>
      </c>
      <c r="CC44" s="294">
        <f t="shared" si="171"/>
        <v>1</v>
      </c>
      <c r="CD44" s="296">
        <f t="shared" si="172"/>
        <v>1.044348270694367</v>
      </c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290" t="s">
        <v>3</v>
      </c>
      <c r="CV44" s="294">
        <f t="shared" si="173"/>
        <v>1</v>
      </c>
      <c r="CW44" s="19" t="s">
        <v>170</v>
      </c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</row>
    <row r="45" spans="2:127" x14ac:dyDescent="0.25">
      <c r="B45" s="290" t="s">
        <v>4</v>
      </c>
      <c r="C45" s="294">
        <f t="shared" si="165"/>
        <v>1</v>
      </c>
      <c r="D45" s="291">
        <f t="shared" si="166"/>
        <v>0.52017789192483199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90" t="s">
        <v>4</v>
      </c>
      <c r="U45" s="294">
        <f t="shared" si="167"/>
        <v>1</v>
      </c>
      <c r="V45" s="296">
        <f t="shared" si="168"/>
        <v>0.12616980014790652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290" t="s">
        <v>4</v>
      </c>
      <c r="AN45" s="294">
        <f t="shared" si="169"/>
        <v>1</v>
      </c>
      <c r="AO45" s="294" t="s">
        <v>170</v>
      </c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290" t="s">
        <v>4</v>
      </c>
      <c r="BJ45" s="294">
        <f t="shared" si="170"/>
        <v>1</v>
      </c>
      <c r="BK45" s="19" t="s">
        <v>170</v>
      </c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290" t="s">
        <v>4</v>
      </c>
      <c r="CC45" s="294">
        <f t="shared" si="171"/>
        <v>1</v>
      </c>
      <c r="CD45" s="296">
        <f t="shared" si="172"/>
        <v>0.66409112801462067</v>
      </c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290" t="s">
        <v>4</v>
      </c>
      <c r="CV45" s="294">
        <f t="shared" si="173"/>
        <v>1</v>
      </c>
      <c r="CW45" s="19" t="s">
        <v>170</v>
      </c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</row>
    <row r="46" spans="2:127" x14ac:dyDescent="0.25">
      <c r="B46" s="290" t="s">
        <v>5</v>
      </c>
      <c r="C46" s="294">
        <f t="shared" si="165"/>
        <v>1</v>
      </c>
      <c r="D46" s="291">
        <f t="shared" si="166"/>
        <v>0.5269415230105825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90" t="s">
        <v>5</v>
      </c>
      <c r="U46" s="294">
        <f t="shared" si="167"/>
        <v>1</v>
      </c>
      <c r="V46" s="296">
        <f t="shared" si="168"/>
        <v>0.24489589088567124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290" t="s">
        <v>5</v>
      </c>
      <c r="AN46" s="294">
        <f t="shared" si="169"/>
        <v>1</v>
      </c>
      <c r="AO46" s="294" t="s">
        <v>170</v>
      </c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290" t="s">
        <v>5</v>
      </c>
      <c r="BJ46" s="294">
        <f t="shared" si="170"/>
        <v>1</v>
      </c>
      <c r="BK46" s="19" t="s">
        <v>170</v>
      </c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290" t="s">
        <v>5</v>
      </c>
      <c r="CC46" s="294">
        <f t="shared" si="171"/>
        <v>1</v>
      </c>
      <c r="CD46" s="296">
        <f t="shared" si="172"/>
        <v>0.70474727099754497</v>
      </c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290" t="s">
        <v>5</v>
      </c>
      <c r="CV46" s="294">
        <f t="shared" si="173"/>
        <v>1</v>
      </c>
      <c r="CW46" s="19" t="s">
        <v>170</v>
      </c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</row>
    <row r="47" spans="2:127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</row>
    <row r="48" spans="2:127" x14ac:dyDescent="0.25">
      <c r="B48" s="19" t="s">
        <v>12</v>
      </c>
      <c r="C48" s="372">
        <v>50</v>
      </c>
      <c r="D48" s="37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19" t="s">
        <v>12</v>
      </c>
      <c r="U48" s="372">
        <v>50</v>
      </c>
      <c r="V48" s="372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19" t="s">
        <v>12</v>
      </c>
      <c r="AN48" s="372">
        <v>50</v>
      </c>
      <c r="AO48" s="372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19" t="s">
        <v>12</v>
      </c>
      <c r="BJ48" s="372">
        <v>50</v>
      </c>
      <c r="BK48" s="372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19" t="s">
        <v>12</v>
      </c>
      <c r="CC48" s="372">
        <v>50</v>
      </c>
      <c r="CD48" s="372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19" t="s">
        <v>12</v>
      </c>
      <c r="CV48" s="372">
        <v>50</v>
      </c>
      <c r="CW48" s="372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</row>
    <row r="49" spans="2:127" x14ac:dyDescent="0.25">
      <c r="B49" s="19" t="s">
        <v>13</v>
      </c>
      <c r="C49" s="19">
        <v>0</v>
      </c>
      <c r="D49" s="19">
        <v>50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19" t="s">
        <v>13</v>
      </c>
      <c r="U49" s="19">
        <v>0</v>
      </c>
      <c r="V49" s="19">
        <v>50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19" t="s">
        <v>13</v>
      </c>
      <c r="AN49" s="19">
        <v>0</v>
      </c>
      <c r="AO49" s="19">
        <v>50</v>
      </c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19" t="s">
        <v>13</v>
      </c>
      <c r="BJ49" s="19">
        <v>0</v>
      </c>
      <c r="BK49" s="19">
        <v>50</v>
      </c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19" t="s">
        <v>13</v>
      </c>
      <c r="CC49" s="19">
        <v>0</v>
      </c>
      <c r="CD49" s="19">
        <v>50</v>
      </c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19" t="s">
        <v>13</v>
      </c>
      <c r="CV49" s="19">
        <v>0</v>
      </c>
      <c r="CW49" s="19" t="s">
        <v>172</v>
      </c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</row>
    <row r="50" spans="2:127" x14ac:dyDescent="0.25">
      <c r="B50" s="290" t="s">
        <v>0</v>
      </c>
      <c r="C50" s="294">
        <f>N13/N13</f>
        <v>1</v>
      </c>
      <c r="D50" s="291">
        <f>(AL13-AC13)/N13</f>
        <v>0.97119899391758679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290" t="s">
        <v>0</v>
      </c>
      <c r="U50" s="294">
        <f>N13/N13</f>
        <v>1</v>
      </c>
      <c r="V50" s="296">
        <f>(BJ13-BA13)/N13</f>
        <v>0.88059773525447915</v>
      </c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290" t="s">
        <v>0</v>
      </c>
      <c r="AN50" s="294">
        <f>N13/N13</f>
        <v>1</v>
      </c>
      <c r="AO50" s="294" t="s">
        <v>170</v>
      </c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290" t="s">
        <v>0</v>
      </c>
      <c r="BJ50" s="294">
        <f>N13/N13</f>
        <v>1</v>
      </c>
      <c r="BK50" s="19" t="s">
        <v>170</v>
      </c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290" t="s">
        <v>0</v>
      </c>
      <c r="CC50" s="294">
        <f>N13/N13</f>
        <v>1</v>
      </c>
      <c r="CD50" s="296">
        <f>(DF13-CW13)/N13</f>
        <v>1.0330055233545079</v>
      </c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290" t="s">
        <v>0</v>
      </c>
      <c r="CV50" s="294">
        <f>N13/N13</f>
        <v>1</v>
      </c>
      <c r="CW50" s="19" t="s">
        <v>170</v>
      </c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</row>
    <row r="51" spans="2:127" x14ac:dyDescent="0.25">
      <c r="B51" s="290" t="s">
        <v>1</v>
      </c>
      <c r="C51" s="294">
        <f t="shared" ref="C51:C55" si="174">N14/N14</f>
        <v>1</v>
      </c>
      <c r="D51" s="291">
        <f t="shared" ref="D51:D55" si="175">(AL14-AC14)/N14</f>
        <v>0.93585846380497928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290" t="s">
        <v>1</v>
      </c>
      <c r="U51" s="294">
        <f t="shared" ref="U51:U55" si="176">N14/N14</f>
        <v>1</v>
      </c>
      <c r="V51" s="296">
        <f t="shared" ref="V51:V55" si="177">(BJ14-BA14)/N14</f>
        <v>0.63636204590821099</v>
      </c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290" t="s">
        <v>1</v>
      </c>
      <c r="AN51" s="294">
        <f t="shared" ref="AN51:AN55" si="178">N14/N14</f>
        <v>1</v>
      </c>
      <c r="AO51" s="294" t="s">
        <v>170</v>
      </c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290" t="s">
        <v>1</v>
      </c>
      <c r="BJ51" s="294">
        <f t="shared" ref="BJ51:BJ55" si="179">N14/N14</f>
        <v>1</v>
      </c>
      <c r="BK51" s="19" t="s">
        <v>170</v>
      </c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290" t="s">
        <v>1</v>
      </c>
      <c r="CC51" s="294">
        <f t="shared" ref="CC51:CC55" si="180">N14/N14</f>
        <v>1</v>
      </c>
      <c r="CD51" s="296">
        <f t="shared" ref="CD51:CD55" si="181">(DF14-CW14)/N14</f>
        <v>0.96125416763117721</v>
      </c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290" t="s">
        <v>1</v>
      </c>
      <c r="CV51" s="294">
        <f t="shared" ref="CV51:CV55" si="182">N14/N14</f>
        <v>1</v>
      </c>
      <c r="CW51" s="19" t="s">
        <v>170</v>
      </c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</row>
    <row r="52" spans="2:127" x14ac:dyDescent="0.25">
      <c r="B52" s="290" t="s">
        <v>2</v>
      </c>
      <c r="C52" s="294">
        <f t="shared" si="174"/>
        <v>1</v>
      </c>
      <c r="D52" s="291">
        <f t="shared" si="175"/>
        <v>7.7937649880095335E-3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290" t="s">
        <v>2</v>
      </c>
      <c r="U52" s="294">
        <f t="shared" si="176"/>
        <v>1</v>
      </c>
      <c r="V52" s="296">
        <f t="shared" si="177"/>
        <v>4.1366906474820067E-2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290" t="s">
        <v>2</v>
      </c>
      <c r="AN52" s="294">
        <f t="shared" si="178"/>
        <v>1</v>
      </c>
      <c r="AO52" s="294" t="s">
        <v>170</v>
      </c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290" t="s">
        <v>2</v>
      </c>
      <c r="BJ52" s="294">
        <f t="shared" si="179"/>
        <v>1</v>
      </c>
      <c r="BK52" s="19" t="s">
        <v>170</v>
      </c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290" t="s">
        <v>2</v>
      </c>
      <c r="CC52" s="294">
        <f t="shared" si="180"/>
        <v>1</v>
      </c>
      <c r="CD52" s="296">
        <f t="shared" si="181"/>
        <v>4.1366906474820227E-2</v>
      </c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290" t="s">
        <v>2</v>
      </c>
      <c r="CV52" s="294">
        <f t="shared" si="182"/>
        <v>1</v>
      </c>
      <c r="CW52" s="19" t="s">
        <v>170</v>
      </c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</row>
    <row r="53" spans="2:127" x14ac:dyDescent="0.25">
      <c r="B53" s="290" t="s">
        <v>3</v>
      </c>
      <c r="C53" s="294">
        <f t="shared" si="174"/>
        <v>1</v>
      </c>
      <c r="D53" s="291">
        <f t="shared" si="175"/>
        <v>0.90841307814992034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290" t="s">
        <v>3</v>
      </c>
      <c r="U53" s="294">
        <f t="shared" si="176"/>
        <v>1</v>
      </c>
      <c r="V53" s="296">
        <f t="shared" si="177"/>
        <v>0.81122275385433273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290" t="s">
        <v>3</v>
      </c>
      <c r="AN53" s="294">
        <f t="shared" si="178"/>
        <v>1</v>
      </c>
      <c r="AO53" s="294" t="s">
        <v>170</v>
      </c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290" t="s">
        <v>3</v>
      </c>
      <c r="BJ53" s="294">
        <f t="shared" si="179"/>
        <v>1</v>
      </c>
      <c r="BK53" s="19" t="s">
        <v>170</v>
      </c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290" t="s">
        <v>3</v>
      </c>
      <c r="CC53" s="294">
        <f t="shared" si="180"/>
        <v>1</v>
      </c>
      <c r="CD53" s="296">
        <f t="shared" si="181"/>
        <v>0.95508559276980332</v>
      </c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290" t="s">
        <v>3</v>
      </c>
      <c r="CV53" s="294">
        <f t="shared" si="182"/>
        <v>1</v>
      </c>
      <c r="CW53" s="19" t="s">
        <v>170</v>
      </c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</row>
    <row r="54" spans="2:127" x14ac:dyDescent="0.25">
      <c r="B54" s="290" t="s">
        <v>4</v>
      </c>
      <c r="C54" s="294">
        <f t="shared" si="174"/>
        <v>1</v>
      </c>
      <c r="D54" s="291">
        <f t="shared" si="175"/>
        <v>0.56621904173007453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290" t="s">
        <v>4</v>
      </c>
      <c r="U54" s="294">
        <f t="shared" si="176"/>
        <v>1</v>
      </c>
      <c r="V54" s="296">
        <f t="shared" si="177"/>
        <v>0.11064694013507836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290" t="s">
        <v>4</v>
      </c>
      <c r="AN54" s="294">
        <f t="shared" si="178"/>
        <v>1</v>
      </c>
      <c r="AO54" s="294" t="s">
        <v>170</v>
      </c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290" t="s">
        <v>4</v>
      </c>
      <c r="BJ54" s="294">
        <f t="shared" si="179"/>
        <v>1</v>
      </c>
      <c r="BK54" s="19" t="s">
        <v>170</v>
      </c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290" t="s">
        <v>4</v>
      </c>
      <c r="CC54" s="294">
        <f t="shared" si="180"/>
        <v>1</v>
      </c>
      <c r="CD54" s="296">
        <f t="shared" si="181"/>
        <v>0.6263116551446376</v>
      </c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290" t="s">
        <v>4</v>
      </c>
      <c r="CV54" s="294">
        <f t="shared" si="182"/>
        <v>1</v>
      </c>
      <c r="CW54" s="19" t="s">
        <v>170</v>
      </c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</row>
    <row r="55" spans="2:127" x14ac:dyDescent="0.25">
      <c r="B55" s="290" t="s">
        <v>5</v>
      </c>
      <c r="C55" s="294">
        <f t="shared" si="174"/>
        <v>1</v>
      </c>
      <c r="D55" s="291">
        <f t="shared" si="175"/>
        <v>0.59727763900567987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290" t="s">
        <v>5</v>
      </c>
      <c r="U55" s="294">
        <f t="shared" si="176"/>
        <v>1</v>
      </c>
      <c r="V55" s="296">
        <f t="shared" si="177"/>
        <v>0.18154942407708322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290" t="s">
        <v>5</v>
      </c>
      <c r="AN55" s="294">
        <f t="shared" si="178"/>
        <v>1</v>
      </c>
      <c r="AO55" s="294" t="s">
        <v>170</v>
      </c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290" t="s">
        <v>5</v>
      </c>
      <c r="BJ55" s="294">
        <f t="shared" si="179"/>
        <v>1</v>
      </c>
      <c r="BK55" s="19" t="s">
        <v>170</v>
      </c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290" t="s">
        <v>5</v>
      </c>
      <c r="CC55" s="294">
        <f t="shared" si="180"/>
        <v>1</v>
      </c>
      <c r="CD55" s="296">
        <f t="shared" si="181"/>
        <v>0.61830527161236604</v>
      </c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290" t="s">
        <v>5</v>
      </c>
      <c r="CV55" s="294">
        <f t="shared" si="182"/>
        <v>1</v>
      </c>
      <c r="CW55" s="19" t="s">
        <v>170</v>
      </c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</row>
    <row r="56" spans="2:127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</row>
    <row r="57" spans="2:127" x14ac:dyDescent="0.25">
      <c r="B57" s="19" t="s">
        <v>12</v>
      </c>
      <c r="C57" s="372">
        <v>100</v>
      </c>
      <c r="D57" s="37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290" t="s">
        <v>12</v>
      </c>
      <c r="U57" s="372">
        <v>100</v>
      </c>
      <c r="V57" s="372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290" t="s">
        <v>12</v>
      </c>
      <c r="AN57" s="372">
        <v>100</v>
      </c>
      <c r="AO57" s="372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290" t="s">
        <v>12</v>
      </c>
      <c r="BJ57" s="372">
        <v>100</v>
      </c>
      <c r="BK57" s="372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290" t="s">
        <v>12</v>
      </c>
      <c r="CC57" s="372">
        <v>100</v>
      </c>
      <c r="CD57" s="372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290" t="s">
        <v>12</v>
      </c>
      <c r="CV57" s="372">
        <v>100</v>
      </c>
      <c r="CW57" s="372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</row>
    <row r="58" spans="2:127" x14ac:dyDescent="0.25">
      <c r="B58" s="19" t="s">
        <v>13</v>
      </c>
      <c r="C58" s="19">
        <v>0</v>
      </c>
      <c r="D58" s="19">
        <v>50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19" t="s">
        <v>13</v>
      </c>
      <c r="U58" s="19">
        <v>0</v>
      </c>
      <c r="V58" s="19">
        <v>50</v>
      </c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19" t="s">
        <v>13</v>
      </c>
      <c r="AN58" s="19">
        <v>0</v>
      </c>
      <c r="AO58" s="19">
        <v>50</v>
      </c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19" t="s">
        <v>13</v>
      </c>
      <c r="BJ58" s="19">
        <v>0</v>
      </c>
      <c r="BK58" s="19">
        <v>50</v>
      </c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19" t="s">
        <v>13</v>
      </c>
      <c r="CC58" s="19">
        <v>0</v>
      </c>
      <c r="CD58" s="19">
        <v>50</v>
      </c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19" t="s">
        <v>13</v>
      </c>
      <c r="CV58" s="19">
        <v>0</v>
      </c>
      <c r="CW58" s="19" t="s">
        <v>172</v>
      </c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</row>
    <row r="59" spans="2:127" x14ac:dyDescent="0.25">
      <c r="B59" s="290" t="s">
        <v>0</v>
      </c>
      <c r="C59" s="294">
        <f>Q13/Q13</f>
        <v>1</v>
      </c>
      <c r="D59" s="291">
        <f>(AO13-AC13)/Q13</f>
        <v>0.93930054141408514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290" t="s">
        <v>0</v>
      </c>
      <c r="U59" s="19">
        <f>Q13/Q13</f>
        <v>1</v>
      </c>
      <c r="V59" s="291">
        <f>(BM13-BA13)/Q13</f>
        <v>0.9442328835190581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290" t="s">
        <v>0</v>
      </c>
      <c r="AN59" s="19">
        <f>Q13/Q13</f>
        <v>1</v>
      </c>
      <c r="AO59" s="291">
        <f>(CE13-BY13)/Q13</f>
        <v>1.0672335275620808</v>
      </c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290" t="s">
        <v>0</v>
      </c>
      <c r="BJ59" s="19">
        <f>Q13/Q13</f>
        <v>1</v>
      </c>
      <c r="BK59" s="291">
        <f>(CQ13-CK13)/Q13</f>
        <v>0.94063920181620708</v>
      </c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290" t="s">
        <v>0</v>
      </c>
      <c r="CC59" s="19">
        <f>Q13/Q13</f>
        <v>1</v>
      </c>
      <c r="CD59" s="291">
        <f>(DI13-CW13)/Q13</f>
        <v>0.88387445717824986</v>
      </c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290" t="s">
        <v>0</v>
      </c>
      <c r="CV59" s="19">
        <f>Q13/Q13</f>
        <v>1</v>
      </c>
      <c r="CW59" s="291">
        <f>(EA13-DU13)/Q13</f>
        <v>0.88132106894307871</v>
      </c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</row>
    <row r="60" spans="2:127" x14ac:dyDescent="0.25">
      <c r="B60" s="290" t="s">
        <v>1</v>
      </c>
      <c r="C60" s="294">
        <f t="shared" ref="C60:C64" si="183">Q14/Q14</f>
        <v>1</v>
      </c>
      <c r="D60" s="291">
        <f t="shared" ref="D60:D64" si="184">(AO14-AC14)/Q14</f>
        <v>0.91236679620181738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290" t="s">
        <v>1</v>
      </c>
      <c r="U60" s="19">
        <f t="shared" ref="U60:U64" si="185">Q14/Q14</f>
        <v>1</v>
      </c>
      <c r="V60" s="291">
        <f t="shared" ref="V60:V64" si="186">(BM14-BA14)/Q14</f>
        <v>0.58564210076779966</v>
      </c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290" t="s">
        <v>1</v>
      </c>
      <c r="AN60" s="19">
        <f t="shared" ref="AN60:AN64" si="187">Q14/Q14</f>
        <v>1</v>
      </c>
      <c r="AO60" s="291">
        <f t="shared" ref="AO60:AO64" si="188">(CE14-BY14)/Q14</f>
        <v>0.72784042583324826</v>
      </c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290" t="s">
        <v>1</v>
      </c>
      <c r="BJ60" s="19">
        <f t="shared" ref="BJ60:BJ64" si="189">Q14/Q14</f>
        <v>1</v>
      </c>
      <c r="BK60" s="291">
        <f t="shared" ref="BK60:BK64" si="190">(CQ14-CK14)/Q14</f>
        <v>0.62307927982776501</v>
      </c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290" t="s">
        <v>1</v>
      </c>
      <c r="CC60" s="19">
        <f t="shared" ref="CC60:CC64" si="191">Q14/Q14</f>
        <v>1</v>
      </c>
      <c r="CD60" s="291">
        <f t="shared" ref="CD60:CD64" si="192">(DI14-CW14)/Q14</f>
        <v>0.9079588665392001</v>
      </c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290" t="s">
        <v>1</v>
      </c>
      <c r="CV60" s="19">
        <f t="shared" ref="CV60:CV64" si="193">Q14/Q14</f>
        <v>1</v>
      </c>
      <c r="CW60" s="291">
        <f t="shared" ref="CW60:CW64" si="194">(EA14-DU14)/Q14</f>
        <v>0.70417537366435989</v>
      </c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</row>
    <row r="61" spans="2:127" x14ac:dyDescent="0.25">
      <c r="B61" s="290" t="s">
        <v>2</v>
      </c>
      <c r="C61" s="294">
        <f t="shared" si="183"/>
        <v>1</v>
      </c>
      <c r="D61" s="291">
        <f t="shared" si="184"/>
        <v>0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290" t="s">
        <v>2</v>
      </c>
      <c r="U61" s="19">
        <f t="shared" si="185"/>
        <v>1</v>
      </c>
      <c r="V61" s="291">
        <f t="shared" si="186"/>
        <v>0</v>
      </c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290" t="s">
        <v>2</v>
      </c>
      <c r="AN61" s="19">
        <f t="shared" si="187"/>
        <v>1</v>
      </c>
      <c r="AO61" s="291">
        <f t="shared" si="188"/>
        <v>-9.4724220623501151E-2</v>
      </c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290" t="s">
        <v>2</v>
      </c>
      <c r="BJ61" s="19">
        <f t="shared" si="189"/>
        <v>1</v>
      </c>
      <c r="BK61" s="291">
        <f t="shared" si="190"/>
        <v>-4.1366906474820067E-2</v>
      </c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290" t="s">
        <v>2</v>
      </c>
      <c r="CC61" s="19">
        <f t="shared" si="191"/>
        <v>1</v>
      </c>
      <c r="CD61" s="291">
        <f t="shared" si="192"/>
        <v>0</v>
      </c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290" t="s">
        <v>2</v>
      </c>
      <c r="CV61" s="19">
        <f t="shared" si="193"/>
        <v>1</v>
      </c>
      <c r="CW61" s="291">
        <f t="shared" si="194"/>
        <v>3.357314148681069E-2</v>
      </c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</row>
    <row r="62" spans="2:127" x14ac:dyDescent="0.25">
      <c r="B62" s="290" t="s">
        <v>3</v>
      </c>
      <c r="C62" s="294">
        <f t="shared" si="183"/>
        <v>1</v>
      </c>
      <c r="D62" s="291">
        <f t="shared" si="184"/>
        <v>0.91089189782672031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290" t="s">
        <v>3</v>
      </c>
      <c r="U62" s="19">
        <f t="shared" si="185"/>
        <v>1</v>
      </c>
      <c r="V62" s="291">
        <f t="shared" si="186"/>
        <v>0.98533592088514821</v>
      </c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290" t="s">
        <v>3</v>
      </c>
      <c r="AN62" s="19">
        <f t="shared" si="187"/>
        <v>1</v>
      </c>
      <c r="AO62" s="291">
        <f t="shared" si="188"/>
        <v>1.0446070682092325</v>
      </c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290" t="s">
        <v>3</v>
      </c>
      <c r="BJ62" s="19">
        <f t="shared" si="189"/>
        <v>1</v>
      </c>
      <c r="BK62" s="291">
        <f t="shared" si="190"/>
        <v>0.95789890916040998</v>
      </c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290" t="s">
        <v>3</v>
      </c>
      <c r="CC62" s="19">
        <f t="shared" si="191"/>
        <v>1</v>
      </c>
      <c r="CD62" s="291">
        <f t="shared" si="192"/>
        <v>0.86095485891371415</v>
      </c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290" t="s">
        <v>3</v>
      </c>
      <c r="CV62" s="19">
        <f t="shared" si="193"/>
        <v>1</v>
      </c>
      <c r="CW62" s="291">
        <f t="shared" si="194"/>
        <v>0.87583817959389765</v>
      </c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</row>
    <row r="63" spans="2:127" x14ac:dyDescent="0.25">
      <c r="B63" s="290" t="s">
        <v>4</v>
      </c>
      <c r="C63" s="294">
        <f t="shared" si="183"/>
        <v>1</v>
      </c>
      <c r="D63" s="291">
        <f t="shared" si="184"/>
        <v>0.50045673329627505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290" t="s">
        <v>4</v>
      </c>
      <c r="U63" s="19">
        <f t="shared" si="185"/>
        <v>1</v>
      </c>
      <c r="V63" s="291">
        <f t="shared" si="186"/>
        <v>0.11901561426621256</v>
      </c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290" t="s">
        <v>4</v>
      </c>
      <c r="AN63" s="19">
        <f t="shared" si="187"/>
        <v>1</v>
      </c>
      <c r="AO63" s="291">
        <f t="shared" si="188"/>
        <v>0.22045134234589267</v>
      </c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290" t="s">
        <v>4</v>
      </c>
      <c r="BJ63" s="19">
        <f t="shared" si="189"/>
        <v>1</v>
      </c>
      <c r="BK63" s="291">
        <f t="shared" si="190"/>
        <v>0.15193367234715616</v>
      </c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290" t="s">
        <v>4</v>
      </c>
      <c r="CC63" s="19">
        <f t="shared" si="191"/>
        <v>1</v>
      </c>
      <c r="CD63" s="291">
        <f t="shared" si="192"/>
        <v>0.59094952440515003</v>
      </c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290" t="s">
        <v>4</v>
      </c>
      <c r="CV63" s="19">
        <f t="shared" si="193"/>
        <v>1</v>
      </c>
      <c r="CW63" s="291">
        <f t="shared" si="194"/>
        <v>0.19193250746843032</v>
      </c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</row>
    <row r="64" spans="2:127" x14ac:dyDescent="0.25">
      <c r="B64" s="290" t="s">
        <v>5</v>
      </c>
      <c r="C64" s="294">
        <f t="shared" si="183"/>
        <v>1</v>
      </c>
      <c r="D64" s="291">
        <f t="shared" si="184"/>
        <v>0.59140297670970976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290" t="s">
        <v>5</v>
      </c>
      <c r="U64" s="19">
        <f t="shared" si="185"/>
        <v>1</v>
      </c>
      <c r="V64" s="291">
        <f t="shared" si="186"/>
        <v>0.21583502124607024</v>
      </c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290" t="s">
        <v>5</v>
      </c>
      <c r="AN64" s="19">
        <f t="shared" si="187"/>
        <v>1</v>
      </c>
      <c r="AO64" s="291">
        <f t="shared" si="188"/>
        <v>0.34623632855251019</v>
      </c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290" t="s">
        <v>5</v>
      </c>
      <c r="BJ64" s="19">
        <f t="shared" si="189"/>
        <v>1</v>
      </c>
      <c r="BK64" s="291">
        <f t="shared" si="190"/>
        <v>0.19914712249888136</v>
      </c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290" t="s">
        <v>5</v>
      </c>
      <c r="CC64" s="19">
        <f t="shared" si="191"/>
        <v>1</v>
      </c>
      <c r="CD64" s="291">
        <f t="shared" si="192"/>
        <v>0.56101247645692631</v>
      </c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290" t="s">
        <v>5</v>
      </c>
      <c r="CV64" s="19">
        <f t="shared" si="193"/>
        <v>1</v>
      </c>
      <c r="CW64" s="291">
        <f t="shared" si="194"/>
        <v>0.25166157441096304</v>
      </c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</row>
    <row r="65" spans="2:127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</row>
    <row r="66" spans="2:127" x14ac:dyDescent="0.25">
      <c r="B66" s="19" t="s">
        <v>12</v>
      </c>
      <c r="C66" s="372">
        <v>250</v>
      </c>
      <c r="D66" s="37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290" t="s">
        <v>12</v>
      </c>
      <c r="U66" s="372">
        <v>250</v>
      </c>
      <c r="V66" s="372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290" t="s">
        <v>12</v>
      </c>
      <c r="AN66" s="372">
        <v>250</v>
      </c>
      <c r="AO66" s="372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290" t="s">
        <v>12</v>
      </c>
      <c r="BJ66" s="372">
        <v>250</v>
      </c>
      <c r="BK66" s="372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290" t="s">
        <v>12</v>
      </c>
      <c r="CC66" s="372">
        <v>250</v>
      </c>
      <c r="CD66" s="372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290" t="s">
        <v>12</v>
      </c>
      <c r="CV66" s="372">
        <v>250</v>
      </c>
      <c r="CW66" s="372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</row>
    <row r="67" spans="2:127" x14ac:dyDescent="0.25">
      <c r="B67" s="19" t="s">
        <v>13</v>
      </c>
      <c r="C67" s="19">
        <v>0</v>
      </c>
      <c r="D67" s="19">
        <v>50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19" t="s">
        <v>13</v>
      </c>
      <c r="U67" s="19">
        <v>0</v>
      </c>
      <c r="V67" s="19">
        <v>50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19" t="s">
        <v>13</v>
      </c>
      <c r="AN67" s="19">
        <v>0</v>
      </c>
      <c r="AO67" s="19">
        <v>50</v>
      </c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19" t="s">
        <v>13</v>
      </c>
      <c r="BJ67" s="19">
        <v>0</v>
      </c>
      <c r="BK67" s="19">
        <v>50</v>
      </c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19" t="s">
        <v>13</v>
      </c>
      <c r="CC67" s="19">
        <v>0</v>
      </c>
      <c r="CD67" s="19">
        <v>50</v>
      </c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19" t="s">
        <v>13</v>
      </c>
      <c r="CV67" s="19">
        <v>0</v>
      </c>
      <c r="CW67" s="19" t="s">
        <v>172</v>
      </c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</row>
    <row r="68" spans="2:127" x14ac:dyDescent="0.25">
      <c r="B68" s="290" t="s">
        <v>0</v>
      </c>
      <c r="C68" s="294">
        <f>T13/T13</f>
        <v>1</v>
      </c>
      <c r="D68" s="291">
        <f>(AR13-AC13)/T13</f>
        <v>0.84328785658158445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290" t="s">
        <v>0</v>
      </c>
      <c r="U68" s="19">
        <f>T13/T13</f>
        <v>1</v>
      </c>
      <c r="V68" s="291">
        <f>(BP13-BA13)/T13</f>
        <v>0.95195456692508906</v>
      </c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290" t="s">
        <v>0</v>
      </c>
      <c r="AN68" s="19">
        <f>T13/T13</f>
        <v>1</v>
      </c>
      <c r="AO68" s="294" t="s">
        <v>170</v>
      </c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290" t="s">
        <v>0</v>
      </c>
      <c r="BJ68" s="19">
        <f>T13/T13</f>
        <v>1</v>
      </c>
      <c r="BK68" s="19" t="s">
        <v>170</v>
      </c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290" t="s">
        <v>0</v>
      </c>
      <c r="CC68" s="19">
        <f>T13/T13</f>
        <v>1</v>
      </c>
      <c r="CD68" s="291">
        <f>(DL13-CW13)/T13</f>
        <v>1.0010564711415828</v>
      </c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290" t="s">
        <v>0</v>
      </c>
      <c r="CV68" s="19">
        <f>T13/T13</f>
        <v>1</v>
      </c>
      <c r="CW68" s="19" t="s">
        <v>170</v>
      </c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</row>
    <row r="69" spans="2:127" x14ac:dyDescent="0.25">
      <c r="B69" s="290" t="s">
        <v>1</v>
      </c>
      <c r="C69" s="294">
        <f t="shared" ref="C69:C73" si="195">T14/T14</f>
        <v>1</v>
      </c>
      <c r="D69" s="291">
        <f t="shared" ref="D69:D73" si="196">(AR14-AC14)/T14</f>
        <v>0.71012406395095529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290" t="s">
        <v>1</v>
      </c>
      <c r="U69" s="19">
        <f t="shared" ref="U69:U73" si="197">T14/T14</f>
        <v>1</v>
      </c>
      <c r="V69" s="291">
        <f t="shared" ref="V69:V73" si="198">(BP14-BA14)/T14</f>
        <v>0.58644963671227268</v>
      </c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290" t="s">
        <v>1</v>
      </c>
      <c r="AN69" s="19">
        <f t="shared" ref="AN69:AN73" si="199">T14/T14</f>
        <v>1</v>
      </c>
      <c r="AO69" s="294" t="s">
        <v>170</v>
      </c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290" t="s">
        <v>1</v>
      </c>
      <c r="BJ69" s="19">
        <f t="shared" ref="BJ69:BJ73" si="200">T14/T14</f>
        <v>1</v>
      </c>
      <c r="BK69" s="19" t="s">
        <v>170</v>
      </c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290" t="s">
        <v>1</v>
      </c>
      <c r="CC69" s="19">
        <f t="shared" ref="CC69:CC73" si="201">T14/T14</f>
        <v>1</v>
      </c>
      <c r="CD69" s="291">
        <f t="shared" ref="CD69:CD73" si="202">(DL14-CW14)/T14</f>
        <v>0.96053594506227036</v>
      </c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290" t="s">
        <v>1</v>
      </c>
      <c r="CV69" s="19">
        <f t="shared" ref="CV69:CV73" si="203">T14/T14</f>
        <v>1</v>
      </c>
      <c r="CW69" s="19" t="s">
        <v>170</v>
      </c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</row>
    <row r="70" spans="2:127" x14ac:dyDescent="0.25">
      <c r="B70" s="290" t="s">
        <v>2</v>
      </c>
      <c r="C70" s="294">
        <f t="shared" si="195"/>
        <v>1</v>
      </c>
      <c r="D70" s="291">
        <f t="shared" si="196"/>
        <v>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290" t="s">
        <v>2</v>
      </c>
      <c r="U70" s="19">
        <f t="shared" si="197"/>
        <v>1</v>
      </c>
      <c r="V70" s="291">
        <f t="shared" si="198"/>
        <v>0</v>
      </c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290" t="s">
        <v>2</v>
      </c>
      <c r="AN70" s="19">
        <f t="shared" si="199"/>
        <v>1</v>
      </c>
      <c r="AO70" s="294" t="s">
        <v>170</v>
      </c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290" t="s">
        <v>2</v>
      </c>
      <c r="BJ70" s="19">
        <f t="shared" si="200"/>
        <v>1</v>
      </c>
      <c r="BK70" s="19" t="s">
        <v>170</v>
      </c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290" t="s">
        <v>2</v>
      </c>
      <c r="CC70" s="19">
        <f t="shared" si="201"/>
        <v>1</v>
      </c>
      <c r="CD70" s="291">
        <f t="shared" si="202"/>
        <v>4.1366906474820227E-2</v>
      </c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290" t="s">
        <v>2</v>
      </c>
      <c r="CV70" s="19">
        <f t="shared" si="203"/>
        <v>1</v>
      </c>
      <c r="CW70" s="19" t="s">
        <v>170</v>
      </c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</row>
    <row r="71" spans="2:127" x14ac:dyDescent="0.25">
      <c r="B71" s="290" t="s">
        <v>3</v>
      </c>
      <c r="C71" s="294">
        <f t="shared" si="195"/>
        <v>1</v>
      </c>
      <c r="D71" s="291">
        <f t="shared" si="196"/>
        <v>0.77000206157235962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290" t="s">
        <v>3</v>
      </c>
      <c r="U71" s="19">
        <f t="shared" si="197"/>
        <v>1</v>
      </c>
      <c r="V71" s="291">
        <f t="shared" si="198"/>
        <v>0.93209637689644398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290" t="s">
        <v>3</v>
      </c>
      <c r="AN71" s="19">
        <f t="shared" si="199"/>
        <v>1</v>
      </c>
      <c r="AO71" s="294" t="s">
        <v>170</v>
      </c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290" t="s">
        <v>3</v>
      </c>
      <c r="BJ71" s="19">
        <f t="shared" si="200"/>
        <v>1</v>
      </c>
      <c r="BK71" s="19" t="s">
        <v>170</v>
      </c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290" t="s">
        <v>3</v>
      </c>
      <c r="CC71" s="19">
        <f t="shared" si="201"/>
        <v>1</v>
      </c>
      <c r="CD71" s="291">
        <f t="shared" si="202"/>
        <v>0.90880861723574091</v>
      </c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290" t="s">
        <v>3</v>
      </c>
      <c r="CV71" s="19">
        <f t="shared" si="203"/>
        <v>1</v>
      </c>
      <c r="CW71" s="19" t="s">
        <v>170</v>
      </c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</row>
    <row r="72" spans="2:127" x14ac:dyDescent="0.25">
      <c r="B72" s="290" t="s">
        <v>4</v>
      </c>
      <c r="C72" s="294">
        <f t="shared" si="195"/>
        <v>1</v>
      </c>
      <c r="D72" s="291">
        <f t="shared" si="196"/>
        <v>0.36361108289752597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290" t="s">
        <v>4</v>
      </c>
      <c r="U72" s="19">
        <f t="shared" si="197"/>
        <v>1</v>
      </c>
      <c r="V72" s="291">
        <f t="shared" si="198"/>
        <v>0.12720369543517729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290" t="s">
        <v>4</v>
      </c>
      <c r="AN72" s="19">
        <f t="shared" si="199"/>
        <v>1</v>
      </c>
      <c r="AO72" s="294" t="s">
        <v>170</v>
      </c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290" t="s">
        <v>4</v>
      </c>
      <c r="BJ72" s="19">
        <f t="shared" si="200"/>
        <v>1</v>
      </c>
      <c r="BK72" s="19" t="s">
        <v>170</v>
      </c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290" t="s">
        <v>4</v>
      </c>
      <c r="CC72" s="19">
        <f t="shared" si="201"/>
        <v>1</v>
      </c>
      <c r="CD72" s="291">
        <f t="shared" si="202"/>
        <v>0.62406368262004186</v>
      </c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290" t="s">
        <v>4</v>
      </c>
      <c r="CV72" s="19">
        <f t="shared" si="203"/>
        <v>1</v>
      </c>
      <c r="CW72" s="19" t="s">
        <v>170</v>
      </c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</row>
    <row r="73" spans="2:127" x14ac:dyDescent="0.25">
      <c r="B73" s="290" t="s">
        <v>5</v>
      </c>
      <c r="C73" s="294">
        <f t="shared" si="195"/>
        <v>1</v>
      </c>
      <c r="D73" s="291">
        <f t="shared" si="196"/>
        <v>0.42493906124667397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290" t="s">
        <v>5</v>
      </c>
      <c r="U73" s="19">
        <f t="shared" si="197"/>
        <v>1</v>
      </c>
      <c r="V73" s="291">
        <f t="shared" si="198"/>
        <v>0.19094534199077215</v>
      </c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290" t="s">
        <v>5</v>
      </c>
      <c r="AN73" s="19">
        <f t="shared" si="199"/>
        <v>1</v>
      </c>
      <c r="AO73" s="294" t="s">
        <v>170</v>
      </c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290" t="s">
        <v>5</v>
      </c>
      <c r="BJ73" s="19">
        <f t="shared" si="200"/>
        <v>1</v>
      </c>
      <c r="BK73" s="19" t="s">
        <v>170</v>
      </c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290" t="s">
        <v>5</v>
      </c>
      <c r="CC73" s="19">
        <f t="shared" si="201"/>
        <v>1</v>
      </c>
      <c r="CD73" s="291">
        <f t="shared" si="202"/>
        <v>0.60864908185456601</v>
      </c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290" t="s">
        <v>5</v>
      </c>
      <c r="CV73" s="19">
        <f t="shared" si="203"/>
        <v>1</v>
      </c>
      <c r="CW73" s="19" t="s">
        <v>170</v>
      </c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</row>
    <row r="74" spans="2:127" x14ac:dyDescent="0.25">
      <c r="B74" s="3"/>
      <c r="C74" s="3"/>
      <c r="D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</row>
    <row r="75" spans="2:127" x14ac:dyDescent="0.25">
      <c r="B75" s="19" t="s">
        <v>12</v>
      </c>
      <c r="C75" s="372">
        <v>500</v>
      </c>
      <c r="D75" s="37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90" t="s">
        <v>12</v>
      </c>
      <c r="U75" s="372">
        <v>500</v>
      </c>
      <c r="V75" s="372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290" t="s">
        <v>12</v>
      </c>
      <c r="AN75" s="372">
        <v>500</v>
      </c>
      <c r="AO75" s="372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290" t="s">
        <v>12</v>
      </c>
      <c r="BJ75" s="372">
        <v>500</v>
      </c>
      <c r="BK75" s="372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290" t="s">
        <v>12</v>
      </c>
      <c r="CC75" s="372">
        <v>500</v>
      </c>
      <c r="CD75" s="372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290" t="s">
        <v>12</v>
      </c>
      <c r="CV75" s="372">
        <v>500</v>
      </c>
      <c r="CW75" s="372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</row>
    <row r="76" spans="2:127" x14ac:dyDescent="0.25">
      <c r="B76" s="19" t="s">
        <v>13</v>
      </c>
      <c r="C76" s="19">
        <v>0</v>
      </c>
      <c r="D76" s="19">
        <v>50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19" t="s">
        <v>13</v>
      </c>
      <c r="U76" s="19">
        <v>0</v>
      </c>
      <c r="V76" s="19">
        <v>50</v>
      </c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19" t="s">
        <v>13</v>
      </c>
      <c r="AN76" s="19">
        <v>0</v>
      </c>
      <c r="AO76" s="19">
        <v>50</v>
      </c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19" t="s">
        <v>13</v>
      </c>
      <c r="BJ76" s="19">
        <v>0</v>
      </c>
      <c r="BK76" s="19">
        <v>50</v>
      </c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19" t="s">
        <v>13</v>
      </c>
      <c r="CC76" s="19">
        <v>0</v>
      </c>
      <c r="CD76" s="19">
        <v>50</v>
      </c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19" t="s">
        <v>13</v>
      </c>
      <c r="CV76" s="19">
        <v>0</v>
      </c>
      <c r="CW76" s="19" t="s">
        <v>172</v>
      </c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</row>
    <row r="77" spans="2:127" x14ac:dyDescent="0.25">
      <c r="B77" s="290" t="s">
        <v>0</v>
      </c>
      <c r="C77" s="294">
        <f>W13/W13</f>
        <v>1</v>
      </c>
      <c r="D77" s="291">
        <f>(AU13-AC13)/W13</f>
        <v>0.79661647105967737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90" t="s">
        <v>0</v>
      </c>
      <c r="U77" s="19">
        <f>W13/W13</f>
        <v>1</v>
      </c>
      <c r="V77" s="291">
        <f>(BS13-BA13)/W13</f>
        <v>0.81543354994436001</v>
      </c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290" t="s">
        <v>0</v>
      </c>
      <c r="AN77" s="19">
        <f>W13/W13</f>
        <v>1</v>
      </c>
      <c r="AO77" s="291">
        <f>(CH13-BY13)/W13</f>
        <v>0.89316332843812751</v>
      </c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290" t="s">
        <v>0</v>
      </c>
      <c r="BJ77" s="19">
        <f>W13/W13</f>
        <v>1</v>
      </c>
      <c r="BK77" s="291">
        <f>(CT13-CK13)/W13</f>
        <v>0.77644957345768206</v>
      </c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290" t="s">
        <v>0</v>
      </c>
      <c r="CC77" s="19">
        <f>W13/W13</f>
        <v>1</v>
      </c>
      <c r="CD77" s="291">
        <f>(DO13-CW13)/W13</f>
        <v>0.88970063433744739</v>
      </c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290" t="s">
        <v>0</v>
      </c>
      <c r="CV77" s="19">
        <f>W13/W13</f>
        <v>1</v>
      </c>
      <c r="CW77" s="291">
        <f>(ED13-DU13)/W13</f>
        <v>0.78017532698357739</v>
      </c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</row>
    <row r="78" spans="2:127" x14ac:dyDescent="0.25">
      <c r="B78" s="290" t="s">
        <v>1</v>
      </c>
      <c r="C78" s="294">
        <f t="shared" ref="C78:C82" si="204">W14/W14</f>
        <v>1</v>
      </c>
      <c r="D78" s="291">
        <f t="shared" ref="D78:D82" si="205">(AU14-AC14)/W14</f>
        <v>0.77708104243697018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90" t="s">
        <v>1</v>
      </c>
      <c r="U78" s="19">
        <f t="shared" ref="U78:U82" si="206">W14/W14</f>
        <v>1</v>
      </c>
      <c r="V78" s="291">
        <f t="shared" ref="V78:V82" si="207">(BS14-BA14)/W14</f>
        <v>0.54011539191921454</v>
      </c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290" t="s">
        <v>1</v>
      </c>
      <c r="AN78" s="19">
        <f t="shared" ref="AN78:AN82" si="208">W14/W14</f>
        <v>1</v>
      </c>
      <c r="AO78" s="291">
        <f t="shared" ref="AO78:AO82" si="209">(CH14-BY14)/W14</f>
        <v>0.64497371566448103</v>
      </c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290" t="s">
        <v>1</v>
      </c>
      <c r="BJ78" s="19">
        <f t="shared" ref="BJ78:BJ82" si="210">W14/W14</f>
        <v>1</v>
      </c>
      <c r="BK78" s="291">
        <f t="shared" ref="BK78:BK82" si="211">(CT14-CK14)/W14</f>
        <v>0.45790553054590544</v>
      </c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290" t="s">
        <v>1</v>
      </c>
      <c r="CC78" s="19">
        <f t="shared" ref="CC78:CC82" si="212">W14/W14</f>
        <v>1</v>
      </c>
      <c r="CD78" s="291">
        <f t="shared" ref="CD78:CD82" si="213">(DO14-CW14)/W14</f>
        <v>0.82757531752326274</v>
      </c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290" t="s">
        <v>1</v>
      </c>
      <c r="CV78" s="19">
        <f t="shared" ref="CV78:CV82" si="214">W14/W14</f>
        <v>1</v>
      </c>
      <c r="CW78" s="291">
        <f t="shared" ref="CW78:CW82" si="215">(ED14-DU14)/W14</f>
        <v>0.60257045832821354</v>
      </c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</row>
    <row r="79" spans="2:127" x14ac:dyDescent="0.25">
      <c r="B79" s="290" t="s">
        <v>2</v>
      </c>
      <c r="C79" s="294">
        <f t="shared" si="204"/>
        <v>1</v>
      </c>
      <c r="D79" s="291">
        <f t="shared" si="205"/>
        <v>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290" t="s">
        <v>2</v>
      </c>
      <c r="U79" s="19">
        <f t="shared" si="206"/>
        <v>1</v>
      </c>
      <c r="V79" s="291">
        <f t="shared" si="207"/>
        <v>4.2803970223324987E-2</v>
      </c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290" t="s">
        <v>2</v>
      </c>
      <c r="AN79" s="19">
        <f t="shared" si="208"/>
        <v>1</v>
      </c>
      <c r="AO79" s="291">
        <f t="shared" si="209"/>
        <v>-5.521091811414397E-2</v>
      </c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290" t="s">
        <v>2</v>
      </c>
      <c r="BJ79" s="19">
        <f t="shared" si="210"/>
        <v>1</v>
      </c>
      <c r="BK79" s="291">
        <f t="shared" si="211"/>
        <v>-4.2803970223324987E-2</v>
      </c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290" t="s">
        <v>2</v>
      </c>
      <c r="CC79" s="19">
        <f t="shared" si="212"/>
        <v>1</v>
      </c>
      <c r="CD79" s="291">
        <f t="shared" si="213"/>
        <v>0</v>
      </c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290" t="s">
        <v>2</v>
      </c>
      <c r="CV79" s="19">
        <f t="shared" si="214"/>
        <v>1</v>
      </c>
      <c r="CW79" s="291">
        <f t="shared" si="215"/>
        <v>7.7543424317617932E-2</v>
      </c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</row>
    <row r="80" spans="2:127" x14ac:dyDescent="0.25">
      <c r="B80" s="290" t="s">
        <v>3</v>
      </c>
      <c r="C80" s="294">
        <f t="shared" si="204"/>
        <v>1</v>
      </c>
      <c r="D80" s="291">
        <f t="shared" si="205"/>
        <v>0.88699561075145039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90" t="s">
        <v>3</v>
      </c>
      <c r="U80" s="19">
        <f t="shared" si="206"/>
        <v>1</v>
      </c>
      <c r="V80" s="291">
        <f t="shared" si="207"/>
        <v>0.86952603786609883</v>
      </c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290" t="s">
        <v>3</v>
      </c>
      <c r="AN80" s="19">
        <f t="shared" si="208"/>
        <v>1</v>
      </c>
      <c r="AO80" s="291">
        <f t="shared" si="209"/>
        <v>0.94270525883669787</v>
      </c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290" t="s">
        <v>3</v>
      </c>
      <c r="BJ80" s="19">
        <f t="shared" si="210"/>
        <v>1</v>
      </c>
      <c r="BK80" s="291">
        <f t="shared" si="211"/>
        <v>0.81401949112638328</v>
      </c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290" t="s">
        <v>3</v>
      </c>
      <c r="CC80" s="19">
        <f t="shared" si="212"/>
        <v>1</v>
      </c>
      <c r="CD80" s="291">
        <f t="shared" si="213"/>
        <v>0.92947435257672717</v>
      </c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290" t="s">
        <v>3</v>
      </c>
      <c r="CV80" s="19">
        <f t="shared" si="214"/>
        <v>1</v>
      </c>
      <c r="CW80" s="291">
        <f t="shared" si="215"/>
        <v>0.81989651735559377</v>
      </c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</row>
    <row r="81" spans="2:127" x14ac:dyDescent="0.25">
      <c r="B81" s="290" t="s">
        <v>4</v>
      </c>
      <c r="C81" s="294">
        <f t="shared" si="204"/>
        <v>1</v>
      </c>
      <c r="D81" s="291">
        <f t="shared" si="205"/>
        <v>0.42789825398723158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290" t="s">
        <v>4</v>
      </c>
      <c r="U81" s="19">
        <f t="shared" si="206"/>
        <v>1</v>
      </c>
      <c r="V81" s="291">
        <f t="shared" si="207"/>
        <v>0.12398810968961693</v>
      </c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290" t="s">
        <v>4</v>
      </c>
      <c r="AN81" s="19">
        <f t="shared" si="208"/>
        <v>1</v>
      </c>
      <c r="AO81" s="291">
        <f t="shared" si="209"/>
        <v>0.2455638849294921</v>
      </c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290" t="s">
        <v>4</v>
      </c>
      <c r="BJ81" s="19">
        <f t="shared" si="210"/>
        <v>1</v>
      </c>
      <c r="BK81" s="291">
        <f t="shared" si="211"/>
        <v>9.6780448081349613E-2</v>
      </c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290" t="s">
        <v>4</v>
      </c>
      <c r="CC81" s="19">
        <f t="shared" si="212"/>
        <v>1</v>
      </c>
      <c r="CD81" s="291">
        <f t="shared" si="213"/>
        <v>0.51270914844718352</v>
      </c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290" t="s">
        <v>4</v>
      </c>
      <c r="CV81" s="19">
        <f t="shared" si="214"/>
        <v>1</v>
      </c>
      <c r="CW81" s="291">
        <f t="shared" si="215"/>
        <v>0.19134664361269113</v>
      </c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</row>
    <row r="82" spans="2:127" x14ac:dyDescent="0.25">
      <c r="B82" s="290" t="s">
        <v>5</v>
      </c>
      <c r="C82" s="294">
        <f t="shared" si="204"/>
        <v>1</v>
      </c>
      <c r="D82" s="291">
        <f t="shared" si="205"/>
        <v>0.38011281854459622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290" t="s">
        <v>5</v>
      </c>
      <c r="U82" s="19">
        <f t="shared" si="206"/>
        <v>1</v>
      </c>
      <c r="V82" s="291">
        <f t="shared" si="207"/>
        <v>0.15843170226707398</v>
      </c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290" t="s">
        <v>5</v>
      </c>
      <c r="AN82" s="19">
        <f t="shared" si="208"/>
        <v>1</v>
      </c>
      <c r="AO82" s="291">
        <f t="shared" si="209"/>
        <v>0.37065658578562771</v>
      </c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290" t="s">
        <v>5</v>
      </c>
      <c r="BJ82" s="19">
        <f t="shared" si="210"/>
        <v>1</v>
      </c>
      <c r="BK82" s="291">
        <f t="shared" si="211"/>
        <v>0.19688673169148602</v>
      </c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290" t="s">
        <v>5</v>
      </c>
      <c r="CC82" s="19">
        <f t="shared" si="212"/>
        <v>1</v>
      </c>
      <c r="CD82" s="291">
        <f t="shared" si="213"/>
        <v>0.65509984258587806</v>
      </c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290" t="s">
        <v>5</v>
      </c>
      <c r="CV82" s="19">
        <f t="shared" si="214"/>
        <v>1</v>
      </c>
      <c r="CW82" s="291">
        <f t="shared" si="215"/>
        <v>0.21022572481947546</v>
      </c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</row>
    <row r="83" spans="2:127" x14ac:dyDescent="0.25">
      <c r="B83" s="3"/>
      <c r="C83" s="3"/>
      <c r="D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</row>
    <row r="84" spans="2:127" x14ac:dyDescent="0.25">
      <c r="B84" s="3"/>
      <c r="C84" s="3"/>
      <c r="D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</row>
    <row r="85" spans="2:127" x14ac:dyDescent="0.25">
      <c r="B85" s="3"/>
      <c r="C85" s="3"/>
      <c r="D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</row>
    <row r="86" spans="2:127" x14ac:dyDescent="0.25">
      <c r="B86" s="3"/>
      <c r="C86" s="3"/>
      <c r="D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</row>
    <row r="87" spans="2:127" x14ac:dyDescent="0.25">
      <c r="B87" s="3"/>
      <c r="C87" s="3"/>
      <c r="D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</row>
    <row r="88" spans="2:127" x14ac:dyDescent="0.25">
      <c r="B88" s="3"/>
      <c r="C88" s="3"/>
      <c r="D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</row>
    <row r="89" spans="2:127" x14ac:dyDescent="0.25">
      <c r="B89" s="3"/>
      <c r="C89" s="3"/>
      <c r="D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</row>
    <row r="90" spans="2:127" x14ac:dyDescent="0.25">
      <c r="B90" s="3"/>
      <c r="C90" s="3"/>
      <c r="D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</row>
    <row r="91" spans="2:127" x14ac:dyDescent="0.25">
      <c r="B91" s="3"/>
      <c r="C91" s="3"/>
      <c r="D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</row>
    <row r="92" spans="2:127" x14ac:dyDescent="0.25">
      <c r="B92" s="3"/>
      <c r="C92" s="3"/>
      <c r="D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</row>
    <row r="93" spans="2:127" x14ac:dyDescent="0.25">
      <c r="B93" s="3"/>
      <c r="C93" s="3"/>
      <c r="D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</row>
    <row r="94" spans="2:127" x14ac:dyDescent="0.25">
      <c r="B94" s="3"/>
      <c r="C94" s="3"/>
      <c r="D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</row>
    <row r="95" spans="2:127" x14ac:dyDescent="0.25">
      <c r="B95" s="3"/>
      <c r="C95" s="3"/>
      <c r="D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</row>
    <row r="96" spans="2:127" x14ac:dyDescent="0.25">
      <c r="B96" s="3"/>
      <c r="C96" s="3"/>
      <c r="D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</row>
    <row r="97" spans="2:127" x14ac:dyDescent="0.25">
      <c r="B97" s="3"/>
      <c r="C97" s="3"/>
      <c r="D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</row>
    <row r="98" spans="2:127" x14ac:dyDescent="0.25">
      <c r="B98" s="3"/>
      <c r="C98" s="3"/>
      <c r="D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</row>
    <row r="99" spans="2:127" x14ac:dyDescent="0.25">
      <c r="B99" s="3"/>
      <c r="C99" s="3"/>
      <c r="D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</row>
    <row r="100" spans="2:127" x14ac:dyDescent="0.25">
      <c r="B100" s="3"/>
      <c r="C100" s="3"/>
      <c r="D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</row>
    <row r="101" spans="2:127" x14ac:dyDescent="0.25">
      <c r="B101" s="3"/>
      <c r="C101" s="3"/>
      <c r="D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</row>
    <row r="102" spans="2:127" x14ac:dyDescent="0.25">
      <c r="B102" s="3"/>
      <c r="C102" s="3"/>
      <c r="D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</row>
    <row r="103" spans="2:127" x14ac:dyDescent="0.25">
      <c r="B103" s="3"/>
      <c r="C103" s="3"/>
      <c r="D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</row>
    <row r="104" spans="2:127" x14ac:dyDescent="0.25">
      <c r="B104" s="3"/>
      <c r="C104" s="3"/>
      <c r="D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</row>
    <row r="105" spans="2:127" x14ac:dyDescent="0.25">
      <c r="B105" s="3"/>
      <c r="C105" s="3"/>
      <c r="D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</row>
    <row r="106" spans="2:127" x14ac:dyDescent="0.25">
      <c r="B106" s="3"/>
      <c r="C106" s="3"/>
      <c r="D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</row>
    <row r="107" spans="2:127" x14ac:dyDescent="0.25">
      <c r="B107" s="3"/>
      <c r="C107" s="3"/>
      <c r="D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</row>
    <row r="108" spans="2:127" x14ac:dyDescent="0.25">
      <c r="B108" s="3"/>
      <c r="C108" s="3"/>
      <c r="D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</row>
    <row r="109" spans="2:127" x14ac:dyDescent="0.25">
      <c r="B109" s="3"/>
      <c r="C109" s="3"/>
      <c r="D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</row>
    <row r="110" spans="2:127" x14ac:dyDescent="0.25">
      <c r="B110" s="3"/>
      <c r="C110" s="3"/>
      <c r="D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</row>
    <row r="111" spans="2:127" x14ac:dyDescent="0.25">
      <c r="B111" s="3"/>
      <c r="C111" s="3"/>
      <c r="D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</row>
    <row r="112" spans="2:127" x14ac:dyDescent="0.25">
      <c r="B112" s="3"/>
      <c r="C112" s="3"/>
      <c r="D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</row>
    <row r="113" spans="2:127" x14ac:dyDescent="0.25">
      <c r="B113" s="3"/>
      <c r="C113" s="3"/>
      <c r="D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</row>
    <row r="114" spans="2:127" x14ac:dyDescent="0.25">
      <c r="B114" s="3"/>
      <c r="C114" s="3"/>
      <c r="D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</row>
    <row r="115" spans="2:127" x14ac:dyDescent="0.25">
      <c r="B115" s="3"/>
      <c r="C115" s="3"/>
      <c r="D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</row>
    <row r="116" spans="2:127" x14ac:dyDescent="0.25">
      <c r="B116" s="3"/>
      <c r="C116" s="3"/>
      <c r="D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</row>
    <row r="117" spans="2:127" x14ac:dyDescent="0.25">
      <c r="B117" s="3"/>
      <c r="C117" s="3"/>
      <c r="D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</row>
    <row r="118" spans="2:127" x14ac:dyDescent="0.25">
      <c r="B118" s="3"/>
      <c r="C118" s="3"/>
      <c r="D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</row>
    <row r="149" spans="1:84" ht="15.75" x14ac:dyDescent="0.25">
      <c r="A149" s="303" t="s">
        <v>177</v>
      </c>
      <c r="B149" s="290" t="s">
        <v>11</v>
      </c>
      <c r="C149" s="372" t="s">
        <v>167</v>
      </c>
      <c r="D149" s="372"/>
      <c r="E149" s="373" t="s">
        <v>168</v>
      </c>
      <c r="F149" s="373"/>
      <c r="T149" s="290" t="s">
        <v>125</v>
      </c>
      <c r="U149" s="372" t="s">
        <v>167</v>
      </c>
      <c r="V149" s="372"/>
      <c r="W149" s="373" t="s">
        <v>168</v>
      </c>
      <c r="X149" s="373"/>
      <c r="CB149" s="290" t="s">
        <v>10</v>
      </c>
      <c r="CC149" s="372" t="s">
        <v>167</v>
      </c>
      <c r="CD149" s="372"/>
      <c r="CE149" s="373" t="s">
        <v>168</v>
      </c>
      <c r="CF149" s="373"/>
    </row>
    <row r="150" spans="1:84" x14ac:dyDescent="0.25">
      <c r="B150" s="19" t="s">
        <v>12</v>
      </c>
      <c r="C150" s="372">
        <v>0</v>
      </c>
      <c r="D150" s="372"/>
      <c r="E150" s="372"/>
      <c r="F150" s="372"/>
      <c r="T150" s="19" t="s">
        <v>12</v>
      </c>
      <c r="U150" s="372">
        <v>0</v>
      </c>
      <c r="V150" s="372"/>
      <c r="W150" s="372"/>
      <c r="X150" s="372"/>
      <c r="CB150" s="19" t="s">
        <v>12</v>
      </c>
      <c r="CC150" s="372">
        <v>0</v>
      </c>
      <c r="CD150" s="372"/>
      <c r="CE150" s="372"/>
      <c r="CF150" s="372"/>
    </row>
    <row r="151" spans="1:84" x14ac:dyDescent="0.25">
      <c r="B151" s="19" t="s">
        <v>13</v>
      </c>
      <c r="C151" s="19">
        <v>0</v>
      </c>
      <c r="D151" s="19">
        <v>50</v>
      </c>
      <c r="E151" s="19">
        <v>0</v>
      </c>
      <c r="F151" s="19">
        <v>50</v>
      </c>
      <c r="T151" s="19" t="s">
        <v>13</v>
      </c>
      <c r="U151" s="19">
        <v>0</v>
      </c>
      <c r="V151" s="19">
        <v>50</v>
      </c>
      <c r="W151" s="19">
        <v>0</v>
      </c>
      <c r="X151" s="19">
        <v>50</v>
      </c>
      <c r="CB151" s="19" t="s">
        <v>13</v>
      </c>
      <c r="CC151" s="19">
        <v>0</v>
      </c>
      <c r="CD151" s="19">
        <v>50</v>
      </c>
      <c r="CE151" s="19">
        <v>0</v>
      </c>
      <c r="CF151" s="19">
        <v>50</v>
      </c>
    </row>
    <row r="152" spans="1:84" x14ac:dyDescent="0.25">
      <c r="B152" s="290" t="s">
        <v>0</v>
      </c>
      <c r="C152" s="291">
        <f>$E$13</f>
        <v>36.629999999999995</v>
      </c>
      <c r="D152" s="292" t="s">
        <v>170</v>
      </c>
      <c r="E152" s="293">
        <f>C152/1000</f>
        <v>3.6629999999999996E-2</v>
      </c>
      <c r="F152" s="293" t="e">
        <f>D152/1000</f>
        <v>#VALUE!</v>
      </c>
      <c r="T152" s="290" t="s">
        <v>0</v>
      </c>
      <c r="U152" s="291">
        <f>$E$13</f>
        <v>36.629999999999995</v>
      </c>
      <c r="V152" s="292" t="s">
        <v>170</v>
      </c>
      <c r="W152" s="293">
        <f>U152/1000</f>
        <v>3.6629999999999996E-2</v>
      </c>
      <c r="X152" s="293" t="e">
        <f>V152/1000</f>
        <v>#VALUE!</v>
      </c>
      <c r="CB152" s="290" t="s">
        <v>0</v>
      </c>
      <c r="CC152" s="291">
        <f>$E$13</f>
        <v>36.629999999999995</v>
      </c>
      <c r="CD152" s="292" t="s">
        <v>170</v>
      </c>
      <c r="CE152" s="293">
        <f>CC152/1000</f>
        <v>3.6629999999999996E-2</v>
      </c>
      <c r="CF152" s="293" t="e">
        <f>CD152/1000</f>
        <v>#VALUE!</v>
      </c>
    </row>
    <row r="153" spans="1:84" x14ac:dyDescent="0.25">
      <c r="B153" s="290" t="s">
        <v>1</v>
      </c>
      <c r="C153" s="291">
        <f>$E$14</f>
        <v>27.66</v>
      </c>
      <c r="D153" s="292" t="s">
        <v>170</v>
      </c>
      <c r="E153" s="293">
        <f t="shared" ref="E153:E157" si="216">C153/1000</f>
        <v>2.7660000000000001E-2</v>
      </c>
      <c r="F153" s="293" t="e">
        <f t="shared" ref="F153:F157" si="217">D153/1000</f>
        <v>#VALUE!</v>
      </c>
      <c r="T153" s="290" t="s">
        <v>1</v>
      </c>
      <c r="U153" s="291">
        <f>$E$14</f>
        <v>27.66</v>
      </c>
      <c r="V153" s="292" t="s">
        <v>170</v>
      </c>
      <c r="W153" s="293">
        <f t="shared" ref="W153:W157" si="218">U153/1000</f>
        <v>2.7660000000000001E-2</v>
      </c>
      <c r="X153" s="293" t="e">
        <f t="shared" ref="X153:X157" si="219">V153/1000</f>
        <v>#VALUE!</v>
      </c>
      <c r="CB153" s="290" t="s">
        <v>1</v>
      </c>
      <c r="CC153" s="291">
        <f>$E$14</f>
        <v>27.66</v>
      </c>
      <c r="CD153" s="292" t="s">
        <v>170</v>
      </c>
      <c r="CE153" s="293">
        <f t="shared" ref="CE153:CE157" si="220">CC153/1000</f>
        <v>2.7660000000000001E-2</v>
      </c>
      <c r="CF153" s="293" t="e">
        <f t="shared" ref="CF153:CF157" si="221">CD153/1000</f>
        <v>#VALUE!</v>
      </c>
    </row>
    <row r="154" spans="1:84" x14ac:dyDescent="0.25">
      <c r="B154" s="290" t="s">
        <v>2</v>
      </c>
      <c r="C154" s="291">
        <f>$E$15</f>
        <v>5.56</v>
      </c>
      <c r="D154" s="292" t="s">
        <v>170</v>
      </c>
      <c r="E154" s="293">
        <f t="shared" si="216"/>
        <v>5.5599999999999998E-3</v>
      </c>
      <c r="F154" s="293" t="e">
        <f t="shared" si="217"/>
        <v>#VALUE!</v>
      </c>
      <c r="T154" s="290" t="s">
        <v>2</v>
      </c>
      <c r="U154" s="291">
        <f>$E$15</f>
        <v>5.56</v>
      </c>
      <c r="V154" s="292" t="s">
        <v>170</v>
      </c>
      <c r="W154" s="293">
        <f t="shared" si="218"/>
        <v>5.5599999999999998E-3</v>
      </c>
      <c r="X154" s="293" t="e">
        <f t="shared" si="219"/>
        <v>#VALUE!</v>
      </c>
      <c r="CB154" s="290" t="s">
        <v>2</v>
      </c>
      <c r="CC154" s="291">
        <f>$E$15</f>
        <v>5.56</v>
      </c>
      <c r="CD154" s="292" t="s">
        <v>170</v>
      </c>
      <c r="CE154" s="293">
        <f t="shared" si="220"/>
        <v>5.5599999999999998E-3</v>
      </c>
      <c r="CF154" s="293" t="e">
        <f t="shared" si="221"/>
        <v>#VALUE!</v>
      </c>
    </row>
    <row r="155" spans="1:84" x14ac:dyDescent="0.25">
      <c r="B155" s="290" t="s">
        <v>3</v>
      </c>
      <c r="C155" s="291">
        <f>$E$16</f>
        <v>13.909999999999998</v>
      </c>
      <c r="D155" s="292" t="s">
        <v>170</v>
      </c>
      <c r="E155" s="293">
        <f t="shared" si="216"/>
        <v>1.3909999999999999E-2</v>
      </c>
      <c r="F155" s="293" t="e">
        <f t="shared" si="217"/>
        <v>#VALUE!</v>
      </c>
      <c r="T155" s="290" t="s">
        <v>3</v>
      </c>
      <c r="U155" s="291">
        <f>$E$16</f>
        <v>13.909999999999998</v>
      </c>
      <c r="V155" s="292" t="s">
        <v>170</v>
      </c>
      <c r="W155" s="293">
        <f t="shared" si="218"/>
        <v>1.3909999999999999E-2</v>
      </c>
      <c r="X155" s="293" t="e">
        <f t="shared" si="219"/>
        <v>#VALUE!</v>
      </c>
      <c r="CB155" s="290" t="s">
        <v>3</v>
      </c>
      <c r="CC155" s="291">
        <f>$E$16</f>
        <v>13.909999999999998</v>
      </c>
      <c r="CD155" s="292" t="s">
        <v>170</v>
      </c>
      <c r="CE155" s="293">
        <f t="shared" si="220"/>
        <v>1.3909999999999999E-2</v>
      </c>
      <c r="CF155" s="293" t="e">
        <f t="shared" si="221"/>
        <v>#VALUE!</v>
      </c>
    </row>
    <row r="156" spans="1:84" x14ac:dyDescent="0.25">
      <c r="B156" s="290" t="s">
        <v>4</v>
      </c>
      <c r="C156" s="291">
        <f>$E$17</f>
        <v>205.62666666666667</v>
      </c>
      <c r="D156" s="292" t="s">
        <v>170</v>
      </c>
      <c r="E156" s="293">
        <f t="shared" si="216"/>
        <v>0.20562666666666665</v>
      </c>
      <c r="F156" s="293" t="e">
        <f t="shared" si="217"/>
        <v>#VALUE!</v>
      </c>
      <c r="T156" s="290" t="s">
        <v>4</v>
      </c>
      <c r="U156" s="291">
        <f>$E$17</f>
        <v>205.62666666666667</v>
      </c>
      <c r="V156" s="292" t="s">
        <v>170</v>
      </c>
      <c r="W156" s="293">
        <f t="shared" si="218"/>
        <v>0.20562666666666665</v>
      </c>
      <c r="X156" s="293" t="e">
        <f t="shared" si="219"/>
        <v>#VALUE!</v>
      </c>
      <c r="CB156" s="290" t="s">
        <v>4</v>
      </c>
      <c r="CC156" s="291">
        <f>$E$17</f>
        <v>205.62666666666667</v>
      </c>
      <c r="CD156" s="292" t="s">
        <v>170</v>
      </c>
      <c r="CE156" s="293">
        <f t="shared" si="220"/>
        <v>0.20562666666666665</v>
      </c>
      <c r="CF156" s="293" t="e">
        <f t="shared" si="221"/>
        <v>#VALUE!</v>
      </c>
    </row>
    <row r="157" spans="1:84" x14ac:dyDescent="0.25">
      <c r="B157" s="290" t="s">
        <v>5</v>
      </c>
      <c r="C157" s="291">
        <f>$E$18</f>
        <v>12.876666666666667</v>
      </c>
      <c r="D157" s="292" t="s">
        <v>170</v>
      </c>
      <c r="E157" s="293">
        <f t="shared" si="216"/>
        <v>1.2876666666666666E-2</v>
      </c>
      <c r="F157" s="293" t="e">
        <f t="shared" si="217"/>
        <v>#VALUE!</v>
      </c>
      <c r="T157" s="290" t="s">
        <v>5</v>
      </c>
      <c r="U157" s="291">
        <f>$E$18</f>
        <v>12.876666666666667</v>
      </c>
      <c r="V157" s="292" t="s">
        <v>170</v>
      </c>
      <c r="W157" s="293">
        <f t="shared" si="218"/>
        <v>1.2876666666666666E-2</v>
      </c>
      <c r="X157" s="293" t="e">
        <f t="shared" si="219"/>
        <v>#VALUE!</v>
      </c>
      <c r="CB157" s="290" t="s">
        <v>5</v>
      </c>
      <c r="CC157" s="291">
        <f>$E$18</f>
        <v>12.876666666666667</v>
      </c>
      <c r="CD157" s="292" t="s">
        <v>170</v>
      </c>
      <c r="CE157" s="293">
        <f t="shared" si="220"/>
        <v>1.2876666666666666E-2</v>
      </c>
      <c r="CF157" s="293" t="e">
        <f t="shared" si="221"/>
        <v>#VALUE!</v>
      </c>
    </row>
    <row r="161" spans="2:82" x14ac:dyDescent="0.25">
      <c r="B161" s="19" t="s">
        <v>12</v>
      </c>
      <c r="C161" s="372">
        <v>50</v>
      </c>
      <c r="D161" s="372"/>
      <c r="T161" s="19" t="s">
        <v>12</v>
      </c>
      <c r="U161" s="372">
        <v>50</v>
      </c>
      <c r="V161" s="372"/>
      <c r="CB161" s="19" t="s">
        <v>12</v>
      </c>
      <c r="CC161" s="372">
        <v>50</v>
      </c>
      <c r="CD161" s="372"/>
    </row>
    <row r="162" spans="2:82" x14ac:dyDescent="0.25">
      <c r="B162" s="19" t="s">
        <v>13</v>
      </c>
      <c r="C162" s="19">
        <v>0</v>
      </c>
      <c r="D162" s="19">
        <v>50</v>
      </c>
      <c r="T162" s="19" t="s">
        <v>13</v>
      </c>
      <c r="U162" s="19">
        <v>0</v>
      </c>
      <c r="V162" s="19">
        <v>50</v>
      </c>
      <c r="CB162" s="19" t="s">
        <v>13</v>
      </c>
      <c r="CC162" s="19">
        <v>0</v>
      </c>
      <c r="CD162" s="19">
        <v>50</v>
      </c>
    </row>
    <row r="163" spans="2:82" x14ac:dyDescent="0.25">
      <c r="B163" s="290" t="s">
        <v>0</v>
      </c>
      <c r="C163" s="300">
        <f>Z13/Z13</f>
        <v>1</v>
      </c>
      <c r="D163" s="300">
        <f>(AX13-B13)/Z13</f>
        <v>0.94283067619547112</v>
      </c>
      <c r="T163" s="290" t="s">
        <v>0</v>
      </c>
      <c r="U163">
        <f>Z13/Z13</f>
        <v>1</v>
      </c>
      <c r="V163" s="298">
        <f>(BV13-B13)/Z13</f>
        <v>1.035682073001067</v>
      </c>
      <c r="CB163" s="290" t="s">
        <v>0</v>
      </c>
      <c r="CC163">
        <f>Z13/Z13</f>
        <v>1</v>
      </c>
      <c r="CD163" s="302">
        <f>(DR13-B13)/Z13</f>
        <v>0.87401591699027237</v>
      </c>
    </row>
    <row r="164" spans="2:82" x14ac:dyDescent="0.25">
      <c r="B164" s="290" t="s">
        <v>1</v>
      </c>
      <c r="C164" s="300">
        <f t="shared" ref="C164:C168" si="222">Z14/Z14</f>
        <v>1</v>
      </c>
      <c r="D164" s="300">
        <f t="shared" ref="D164:D168" si="223">(AX14-B14)/Z14</f>
        <v>1.0443171944244225</v>
      </c>
      <c r="T164" s="290" t="s">
        <v>1</v>
      </c>
      <c r="U164">
        <f t="shared" ref="U164:U168" si="224">Z14/Z14</f>
        <v>1</v>
      </c>
      <c r="V164" s="298">
        <f t="shared" ref="V164:V168" si="225">(BV14-B14)/Z14</f>
        <v>0.92926010818522953</v>
      </c>
      <c r="CB164" s="290" t="s">
        <v>1</v>
      </c>
      <c r="CC164">
        <f t="shared" ref="CC164:CC168" si="226">Z14/Z14</f>
        <v>1</v>
      </c>
      <c r="CD164" s="302">
        <f t="shared" ref="CD164:CD168" si="227">(DR14-B14)/Z14</f>
        <v>0.94580547455537789</v>
      </c>
    </row>
    <row r="165" spans="2:82" x14ac:dyDescent="0.25">
      <c r="B165" s="290" t="s">
        <v>2</v>
      </c>
      <c r="C165" s="300">
        <f t="shared" si="222"/>
        <v>1</v>
      </c>
      <c r="D165" s="300">
        <f t="shared" si="223"/>
        <v>4.1366906474820067E-2</v>
      </c>
      <c r="T165" s="290" t="s">
        <v>2</v>
      </c>
      <c r="U165">
        <f t="shared" si="224"/>
        <v>1</v>
      </c>
      <c r="V165" s="298">
        <f t="shared" si="225"/>
        <v>0</v>
      </c>
      <c r="CB165" s="290" t="s">
        <v>2</v>
      </c>
      <c r="CC165">
        <f t="shared" si="226"/>
        <v>1</v>
      </c>
      <c r="CD165" s="302">
        <f t="shared" si="227"/>
        <v>-6.714628297362106E-2</v>
      </c>
    </row>
    <row r="166" spans="2:82" x14ac:dyDescent="0.25">
      <c r="B166" s="290" t="s">
        <v>3</v>
      </c>
      <c r="C166" s="300">
        <f t="shared" si="222"/>
        <v>1</v>
      </c>
      <c r="D166" s="300">
        <f t="shared" si="223"/>
        <v>0.92754624858475454</v>
      </c>
      <c r="T166" s="290" t="s">
        <v>3</v>
      </c>
      <c r="U166">
        <f t="shared" si="224"/>
        <v>1</v>
      </c>
      <c r="V166" s="298">
        <f t="shared" si="225"/>
        <v>0.99391260200381393</v>
      </c>
      <c r="CB166" s="290" t="s">
        <v>3</v>
      </c>
      <c r="CC166">
        <f t="shared" si="226"/>
        <v>1</v>
      </c>
      <c r="CD166" s="302">
        <f t="shared" si="227"/>
        <v>0.82674337240551155</v>
      </c>
    </row>
    <row r="167" spans="2:82" x14ac:dyDescent="0.25">
      <c r="B167" s="290" t="s">
        <v>4</v>
      </c>
      <c r="C167" s="300">
        <f t="shared" si="222"/>
        <v>1</v>
      </c>
      <c r="D167" s="300">
        <f t="shared" si="223"/>
        <v>0.7518383957196153</v>
      </c>
      <c r="T167" s="290" t="s">
        <v>4</v>
      </c>
      <c r="U167">
        <f t="shared" si="224"/>
        <v>1</v>
      </c>
      <c r="V167" s="298">
        <f t="shared" si="225"/>
        <v>0.39202773635259103</v>
      </c>
      <c r="CB167" s="290" t="s">
        <v>4</v>
      </c>
      <c r="CC167">
        <f t="shared" si="226"/>
        <v>1</v>
      </c>
      <c r="CD167" s="302">
        <f t="shared" si="227"/>
        <v>0.71639153472650163</v>
      </c>
    </row>
    <row r="168" spans="2:82" x14ac:dyDescent="0.25">
      <c r="B168" s="290" t="s">
        <v>5</v>
      </c>
      <c r="C168" s="300">
        <f t="shared" si="222"/>
        <v>1</v>
      </c>
      <c r="D168" s="300">
        <f t="shared" si="223"/>
        <v>0.77647798084177733</v>
      </c>
      <c r="T168" s="290" t="s">
        <v>5</v>
      </c>
      <c r="U168">
        <f t="shared" si="224"/>
        <v>1</v>
      </c>
      <c r="V168" s="298">
        <f t="shared" si="225"/>
        <v>0.62902717690030341</v>
      </c>
      <c r="CB168" s="290" t="s">
        <v>5</v>
      </c>
      <c r="CC168">
        <f t="shared" si="226"/>
        <v>1</v>
      </c>
      <c r="CD168" s="302">
        <f t="shared" si="227"/>
        <v>0.75291083133454639</v>
      </c>
    </row>
  </sheetData>
  <mergeCells count="66">
    <mergeCell ref="C39:D39"/>
    <mergeCell ref="C48:D48"/>
    <mergeCell ref="C57:D57"/>
    <mergeCell ref="C66:D66"/>
    <mergeCell ref="U39:V39"/>
    <mergeCell ref="U48:V48"/>
    <mergeCell ref="U57:V57"/>
    <mergeCell ref="U66:V66"/>
    <mergeCell ref="C20:D20"/>
    <mergeCell ref="E20:F20"/>
    <mergeCell ref="C21:F21"/>
    <mergeCell ref="U20:V20"/>
    <mergeCell ref="U30:V30"/>
    <mergeCell ref="C30:D30"/>
    <mergeCell ref="W20:X20"/>
    <mergeCell ref="U21:X21"/>
    <mergeCell ref="AN20:AO20"/>
    <mergeCell ref="AP20:AQ20"/>
    <mergeCell ref="AN21:AQ21"/>
    <mergeCell ref="CV20:CW20"/>
    <mergeCell ref="CX20:CY20"/>
    <mergeCell ref="CV21:CY21"/>
    <mergeCell ref="AN30:AO30"/>
    <mergeCell ref="AN39:AO39"/>
    <mergeCell ref="CC30:CD30"/>
    <mergeCell ref="CC39:CD39"/>
    <mergeCell ref="BJ20:BK20"/>
    <mergeCell ref="BL20:BM20"/>
    <mergeCell ref="BJ21:BM21"/>
    <mergeCell ref="CC20:CD20"/>
    <mergeCell ref="CE20:CF20"/>
    <mergeCell ref="CC21:CF21"/>
    <mergeCell ref="BJ30:BK30"/>
    <mergeCell ref="BJ39:BK39"/>
    <mergeCell ref="CV30:CW30"/>
    <mergeCell ref="CV39:CW39"/>
    <mergeCell ref="CV48:CW48"/>
    <mergeCell ref="CV57:CW57"/>
    <mergeCell ref="CV66:CW66"/>
    <mergeCell ref="C149:D149"/>
    <mergeCell ref="E149:F149"/>
    <mergeCell ref="CE149:CF149"/>
    <mergeCell ref="BJ48:BK48"/>
    <mergeCell ref="BJ57:BK57"/>
    <mergeCell ref="BJ66:BK66"/>
    <mergeCell ref="CV75:CW75"/>
    <mergeCell ref="AN48:AO48"/>
    <mergeCell ref="AN57:AO57"/>
    <mergeCell ref="AN66:AO66"/>
    <mergeCell ref="AN75:AO75"/>
    <mergeCell ref="BJ75:BK75"/>
    <mergeCell ref="C150:F150"/>
    <mergeCell ref="C161:D161"/>
    <mergeCell ref="CC48:CD48"/>
    <mergeCell ref="CC57:CD57"/>
    <mergeCell ref="CC66:CD66"/>
    <mergeCell ref="CC75:CD75"/>
    <mergeCell ref="C75:D75"/>
    <mergeCell ref="CC149:CD149"/>
    <mergeCell ref="CC150:CF150"/>
    <mergeCell ref="CC161:CD161"/>
    <mergeCell ref="U149:V149"/>
    <mergeCell ref="W149:X149"/>
    <mergeCell ref="U150:X150"/>
    <mergeCell ref="U161:V161"/>
    <mergeCell ref="U75:V75"/>
  </mergeCells>
  <phoneticPr fontId="6" type="noConversion"/>
  <pageMargins left="0.7" right="0.7" top="0.75" bottom="0.75" header="0.3" footer="0.3"/>
  <pageSetup orientation="portrait" r:id="rId1"/>
  <ignoredErrors>
    <ignoredError sqref="B13:D13 B14:D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D8BE-533D-4698-8513-347A5040655E}">
  <dimension ref="A1:EF118"/>
  <sheetViews>
    <sheetView tabSelected="1" zoomScale="85" zoomScaleNormal="85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N22" sqref="N22"/>
    </sheetView>
  </sheetViews>
  <sheetFormatPr defaultRowHeight="15" x14ac:dyDescent="0.25"/>
  <cols>
    <col min="1" max="1" width="17.42578125" bestFit="1" customWidth="1"/>
    <col min="2" max="2" width="10.42578125" bestFit="1" customWidth="1"/>
    <col min="3" max="3" width="12" bestFit="1" customWidth="1"/>
    <col min="4" max="4" width="10.42578125" bestFit="1" customWidth="1"/>
    <col min="5" max="5" width="12" bestFit="1" customWidth="1"/>
    <col min="6" max="6" width="16.140625" bestFit="1" customWidth="1"/>
    <col min="7" max="7" width="14.140625" customWidth="1"/>
    <col min="8" max="8" width="12.85546875" customWidth="1"/>
    <col min="9" max="9" width="12.5703125" bestFit="1" customWidth="1"/>
    <col min="10" max="11" width="14.42578125" bestFit="1" customWidth="1"/>
    <col min="12" max="12" width="12" bestFit="1" customWidth="1"/>
    <col min="13" max="13" width="11.42578125" bestFit="1" customWidth="1"/>
    <col min="14" max="14" width="12" bestFit="1" customWidth="1"/>
    <col min="15" max="15" width="11.42578125" bestFit="1" customWidth="1"/>
    <col min="16" max="16" width="12" bestFit="1" customWidth="1"/>
    <col min="17" max="17" width="11.42578125" bestFit="1" customWidth="1"/>
    <col min="18" max="18" width="12" bestFit="1" customWidth="1"/>
    <col min="19" max="19" width="11.42578125" bestFit="1" customWidth="1"/>
    <col min="20" max="20" width="12" bestFit="1" customWidth="1"/>
    <col min="21" max="21" width="11.42578125" bestFit="1" customWidth="1"/>
    <col min="22" max="28" width="12" bestFit="1" customWidth="1"/>
    <col min="29" max="29" width="14.42578125" bestFit="1" customWidth="1"/>
    <col min="30" max="30" width="12" bestFit="1" customWidth="1"/>
    <col min="31" max="31" width="11.42578125" bestFit="1" customWidth="1"/>
    <col min="32" max="32" width="12" bestFit="1" customWidth="1"/>
    <col min="33" max="33" width="11.42578125" bestFit="1" customWidth="1"/>
    <col min="34" max="34" width="12" bestFit="1" customWidth="1"/>
    <col min="35" max="35" width="11.42578125" bestFit="1" customWidth="1"/>
    <col min="36" max="36" width="12" bestFit="1" customWidth="1"/>
    <col min="37" max="37" width="11.42578125" bestFit="1" customWidth="1"/>
    <col min="38" max="38" width="12" bestFit="1" customWidth="1"/>
    <col min="39" max="39" width="11.42578125" bestFit="1" customWidth="1"/>
    <col min="40" max="40" width="12" bestFit="1" customWidth="1"/>
    <col min="41" max="41" width="13.5703125" bestFit="1" customWidth="1"/>
    <col min="42" max="44" width="12" bestFit="1" customWidth="1"/>
    <col min="45" max="45" width="11.42578125" bestFit="1" customWidth="1"/>
    <col min="46" max="47" width="12" bestFit="1" customWidth="1"/>
    <col min="48" max="48" width="14.42578125" bestFit="1" customWidth="1"/>
    <col min="49" max="49" width="11.42578125" bestFit="1" customWidth="1"/>
    <col min="50" max="50" width="12" bestFit="1" customWidth="1"/>
    <col min="51" max="51" width="11.42578125" bestFit="1" customWidth="1"/>
    <col min="52" max="52" width="12" bestFit="1" customWidth="1"/>
    <col min="53" max="53" width="11.42578125" bestFit="1" customWidth="1"/>
    <col min="54" max="54" width="12" bestFit="1" customWidth="1"/>
    <col min="55" max="55" width="11.42578125" bestFit="1" customWidth="1"/>
    <col min="56" max="56" width="12" bestFit="1" customWidth="1"/>
    <col min="57" max="69" width="11.42578125" bestFit="1" customWidth="1"/>
    <col min="70" max="70" width="14.42578125" bestFit="1" customWidth="1"/>
    <col min="71" max="88" width="11.42578125" bestFit="1" customWidth="1"/>
    <col min="89" max="89" width="14.42578125" bestFit="1" customWidth="1"/>
    <col min="90" max="98" width="11.42578125" bestFit="1" customWidth="1"/>
    <col min="99" max="99" width="13.85546875" bestFit="1" customWidth="1"/>
    <col min="100" max="100" width="11.42578125" bestFit="1" customWidth="1"/>
    <col min="101" max="107" width="12.42578125" bestFit="1" customWidth="1"/>
    <col min="108" max="108" width="14.42578125" bestFit="1" customWidth="1"/>
    <col min="109" max="124" width="12.42578125" bestFit="1" customWidth="1"/>
    <col min="125" max="137" width="13.42578125" bestFit="1" customWidth="1"/>
  </cols>
  <sheetData>
    <row r="1" spans="1:136" x14ac:dyDescent="0.25">
      <c r="A1" s="26"/>
      <c r="B1" s="37" t="s">
        <v>26</v>
      </c>
      <c r="C1" s="38" t="s">
        <v>27</v>
      </c>
      <c r="D1" s="39" t="s">
        <v>28</v>
      </c>
      <c r="E1" s="37" t="s">
        <v>29</v>
      </c>
      <c r="F1" s="38" t="s">
        <v>30</v>
      </c>
      <c r="G1" s="39" t="s">
        <v>31</v>
      </c>
      <c r="H1" s="74" t="s">
        <v>32</v>
      </c>
      <c r="I1" s="75" t="s">
        <v>33</v>
      </c>
      <c r="J1" s="76" t="s">
        <v>34</v>
      </c>
      <c r="K1" s="98" t="s">
        <v>35</v>
      </c>
      <c r="L1" s="99" t="s">
        <v>36</v>
      </c>
      <c r="M1" s="100" t="s">
        <v>37</v>
      </c>
      <c r="N1" s="122" t="s">
        <v>38</v>
      </c>
      <c r="O1" s="123" t="s">
        <v>39</v>
      </c>
      <c r="P1" s="124" t="s">
        <v>40</v>
      </c>
      <c r="Q1" s="146" t="s">
        <v>41</v>
      </c>
      <c r="R1" s="147" t="s">
        <v>42</v>
      </c>
      <c r="S1" s="148" t="s">
        <v>43</v>
      </c>
      <c r="T1" s="170" t="s">
        <v>44</v>
      </c>
      <c r="U1" s="171" t="s">
        <v>45</v>
      </c>
      <c r="V1" s="172" t="s">
        <v>46</v>
      </c>
      <c r="W1" s="194" t="s">
        <v>47</v>
      </c>
      <c r="X1" s="195" t="s">
        <v>48</v>
      </c>
      <c r="Y1" s="196" t="s">
        <v>49</v>
      </c>
      <c r="Z1" s="218" t="s">
        <v>50</v>
      </c>
      <c r="AA1" s="219" t="s">
        <v>51</v>
      </c>
      <c r="AB1" s="220" t="s">
        <v>52</v>
      </c>
      <c r="AC1" s="2" t="s">
        <v>53</v>
      </c>
      <c r="AD1" s="2" t="s">
        <v>54</v>
      </c>
      <c r="AE1" s="2" t="s">
        <v>55</v>
      </c>
      <c r="AF1" s="2" t="s">
        <v>56</v>
      </c>
      <c r="AG1" s="2" t="s">
        <v>57</v>
      </c>
      <c r="AH1" s="2" t="s">
        <v>58</v>
      </c>
      <c r="AI1" s="2" t="s">
        <v>59</v>
      </c>
      <c r="AJ1" s="2" t="s">
        <v>60</v>
      </c>
      <c r="AK1" s="2" t="s">
        <v>61</v>
      </c>
      <c r="AL1" s="2" t="s">
        <v>62</v>
      </c>
      <c r="AM1" s="2" t="s">
        <v>63</v>
      </c>
      <c r="AN1" s="2" t="s">
        <v>64</v>
      </c>
      <c r="AO1" s="2" t="s">
        <v>65</v>
      </c>
      <c r="AP1" s="2" t="s">
        <v>66</v>
      </c>
      <c r="AQ1" s="2" t="s">
        <v>67</v>
      </c>
      <c r="AR1" s="2" t="s">
        <v>68</v>
      </c>
      <c r="AS1" s="2" t="s">
        <v>69</v>
      </c>
      <c r="AT1" s="2" t="s">
        <v>70</v>
      </c>
      <c r="AU1" s="2" t="s">
        <v>71</v>
      </c>
      <c r="AV1" s="2" t="s">
        <v>72</v>
      </c>
      <c r="AW1" s="2" t="s">
        <v>73</v>
      </c>
      <c r="AX1" s="2" t="s">
        <v>74</v>
      </c>
      <c r="AY1" s="2" t="s">
        <v>75</v>
      </c>
      <c r="AZ1" s="2" t="s">
        <v>76</v>
      </c>
      <c r="BA1" s="247" t="s">
        <v>77</v>
      </c>
      <c r="BB1" s="247" t="s">
        <v>78</v>
      </c>
      <c r="BC1" s="247" t="s">
        <v>79</v>
      </c>
      <c r="BD1" s="247" t="s">
        <v>80</v>
      </c>
      <c r="BE1" s="247" t="s">
        <v>81</v>
      </c>
      <c r="BF1" s="247" t="s">
        <v>82</v>
      </c>
      <c r="BG1" s="247" t="s">
        <v>83</v>
      </c>
      <c r="BH1" s="247" t="s">
        <v>84</v>
      </c>
      <c r="BI1" s="247" t="s">
        <v>85</v>
      </c>
      <c r="BJ1" s="247" t="s">
        <v>86</v>
      </c>
      <c r="BK1" s="247" t="s">
        <v>87</v>
      </c>
      <c r="BL1" s="247" t="s">
        <v>88</v>
      </c>
      <c r="BM1" s="247" t="s">
        <v>89</v>
      </c>
      <c r="BN1" s="247" t="s">
        <v>90</v>
      </c>
      <c r="BO1" s="247" t="s">
        <v>91</v>
      </c>
      <c r="BP1" s="247" t="s">
        <v>92</v>
      </c>
      <c r="BQ1" s="247" t="s">
        <v>93</v>
      </c>
      <c r="BR1" s="247" t="s">
        <v>94</v>
      </c>
      <c r="BS1" s="247" t="s">
        <v>95</v>
      </c>
      <c r="BT1" s="247" t="s">
        <v>96</v>
      </c>
      <c r="BU1" s="247" t="s">
        <v>97</v>
      </c>
      <c r="BV1" s="247" t="s">
        <v>98</v>
      </c>
      <c r="BW1" s="247" t="s">
        <v>99</v>
      </c>
      <c r="BX1" s="248" t="s">
        <v>100</v>
      </c>
      <c r="BY1" s="258" t="s">
        <v>101</v>
      </c>
      <c r="BZ1" s="258" t="s">
        <v>102</v>
      </c>
      <c r="CA1" s="258" t="s">
        <v>103</v>
      </c>
      <c r="CB1" s="258" t="s">
        <v>104</v>
      </c>
      <c r="CC1" s="258" t="s">
        <v>105</v>
      </c>
      <c r="CD1" s="258" t="s">
        <v>106</v>
      </c>
      <c r="CE1" s="258" t="s">
        <v>107</v>
      </c>
      <c r="CF1" s="258" t="s">
        <v>108</v>
      </c>
      <c r="CG1" s="258" t="s">
        <v>109</v>
      </c>
      <c r="CH1" s="258" t="s">
        <v>110</v>
      </c>
      <c r="CI1" s="258" t="s">
        <v>111</v>
      </c>
      <c r="CJ1" s="258" t="s">
        <v>112</v>
      </c>
      <c r="CK1" s="264" t="s">
        <v>113</v>
      </c>
      <c r="CL1" s="264" t="s">
        <v>114</v>
      </c>
      <c r="CM1" s="264" t="s">
        <v>115</v>
      </c>
      <c r="CN1" s="264" t="s">
        <v>116</v>
      </c>
      <c r="CO1" s="264" t="s">
        <v>117</v>
      </c>
      <c r="CP1" s="264" t="s">
        <v>118</v>
      </c>
      <c r="CQ1" s="264" t="s">
        <v>119</v>
      </c>
      <c r="CR1" s="264" t="s">
        <v>120</v>
      </c>
      <c r="CS1" s="264" t="s">
        <v>121</v>
      </c>
      <c r="CT1" s="264" t="s">
        <v>122</v>
      </c>
      <c r="CU1" s="264" t="s">
        <v>123</v>
      </c>
      <c r="CV1" s="264" t="s">
        <v>124</v>
      </c>
      <c r="CW1" s="273" t="s">
        <v>128</v>
      </c>
      <c r="CX1" s="273" t="s">
        <v>129</v>
      </c>
      <c r="CY1" s="273" t="s">
        <v>130</v>
      </c>
      <c r="CZ1" s="273" t="s">
        <v>131</v>
      </c>
      <c r="DA1" s="273" t="s">
        <v>132</v>
      </c>
      <c r="DB1" s="273" t="s">
        <v>133</v>
      </c>
      <c r="DC1" s="273" t="s">
        <v>134</v>
      </c>
      <c r="DD1" s="273" t="s">
        <v>135</v>
      </c>
      <c r="DE1" s="273" t="s">
        <v>136</v>
      </c>
      <c r="DF1" s="273" t="s">
        <v>137</v>
      </c>
      <c r="DG1" s="273" t="s">
        <v>138</v>
      </c>
      <c r="DH1" s="273" t="s">
        <v>139</v>
      </c>
      <c r="DI1" s="273" t="s">
        <v>140</v>
      </c>
      <c r="DJ1" s="273" t="s">
        <v>141</v>
      </c>
      <c r="DK1" s="273" t="s">
        <v>142</v>
      </c>
      <c r="DL1" s="273" t="s">
        <v>143</v>
      </c>
      <c r="DM1" s="273" t="s">
        <v>144</v>
      </c>
      <c r="DN1" s="273" t="s">
        <v>145</v>
      </c>
      <c r="DO1" s="273" t="s">
        <v>146</v>
      </c>
      <c r="DP1" s="273" t="s">
        <v>147</v>
      </c>
      <c r="DQ1" s="273" t="s">
        <v>148</v>
      </c>
      <c r="DR1" s="273" t="s">
        <v>149</v>
      </c>
      <c r="DS1" s="273" t="s">
        <v>150</v>
      </c>
      <c r="DT1" s="273" t="s">
        <v>151</v>
      </c>
      <c r="DU1" s="279" t="s">
        <v>152</v>
      </c>
      <c r="DV1" s="279" t="s">
        <v>153</v>
      </c>
      <c r="DW1" s="279" t="s">
        <v>154</v>
      </c>
      <c r="DX1" s="279" t="s">
        <v>155</v>
      </c>
      <c r="DY1" s="279" t="s">
        <v>156</v>
      </c>
      <c r="DZ1" s="279" t="s">
        <v>157</v>
      </c>
      <c r="EA1" s="279" t="s">
        <v>158</v>
      </c>
      <c r="EB1" s="279" t="s">
        <v>159</v>
      </c>
      <c r="EC1" s="279" t="s">
        <v>160</v>
      </c>
      <c r="ED1" s="279" t="s">
        <v>161</v>
      </c>
      <c r="EE1" s="279" t="s">
        <v>162</v>
      </c>
      <c r="EF1" s="279" t="s">
        <v>163</v>
      </c>
    </row>
    <row r="2" spans="1:136" x14ac:dyDescent="0.25">
      <c r="A2" s="25" t="s">
        <v>6</v>
      </c>
      <c r="B2" s="40" t="s">
        <v>9</v>
      </c>
      <c r="C2" s="4" t="s">
        <v>9</v>
      </c>
      <c r="D2" s="41" t="s">
        <v>9</v>
      </c>
      <c r="E2" s="57" t="s">
        <v>9</v>
      </c>
      <c r="F2" s="31" t="s">
        <v>9</v>
      </c>
      <c r="G2" s="58" t="s">
        <v>9</v>
      </c>
      <c r="H2" s="77" t="s">
        <v>9</v>
      </c>
      <c r="I2" s="78" t="s">
        <v>9</v>
      </c>
      <c r="J2" s="79" t="s">
        <v>9</v>
      </c>
      <c r="K2" s="101" t="s">
        <v>9</v>
      </c>
      <c r="L2" s="102" t="s">
        <v>9</v>
      </c>
      <c r="M2" s="103" t="s">
        <v>9</v>
      </c>
      <c r="N2" s="125" t="s">
        <v>9</v>
      </c>
      <c r="O2" s="126" t="s">
        <v>9</v>
      </c>
      <c r="P2" s="127" t="s">
        <v>9</v>
      </c>
      <c r="Q2" s="149" t="s">
        <v>9</v>
      </c>
      <c r="R2" s="150" t="s">
        <v>9</v>
      </c>
      <c r="S2" s="151" t="s">
        <v>9</v>
      </c>
      <c r="T2" s="173" t="s">
        <v>9</v>
      </c>
      <c r="U2" s="174" t="s">
        <v>9</v>
      </c>
      <c r="V2" s="175" t="s">
        <v>9</v>
      </c>
      <c r="W2" s="197" t="s">
        <v>9</v>
      </c>
      <c r="X2" s="198" t="s">
        <v>9</v>
      </c>
      <c r="Y2" s="199" t="s">
        <v>9</v>
      </c>
      <c r="Z2" s="221" t="s">
        <v>9</v>
      </c>
      <c r="AA2" s="222" t="s">
        <v>9</v>
      </c>
      <c r="AB2" s="223" t="s">
        <v>9</v>
      </c>
      <c r="AC2" s="6" t="s">
        <v>11</v>
      </c>
      <c r="AD2" s="6" t="s">
        <v>11</v>
      </c>
      <c r="AE2" s="6" t="s">
        <v>11</v>
      </c>
      <c r="AF2" s="6" t="s">
        <v>11</v>
      </c>
      <c r="AG2" s="6" t="s">
        <v>11</v>
      </c>
      <c r="AH2" s="6" t="s">
        <v>11</v>
      </c>
      <c r="AI2" s="6" t="s">
        <v>11</v>
      </c>
      <c r="AJ2" s="6" t="s">
        <v>11</v>
      </c>
      <c r="AK2" s="6" t="s">
        <v>11</v>
      </c>
      <c r="AL2" s="6" t="s">
        <v>11</v>
      </c>
      <c r="AM2" s="6" t="s">
        <v>11</v>
      </c>
      <c r="AN2" s="6" t="s">
        <v>11</v>
      </c>
      <c r="AO2" s="6" t="s">
        <v>11</v>
      </c>
      <c r="AP2" s="6" t="s">
        <v>11</v>
      </c>
      <c r="AQ2" s="6" t="s">
        <v>11</v>
      </c>
      <c r="AR2" s="6" t="s">
        <v>11</v>
      </c>
      <c r="AS2" s="6" t="s">
        <v>11</v>
      </c>
      <c r="AT2" s="6" t="s">
        <v>11</v>
      </c>
      <c r="AU2" s="6" t="s">
        <v>11</v>
      </c>
      <c r="AV2" s="6" t="s">
        <v>11</v>
      </c>
      <c r="AW2" s="6" t="s">
        <v>11</v>
      </c>
      <c r="AX2" s="6" t="s">
        <v>11</v>
      </c>
      <c r="AY2" s="6" t="s">
        <v>11</v>
      </c>
      <c r="AZ2" s="6" t="s">
        <v>11</v>
      </c>
      <c r="BA2" s="249" t="s">
        <v>125</v>
      </c>
      <c r="BB2" s="249" t="s">
        <v>125</v>
      </c>
      <c r="BC2" s="249" t="s">
        <v>125</v>
      </c>
      <c r="BD2" s="249" t="s">
        <v>125</v>
      </c>
      <c r="BE2" s="249" t="s">
        <v>125</v>
      </c>
      <c r="BF2" s="249" t="s">
        <v>125</v>
      </c>
      <c r="BG2" s="249" t="s">
        <v>125</v>
      </c>
      <c r="BH2" s="249" t="s">
        <v>125</v>
      </c>
      <c r="BI2" s="249" t="s">
        <v>125</v>
      </c>
      <c r="BJ2" s="249" t="s">
        <v>125</v>
      </c>
      <c r="BK2" s="249" t="s">
        <v>125</v>
      </c>
      <c r="BL2" s="249" t="s">
        <v>125</v>
      </c>
      <c r="BM2" s="249" t="s">
        <v>125</v>
      </c>
      <c r="BN2" s="249" t="s">
        <v>125</v>
      </c>
      <c r="BO2" s="249" t="s">
        <v>125</v>
      </c>
      <c r="BP2" s="249" t="s">
        <v>125</v>
      </c>
      <c r="BQ2" s="249" t="s">
        <v>125</v>
      </c>
      <c r="BR2" s="249" t="s">
        <v>125</v>
      </c>
      <c r="BS2" s="249" t="s">
        <v>125</v>
      </c>
      <c r="BT2" s="249" t="s">
        <v>125</v>
      </c>
      <c r="BU2" s="249" t="s">
        <v>125</v>
      </c>
      <c r="BV2" s="249" t="s">
        <v>125</v>
      </c>
      <c r="BW2" s="249" t="s">
        <v>125</v>
      </c>
      <c r="BX2" s="249" t="s">
        <v>125</v>
      </c>
      <c r="BY2" s="15" t="s">
        <v>126</v>
      </c>
      <c r="BZ2" s="15" t="s">
        <v>126</v>
      </c>
      <c r="CA2" s="15" t="s">
        <v>126</v>
      </c>
      <c r="CB2" s="15" t="s">
        <v>126</v>
      </c>
      <c r="CC2" s="15" t="s">
        <v>126</v>
      </c>
      <c r="CD2" s="15" t="s">
        <v>126</v>
      </c>
      <c r="CE2" s="15" t="s">
        <v>126</v>
      </c>
      <c r="CF2" s="15" t="s">
        <v>126</v>
      </c>
      <c r="CG2" s="15" t="s">
        <v>126</v>
      </c>
      <c r="CH2" s="15" t="s">
        <v>126</v>
      </c>
      <c r="CI2" s="15" t="s">
        <v>126</v>
      </c>
      <c r="CJ2" s="15" t="s">
        <v>126</v>
      </c>
      <c r="CK2" s="265" t="s">
        <v>127</v>
      </c>
      <c r="CL2" s="265" t="s">
        <v>127</v>
      </c>
      <c r="CM2" s="265" t="s">
        <v>127</v>
      </c>
      <c r="CN2" s="265" t="s">
        <v>127</v>
      </c>
      <c r="CO2" s="265" t="s">
        <v>127</v>
      </c>
      <c r="CP2" s="265" t="s">
        <v>127</v>
      </c>
      <c r="CQ2" s="265" t="s">
        <v>127</v>
      </c>
      <c r="CR2" s="265" t="s">
        <v>127</v>
      </c>
      <c r="CS2" s="265" t="s">
        <v>127</v>
      </c>
      <c r="CT2" s="265" t="s">
        <v>127</v>
      </c>
      <c r="CU2" s="265" t="s">
        <v>127</v>
      </c>
      <c r="CV2" s="265" t="s">
        <v>127</v>
      </c>
      <c r="CW2" s="14" t="s">
        <v>10</v>
      </c>
      <c r="CX2" s="14" t="s">
        <v>10</v>
      </c>
      <c r="CY2" s="14" t="s">
        <v>10</v>
      </c>
      <c r="CZ2" s="14" t="s">
        <v>10</v>
      </c>
      <c r="DA2" s="14" t="s">
        <v>10</v>
      </c>
      <c r="DB2" s="14" t="s">
        <v>10</v>
      </c>
      <c r="DC2" s="14" t="s">
        <v>10</v>
      </c>
      <c r="DD2" s="14" t="s">
        <v>10</v>
      </c>
      <c r="DE2" s="14" t="s">
        <v>10</v>
      </c>
      <c r="DF2" s="14" t="s">
        <v>10</v>
      </c>
      <c r="DG2" s="14" t="s">
        <v>10</v>
      </c>
      <c r="DH2" s="14" t="s">
        <v>10</v>
      </c>
      <c r="DI2" s="14" t="s">
        <v>10</v>
      </c>
      <c r="DJ2" s="14" t="s">
        <v>10</v>
      </c>
      <c r="DK2" s="14" t="s">
        <v>10</v>
      </c>
      <c r="DL2" s="14" t="s">
        <v>10</v>
      </c>
      <c r="DM2" s="14" t="s">
        <v>10</v>
      </c>
      <c r="DN2" s="14" t="s">
        <v>10</v>
      </c>
      <c r="DO2" s="14" t="s">
        <v>10</v>
      </c>
      <c r="DP2" s="14" t="s">
        <v>10</v>
      </c>
      <c r="DQ2" s="14" t="s">
        <v>10</v>
      </c>
      <c r="DR2" s="14" t="s">
        <v>10</v>
      </c>
      <c r="DS2" s="14" t="s">
        <v>10</v>
      </c>
      <c r="DT2" s="14" t="s">
        <v>10</v>
      </c>
      <c r="DU2" s="280" t="s">
        <v>164</v>
      </c>
      <c r="DV2" s="280" t="s">
        <v>164</v>
      </c>
      <c r="DW2" s="280" t="s">
        <v>164</v>
      </c>
      <c r="DX2" s="280" t="s">
        <v>164</v>
      </c>
      <c r="DY2" s="280" t="s">
        <v>164</v>
      </c>
      <c r="DZ2" s="280" t="s">
        <v>164</v>
      </c>
      <c r="EA2" s="280" t="s">
        <v>164</v>
      </c>
      <c r="EB2" s="280" t="s">
        <v>164</v>
      </c>
      <c r="EC2" s="280" t="s">
        <v>164</v>
      </c>
      <c r="ED2" s="280" t="s">
        <v>164</v>
      </c>
      <c r="EE2" s="280" t="s">
        <v>164</v>
      </c>
      <c r="EF2" s="280" t="s">
        <v>164</v>
      </c>
    </row>
    <row r="3" spans="1:136" x14ac:dyDescent="0.25">
      <c r="A3" s="25" t="s">
        <v>7</v>
      </c>
      <c r="B3" s="40">
        <v>0</v>
      </c>
      <c r="C3" s="4">
        <v>0</v>
      </c>
      <c r="D3" s="41">
        <v>0</v>
      </c>
      <c r="E3" s="57">
        <v>0</v>
      </c>
      <c r="F3" s="31">
        <v>0</v>
      </c>
      <c r="G3" s="58">
        <v>0</v>
      </c>
      <c r="H3" s="77">
        <v>0</v>
      </c>
      <c r="I3" s="78">
        <v>0</v>
      </c>
      <c r="J3" s="79">
        <v>0</v>
      </c>
      <c r="K3" s="101">
        <v>0</v>
      </c>
      <c r="L3" s="102">
        <v>0</v>
      </c>
      <c r="M3" s="103">
        <v>0</v>
      </c>
      <c r="N3" s="125">
        <v>0</v>
      </c>
      <c r="O3" s="126">
        <v>0</v>
      </c>
      <c r="P3" s="127">
        <v>0</v>
      </c>
      <c r="Q3" s="149">
        <v>0</v>
      </c>
      <c r="R3" s="150">
        <v>0</v>
      </c>
      <c r="S3" s="151">
        <v>0</v>
      </c>
      <c r="T3" s="173">
        <v>0</v>
      </c>
      <c r="U3" s="174">
        <v>0</v>
      </c>
      <c r="V3" s="175">
        <v>0</v>
      </c>
      <c r="W3" s="197">
        <v>0</v>
      </c>
      <c r="X3" s="198">
        <v>0</v>
      </c>
      <c r="Y3" s="199">
        <v>0</v>
      </c>
      <c r="Z3" s="221">
        <v>0</v>
      </c>
      <c r="AA3" s="222">
        <v>0</v>
      </c>
      <c r="AB3" s="223">
        <v>0</v>
      </c>
      <c r="AC3" s="6">
        <v>50</v>
      </c>
      <c r="AD3" s="6">
        <v>50</v>
      </c>
      <c r="AE3" s="6">
        <v>50</v>
      </c>
      <c r="AF3" s="6">
        <v>50</v>
      </c>
      <c r="AG3" s="6">
        <v>50</v>
      </c>
      <c r="AH3" s="6">
        <v>50</v>
      </c>
      <c r="AI3" s="6">
        <v>50</v>
      </c>
      <c r="AJ3" s="6">
        <v>50</v>
      </c>
      <c r="AK3" s="6">
        <v>50</v>
      </c>
      <c r="AL3" s="6">
        <v>50</v>
      </c>
      <c r="AM3" s="6">
        <v>50</v>
      </c>
      <c r="AN3" s="6">
        <v>50</v>
      </c>
      <c r="AO3" s="6">
        <v>50</v>
      </c>
      <c r="AP3" s="6">
        <v>50</v>
      </c>
      <c r="AQ3" s="6">
        <v>50</v>
      </c>
      <c r="AR3" s="6">
        <v>50</v>
      </c>
      <c r="AS3" s="6">
        <v>50</v>
      </c>
      <c r="AT3" s="6">
        <v>50</v>
      </c>
      <c r="AU3" s="6">
        <v>50</v>
      </c>
      <c r="AV3" s="6">
        <v>50</v>
      </c>
      <c r="AW3" s="6">
        <v>50</v>
      </c>
      <c r="AX3" s="6">
        <v>50</v>
      </c>
      <c r="AY3" s="6">
        <v>50</v>
      </c>
      <c r="AZ3" s="6">
        <v>50</v>
      </c>
      <c r="BA3" s="249">
        <v>50</v>
      </c>
      <c r="BB3" s="249">
        <v>50</v>
      </c>
      <c r="BC3" s="249">
        <v>50</v>
      </c>
      <c r="BD3" s="249">
        <v>50</v>
      </c>
      <c r="BE3" s="249">
        <v>50</v>
      </c>
      <c r="BF3" s="249">
        <v>50</v>
      </c>
      <c r="BG3" s="249">
        <v>50</v>
      </c>
      <c r="BH3" s="249">
        <v>50</v>
      </c>
      <c r="BI3" s="249">
        <v>50</v>
      </c>
      <c r="BJ3" s="249">
        <v>50</v>
      </c>
      <c r="BK3" s="249">
        <v>50</v>
      </c>
      <c r="BL3" s="249">
        <v>50</v>
      </c>
      <c r="BM3" s="249">
        <v>50</v>
      </c>
      <c r="BN3" s="249">
        <v>50</v>
      </c>
      <c r="BO3" s="249">
        <v>50</v>
      </c>
      <c r="BP3" s="249">
        <v>50</v>
      </c>
      <c r="BQ3" s="249">
        <v>50</v>
      </c>
      <c r="BR3" s="249">
        <v>50</v>
      </c>
      <c r="BS3" s="249">
        <v>50</v>
      </c>
      <c r="BT3" s="249">
        <v>50</v>
      </c>
      <c r="BU3" s="249">
        <v>50</v>
      </c>
      <c r="BV3" s="249">
        <v>50</v>
      </c>
      <c r="BW3" s="249">
        <v>50</v>
      </c>
      <c r="BX3" s="249">
        <v>50</v>
      </c>
      <c r="BY3" s="7">
        <v>50</v>
      </c>
      <c r="BZ3" s="7">
        <v>50</v>
      </c>
      <c r="CA3" s="7">
        <v>50</v>
      </c>
      <c r="CB3" s="7">
        <v>50</v>
      </c>
      <c r="CC3" s="7">
        <v>50</v>
      </c>
      <c r="CD3" s="7">
        <v>50</v>
      </c>
      <c r="CE3" s="7">
        <v>50</v>
      </c>
      <c r="CF3" s="7">
        <v>50</v>
      </c>
      <c r="CG3" s="7">
        <v>50</v>
      </c>
      <c r="CH3" s="7">
        <v>50</v>
      </c>
      <c r="CI3" s="7">
        <v>50</v>
      </c>
      <c r="CJ3" s="7">
        <v>50</v>
      </c>
      <c r="CK3" s="266">
        <v>50</v>
      </c>
      <c r="CL3" s="266">
        <v>50</v>
      </c>
      <c r="CM3" s="266">
        <v>50</v>
      </c>
      <c r="CN3" s="266">
        <v>50</v>
      </c>
      <c r="CO3" s="266">
        <v>50</v>
      </c>
      <c r="CP3" s="266">
        <v>50</v>
      </c>
      <c r="CQ3" s="266">
        <v>50</v>
      </c>
      <c r="CR3" s="266">
        <v>50</v>
      </c>
      <c r="CS3" s="266">
        <v>50</v>
      </c>
      <c r="CT3" s="266">
        <v>50</v>
      </c>
      <c r="CU3" s="266">
        <v>50</v>
      </c>
      <c r="CV3" s="266">
        <v>50</v>
      </c>
      <c r="CW3" s="5">
        <v>50</v>
      </c>
      <c r="CX3" s="5">
        <v>50</v>
      </c>
      <c r="CY3" s="5">
        <v>50</v>
      </c>
      <c r="CZ3" s="5">
        <v>50</v>
      </c>
      <c r="DA3" s="5">
        <v>50</v>
      </c>
      <c r="DB3" s="5">
        <v>50</v>
      </c>
      <c r="DC3" s="5">
        <v>50</v>
      </c>
      <c r="DD3" s="5">
        <v>50</v>
      </c>
      <c r="DE3" s="5">
        <v>50</v>
      </c>
      <c r="DF3" s="5">
        <v>50</v>
      </c>
      <c r="DG3" s="5">
        <v>50</v>
      </c>
      <c r="DH3" s="5">
        <v>50</v>
      </c>
      <c r="DI3" s="5">
        <v>50</v>
      </c>
      <c r="DJ3" s="5">
        <v>50</v>
      </c>
      <c r="DK3" s="5">
        <v>50</v>
      </c>
      <c r="DL3" s="5">
        <v>50</v>
      </c>
      <c r="DM3" s="5">
        <v>50</v>
      </c>
      <c r="DN3" s="5">
        <v>50</v>
      </c>
      <c r="DO3" s="5">
        <v>50</v>
      </c>
      <c r="DP3" s="5">
        <v>50</v>
      </c>
      <c r="DQ3" s="5">
        <v>50</v>
      </c>
      <c r="DR3" s="5">
        <v>50</v>
      </c>
      <c r="DS3" s="5">
        <v>50</v>
      </c>
      <c r="DT3" s="5">
        <v>50</v>
      </c>
      <c r="DU3" s="281">
        <v>50</v>
      </c>
      <c r="DV3" s="281">
        <v>50</v>
      </c>
      <c r="DW3" s="281">
        <v>50</v>
      </c>
      <c r="DX3" s="281">
        <v>50</v>
      </c>
      <c r="DY3" s="281">
        <v>50</v>
      </c>
      <c r="DZ3" s="281">
        <v>50</v>
      </c>
      <c r="EA3" s="281">
        <v>50</v>
      </c>
      <c r="EB3" s="281">
        <v>50</v>
      </c>
      <c r="EC3" s="281">
        <v>50</v>
      </c>
      <c r="ED3" s="281">
        <v>50</v>
      </c>
      <c r="EE3" s="281">
        <v>50</v>
      </c>
      <c r="EF3" s="281">
        <v>50</v>
      </c>
    </row>
    <row r="4" spans="1:136" s="26" customFormat="1" x14ac:dyDescent="0.25">
      <c r="A4" s="25" t="s">
        <v>8</v>
      </c>
      <c r="B4" s="40">
        <v>0</v>
      </c>
      <c r="C4" s="4">
        <v>0</v>
      </c>
      <c r="D4" s="41">
        <v>0</v>
      </c>
      <c r="E4" s="57">
        <v>0</v>
      </c>
      <c r="F4" s="31">
        <v>0</v>
      </c>
      <c r="G4" s="58">
        <v>0</v>
      </c>
      <c r="H4" s="77">
        <v>10</v>
      </c>
      <c r="I4" s="78">
        <v>10</v>
      </c>
      <c r="J4" s="79">
        <v>10</v>
      </c>
      <c r="K4" s="101">
        <v>25</v>
      </c>
      <c r="L4" s="102">
        <v>25</v>
      </c>
      <c r="M4" s="103">
        <v>25</v>
      </c>
      <c r="N4" s="125">
        <v>50</v>
      </c>
      <c r="O4" s="126">
        <v>50</v>
      </c>
      <c r="P4" s="127">
        <v>50</v>
      </c>
      <c r="Q4" s="149">
        <v>100</v>
      </c>
      <c r="R4" s="150">
        <v>100</v>
      </c>
      <c r="S4" s="151">
        <v>100</v>
      </c>
      <c r="T4" s="173">
        <v>250</v>
      </c>
      <c r="U4" s="174">
        <v>250</v>
      </c>
      <c r="V4" s="175">
        <v>250</v>
      </c>
      <c r="W4" s="197">
        <v>500</v>
      </c>
      <c r="X4" s="198">
        <v>500</v>
      </c>
      <c r="Y4" s="199">
        <v>500</v>
      </c>
      <c r="Z4" s="221">
        <v>50</v>
      </c>
      <c r="AA4" s="222">
        <v>50</v>
      </c>
      <c r="AB4" s="223">
        <v>50</v>
      </c>
      <c r="AC4" s="6">
        <v>0</v>
      </c>
      <c r="AD4" s="6">
        <v>0</v>
      </c>
      <c r="AE4" s="6">
        <v>0</v>
      </c>
      <c r="AF4" s="6">
        <v>10</v>
      </c>
      <c r="AG4" s="6">
        <v>10</v>
      </c>
      <c r="AH4" s="6">
        <v>10</v>
      </c>
      <c r="AI4" s="6">
        <v>25</v>
      </c>
      <c r="AJ4" s="6">
        <v>25</v>
      </c>
      <c r="AK4" s="6">
        <v>25</v>
      </c>
      <c r="AL4" s="6">
        <v>50</v>
      </c>
      <c r="AM4" s="6">
        <v>50</v>
      </c>
      <c r="AN4" s="6">
        <v>50</v>
      </c>
      <c r="AO4" s="6">
        <v>100</v>
      </c>
      <c r="AP4" s="6">
        <v>100</v>
      </c>
      <c r="AQ4" s="6">
        <v>100</v>
      </c>
      <c r="AR4" s="6">
        <v>250</v>
      </c>
      <c r="AS4" s="6">
        <v>250</v>
      </c>
      <c r="AT4" s="6">
        <v>250</v>
      </c>
      <c r="AU4" s="6">
        <v>500</v>
      </c>
      <c r="AV4" s="6">
        <v>500</v>
      </c>
      <c r="AW4" s="6">
        <v>500</v>
      </c>
      <c r="AX4" s="6">
        <v>50</v>
      </c>
      <c r="AY4" s="6">
        <v>50</v>
      </c>
      <c r="AZ4" s="6">
        <v>50</v>
      </c>
      <c r="BA4" s="249">
        <v>0</v>
      </c>
      <c r="BB4" s="249">
        <v>0</v>
      </c>
      <c r="BC4" s="249">
        <v>0</v>
      </c>
      <c r="BD4" s="249">
        <v>10</v>
      </c>
      <c r="BE4" s="249">
        <v>10</v>
      </c>
      <c r="BF4" s="249">
        <v>10</v>
      </c>
      <c r="BG4" s="249">
        <v>25</v>
      </c>
      <c r="BH4" s="249">
        <v>25</v>
      </c>
      <c r="BI4" s="249">
        <v>25</v>
      </c>
      <c r="BJ4" s="249">
        <v>50</v>
      </c>
      <c r="BK4" s="249">
        <v>50</v>
      </c>
      <c r="BL4" s="249">
        <v>50</v>
      </c>
      <c r="BM4" s="249">
        <v>100</v>
      </c>
      <c r="BN4" s="249">
        <v>100</v>
      </c>
      <c r="BO4" s="249">
        <v>100</v>
      </c>
      <c r="BP4" s="249">
        <v>250</v>
      </c>
      <c r="BQ4" s="249">
        <v>250</v>
      </c>
      <c r="BR4" s="249">
        <v>250</v>
      </c>
      <c r="BS4" s="249">
        <v>500</v>
      </c>
      <c r="BT4" s="249">
        <v>500</v>
      </c>
      <c r="BU4" s="249">
        <v>500</v>
      </c>
      <c r="BV4" s="249">
        <v>50</v>
      </c>
      <c r="BW4" s="249">
        <v>50</v>
      </c>
      <c r="BX4" s="249">
        <v>50</v>
      </c>
      <c r="BY4" s="7">
        <v>0</v>
      </c>
      <c r="BZ4" s="7">
        <v>0</v>
      </c>
      <c r="CA4" s="7">
        <v>0</v>
      </c>
      <c r="CB4" s="7">
        <v>10</v>
      </c>
      <c r="CC4" s="7">
        <v>10</v>
      </c>
      <c r="CD4" s="7">
        <v>10</v>
      </c>
      <c r="CE4" s="7">
        <v>100</v>
      </c>
      <c r="CF4" s="7">
        <v>100</v>
      </c>
      <c r="CG4" s="7">
        <v>100</v>
      </c>
      <c r="CH4" s="7">
        <v>500</v>
      </c>
      <c r="CI4" s="7">
        <v>500</v>
      </c>
      <c r="CJ4" s="7">
        <v>500</v>
      </c>
      <c r="CK4" s="266">
        <v>0</v>
      </c>
      <c r="CL4" s="266">
        <v>0</v>
      </c>
      <c r="CM4" s="266">
        <v>0</v>
      </c>
      <c r="CN4" s="266">
        <v>10</v>
      </c>
      <c r="CO4" s="266">
        <v>10</v>
      </c>
      <c r="CP4" s="266">
        <v>10</v>
      </c>
      <c r="CQ4" s="266">
        <v>100</v>
      </c>
      <c r="CR4" s="266">
        <v>100</v>
      </c>
      <c r="CS4" s="266">
        <v>100</v>
      </c>
      <c r="CT4" s="266">
        <v>500</v>
      </c>
      <c r="CU4" s="266">
        <v>500</v>
      </c>
      <c r="CV4" s="266">
        <v>500</v>
      </c>
      <c r="CW4" s="5">
        <v>0</v>
      </c>
      <c r="CX4" s="5">
        <v>0</v>
      </c>
      <c r="CY4" s="5">
        <v>0</v>
      </c>
      <c r="CZ4" s="5">
        <v>10</v>
      </c>
      <c r="DA4" s="5">
        <v>10</v>
      </c>
      <c r="DB4" s="5">
        <v>10</v>
      </c>
      <c r="DC4" s="5">
        <v>25</v>
      </c>
      <c r="DD4" s="5">
        <v>25</v>
      </c>
      <c r="DE4" s="5">
        <v>25</v>
      </c>
      <c r="DF4" s="5">
        <v>50</v>
      </c>
      <c r="DG4" s="5">
        <v>50</v>
      </c>
      <c r="DH4" s="5">
        <v>50</v>
      </c>
      <c r="DI4" s="5">
        <v>100</v>
      </c>
      <c r="DJ4" s="5">
        <v>100</v>
      </c>
      <c r="DK4" s="5">
        <v>100</v>
      </c>
      <c r="DL4" s="5">
        <v>250</v>
      </c>
      <c r="DM4" s="5">
        <v>250</v>
      </c>
      <c r="DN4" s="5">
        <v>250</v>
      </c>
      <c r="DO4" s="5">
        <v>500</v>
      </c>
      <c r="DP4" s="5">
        <v>500</v>
      </c>
      <c r="DQ4" s="5">
        <v>500</v>
      </c>
      <c r="DR4" s="5">
        <v>50</v>
      </c>
      <c r="DS4" s="5">
        <v>50</v>
      </c>
      <c r="DT4" s="5">
        <v>50</v>
      </c>
      <c r="DU4" s="281">
        <v>0</v>
      </c>
      <c r="DV4" s="281">
        <v>0</v>
      </c>
      <c r="DW4" s="281">
        <v>0</v>
      </c>
      <c r="DX4" s="281">
        <v>10</v>
      </c>
      <c r="DY4" s="281">
        <v>10</v>
      </c>
      <c r="DZ4" s="281">
        <v>10</v>
      </c>
      <c r="EA4" s="281">
        <v>100</v>
      </c>
      <c r="EB4" s="281">
        <v>100</v>
      </c>
      <c r="EC4" s="281">
        <v>100</v>
      </c>
      <c r="ED4" s="281">
        <v>500</v>
      </c>
      <c r="EE4" s="281">
        <v>500</v>
      </c>
      <c r="EF4" s="281">
        <v>500</v>
      </c>
    </row>
    <row r="5" spans="1:136" x14ac:dyDescent="0.25">
      <c r="A5" s="35" t="s">
        <v>165</v>
      </c>
      <c r="B5" s="42">
        <v>7</v>
      </c>
      <c r="C5" s="8">
        <v>7</v>
      </c>
      <c r="D5" s="43">
        <v>7</v>
      </c>
      <c r="E5" s="59">
        <v>11</v>
      </c>
      <c r="F5" s="32">
        <v>11</v>
      </c>
      <c r="G5" s="60">
        <v>11</v>
      </c>
      <c r="H5" s="80">
        <v>7</v>
      </c>
      <c r="I5" s="81">
        <v>7</v>
      </c>
      <c r="J5" s="82">
        <v>7</v>
      </c>
      <c r="K5" s="104">
        <v>7</v>
      </c>
      <c r="L5" s="105">
        <v>7</v>
      </c>
      <c r="M5" s="106">
        <v>7</v>
      </c>
      <c r="N5" s="128">
        <v>7</v>
      </c>
      <c r="O5" s="129">
        <v>7</v>
      </c>
      <c r="P5" s="130">
        <v>7</v>
      </c>
      <c r="Q5" s="152">
        <v>7</v>
      </c>
      <c r="R5" s="153">
        <v>7</v>
      </c>
      <c r="S5" s="154">
        <v>7</v>
      </c>
      <c r="T5" s="176">
        <v>7</v>
      </c>
      <c r="U5" s="177">
        <v>7</v>
      </c>
      <c r="V5" s="178">
        <v>7</v>
      </c>
      <c r="W5" s="200">
        <v>7</v>
      </c>
      <c r="X5" s="201">
        <v>7</v>
      </c>
      <c r="Y5" s="202">
        <v>7</v>
      </c>
      <c r="Z5" s="224">
        <v>11</v>
      </c>
      <c r="AA5" s="225">
        <v>11</v>
      </c>
      <c r="AB5" s="226">
        <v>11</v>
      </c>
      <c r="AC5" s="10">
        <v>7</v>
      </c>
      <c r="AD5" s="10">
        <v>7</v>
      </c>
      <c r="AE5" s="10">
        <v>7</v>
      </c>
      <c r="AF5" s="10">
        <v>7</v>
      </c>
      <c r="AG5" s="10">
        <v>7</v>
      </c>
      <c r="AH5" s="10">
        <v>7</v>
      </c>
      <c r="AI5" s="10">
        <v>7</v>
      </c>
      <c r="AJ5" s="10">
        <v>7</v>
      </c>
      <c r="AK5" s="10">
        <v>7</v>
      </c>
      <c r="AL5" s="10">
        <v>7</v>
      </c>
      <c r="AM5" s="10">
        <v>7</v>
      </c>
      <c r="AN5" s="10">
        <v>7</v>
      </c>
      <c r="AO5" s="10">
        <v>7</v>
      </c>
      <c r="AP5" s="10">
        <v>7</v>
      </c>
      <c r="AQ5" s="10">
        <v>7</v>
      </c>
      <c r="AR5" s="10">
        <v>7</v>
      </c>
      <c r="AS5" s="10">
        <v>7</v>
      </c>
      <c r="AT5" s="10">
        <v>7</v>
      </c>
      <c r="AU5" s="10">
        <v>7</v>
      </c>
      <c r="AV5" s="10">
        <v>7</v>
      </c>
      <c r="AW5" s="10">
        <v>7</v>
      </c>
      <c r="AX5" s="10">
        <v>11</v>
      </c>
      <c r="AY5" s="10">
        <v>11</v>
      </c>
      <c r="AZ5" s="10">
        <v>11</v>
      </c>
      <c r="BA5" s="250">
        <v>7</v>
      </c>
      <c r="BB5" s="250">
        <v>7</v>
      </c>
      <c r="BC5" s="250">
        <v>7</v>
      </c>
      <c r="BD5" s="250">
        <v>7</v>
      </c>
      <c r="BE5" s="250">
        <v>7</v>
      </c>
      <c r="BF5" s="250">
        <v>7</v>
      </c>
      <c r="BG5" s="250">
        <v>7</v>
      </c>
      <c r="BH5" s="250">
        <v>7</v>
      </c>
      <c r="BI5" s="250">
        <v>7</v>
      </c>
      <c r="BJ5" s="250">
        <v>7</v>
      </c>
      <c r="BK5" s="250">
        <v>7</v>
      </c>
      <c r="BL5" s="250">
        <v>7</v>
      </c>
      <c r="BM5" s="250">
        <v>7</v>
      </c>
      <c r="BN5" s="250">
        <v>7</v>
      </c>
      <c r="BO5" s="250">
        <v>7</v>
      </c>
      <c r="BP5" s="250">
        <v>7</v>
      </c>
      <c r="BQ5" s="250">
        <v>7</v>
      </c>
      <c r="BR5" s="250">
        <v>7</v>
      </c>
      <c r="BS5" s="250">
        <v>7</v>
      </c>
      <c r="BT5" s="250">
        <v>7</v>
      </c>
      <c r="BU5" s="250">
        <v>7</v>
      </c>
      <c r="BV5" s="250">
        <v>11</v>
      </c>
      <c r="BW5" s="250">
        <v>11</v>
      </c>
      <c r="BX5" s="250">
        <v>11</v>
      </c>
      <c r="BY5" s="11">
        <v>7</v>
      </c>
      <c r="BZ5" s="11">
        <v>7</v>
      </c>
      <c r="CA5" s="11">
        <v>7</v>
      </c>
      <c r="CB5" s="11">
        <v>7</v>
      </c>
      <c r="CC5" s="11">
        <v>7</v>
      </c>
      <c r="CD5" s="11">
        <v>7</v>
      </c>
      <c r="CE5" s="11">
        <v>7</v>
      </c>
      <c r="CF5" s="11">
        <v>7</v>
      </c>
      <c r="CG5" s="11">
        <v>7</v>
      </c>
      <c r="CH5" s="11">
        <v>7</v>
      </c>
      <c r="CI5" s="11">
        <v>7</v>
      </c>
      <c r="CJ5" s="11">
        <v>7</v>
      </c>
      <c r="CK5" s="267">
        <v>7</v>
      </c>
      <c r="CL5" s="267">
        <v>7</v>
      </c>
      <c r="CM5" s="267">
        <v>7</v>
      </c>
      <c r="CN5" s="267">
        <v>7</v>
      </c>
      <c r="CO5" s="267">
        <v>7</v>
      </c>
      <c r="CP5" s="267">
        <v>7</v>
      </c>
      <c r="CQ5" s="267">
        <v>7</v>
      </c>
      <c r="CR5" s="267">
        <v>7</v>
      </c>
      <c r="CS5" s="267">
        <v>7</v>
      </c>
      <c r="CT5" s="267">
        <v>7</v>
      </c>
      <c r="CU5" s="267">
        <v>7</v>
      </c>
      <c r="CV5" s="267">
        <v>7</v>
      </c>
      <c r="CW5" s="9">
        <v>7</v>
      </c>
      <c r="CX5" s="9">
        <v>7</v>
      </c>
      <c r="CY5" s="9">
        <v>7</v>
      </c>
      <c r="CZ5" s="9">
        <v>7</v>
      </c>
      <c r="DA5" s="9">
        <v>7</v>
      </c>
      <c r="DB5" s="9">
        <v>7</v>
      </c>
      <c r="DC5" s="9">
        <v>7</v>
      </c>
      <c r="DD5" s="9">
        <v>7</v>
      </c>
      <c r="DE5" s="9">
        <v>7</v>
      </c>
      <c r="DF5" s="9">
        <v>7</v>
      </c>
      <c r="DG5" s="9">
        <v>7</v>
      </c>
      <c r="DH5" s="9">
        <v>7</v>
      </c>
      <c r="DI5" s="9">
        <v>7</v>
      </c>
      <c r="DJ5" s="9">
        <v>7</v>
      </c>
      <c r="DK5" s="9">
        <v>7</v>
      </c>
      <c r="DL5" s="9">
        <v>7</v>
      </c>
      <c r="DM5" s="9">
        <v>7</v>
      </c>
      <c r="DN5" s="9">
        <v>7</v>
      </c>
      <c r="DO5" s="9">
        <v>7</v>
      </c>
      <c r="DP5" s="9">
        <v>7</v>
      </c>
      <c r="DQ5" s="9">
        <v>7</v>
      </c>
      <c r="DR5" s="9">
        <v>11</v>
      </c>
      <c r="DS5" s="9">
        <v>11</v>
      </c>
      <c r="DT5" s="9">
        <v>11</v>
      </c>
      <c r="DU5" s="282">
        <v>7</v>
      </c>
      <c r="DV5" s="282">
        <v>7</v>
      </c>
      <c r="DW5" s="282">
        <v>7</v>
      </c>
      <c r="DX5" s="282">
        <v>7</v>
      </c>
      <c r="DY5" s="282">
        <v>7</v>
      </c>
      <c r="DZ5" s="282">
        <v>7</v>
      </c>
      <c r="EA5" s="282">
        <v>7</v>
      </c>
      <c r="EB5" s="282">
        <v>7</v>
      </c>
      <c r="EC5" s="282">
        <v>7</v>
      </c>
      <c r="ED5" s="282">
        <v>7</v>
      </c>
      <c r="EE5" s="282">
        <v>7</v>
      </c>
      <c r="EF5" s="282">
        <v>7</v>
      </c>
    </row>
    <row r="6" spans="1:136" x14ac:dyDescent="0.25">
      <c r="A6" s="25" t="s">
        <v>0</v>
      </c>
      <c r="B6" s="44">
        <v>8.07</v>
      </c>
      <c r="C6" s="45">
        <v>14.02</v>
      </c>
      <c r="D6" s="46">
        <v>31.61</v>
      </c>
      <c r="E6" s="61">
        <v>37.869999999999997</v>
      </c>
      <c r="F6" s="62">
        <v>45.58</v>
      </c>
      <c r="G6" s="63">
        <v>26.44</v>
      </c>
      <c r="H6" s="83">
        <v>5557.11</v>
      </c>
      <c r="I6" s="84">
        <v>6923.69</v>
      </c>
      <c r="J6" s="85">
        <v>6381.72</v>
      </c>
      <c r="K6" s="107">
        <v>10835.33</v>
      </c>
      <c r="L6" s="108">
        <v>12259.72</v>
      </c>
      <c r="M6" s="109">
        <v>11063.5</v>
      </c>
      <c r="N6" s="131">
        <v>16390.97</v>
      </c>
      <c r="O6" s="132">
        <v>26917.78</v>
      </c>
      <c r="P6" s="133">
        <v>28383.19</v>
      </c>
      <c r="Q6" s="155">
        <v>46093.82</v>
      </c>
      <c r="R6" s="156">
        <v>47735.14</v>
      </c>
      <c r="S6" s="157">
        <v>43987.92</v>
      </c>
      <c r="T6" s="179">
        <v>119408.33</v>
      </c>
      <c r="U6" s="180">
        <v>155994.44</v>
      </c>
      <c r="V6" s="181">
        <v>123282.99</v>
      </c>
      <c r="W6" s="203">
        <v>278122.57</v>
      </c>
      <c r="X6" s="204">
        <v>247963.13</v>
      </c>
      <c r="Y6" s="205">
        <v>331059.03000000003</v>
      </c>
      <c r="Z6" s="227">
        <v>21712.5</v>
      </c>
      <c r="AA6" s="228">
        <v>24648.68</v>
      </c>
      <c r="AB6" s="229">
        <v>22145.49</v>
      </c>
      <c r="AC6" s="13">
        <v>13.39</v>
      </c>
      <c r="AD6" s="13">
        <v>12.43</v>
      </c>
      <c r="AE6" s="13">
        <v>9.61</v>
      </c>
      <c r="AF6" s="13">
        <v>5290.44</v>
      </c>
      <c r="AG6" s="13">
        <v>5545.59</v>
      </c>
      <c r="AH6" s="13">
        <v>6335.71</v>
      </c>
      <c r="AI6" s="13">
        <v>10577.35</v>
      </c>
      <c r="AJ6" s="13">
        <v>12926.88</v>
      </c>
      <c r="AK6" s="13">
        <v>11446.79</v>
      </c>
      <c r="AL6" s="13">
        <v>18668.150000000001</v>
      </c>
      <c r="AM6" s="13">
        <v>25231.39</v>
      </c>
      <c r="AN6" s="13">
        <v>25763.03</v>
      </c>
      <c r="AO6" s="13">
        <v>39539.81</v>
      </c>
      <c r="AP6" s="13">
        <v>43774.17</v>
      </c>
      <c r="AQ6" s="13">
        <v>46172.92</v>
      </c>
      <c r="AR6" s="13">
        <v>115597.29</v>
      </c>
      <c r="AS6" s="13">
        <v>123813.19</v>
      </c>
      <c r="AT6" s="13">
        <v>96831.81</v>
      </c>
      <c r="AU6" s="13">
        <v>210830.9</v>
      </c>
      <c r="AV6" s="13">
        <v>230730.56</v>
      </c>
      <c r="AW6" s="13">
        <v>241289.58</v>
      </c>
      <c r="AX6" s="13">
        <v>24688.2</v>
      </c>
      <c r="AY6" s="13">
        <v>20965.830000000002</v>
      </c>
      <c r="AZ6" s="13">
        <v>18989.86</v>
      </c>
      <c r="BA6" s="251">
        <v>26.99</v>
      </c>
      <c r="BB6" s="251">
        <v>40.56</v>
      </c>
      <c r="BC6" s="251">
        <v>18.739999999999998</v>
      </c>
      <c r="BD6" s="251">
        <v>5251.86</v>
      </c>
      <c r="BE6" s="251">
        <v>3376.27</v>
      </c>
      <c r="BF6" s="251">
        <v>5718.22</v>
      </c>
      <c r="BG6" s="251">
        <v>10785.88</v>
      </c>
      <c r="BH6" s="251">
        <v>12511.15</v>
      </c>
      <c r="BI6" s="251">
        <v>12931.35</v>
      </c>
      <c r="BJ6" s="251">
        <v>22003.47</v>
      </c>
      <c r="BK6" s="251">
        <v>20410.16</v>
      </c>
      <c r="BL6" s="251">
        <v>20804.419999999998</v>
      </c>
      <c r="BM6" s="251">
        <v>42324.33</v>
      </c>
      <c r="BN6" s="251">
        <v>39436.25</v>
      </c>
      <c r="BO6" s="251">
        <v>48456.94</v>
      </c>
      <c r="BP6" s="251">
        <v>125773.44</v>
      </c>
      <c r="BQ6" s="251">
        <v>121829.69</v>
      </c>
      <c r="BR6" s="251">
        <v>132013.89000000001</v>
      </c>
      <c r="BS6" s="251">
        <v>189203.47</v>
      </c>
      <c r="BT6" s="251">
        <v>247880.86</v>
      </c>
      <c r="BU6" s="251">
        <v>261946.53</v>
      </c>
      <c r="BV6" s="251">
        <v>22419.360000000001</v>
      </c>
      <c r="BW6" s="251">
        <v>25054.36</v>
      </c>
      <c r="BX6" s="252">
        <v>23531.11</v>
      </c>
      <c r="BY6" s="15">
        <v>24.17</v>
      </c>
      <c r="BZ6" s="15">
        <v>33.119999999999997</v>
      </c>
      <c r="CA6" s="15">
        <v>28.98</v>
      </c>
      <c r="CB6" s="15">
        <v>5965.76</v>
      </c>
      <c r="CC6" s="15">
        <v>6023.95</v>
      </c>
      <c r="CD6" s="15">
        <v>5772.57</v>
      </c>
      <c r="CE6" s="15" t="s">
        <v>170</v>
      </c>
      <c r="CF6" s="15">
        <v>46327.64</v>
      </c>
      <c r="CG6" s="15">
        <v>51785.07</v>
      </c>
      <c r="CH6" s="15">
        <v>252561.46</v>
      </c>
      <c r="CI6" s="15">
        <v>286389.84000000003</v>
      </c>
      <c r="CJ6" s="15">
        <v>226705.21</v>
      </c>
      <c r="CK6" s="265">
        <v>20.28</v>
      </c>
      <c r="CL6" s="265">
        <v>69.739999999999995</v>
      </c>
      <c r="CM6" s="265">
        <v>12.96</v>
      </c>
      <c r="CN6" s="265">
        <v>5817.49</v>
      </c>
      <c r="CO6" s="265">
        <v>5091.43</v>
      </c>
      <c r="CP6" s="265">
        <v>6242.46</v>
      </c>
      <c r="CQ6" s="265">
        <v>47151.06</v>
      </c>
      <c r="CR6" s="265">
        <v>35192.44</v>
      </c>
      <c r="CS6" s="265">
        <v>47395.44</v>
      </c>
      <c r="CT6" s="265">
        <v>244422.92</v>
      </c>
      <c r="CU6" s="265">
        <v>200763.19</v>
      </c>
      <c r="CV6" s="265">
        <v>220446.53</v>
      </c>
      <c r="CW6" s="14">
        <v>27.53</v>
      </c>
      <c r="CX6" s="14">
        <v>18.43</v>
      </c>
      <c r="CY6" s="14">
        <v>9.91</v>
      </c>
      <c r="CZ6" s="14">
        <v>2152.58</v>
      </c>
      <c r="DA6" s="14">
        <v>2417.1</v>
      </c>
      <c r="DB6" s="14">
        <v>5999.57</v>
      </c>
      <c r="DC6" s="14">
        <v>12116.39</v>
      </c>
      <c r="DD6" s="14">
        <v>10316.61</v>
      </c>
      <c r="DE6" s="14">
        <v>13658.94</v>
      </c>
      <c r="DF6" s="14">
        <v>27059.81</v>
      </c>
      <c r="DG6" s="14">
        <v>23285.14</v>
      </c>
      <c r="DH6" s="14">
        <v>23769.09</v>
      </c>
      <c r="DI6" s="14">
        <v>20290.490000000002</v>
      </c>
      <c r="DJ6" s="14">
        <v>47235.07</v>
      </c>
      <c r="DK6" s="14">
        <v>54343.13</v>
      </c>
      <c r="DL6" s="14">
        <v>124276.72</v>
      </c>
      <c r="DM6" s="14">
        <v>135851.10999999999</v>
      </c>
      <c r="DN6" s="14">
        <v>139035</v>
      </c>
      <c r="DO6" s="14">
        <v>218161.11</v>
      </c>
      <c r="DP6" s="14">
        <v>277899.31</v>
      </c>
      <c r="DQ6" s="14">
        <v>266597.65999999997</v>
      </c>
      <c r="DR6" s="14">
        <v>19027.990000000002</v>
      </c>
      <c r="DS6" s="14">
        <v>21547.94</v>
      </c>
      <c r="DT6" s="14">
        <v>19353.689999999999</v>
      </c>
      <c r="DU6" s="280">
        <v>8.09</v>
      </c>
      <c r="DV6" s="280">
        <v>5.97</v>
      </c>
      <c r="DW6" s="280">
        <v>4.8600000000000003</v>
      </c>
      <c r="DX6" s="283">
        <v>5614.51</v>
      </c>
      <c r="DY6" s="283">
        <v>5855.92</v>
      </c>
      <c r="DZ6" s="283">
        <v>5981.18</v>
      </c>
      <c r="EA6" s="283">
        <v>41102.14</v>
      </c>
      <c r="EB6" s="283">
        <v>39505.279999999999</v>
      </c>
      <c r="EC6" s="283">
        <v>40872.42</v>
      </c>
      <c r="ED6" s="283">
        <v>203391.53</v>
      </c>
      <c r="EE6" s="283">
        <v>250317.5</v>
      </c>
      <c r="EF6" s="283">
        <v>215033.06</v>
      </c>
    </row>
    <row r="7" spans="1:136" x14ac:dyDescent="0.25">
      <c r="A7" s="25" t="s">
        <v>1</v>
      </c>
      <c r="B7" s="44">
        <v>4.41</v>
      </c>
      <c r="C7" s="45">
        <v>7.17</v>
      </c>
      <c r="D7" s="46">
        <v>4.9800000000000004</v>
      </c>
      <c r="E7" s="61">
        <v>24.48</v>
      </c>
      <c r="F7" s="62">
        <v>33.89</v>
      </c>
      <c r="G7" s="63">
        <v>24.61</v>
      </c>
      <c r="H7" s="83">
        <v>6118.44</v>
      </c>
      <c r="I7" s="84">
        <v>7550.31</v>
      </c>
      <c r="J7" s="85">
        <v>7433.33</v>
      </c>
      <c r="K7" s="107">
        <v>11795.81</v>
      </c>
      <c r="L7" s="108">
        <v>12359.31</v>
      </c>
      <c r="M7" s="109">
        <v>11948.94</v>
      </c>
      <c r="N7" s="131">
        <v>17015.349999999999</v>
      </c>
      <c r="O7" s="132">
        <v>29220.42</v>
      </c>
      <c r="P7" s="133">
        <v>30357.5</v>
      </c>
      <c r="Q7" s="155">
        <v>47957.43</v>
      </c>
      <c r="R7" s="156">
        <v>47918.26</v>
      </c>
      <c r="S7" s="157">
        <v>46399.72</v>
      </c>
      <c r="T7" s="179">
        <v>134595.14000000001</v>
      </c>
      <c r="U7" s="180">
        <v>174461.81</v>
      </c>
      <c r="V7" s="181">
        <v>123573.96</v>
      </c>
      <c r="W7" s="203">
        <v>289586.81</v>
      </c>
      <c r="X7" s="204">
        <v>273310</v>
      </c>
      <c r="Y7" s="205">
        <v>332313.19</v>
      </c>
      <c r="Z7" s="227">
        <v>23044.1</v>
      </c>
      <c r="AA7" s="228">
        <v>23432.080000000002</v>
      </c>
      <c r="AB7" s="229">
        <v>21033.96</v>
      </c>
      <c r="AC7" s="13">
        <v>12.72</v>
      </c>
      <c r="AD7" s="13">
        <v>41.86</v>
      </c>
      <c r="AE7" s="13">
        <v>14.49</v>
      </c>
      <c r="AF7" s="13">
        <v>5431.14</v>
      </c>
      <c r="AG7" s="13">
        <v>5454.46</v>
      </c>
      <c r="AH7" s="13">
        <v>6668.86</v>
      </c>
      <c r="AI7" s="13">
        <v>11753.53</v>
      </c>
      <c r="AJ7" s="13">
        <v>13240.08</v>
      </c>
      <c r="AK7" s="13">
        <v>11005.86</v>
      </c>
      <c r="AL7" s="13">
        <v>20392.05</v>
      </c>
      <c r="AM7" s="13">
        <v>24299.42</v>
      </c>
      <c r="AN7" s="13">
        <v>27058.06</v>
      </c>
      <c r="AO7" s="13">
        <v>39896.639999999999</v>
      </c>
      <c r="AP7" s="13">
        <v>41075.35</v>
      </c>
      <c r="AQ7" s="13">
        <v>48904.44</v>
      </c>
      <c r="AR7" s="13">
        <v>102258.89</v>
      </c>
      <c r="AS7" s="13">
        <v>115689.58</v>
      </c>
      <c r="AT7" s="13">
        <v>89342.22</v>
      </c>
      <c r="AU7" s="13">
        <v>212954.51</v>
      </c>
      <c r="AV7" s="13">
        <v>219794.79</v>
      </c>
      <c r="AW7" s="13">
        <v>262970.49</v>
      </c>
      <c r="AX7" s="13">
        <v>27940.23</v>
      </c>
      <c r="AY7" s="13">
        <v>23108.61</v>
      </c>
      <c r="AZ7" s="13">
        <v>19469.72</v>
      </c>
      <c r="BA7" s="251">
        <v>70.790000000000006</v>
      </c>
      <c r="BB7" s="251">
        <v>47.03</v>
      </c>
      <c r="BC7" s="251">
        <v>19</v>
      </c>
      <c r="BD7" s="251">
        <v>3963.54</v>
      </c>
      <c r="BE7" s="251">
        <v>2582.75</v>
      </c>
      <c r="BF7" s="251">
        <v>4169.5</v>
      </c>
      <c r="BG7" s="251">
        <v>8037.77</v>
      </c>
      <c r="BH7" s="251">
        <v>9342.76</v>
      </c>
      <c r="BI7" s="251">
        <v>8394.93</v>
      </c>
      <c r="BJ7" s="251">
        <v>17310.53</v>
      </c>
      <c r="BK7" s="251">
        <v>16599.09</v>
      </c>
      <c r="BL7" s="251">
        <v>14968.25</v>
      </c>
      <c r="BM7" s="251">
        <v>26792.39</v>
      </c>
      <c r="BN7" s="251">
        <v>22970.89</v>
      </c>
      <c r="BO7" s="251">
        <v>33696.01</v>
      </c>
      <c r="BP7" s="251">
        <v>77400.28</v>
      </c>
      <c r="BQ7" s="251">
        <v>80357.289999999994</v>
      </c>
      <c r="BR7" s="251">
        <v>96095.49</v>
      </c>
      <c r="BS7" s="251">
        <v>130647.22</v>
      </c>
      <c r="BT7" s="251">
        <v>185947.27</v>
      </c>
      <c r="BU7" s="251">
        <v>167059.03</v>
      </c>
      <c r="BV7" s="251">
        <v>19119.89</v>
      </c>
      <c r="BW7" s="251">
        <v>22017.89</v>
      </c>
      <c r="BX7" s="252">
        <v>21613.26</v>
      </c>
      <c r="BY7" s="15">
        <v>16.48</v>
      </c>
      <c r="BZ7" s="15">
        <v>21.18</v>
      </c>
      <c r="CA7" s="15">
        <v>485.01</v>
      </c>
      <c r="CB7" s="15">
        <v>4456.5</v>
      </c>
      <c r="CC7" s="15">
        <v>4141.33</v>
      </c>
      <c r="CD7" s="15">
        <v>4136.58</v>
      </c>
      <c r="CE7" s="15" t="s">
        <v>170</v>
      </c>
      <c r="CF7" s="15">
        <v>38197.5</v>
      </c>
      <c r="CG7" s="15">
        <v>31186.81</v>
      </c>
      <c r="CH7" s="15">
        <v>199859.03</v>
      </c>
      <c r="CI7" s="15">
        <v>207301.95</v>
      </c>
      <c r="CJ7" s="15">
        <v>170748.61</v>
      </c>
      <c r="CK7" s="265">
        <v>14.95</v>
      </c>
      <c r="CL7" s="265">
        <v>31.42</v>
      </c>
      <c r="CM7" s="265">
        <v>13.27</v>
      </c>
      <c r="CN7" s="265">
        <v>3975.37</v>
      </c>
      <c r="CO7" s="265">
        <v>3510.35</v>
      </c>
      <c r="CP7" s="265">
        <v>3856.11</v>
      </c>
      <c r="CQ7" s="265">
        <v>30284</v>
      </c>
      <c r="CR7" s="265">
        <v>25390.42</v>
      </c>
      <c r="CS7" s="265">
        <v>33034.080000000002</v>
      </c>
      <c r="CT7" s="265">
        <v>161206.94</v>
      </c>
      <c r="CU7" s="265">
        <v>119332.64</v>
      </c>
      <c r="CV7" s="265">
        <v>129441.67</v>
      </c>
      <c r="CW7" s="14">
        <v>31.99</v>
      </c>
      <c r="CX7" s="14">
        <v>42.4</v>
      </c>
      <c r="CY7" s="14">
        <v>9.41</v>
      </c>
      <c r="CZ7" s="14">
        <v>2139.1</v>
      </c>
      <c r="DA7" s="14">
        <v>2721.91</v>
      </c>
      <c r="DB7" s="14">
        <v>5690.2</v>
      </c>
      <c r="DC7" s="14">
        <v>12760.83</v>
      </c>
      <c r="DD7" s="14">
        <v>10581.47</v>
      </c>
      <c r="DE7" s="14">
        <v>13553.06</v>
      </c>
      <c r="DF7" s="14">
        <v>25084.44</v>
      </c>
      <c r="DG7" s="14">
        <v>24308.33</v>
      </c>
      <c r="DH7" s="14">
        <v>24316.63</v>
      </c>
      <c r="DI7" s="14">
        <v>20291.669999999998</v>
      </c>
      <c r="DJ7" s="14">
        <v>52865.63</v>
      </c>
      <c r="DK7" s="14">
        <v>56106.720000000001</v>
      </c>
      <c r="DL7" s="14">
        <v>125446.09</v>
      </c>
      <c r="DM7" s="14">
        <v>145760.56</v>
      </c>
      <c r="DN7" s="14">
        <v>144434.69</v>
      </c>
      <c r="DO7" s="14">
        <v>219452.43</v>
      </c>
      <c r="DP7" s="14">
        <v>251469.44</v>
      </c>
      <c r="DQ7" s="14">
        <v>270015.63</v>
      </c>
      <c r="DR7" s="14">
        <v>20530.21</v>
      </c>
      <c r="DS7" s="14">
        <v>21751</v>
      </c>
      <c r="DT7" s="14">
        <v>21586.81</v>
      </c>
      <c r="DU7" s="280">
        <v>15.09</v>
      </c>
      <c r="DV7" s="280">
        <v>4.82</v>
      </c>
      <c r="DW7" s="280">
        <v>5.7</v>
      </c>
      <c r="DX7" s="283">
        <v>5010.0600000000004</v>
      </c>
      <c r="DY7" s="283">
        <v>4447.29</v>
      </c>
      <c r="DZ7" s="283">
        <v>4691.3999999999996</v>
      </c>
      <c r="EA7" s="283">
        <v>34060.81</v>
      </c>
      <c r="EB7" s="283">
        <v>30140.53</v>
      </c>
      <c r="EC7" s="283">
        <v>36011.11</v>
      </c>
      <c r="ED7" s="283">
        <v>169548.19</v>
      </c>
      <c r="EE7" s="283">
        <v>202539.38</v>
      </c>
      <c r="EF7" s="283">
        <v>167365.14000000001</v>
      </c>
    </row>
    <row r="8" spans="1:136" x14ac:dyDescent="0.25">
      <c r="A8" s="25" t="s">
        <v>2</v>
      </c>
      <c r="B8" s="44">
        <v>5.56</v>
      </c>
      <c r="C8" s="45">
        <v>5.56</v>
      </c>
      <c r="D8" s="46">
        <v>5.56</v>
      </c>
      <c r="E8" s="61">
        <v>5.56</v>
      </c>
      <c r="F8" s="62">
        <v>5.56</v>
      </c>
      <c r="G8" s="63">
        <v>5.56</v>
      </c>
      <c r="H8" s="83">
        <v>5.56</v>
      </c>
      <c r="I8" s="84">
        <v>5.56</v>
      </c>
      <c r="J8" s="85">
        <v>5.56</v>
      </c>
      <c r="K8" s="107">
        <v>5.56</v>
      </c>
      <c r="L8" s="108">
        <v>5.56</v>
      </c>
      <c r="M8" s="109">
        <v>5.56</v>
      </c>
      <c r="N8" s="131">
        <v>5.56</v>
      </c>
      <c r="O8" s="132">
        <v>5.56</v>
      </c>
      <c r="P8" s="133">
        <v>5.56</v>
      </c>
      <c r="Q8" s="155">
        <v>5.56</v>
      </c>
      <c r="R8" s="156">
        <v>5.56</v>
      </c>
      <c r="S8" s="157">
        <v>5.56</v>
      </c>
      <c r="T8" s="179">
        <v>5.56</v>
      </c>
      <c r="U8" s="180">
        <v>5.56</v>
      </c>
      <c r="V8" s="181">
        <v>5.56</v>
      </c>
      <c r="W8" s="203">
        <v>5.56</v>
      </c>
      <c r="X8" s="204">
        <v>5</v>
      </c>
      <c r="Y8" s="205">
        <v>5.56</v>
      </c>
      <c r="Z8" s="227">
        <v>5.56</v>
      </c>
      <c r="AA8" s="228">
        <v>5.56</v>
      </c>
      <c r="AB8" s="229">
        <v>5.56</v>
      </c>
      <c r="AC8" s="13">
        <v>5.56</v>
      </c>
      <c r="AD8" s="13">
        <v>5.56</v>
      </c>
      <c r="AE8" s="13">
        <v>5.56</v>
      </c>
      <c r="AF8" s="13">
        <v>5.56</v>
      </c>
      <c r="AG8" s="13">
        <v>5.56</v>
      </c>
      <c r="AH8" s="13">
        <v>5.56</v>
      </c>
      <c r="AI8" s="13">
        <v>5.56</v>
      </c>
      <c r="AJ8" s="13">
        <v>5.32</v>
      </c>
      <c r="AK8" s="13">
        <v>5.56</v>
      </c>
      <c r="AL8" s="13">
        <v>5</v>
      </c>
      <c r="AM8" s="13">
        <v>5.56</v>
      </c>
      <c r="AN8" s="13">
        <v>6.25</v>
      </c>
      <c r="AO8" s="13">
        <v>5.56</v>
      </c>
      <c r="AP8" s="13">
        <v>5.56</v>
      </c>
      <c r="AQ8" s="13">
        <v>5.56</v>
      </c>
      <c r="AR8" s="13">
        <v>5.56</v>
      </c>
      <c r="AS8" s="13">
        <v>5.56</v>
      </c>
      <c r="AT8" s="13">
        <v>5.56</v>
      </c>
      <c r="AU8" s="13">
        <v>5.56</v>
      </c>
      <c r="AV8" s="13">
        <v>5.56</v>
      </c>
      <c r="AW8" s="13">
        <v>5.56</v>
      </c>
      <c r="AX8" s="13">
        <v>6.25</v>
      </c>
      <c r="AY8" s="13">
        <v>5.56</v>
      </c>
      <c r="AZ8" s="13">
        <v>5.56</v>
      </c>
      <c r="BA8" s="251">
        <v>5.56</v>
      </c>
      <c r="BB8" s="251">
        <v>5.56</v>
      </c>
      <c r="BC8" s="251">
        <v>5.56</v>
      </c>
      <c r="BD8" s="251">
        <v>5.56</v>
      </c>
      <c r="BE8" s="251">
        <v>5.56</v>
      </c>
      <c r="BF8" s="251">
        <v>5.56</v>
      </c>
      <c r="BG8" s="251">
        <v>5.56</v>
      </c>
      <c r="BH8" s="251">
        <v>5.56</v>
      </c>
      <c r="BI8" s="251">
        <v>5.56</v>
      </c>
      <c r="BJ8" s="251">
        <v>5.56</v>
      </c>
      <c r="BK8" s="251">
        <v>6.25</v>
      </c>
      <c r="BL8" s="251">
        <v>5.56</v>
      </c>
      <c r="BM8" s="251">
        <v>5.56</v>
      </c>
      <c r="BN8" s="251">
        <v>5.56</v>
      </c>
      <c r="BO8" s="251">
        <v>5.56</v>
      </c>
      <c r="BP8" s="251">
        <v>5.56</v>
      </c>
      <c r="BQ8" s="251">
        <v>5.56</v>
      </c>
      <c r="BR8" s="251">
        <v>5.56</v>
      </c>
      <c r="BS8" s="251">
        <v>5.56</v>
      </c>
      <c r="BT8" s="251">
        <v>6.25</v>
      </c>
      <c r="BU8" s="251">
        <v>5.56</v>
      </c>
      <c r="BV8" s="251">
        <v>5.56</v>
      </c>
      <c r="BW8" s="251">
        <v>5.56</v>
      </c>
      <c r="BX8" s="252">
        <v>5.56</v>
      </c>
      <c r="BY8" s="15">
        <v>5.56</v>
      </c>
      <c r="BZ8" s="15">
        <v>7.14</v>
      </c>
      <c r="CA8" s="15">
        <v>5.56</v>
      </c>
      <c r="CB8" s="15">
        <v>6.25</v>
      </c>
      <c r="CC8" s="15">
        <v>6.25</v>
      </c>
      <c r="CD8" s="15">
        <v>5.56</v>
      </c>
      <c r="CE8" s="15" t="s">
        <v>170</v>
      </c>
      <c r="CF8" s="15">
        <v>5.56</v>
      </c>
      <c r="CG8" s="15">
        <v>5.56</v>
      </c>
      <c r="CH8" s="15">
        <v>5.56</v>
      </c>
      <c r="CI8" s="15">
        <v>6.25</v>
      </c>
      <c r="CJ8" s="15">
        <v>5.56</v>
      </c>
      <c r="CK8" s="265">
        <v>6.25</v>
      </c>
      <c r="CL8" s="265">
        <v>5.56</v>
      </c>
      <c r="CM8" s="265">
        <v>5.56</v>
      </c>
      <c r="CN8" s="265">
        <v>5.56</v>
      </c>
      <c r="CO8" s="265">
        <v>5.56</v>
      </c>
      <c r="CP8" s="265">
        <v>5.56</v>
      </c>
      <c r="CQ8" s="265">
        <v>5.56</v>
      </c>
      <c r="CR8" s="265">
        <v>5.56</v>
      </c>
      <c r="CS8" s="265">
        <v>5.56</v>
      </c>
      <c r="CT8" s="265">
        <v>5.56</v>
      </c>
      <c r="CU8" s="265">
        <v>5.56</v>
      </c>
      <c r="CV8" s="265">
        <v>5.56</v>
      </c>
      <c r="CW8" s="14">
        <v>6.25</v>
      </c>
      <c r="CX8" s="14">
        <v>5.56</v>
      </c>
      <c r="CY8" s="14">
        <v>5.56</v>
      </c>
      <c r="CZ8" s="14">
        <v>5.56</v>
      </c>
      <c r="DA8" s="14">
        <v>5.56</v>
      </c>
      <c r="DB8" s="14">
        <v>5.56</v>
      </c>
      <c r="DC8" s="14">
        <v>5.56</v>
      </c>
      <c r="DD8" s="14">
        <v>5.56</v>
      </c>
      <c r="DE8" s="14">
        <v>6.25</v>
      </c>
      <c r="DF8" s="14">
        <v>6.25</v>
      </c>
      <c r="DG8" s="14">
        <v>5.56</v>
      </c>
      <c r="DH8" s="14">
        <v>6.25</v>
      </c>
      <c r="DI8" s="14">
        <v>5.56</v>
      </c>
      <c r="DJ8" s="14">
        <v>5.56</v>
      </c>
      <c r="DK8" s="14">
        <v>6.25</v>
      </c>
      <c r="DL8" s="14">
        <v>6.25</v>
      </c>
      <c r="DM8" s="14">
        <v>5.56</v>
      </c>
      <c r="DN8" s="14">
        <v>6.25</v>
      </c>
      <c r="DO8" s="14">
        <v>5.56</v>
      </c>
      <c r="DP8" s="14">
        <v>5.56</v>
      </c>
      <c r="DQ8" s="14">
        <v>6.25</v>
      </c>
      <c r="DR8" s="14">
        <v>5.56</v>
      </c>
      <c r="DS8" s="14">
        <v>5</v>
      </c>
      <c r="DT8" s="14">
        <v>5</v>
      </c>
      <c r="DU8" s="280">
        <v>5.56</v>
      </c>
      <c r="DV8" s="280">
        <v>5</v>
      </c>
      <c r="DW8" s="280">
        <v>5.56</v>
      </c>
      <c r="DX8" s="283">
        <v>5.56</v>
      </c>
      <c r="DY8" s="283">
        <v>5.56</v>
      </c>
      <c r="DZ8" s="283">
        <v>5.56</v>
      </c>
      <c r="EA8" s="283">
        <v>5.56</v>
      </c>
      <c r="EB8" s="283">
        <v>5.56</v>
      </c>
      <c r="EC8" s="283">
        <v>5.56</v>
      </c>
      <c r="ED8" s="283">
        <v>5.56</v>
      </c>
      <c r="EE8" s="283">
        <v>6.25</v>
      </c>
      <c r="EF8" s="283">
        <v>5.56</v>
      </c>
    </row>
    <row r="9" spans="1:136" x14ac:dyDescent="0.25">
      <c r="A9" s="25" t="s">
        <v>3</v>
      </c>
      <c r="B9" s="44">
        <v>1.95</v>
      </c>
      <c r="C9" s="45">
        <v>3.77</v>
      </c>
      <c r="D9" s="46">
        <v>6.59</v>
      </c>
      <c r="E9" s="61">
        <v>6.71</v>
      </c>
      <c r="F9" s="62">
        <v>32.08</v>
      </c>
      <c r="G9" s="63">
        <v>2.94</v>
      </c>
      <c r="H9" s="83">
        <v>7279.78</v>
      </c>
      <c r="I9" s="84">
        <v>8669.67</v>
      </c>
      <c r="J9" s="85">
        <v>8258.4699999999993</v>
      </c>
      <c r="K9" s="107">
        <v>14122.14</v>
      </c>
      <c r="L9" s="108">
        <v>14027.78</v>
      </c>
      <c r="M9" s="109">
        <v>14388.83</v>
      </c>
      <c r="N9" s="131">
        <v>23801.11</v>
      </c>
      <c r="O9" s="132">
        <v>35749.03</v>
      </c>
      <c r="P9" s="133">
        <v>34499.86</v>
      </c>
      <c r="Q9" s="155">
        <v>59697.99</v>
      </c>
      <c r="R9" s="156">
        <v>57349.58</v>
      </c>
      <c r="S9" s="157">
        <v>55821.11</v>
      </c>
      <c r="T9" s="179">
        <v>159175.69</v>
      </c>
      <c r="U9" s="180">
        <v>189847.92</v>
      </c>
      <c r="V9" s="181">
        <v>162964.24</v>
      </c>
      <c r="W9" s="203">
        <v>329662.15000000002</v>
      </c>
      <c r="X9" s="204">
        <v>307402.19</v>
      </c>
      <c r="Y9" s="205">
        <v>353426.39</v>
      </c>
      <c r="Z9" s="227">
        <v>28951.32</v>
      </c>
      <c r="AA9" s="228">
        <v>31080.83</v>
      </c>
      <c r="AB9" s="229">
        <v>30888.47</v>
      </c>
      <c r="AC9" s="13">
        <v>10.5</v>
      </c>
      <c r="AD9" s="13">
        <v>17.78</v>
      </c>
      <c r="AE9" s="13">
        <v>5.57</v>
      </c>
      <c r="AF9" s="13">
        <v>6079.33</v>
      </c>
      <c r="AG9" s="13">
        <v>7074.31</v>
      </c>
      <c r="AH9" s="13">
        <v>7672.54</v>
      </c>
      <c r="AI9" s="13">
        <v>13650.92</v>
      </c>
      <c r="AJ9" s="13">
        <v>14589.59</v>
      </c>
      <c r="AK9" s="13">
        <v>14756.68</v>
      </c>
      <c r="AL9" s="13">
        <v>23347.05</v>
      </c>
      <c r="AM9" s="13">
        <v>31564.67</v>
      </c>
      <c r="AN9" s="13">
        <v>30558.38</v>
      </c>
      <c r="AO9" s="13">
        <v>47539.5</v>
      </c>
      <c r="AP9" s="13">
        <v>52140.28</v>
      </c>
      <c r="AQ9" s="13">
        <v>57818.75</v>
      </c>
      <c r="AR9" s="13">
        <v>140200.14000000001</v>
      </c>
      <c r="AS9" s="13">
        <v>147665.97</v>
      </c>
      <c r="AT9" s="13">
        <v>106399.44</v>
      </c>
      <c r="AU9" s="13">
        <v>264758.33</v>
      </c>
      <c r="AV9" s="13">
        <v>305135.76</v>
      </c>
      <c r="AW9" s="13">
        <v>308700.69</v>
      </c>
      <c r="AX9" s="13">
        <v>32419.14</v>
      </c>
      <c r="AY9" s="13">
        <v>27495.83</v>
      </c>
      <c r="AZ9" s="13">
        <v>24430.42</v>
      </c>
      <c r="BA9" s="251">
        <v>158.80000000000001</v>
      </c>
      <c r="BB9" s="251">
        <v>90.15</v>
      </c>
      <c r="BC9" s="251">
        <v>26.08</v>
      </c>
      <c r="BD9" s="251">
        <v>6537.78</v>
      </c>
      <c r="BE9" s="251">
        <v>4250.87</v>
      </c>
      <c r="BF9" s="251">
        <v>6723.18</v>
      </c>
      <c r="BG9" s="251">
        <v>14305.07</v>
      </c>
      <c r="BH9" s="251">
        <v>16205.88</v>
      </c>
      <c r="BI9" s="251">
        <v>16124.94</v>
      </c>
      <c r="BJ9" s="251">
        <v>28021.11</v>
      </c>
      <c r="BK9" s="251">
        <v>25778.59</v>
      </c>
      <c r="BL9" s="251">
        <v>22770.83</v>
      </c>
      <c r="BM9" s="251">
        <v>54696.67</v>
      </c>
      <c r="BN9" s="251">
        <v>46596.11</v>
      </c>
      <c r="BO9" s="251">
        <v>69315.97</v>
      </c>
      <c r="BP9" s="251">
        <v>159507.12</v>
      </c>
      <c r="BQ9" s="251">
        <v>155512.15</v>
      </c>
      <c r="BR9" s="251">
        <v>162477.78</v>
      </c>
      <c r="BS9" s="251">
        <v>234048.26</v>
      </c>
      <c r="BT9" s="251">
        <v>315617.58</v>
      </c>
      <c r="BU9" s="251">
        <v>311866.67</v>
      </c>
      <c r="BV9" s="251">
        <v>29983.86</v>
      </c>
      <c r="BW9" s="251">
        <v>30048.720000000001</v>
      </c>
      <c r="BX9" s="252">
        <v>30346.880000000001</v>
      </c>
      <c r="BY9" s="15">
        <v>39.31</v>
      </c>
      <c r="BZ9" s="15">
        <v>29.22</v>
      </c>
      <c r="CA9" s="15">
        <v>38.909999999999997</v>
      </c>
      <c r="CB9" s="15">
        <v>7724.63</v>
      </c>
      <c r="CC9" s="15">
        <v>7102.51</v>
      </c>
      <c r="CD9" s="15">
        <v>6662.26</v>
      </c>
      <c r="CE9" s="15" t="s">
        <v>170</v>
      </c>
      <c r="CF9" s="15">
        <v>61951.25</v>
      </c>
      <c r="CG9" s="15">
        <v>58506.94</v>
      </c>
      <c r="CH9" s="15">
        <v>312739.93</v>
      </c>
      <c r="CI9" s="15">
        <v>324256.25</v>
      </c>
      <c r="CJ9" s="15">
        <v>296852.08</v>
      </c>
      <c r="CK9" s="265">
        <v>91.91</v>
      </c>
      <c r="CL9" s="265">
        <v>16.170000000000002</v>
      </c>
      <c r="CM9" s="265">
        <v>30.17</v>
      </c>
      <c r="CN9" s="265">
        <v>7069.22</v>
      </c>
      <c r="CO9" s="265">
        <v>6630.33</v>
      </c>
      <c r="CP9" s="265">
        <v>8152.61</v>
      </c>
      <c r="CQ9" s="265">
        <v>58892.36</v>
      </c>
      <c r="CR9" s="265">
        <v>46608.69</v>
      </c>
      <c r="CS9" s="265">
        <v>60227.92</v>
      </c>
      <c r="CT9" s="265">
        <v>309219.78999999998</v>
      </c>
      <c r="CU9" s="265">
        <v>256977.78</v>
      </c>
      <c r="CV9" s="265">
        <v>240219.44</v>
      </c>
      <c r="CW9" s="14">
        <v>26.63</v>
      </c>
      <c r="CX9" s="14">
        <v>119.24</v>
      </c>
      <c r="CY9" s="14">
        <v>6.38</v>
      </c>
      <c r="CZ9" s="14">
        <v>2495.5700000000002</v>
      </c>
      <c r="DA9" s="14">
        <v>2890.73</v>
      </c>
      <c r="DB9" s="14">
        <v>7082.84</v>
      </c>
      <c r="DC9" s="14">
        <v>14921.75</v>
      </c>
      <c r="DD9" s="14">
        <v>12519.58</v>
      </c>
      <c r="DE9" s="14">
        <v>17136.189999999999</v>
      </c>
      <c r="DF9" s="14">
        <v>30784.66</v>
      </c>
      <c r="DG9" s="14">
        <v>27540.17</v>
      </c>
      <c r="DH9" s="14">
        <v>31653.22</v>
      </c>
      <c r="DI9" s="14">
        <v>25324.51</v>
      </c>
      <c r="DJ9" s="14">
        <v>56736.04</v>
      </c>
      <c r="DK9" s="14">
        <v>66923.83</v>
      </c>
      <c r="DL9" s="14">
        <v>140691.41</v>
      </c>
      <c r="DM9" s="14">
        <v>164604.03</v>
      </c>
      <c r="DN9" s="14">
        <v>160155.78</v>
      </c>
      <c r="DO9" s="14">
        <v>256555.21</v>
      </c>
      <c r="DP9" s="14">
        <v>317719.09999999998</v>
      </c>
      <c r="DQ9" s="14">
        <v>346513.67</v>
      </c>
      <c r="DR9" s="14">
        <v>24680.76</v>
      </c>
      <c r="DS9" s="14">
        <v>25851.439999999999</v>
      </c>
      <c r="DT9" s="14">
        <v>24648.13</v>
      </c>
      <c r="DU9" s="280">
        <v>7.47</v>
      </c>
      <c r="DV9" s="280">
        <v>5.28</v>
      </c>
      <c r="DW9" s="280">
        <v>22.9</v>
      </c>
      <c r="DX9" s="283">
        <v>6779.92</v>
      </c>
      <c r="DY9" s="283">
        <v>6670.65</v>
      </c>
      <c r="DZ9" s="283">
        <v>7421.46</v>
      </c>
      <c r="EA9" s="283">
        <v>51498.33</v>
      </c>
      <c r="EB9" s="283">
        <v>50301.39</v>
      </c>
      <c r="EC9" s="283">
        <v>49640.92</v>
      </c>
      <c r="ED9" s="283">
        <v>252338.33</v>
      </c>
      <c r="EE9" s="283">
        <v>299843.75</v>
      </c>
      <c r="EF9" s="283">
        <v>259953.47</v>
      </c>
    </row>
    <row r="10" spans="1:136" x14ac:dyDescent="0.25">
      <c r="A10" s="25" t="s">
        <v>4</v>
      </c>
      <c r="B10" s="44">
        <v>185.14</v>
      </c>
      <c r="C10" s="45">
        <v>174.53</v>
      </c>
      <c r="D10" s="46">
        <v>137.71</v>
      </c>
      <c r="E10" s="61">
        <v>155.91</v>
      </c>
      <c r="F10" s="62">
        <v>308.47000000000003</v>
      </c>
      <c r="G10" s="63">
        <v>152.5</v>
      </c>
      <c r="H10" s="83">
        <v>5678.58</v>
      </c>
      <c r="I10" s="84">
        <v>7386.78</v>
      </c>
      <c r="J10" s="85">
        <v>6396.36</v>
      </c>
      <c r="K10" s="107">
        <v>10726.69</v>
      </c>
      <c r="L10" s="108">
        <v>11674.42</v>
      </c>
      <c r="M10" s="109">
        <v>11255.28</v>
      </c>
      <c r="N10" s="131">
        <v>17919.310000000001</v>
      </c>
      <c r="O10" s="132">
        <v>27034.31</v>
      </c>
      <c r="P10" s="133">
        <v>26107.360000000001</v>
      </c>
      <c r="Q10" s="155">
        <v>47184.51</v>
      </c>
      <c r="R10" s="156">
        <v>42044.03</v>
      </c>
      <c r="S10" s="157">
        <v>43660.83</v>
      </c>
      <c r="T10" s="179">
        <v>114081.94</v>
      </c>
      <c r="U10" s="180">
        <v>160189.57999999999</v>
      </c>
      <c r="V10" s="181">
        <v>113051.74</v>
      </c>
      <c r="W10" s="203">
        <v>246097.57</v>
      </c>
      <c r="X10" s="204">
        <v>224895</v>
      </c>
      <c r="Y10" s="205">
        <v>292479.51</v>
      </c>
      <c r="Z10" s="227">
        <v>21986.11</v>
      </c>
      <c r="AA10" s="228">
        <v>22482.78</v>
      </c>
      <c r="AB10" s="229">
        <v>23136.25</v>
      </c>
      <c r="AC10" s="13">
        <v>109.61</v>
      </c>
      <c r="AD10" s="13">
        <v>221.08</v>
      </c>
      <c r="AE10" s="13">
        <v>96.57</v>
      </c>
      <c r="AF10" s="13">
        <v>2750.54</v>
      </c>
      <c r="AG10" s="13">
        <v>3857.92</v>
      </c>
      <c r="AH10" s="13">
        <v>3725.96</v>
      </c>
      <c r="AI10" s="13">
        <v>6790.88</v>
      </c>
      <c r="AJ10" s="13">
        <v>6666.76</v>
      </c>
      <c r="AK10" s="13">
        <v>4476.93</v>
      </c>
      <c r="AL10" s="13">
        <v>14054.75</v>
      </c>
      <c r="AM10" s="13">
        <v>11167.56</v>
      </c>
      <c r="AN10" s="13">
        <v>15441.03</v>
      </c>
      <c r="AO10" s="13">
        <v>17178.47</v>
      </c>
      <c r="AP10" s="13">
        <v>26779.03</v>
      </c>
      <c r="AQ10" s="13">
        <v>22975.14</v>
      </c>
      <c r="AR10" s="13">
        <v>45609.1</v>
      </c>
      <c r="AS10" s="13">
        <v>57781.94</v>
      </c>
      <c r="AT10" s="13">
        <v>37871.25</v>
      </c>
      <c r="AU10" s="13">
        <v>115353.13</v>
      </c>
      <c r="AV10" s="13">
        <v>79257.289999999994</v>
      </c>
      <c r="AW10" s="13">
        <v>132505.21</v>
      </c>
      <c r="AX10" s="13">
        <v>19564.61</v>
      </c>
      <c r="AY10" s="13">
        <v>15837.85</v>
      </c>
      <c r="AZ10" s="13">
        <v>15923.06</v>
      </c>
      <c r="BA10" s="251">
        <v>678.89</v>
      </c>
      <c r="BB10" s="251">
        <v>134.66</v>
      </c>
      <c r="BC10" s="251">
        <v>133.66</v>
      </c>
      <c r="BD10" s="251">
        <v>926.8</v>
      </c>
      <c r="BE10" s="251">
        <v>724.51</v>
      </c>
      <c r="BF10" s="251">
        <v>932.98</v>
      </c>
      <c r="BG10" s="251">
        <v>1587.02</v>
      </c>
      <c r="BH10" s="251">
        <v>1724.63</v>
      </c>
      <c r="BI10" s="251">
        <v>1881.98</v>
      </c>
      <c r="BJ10" s="251">
        <v>3471.58</v>
      </c>
      <c r="BK10" s="251">
        <v>2742.28</v>
      </c>
      <c r="BL10" s="251">
        <v>2596.0300000000002</v>
      </c>
      <c r="BM10" s="251">
        <v>5082.4399999999996</v>
      </c>
      <c r="BN10" s="251">
        <v>4306.47</v>
      </c>
      <c r="BO10" s="251">
        <v>7374.21</v>
      </c>
      <c r="BP10" s="251">
        <v>16575.759999999998</v>
      </c>
      <c r="BQ10" s="251">
        <v>15425.76</v>
      </c>
      <c r="BR10" s="251">
        <v>18214.64</v>
      </c>
      <c r="BS10" s="251">
        <v>27336.080000000002</v>
      </c>
      <c r="BT10" s="251">
        <v>37465.589999999997</v>
      </c>
      <c r="BU10" s="251">
        <v>30807</v>
      </c>
      <c r="BV10" s="251">
        <v>8291.36</v>
      </c>
      <c r="BW10" s="251">
        <v>9507.75</v>
      </c>
      <c r="BX10" s="252">
        <v>9201.36</v>
      </c>
      <c r="BY10" s="15">
        <v>63.14</v>
      </c>
      <c r="BZ10" s="15">
        <v>51.71</v>
      </c>
      <c r="CA10" s="15">
        <v>34.119999999999997</v>
      </c>
      <c r="CB10" s="15">
        <v>1465.33</v>
      </c>
      <c r="CC10" s="15">
        <v>1260.99</v>
      </c>
      <c r="CD10" s="15">
        <v>1265.3699999999999</v>
      </c>
      <c r="CE10" s="15" t="s">
        <v>170</v>
      </c>
      <c r="CF10" s="15">
        <v>11364.67</v>
      </c>
      <c r="CG10" s="15">
        <v>8265.07</v>
      </c>
      <c r="CH10" s="15">
        <v>62146.32</v>
      </c>
      <c r="CI10" s="15">
        <v>70103.13</v>
      </c>
      <c r="CJ10" s="15">
        <v>55380.69</v>
      </c>
      <c r="CK10" s="265">
        <v>31.26</v>
      </c>
      <c r="CL10" s="265">
        <v>30.45</v>
      </c>
      <c r="CM10" s="265">
        <v>25.02</v>
      </c>
      <c r="CN10" s="265">
        <v>825.32</v>
      </c>
      <c r="CO10" s="265">
        <v>743.3</v>
      </c>
      <c r="CP10" s="265">
        <v>954.4</v>
      </c>
      <c r="CQ10" s="265">
        <v>6576.43</v>
      </c>
      <c r="CR10" s="265">
        <v>6364.7</v>
      </c>
      <c r="CS10" s="265">
        <v>7335.97</v>
      </c>
      <c r="CT10" s="265">
        <v>39419.75</v>
      </c>
      <c r="CU10" s="265">
        <v>28779.24</v>
      </c>
      <c r="CV10" s="265">
        <v>5776.91</v>
      </c>
      <c r="CW10" s="14">
        <v>131.88999999999999</v>
      </c>
      <c r="CX10" s="14">
        <v>128.53</v>
      </c>
      <c r="CY10" s="14">
        <v>87.4</v>
      </c>
      <c r="CZ10" s="14">
        <v>1440.91</v>
      </c>
      <c r="DA10" s="14">
        <v>1538.51</v>
      </c>
      <c r="DB10" s="14">
        <v>3025.26</v>
      </c>
      <c r="DC10" s="14">
        <v>7426.17</v>
      </c>
      <c r="DD10" s="14">
        <v>7093.06</v>
      </c>
      <c r="DE10" s="14">
        <v>8179.5</v>
      </c>
      <c r="DF10" s="14">
        <v>14364.78</v>
      </c>
      <c r="DG10" s="14">
        <v>14280.92</v>
      </c>
      <c r="DH10" s="14">
        <v>16208.44</v>
      </c>
      <c r="DI10" s="14">
        <v>11352.36</v>
      </c>
      <c r="DJ10" s="14">
        <v>30486.6</v>
      </c>
      <c r="DK10" s="14">
        <v>37039.769999999997</v>
      </c>
      <c r="DL10" s="14">
        <v>71159.06</v>
      </c>
      <c r="DM10" s="14">
        <v>91012.36</v>
      </c>
      <c r="DN10" s="14">
        <v>79890.78</v>
      </c>
      <c r="DO10" s="14">
        <v>117651.74</v>
      </c>
      <c r="DP10" s="14">
        <v>136430.9</v>
      </c>
      <c r="DQ10" s="14">
        <v>137704.29999999999</v>
      </c>
      <c r="DR10" s="14">
        <v>17055.689999999999</v>
      </c>
      <c r="DS10" s="14">
        <v>16263.81</v>
      </c>
      <c r="DT10" s="14">
        <v>15609.63</v>
      </c>
      <c r="DU10" s="280">
        <v>34.86</v>
      </c>
      <c r="DV10" s="280">
        <v>37.03</v>
      </c>
      <c r="DW10" s="280">
        <v>34.369999999999997</v>
      </c>
      <c r="DX10" s="283">
        <v>1510.58</v>
      </c>
      <c r="DY10" s="283">
        <v>1228.33</v>
      </c>
      <c r="DZ10" s="283">
        <v>1376.07</v>
      </c>
      <c r="EA10" s="283">
        <v>8082.64</v>
      </c>
      <c r="EB10" s="283">
        <v>8027.94</v>
      </c>
      <c r="EC10" s="283">
        <v>9501.4699999999993</v>
      </c>
      <c r="ED10" s="283">
        <v>46542.5</v>
      </c>
      <c r="EE10" s="283">
        <v>51326.720000000001</v>
      </c>
      <c r="EF10" s="283">
        <v>48324.86</v>
      </c>
    </row>
    <row r="11" spans="1:136" x14ac:dyDescent="0.25">
      <c r="A11" s="25" t="s">
        <v>5</v>
      </c>
      <c r="B11" s="44">
        <v>11.11</v>
      </c>
      <c r="C11" s="45">
        <v>4.95</v>
      </c>
      <c r="D11" s="46">
        <v>11.11</v>
      </c>
      <c r="E11" s="61">
        <v>5.97</v>
      </c>
      <c r="F11" s="62">
        <v>28.12</v>
      </c>
      <c r="G11" s="63">
        <v>4.54</v>
      </c>
      <c r="H11" s="83">
        <v>6057.81</v>
      </c>
      <c r="I11" s="84">
        <v>9375.4699999999993</v>
      </c>
      <c r="J11" s="85">
        <v>8351</v>
      </c>
      <c r="K11" s="107">
        <v>11029.19</v>
      </c>
      <c r="L11" s="108">
        <v>10346.469999999999</v>
      </c>
      <c r="M11" s="109">
        <v>9212.44</v>
      </c>
      <c r="N11" s="131">
        <v>18264.03</v>
      </c>
      <c r="O11" s="132">
        <v>30395.279999999999</v>
      </c>
      <c r="P11" s="133">
        <v>25571.11</v>
      </c>
      <c r="Q11" s="155">
        <v>40953.47</v>
      </c>
      <c r="R11" s="156">
        <v>46899.03</v>
      </c>
      <c r="S11" s="157">
        <v>36048.06</v>
      </c>
      <c r="T11" s="179">
        <v>116510.42</v>
      </c>
      <c r="U11" s="180">
        <v>146452.07999999999</v>
      </c>
      <c r="V11" s="181">
        <v>167018.4</v>
      </c>
      <c r="W11" s="203">
        <v>250791.67</v>
      </c>
      <c r="X11" s="204">
        <v>203279.69</v>
      </c>
      <c r="Y11" s="205">
        <v>315332.28999999998</v>
      </c>
      <c r="Z11" s="227">
        <v>17648.54</v>
      </c>
      <c r="AA11" s="228">
        <v>17862.36</v>
      </c>
      <c r="AB11" s="229">
        <v>23562.43</v>
      </c>
      <c r="AC11" s="13">
        <v>72.45</v>
      </c>
      <c r="AD11" s="13">
        <v>11.11</v>
      </c>
      <c r="AE11" s="13">
        <v>11.11</v>
      </c>
      <c r="AF11" s="13">
        <v>2199.7199999999998</v>
      </c>
      <c r="AG11" s="13">
        <v>3506.45</v>
      </c>
      <c r="AH11" s="13">
        <v>3110.21</v>
      </c>
      <c r="AI11" s="13">
        <v>5484.74</v>
      </c>
      <c r="AJ11" s="13">
        <v>6586.88</v>
      </c>
      <c r="AK11" s="13">
        <v>4141.1899999999996</v>
      </c>
      <c r="AL11" s="13">
        <v>12167.93</v>
      </c>
      <c r="AM11" s="13">
        <v>13942.28</v>
      </c>
      <c r="AN11" s="13">
        <v>18320.63</v>
      </c>
      <c r="AO11" s="13">
        <v>16736.080000000002</v>
      </c>
      <c r="AP11" s="13">
        <v>29096.32</v>
      </c>
      <c r="AQ11" s="13">
        <v>27537.43</v>
      </c>
      <c r="AR11" s="13">
        <v>51292.22</v>
      </c>
      <c r="AS11" s="13">
        <v>81560.42</v>
      </c>
      <c r="AT11" s="13">
        <v>49957.71</v>
      </c>
      <c r="AU11" s="13">
        <v>75738.89</v>
      </c>
      <c r="AV11" s="13">
        <v>82984.03</v>
      </c>
      <c r="AW11" s="13">
        <v>133831.94</v>
      </c>
      <c r="AX11" s="13">
        <v>19984.3</v>
      </c>
      <c r="AY11" s="13">
        <v>13439.51</v>
      </c>
      <c r="AZ11" s="13">
        <v>12472.5</v>
      </c>
      <c r="BA11" s="251">
        <v>25.28</v>
      </c>
      <c r="BB11" s="251">
        <v>9.93</v>
      </c>
      <c r="BC11" s="251">
        <v>7.57</v>
      </c>
      <c r="BD11" s="251">
        <v>1148.5</v>
      </c>
      <c r="BE11" s="251">
        <v>871.37</v>
      </c>
      <c r="BF11" s="251">
        <v>984.05</v>
      </c>
      <c r="BG11" s="251">
        <v>1812.97</v>
      </c>
      <c r="BH11" s="251">
        <v>2227.5300000000002</v>
      </c>
      <c r="BI11" s="251">
        <v>3493.18</v>
      </c>
      <c r="BJ11" s="251">
        <v>4444.25</v>
      </c>
      <c r="BK11" s="251">
        <v>4010.09</v>
      </c>
      <c r="BL11" s="251">
        <v>5064.93</v>
      </c>
      <c r="BM11" s="251">
        <v>7593.75</v>
      </c>
      <c r="BN11" s="251">
        <v>7663.47</v>
      </c>
      <c r="BO11" s="251">
        <v>11527.64</v>
      </c>
      <c r="BP11" s="251">
        <v>29160.35</v>
      </c>
      <c r="BQ11" s="251">
        <v>28805.97</v>
      </c>
      <c r="BR11" s="251">
        <v>24179.31</v>
      </c>
      <c r="BS11" s="251">
        <v>35544.33</v>
      </c>
      <c r="BT11" s="251">
        <v>42916.13</v>
      </c>
      <c r="BU11" s="251">
        <v>43480.25</v>
      </c>
      <c r="BV11" s="251">
        <v>13187.97</v>
      </c>
      <c r="BW11" s="251">
        <v>10661.75</v>
      </c>
      <c r="BX11" s="252">
        <v>13336.18</v>
      </c>
      <c r="BY11" s="15">
        <v>4.82</v>
      </c>
      <c r="BZ11" s="15">
        <v>17.579999999999998</v>
      </c>
      <c r="CA11" s="15">
        <v>5.35</v>
      </c>
      <c r="CB11" s="15">
        <v>1687.97</v>
      </c>
      <c r="CC11" s="15">
        <v>2496.56</v>
      </c>
      <c r="CD11" s="15">
        <v>3132.67</v>
      </c>
      <c r="CE11" s="15" t="s">
        <v>170</v>
      </c>
      <c r="CF11" s="15">
        <v>16307.43</v>
      </c>
      <c r="CG11" s="15">
        <v>12310.32</v>
      </c>
      <c r="CH11" s="15">
        <v>110798.96</v>
      </c>
      <c r="CI11" s="15">
        <v>82976.72</v>
      </c>
      <c r="CJ11" s="15">
        <v>91436.6</v>
      </c>
      <c r="CK11" s="265">
        <v>12.5</v>
      </c>
      <c r="CL11" s="265">
        <v>11.11</v>
      </c>
      <c r="CM11" s="265">
        <v>11.11</v>
      </c>
      <c r="CN11" s="265">
        <v>1252.6199999999999</v>
      </c>
      <c r="CO11" s="265">
        <v>1171.17</v>
      </c>
      <c r="CP11" s="265">
        <v>1378.6</v>
      </c>
      <c r="CQ11" s="265">
        <v>6883.74</v>
      </c>
      <c r="CR11" s="265">
        <v>9016.75</v>
      </c>
      <c r="CS11" s="265">
        <v>8808.67</v>
      </c>
      <c r="CT11" s="265">
        <v>88651.11</v>
      </c>
      <c r="CU11" s="265">
        <v>52684.31</v>
      </c>
      <c r="CV11" s="265">
        <v>10184.67</v>
      </c>
      <c r="CW11" s="14">
        <v>6.92</v>
      </c>
      <c r="CX11" s="14">
        <v>15.4</v>
      </c>
      <c r="CY11" s="14">
        <v>4.0599999999999996</v>
      </c>
      <c r="CZ11" s="14">
        <v>1041.27</v>
      </c>
      <c r="DA11" s="14">
        <v>1972.06</v>
      </c>
      <c r="DB11" s="14">
        <v>4252.5200000000004</v>
      </c>
      <c r="DC11" s="14">
        <v>8034.64</v>
      </c>
      <c r="DD11" s="14">
        <v>6802.03</v>
      </c>
      <c r="DE11" s="14">
        <v>6746.59</v>
      </c>
      <c r="DF11" s="14">
        <v>13429.53</v>
      </c>
      <c r="DG11" s="14">
        <v>15142.53</v>
      </c>
      <c r="DH11" s="14">
        <v>17351.38</v>
      </c>
      <c r="DI11" s="14">
        <v>9829.93</v>
      </c>
      <c r="DJ11" s="14">
        <v>27222.85</v>
      </c>
      <c r="DK11" s="14">
        <v>32483.360000000001</v>
      </c>
      <c r="DL11" s="14">
        <v>89470.63</v>
      </c>
      <c r="DM11" s="14">
        <v>88976.67</v>
      </c>
      <c r="DN11" s="14">
        <v>83286.559999999998</v>
      </c>
      <c r="DO11" s="14">
        <v>163501.74</v>
      </c>
      <c r="DP11" s="14">
        <v>195569.44</v>
      </c>
      <c r="DQ11" s="14">
        <v>144991.41</v>
      </c>
      <c r="DR11" s="14">
        <v>14516.18</v>
      </c>
      <c r="DS11" s="14">
        <v>15981.69</v>
      </c>
      <c r="DT11" s="14">
        <v>14006.25</v>
      </c>
      <c r="DU11" s="280">
        <v>11.11</v>
      </c>
      <c r="DV11" s="280">
        <v>10</v>
      </c>
      <c r="DW11" s="280">
        <v>11.11</v>
      </c>
      <c r="DX11" s="283">
        <v>2529.2199999999998</v>
      </c>
      <c r="DY11" s="283">
        <v>1388.21</v>
      </c>
      <c r="DZ11" s="283">
        <v>1293.53</v>
      </c>
      <c r="EA11" s="283">
        <v>7809.17</v>
      </c>
      <c r="EB11" s="283">
        <v>8743.14</v>
      </c>
      <c r="EC11" s="283">
        <v>14660.92</v>
      </c>
      <c r="ED11" s="283">
        <v>50471.25</v>
      </c>
      <c r="EE11" s="283">
        <v>54865.94</v>
      </c>
      <c r="EF11" s="283">
        <v>56443.47</v>
      </c>
    </row>
    <row r="12" spans="1:136" x14ac:dyDescent="0.25">
      <c r="A12" s="25"/>
      <c r="B12" s="47" t="s">
        <v>15</v>
      </c>
      <c r="C12" s="48" t="s">
        <v>14</v>
      </c>
      <c r="D12" s="49" t="s">
        <v>166</v>
      </c>
      <c r="E12" s="64" t="s">
        <v>15</v>
      </c>
      <c r="F12" s="65" t="s">
        <v>14</v>
      </c>
      <c r="G12" s="66" t="s">
        <v>166</v>
      </c>
      <c r="H12" s="86" t="s">
        <v>15</v>
      </c>
      <c r="I12" s="87" t="s">
        <v>14</v>
      </c>
      <c r="J12" s="88" t="s">
        <v>166</v>
      </c>
      <c r="K12" s="110" t="s">
        <v>15</v>
      </c>
      <c r="L12" s="111" t="s">
        <v>14</v>
      </c>
      <c r="M12" s="112" t="s">
        <v>166</v>
      </c>
      <c r="N12" s="134" t="s">
        <v>15</v>
      </c>
      <c r="O12" s="135" t="s">
        <v>14</v>
      </c>
      <c r="P12" s="136" t="s">
        <v>166</v>
      </c>
      <c r="Q12" s="158" t="s">
        <v>15</v>
      </c>
      <c r="R12" s="159" t="s">
        <v>14</v>
      </c>
      <c r="S12" s="160" t="s">
        <v>166</v>
      </c>
      <c r="T12" s="182" t="s">
        <v>15</v>
      </c>
      <c r="U12" s="183" t="s">
        <v>14</v>
      </c>
      <c r="V12" s="184" t="s">
        <v>166</v>
      </c>
      <c r="W12" s="206" t="s">
        <v>15</v>
      </c>
      <c r="X12" s="207" t="s">
        <v>14</v>
      </c>
      <c r="Y12" s="208" t="s">
        <v>166</v>
      </c>
      <c r="Z12" s="230" t="s">
        <v>15</v>
      </c>
      <c r="AA12" s="231" t="s">
        <v>14</v>
      </c>
      <c r="AB12" s="232" t="s">
        <v>166</v>
      </c>
      <c r="AC12" s="242" t="s">
        <v>15</v>
      </c>
      <c r="AD12" s="242" t="s">
        <v>14</v>
      </c>
      <c r="AE12" s="242" t="s">
        <v>166</v>
      </c>
      <c r="AF12" s="242" t="s">
        <v>15</v>
      </c>
      <c r="AG12" s="242" t="s">
        <v>14</v>
      </c>
      <c r="AH12" s="242" t="s">
        <v>166</v>
      </c>
      <c r="AI12" s="242" t="s">
        <v>15</v>
      </c>
      <c r="AJ12" s="242" t="s">
        <v>14</v>
      </c>
      <c r="AK12" s="242" t="s">
        <v>166</v>
      </c>
      <c r="AL12" s="242" t="s">
        <v>15</v>
      </c>
      <c r="AM12" s="242" t="s">
        <v>14</v>
      </c>
      <c r="AN12" s="242" t="s">
        <v>166</v>
      </c>
      <c r="AO12" s="242" t="s">
        <v>15</v>
      </c>
      <c r="AP12" s="242" t="s">
        <v>14</v>
      </c>
      <c r="AQ12" s="242" t="s">
        <v>166</v>
      </c>
      <c r="AR12" s="242" t="s">
        <v>15</v>
      </c>
      <c r="AS12" s="242" t="s">
        <v>14</v>
      </c>
      <c r="AT12" s="242" t="s">
        <v>166</v>
      </c>
      <c r="AU12" s="242" t="s">
        <v>15</v>
      </c>
      <c r="AV12" s="242" t="s">
        <v>14</v>
      </c>
      <c r="AW12" s="242" t="s">
        <v>166</v>
      </c>
      <c r="AX12" s="242" t="s">
        <v>15</v>
      </c>
      <c r="AY12" s="242" t="s">
        <v>14</v>
      </c>
      <c r="AZ12" s="242" t="s">
        <v>166</v>
      </c>
      <c r="BA12" s="253" t="s">
        <v>15</v>
      </c>
      <c r="BB12" s="253" t="s">
        <v>14</v>
      </c>
      <c r="BC12" s="253" t="s">
        <v>166</v>
      </c>
      <c r="BD12" s="253" t="s">
        <v>15</v>
      </c>
      <c r="BE12" s="253" t="s">
        <v>14</v>
      </c>
      <c r="BF12" s="253" t="s">
        <v>166</v>
      </c>
      <c r="BG12" s="253" t="s">
        <v>15</v>
      </c>
      <c r="BH12" s="253" t="s">
        <v>14</v>
      </c>
      <c r="BI12" s="253" t="s">
        <v>166</v>
      </c>
      <c r="BJ12" s="253" t="s">
        <v>15</v>
      </c>
      <c r="BK12" s="253" t="s">
        <v>14</v>
      </c>
      <c r="BL12" s="253" t="s">
        <v>166</v>
      </c>
      <c r="BM12" s="253" t="s">
        <v>15</v>
      </c>
      <c r="BN12" s="253" t="s">
        <v>14</v>
      </c>
      <c r="BO12" s="253" t="s">
        <v>166</v>
      </c>
      <c r="BP12" s="253" t="s">
        <v>15</v>
      </c>
      <c r="BQ12" s="253" t="s">
        <v>14</v>
      </c>
      <c r="BR12" s="253" t="s">
        <v>166</v>
      </c>
      <c r="BS12" s="253" t="s">
        <v>15</v>
      </c>
      <c r="BT12" s="253" t="s">
        <v>14</v>
      </c>
      <c r="BU12" s="253" t="s">
        <v>166</v>
      </c>
      <c r="BV12" s="253" t="s">
        <v>15</v>
      </c>
      <c r="BW12" s="253" t="s">
        <v>14</v>
      </c>
      <c r="BX12" s="253" t="s">
        <v>166</v>
      </c>
      <c r="BY12" s="259" t="s">
        <v>15</v>
      </c>
      <c r="BZ12" s="259" t="s">
        <v>14</v>
      </c>
      <c r="CA12" s="259" t="s">
        <v>166</v>
      </c>
      <c r="CB12" s="259" t="s">
        <v>15</v>
      </c>
      <c r="CC12" s="259" t="s">
        <v>14</v>
      </c>
      <c r="CD12" s="259" t="s">
        <v>166</v>
      </c>
      <c r="CE12" s="259" t="s">
        <v>15</v>
      </c>
      <c r="CF12" s="259" t="s">
        <v>14</v>
      </c>
      <c r="CG12" s="259" t="s">
        <v>166</v>
      </c>
      <c r="CH12" s="259" t="s">
        <v>15</v>
      </c>
      <c r="CI12" s="259" t="s">
        <v>14</v>
      </c>
      <c r="CJ12" s="259" t="s">
        <v>166</v>
      </c>
      <c r="CK12" s="268" t="s">
        <v>15</v>
      </c>
      <c r="CL12" s="268" t="s">
        <v>14</v>
      </c>
      <c r="CM12" s="268" t="s">
        <v>166</v>
      </c>
      <c r="CN12" s="268" t="s">
        <v>15</v>
      </c>
      <c r="CO12" s="268" t="s">
        <v>14</v>
      </c>
      <c r="CP12" s="268" t="s">
        <v>166</v>
      </c>
      <c r="CQ12" s="268" t="s">
        <v>15</v>
      </c>
      <c r="CR12" s="268" t="s">
        <v>14</v>
      </c>
      <c r="CS12" s="268" t="s">
        <v>166</v>
      </c>
      <c r="CT12" s="268" t="s">
        <v>15</v>
      </c>
      <c r="CU12" s="268" t="s">
        <v>14</v>
      </c>
      <c r="CV12" s="268" t="s">
        <v>166</v>
      </c>
      <c r="CW12" s="274" t="s">
        <v>15</v>
      </c>
      <c r="CX12" s="274" t="s">
        <v>14</v>
      </c>
      <c r="CY12" s="274" t="s">
        <v>166</v>
      </c>
      <c r="CZ12" s="274" t="s">
        <v>15</v>
      </c>
      <c r="DA12" s="274" t="s">
        <v>14</v>
      </c>
      <c r="DB12" s="274" t="s">
        <v>166</v>
      </c>
      <c r="DC12" s="274" t="s">
        <v>15</v>
      </c>
      <c r="DD12" s="274" t="s">
        <v>14</v>
      </c>
      <c r="DE12" s="274" t="s">
        <v>166</v>
      </c>
      <c r="DF12" s="274" t="s">
        <v>15</v>
      </c>
      <c r="DG12" s="274" t="s">
        <v>14</v>
      </c>
      <c r="DH12" s="274" t="s">
        <v>166</v>
      </c>
      <c r="DI12" s="274" t="s">
        <v>15</v>
      </c>
      <c r="DJ12" s="274" t="s">
        <v>14</v>
      </c>
      <c r="DK12" s="274" t="s">
        <v>166</v>
      </c>
      <c r="DL12" s="274" t="s">
        <v>15</v>
      </c>
      <c r="DM12" s="274" t="s">
        <v>14</v>
      </c>
      <c r="DN12" s="274" t="s">
        <v>166</v>
      </c>
      <c r="DO12" s="274" t="s">
        <v>15</v>
      </c>
      <c r="DP12" s="274" t="s">
        <v>14</v>
      </c>
      <c r="DQ12" s="274" t="s">
        <v>166</v>
      </c>
      <c r="DR12" s="274" t="s">
        <v>15</v>
      </c>
      <c r="DS12" s="274" t="s">
        <v>14</v>
      </c>
      <c r="DT12" s="274" t="s">
        <v>166</v>
      </c>
      <c r="DU12" s="284" t="s">
        <v>15</v>
      </c>
      <c r="DV12" s="284" t="s">
        <v>14</v>
      </c>
      <c r="DW12" s="284" t="s">
        <v>166</v>
      </c>
      <c r="DX12" s="284" t="s">
        <v>15</v>
      </c>
      <c r="DY12" s="284" t="s">
        <v>14</v>
      </c>
      <c r="DZ12" s="284" t="s">
        <v>166</v>
      </c>
      <c r="EA12" s="284" t="s">
        <v>15</v>
      </c>
      <c r="EB12" s="284" t="s">
        <v>14</v>
      </c>
      <c r="EC12" s="284" t="s">
        <v>166</v>
      </c>
      <c r="ED12" s="284" t="s">
        <v>15</v>
      </c>
      <c r="EE12" s="284" t="s">
        <v>14</v>
      </c>
      <c r="EF12" s="284" t="s">
        <v>166</v>
      </c>
    </row>
    <row r="13" spans="1:136" x14ac:dyDescent="0.25">
      <c r="A13" s="36" t="s">
        <v>0</v>
      </c>
      <c r="B13" s="50">
        <f>AVERAGE(B6:D6)</f>
        <v>17.900000000000002</v>
      </c>
      <c r="C13" s="27">
        <f>STDEV(B6:D6)</f>
        <v>12.240249180470137</v>
      </c>
      <c r="D13" s="51">
        <f>COUNT(B6:D6)</f>
        <v>3</v>
      </c>
      <c r="E13" s="67">
        <f>AVERAGE(E6:G6)</f>
        <v>36.629999999999995</v>
      </c>
      <c r="F13" s="33">
        <f>STDEV(E6:G6)</f>
        <v>9.6300623050943983</v>
      </c>
      <c r="G13" s="68">
        <f>COUNT(E6:G6)</f>
        <v>3</v>
      </c>
      <c r="H13" s="89">
        <f>AVERAGE(H6:J6)</f>
        <v>6287.5066666666671</v>
      </c>
      <c r="I13" s="90">
        <f>STDEV(H6:J6)</f>
        <v>688.14412606178166</v>
      </c>
      <c r="J13" s="91">
        <f>COUNT(H6:J6)</f>
        <v>3</v>
      </c>
      <c r="K13" s="113">
        <f>AVERAGE(K6:M6)</f>
        <v>11386.183333333334</v>
      </c>
      <c r="L13" s="114">
        <f>STDEV(K6:M6)</f>
        <v>765.05889853875487</v>
      </c>
      <c r="M13" s="115">
        <f>COUNT(K6:M6)</f>
        <v>3</v>
      </c>
      <c r="N13" s="137">
        <f>AVERAGE(N6:P6)</f>
        <v>23897.313333333335</v>
      </c>
      <c r="O13" s="138">
        <f>STDEV(N6:P6)</f>
        <v>6541.8460158760454</v>
      </c>
      <c r="P13" s="139">
        <f>COUNT(N6:P6)</f>
        <v>3</v>
      </c>
      <c r="Q13" s="161">
        <f>AVERAGE(Q6:S6)</f>
        <v>45938.96</v>
      </c>
      <c r="R13" s="162">
        <f>STDEV(Q6:S6)</f>
        <v>1878.4037496768372</v>
      </c>
      <c r="S13" s="163">
        <f>COUNT(Q6:S6)</f>
        <v>3</v>
      </c>
      <c r="T13" s="185">
        <f>AVERAGE(T6:V6)</f>
        <v>132895.25333333333</v>
      </c>
      <c r="U13" s="186">
        <f>STDEV(T6:V6)</f>
        <v>20098.073689412024</v>
      </c>
      <c r="V13" s="187">
        <f>COUNT(T6:V6)</f>
        <v>3</v>
      </c>
      <c r="W13" s="209">
        <f>AVERAGE(W6:Y6)</f>
        <v>285714.90999999997</v>
      </c>
      <c r="X13" s="210">
        <f>STDEV(W6:Y6)</f>
        <v>42065.007657306189</v>
      </c>
      <c r="Y13" s="211">
        <f>COUNT(W6:Y6)</f>
        <v>3</v>
      </c>
      <c r="Z13" s="233">
        <f>AVERAGE(Z6:AB6)</f>
        <v>22835.556666666667</v>
      </c>
      <c r="AA13" s="234">
        <f>STDEV(Z6:AB6)</f>
        <v>1585.0653776527113</v>
      </c>
      <c r="AB13" s="235">
        <f>COUNT(Z6:AB6)</f>
        <v>3</v>
      </c>
      <c r="AC13" s="243">
        <f>AVERAGE(AC6:AE6)</f>
        <v>11.81</v>
      </c>
      <c r="AD13" s="243">
        <f>STDEV(AC6:AE6)</f>
        <v>1.9647900651214691</v>
      </c>
      <c r="AE13" s="244">
        <f>COUNT(AC6:AE6)</f>
        <v>3</v>
      </c>
      <c r="AF13" s="243">
        <f>AVERAGE(AF6:AH6)</f>
        <v>5723.913333333333</v>
      </c>
      <c r="AG13" s="243">
        <f>STDEV(AF6:AH6)</f>
        <v>544.97408345106976</v>
      </c>
      <c r="AH13" s="244">
        <f>COUNT(AF6:AH6)</f>
        <v>3</v>
      </c>
      <c r="AI13" s="243">
        <f>AVERAGE(AI6:AK6)</f>
        <v>11650.340000000002</v>
      </c>
      <c r="AJ13" s="243">
        <f>STDEV(AI6:AK6)</f>
        <v>1187.9171928632056</v>
      </c>
      <c r="AK13" s="244">
        <f>COUNT(AI6:AK6)</f>
        <v>3</v>
      </c>
      <c r="AL13" s="243">
        <f>AVERAGE(AL6:AN6)</f>
        <v>23220.85666666667</v>
      </c>
      <c r="AM13" s="243">
        <f>STDEV(AL6:AN6)</f>
        <v>3951.7102331690771</v>
      </c>
      <c r="AN13" s="244">
        <f>COUNT(AL6:AN6)</f>
        <v>3</v>
      </c>
      <c r="AO13" s="243">
        <f>AVERAGE(AO6:AQ6)</f>
        <v>43162.299999999996</v>
      </c>
      <c r="AP13" s="243">
        <f>STDEV(AO6:AQ6)</f>
        <v>3358.6196183402494</v>
      </c>
      <c r="AQ13" s="244">
        <f>COUNT(AO6:AQ6)</f>
        <v>3</v>
      </c>
      <c r="AR13" s="243">
        <f>AVERAGE(AR6:AT6)</f>
        <v>112080.76333333332</v>
      </c>
      <c r="AS13" s="243">
        <f>STDEV(AR6:AT6)</f>
        <v>13830.154971081553</v>
      </c>
      <c r="AT13" s="244">
        <f>COUNT(AR6:AT6)</f>
        <v>3</v>
      </c>
      <c r="AU13" s="243">
        <f>AVERAGE(AU6:AW6)</f>
        <v>227617.01333333331</v>
      </c>
      <c r="AV13" s="243">
        <f>STDEV(AU6:AW6)</f>
        <v>15466.202716560172</v>
      </c>
      <c r="AW13" s="244">
        <f>COUNT(AU6:AW6)</f>
        <v>3</v>
      </c>
      <c r="AX13" s="243">
        <f>AVERAGE(AX6:AZ6)</f>
        <v>21547.963333333333</v>
      </c>
      <c r="AY13" s="243">
        <f>STDEV(AX6:AZ6)</f>
        <v>2893.4286067282546</v>
      </c>
      <c r="AZ13" s="244">
        <f>COUNT(AX6:AZ6)</f>
        <v>3</v>
      </c>
      <c r="BA13" s="254">
        <f>AVERAGE(BA6:BC6)</f>
        <v>28.763333333333332</v>
      </c>
      <c r="BB13" s="254">
        <f>STDEV(BA6:BC6)</f>
        <v>11.017560225990758</v>
      </c>
      <c r="BC13" s="255">
        <f>COUNT(BA6:BC6)</f>
        <v>3</v>
      </c>
      <c r="BD13" s="254">
        <f>AVERAGE(BD6:BF6)</f>
        <v>4782.1166666666659</v>
      </c>
      <c r="BE13" s="254">
        <f>STDEV(BD6:BF6)</f>
        <v>1239.6275852179713</v>
      </c>
      <c r="BF13" s="255">
        <f>COUNT(BD6:BF6)</f>
        <v>3</v>
      </c>
      <c r="BG13" s="254">
        <f>AVERAGE(BG6:BI6)</f>
        <v>12076.126666666665</v>
      </c>
      <c r="BH13" s="254">
        <f>STDEV(BG6:BI6)</f>
        <v>1136.9671743869014</v>
      </c>
      <c r="BI13" s="255">
        <f>COUNT(BG6:BI6)</f>
        <v>3</v>
      </c>
      <c r="BJ13" s="254">
        <f>AVERAGE(BJ6:BL6)</f>
        <v>21072.683333333334</v>
      </c>
      <c r="BK13" s="254">
        <f>STDEV(BJ6:BL6)</f>
        <v>829.83920191404252</v>
      </c>
      <c r="BL13" s="255">
        <f>COUNT(BJ6:BL6)</f>
        <v>3</v>
      </c>
      <c r="BM13" s="254">
        <f>AVERAGE(BM6:BO6)</f>
        <v>43405.840000000004</v>
      </c>
      <c r="BN13" s="254">
        <f>STDEV(BM6:BO6)</f>
        <v>4606.5670438082207</v>
      </c>
      <c r="BO13" s="255">
        <f>COUNT(BM6:BO6)</f>
        <v>3</v>
      </c>
      <c r="BP13" s="254">
        <f>AVERAGE(BP6:BR6)</f>
        <v>126539.00666666667</v>
      </c>
      <c r="BQ13" s="254">
        <f>STDEV(BP6:BR6)</f>
        <v>5135.080491173765</v>
      </c>
      <c r="BR13" s="255">
        <f>COUNT(BP6:BR6)</f>
        <v>3</v>
      </c>
      <c r="BS13" s="254">
        <f>AVERAGE(BS6:BU6)</f>
        <v>233010.28666666665</v>
      </c>
      <c r="BT13" s="254">
        <f>STDEV(BS6:BU6)</f>
        <v>38584.17626420741</v>
      </c>
      <c r="BU13" s="255">
        <f>COUNT(BS6:BU6)</f>
        <v>3</v>
      </c>
      <c r="BV13" s="254">
        <f>AVERAGE(BV6:BX6)</f>
        <v>23668.276666666668</v>
      </c>
      <c r="BW13" s="254">
        <f>STDEV(BV6:BX6)</f>
        <v>1322.8443864768574</v>
      </c>
      <c r="BX13" s="255">
        <f>COUNT(BV6:BX6)</f>
        <v>3</v>
      </c>
      <c r="BY13" s="260">
        <f>AVERAGE(BY6:CA6)</f>
        <v>28.756666666666664</v>
      </c>
      <c r="BZ13" s="260">
        <f>STDEV(BY6:CA6)</f>
        <v>4.4791777519242943</v>
      </c>
      <c r="CA13" s="261">
        <f>COUNT(BY6:CA6)</f>
        <v>3</v>
      </c>
      <c r="CB13" s="260">
        <f>AVERAGE(CB6:CD6)</f>
        <v>5920.7599999999993</v>
      </c>
      <c r="CC13" s="260">
        <f>STDEV(CB6:CD6)</f>
        <v>131.59303211036683</v>
      </c>
      <c r="CD13" s="261">
        <f>COUNT(CB6:CD6)</f>
        <v>3</v>
      </c>
      <c r="CE13" s="260">
        <f>AVERAGE(CE6:CG6)</f>
        <v>49056.354999999996</v>
      </c>
      <c r="CF13" s="260">
        <f>STDEV(CE6:CG6)</f>
        <v>3858.9857608509005</v>
      </c>
      <c r="CG13" s="261">
        <f>COUNT(CE6:CG6)</f>
        <v>2</v>
      </c>
      <c r="CH13" s="260">
        <f>AVERAGE(CH6:CJ6)</f>
        <v>255218.83666666667</v>
      </c>
      <c r="CI13" s="260">
        <f>STDEV(CH6:CJ6)</f>
        <v>29930.920510746648</v>
      </c>
      <c r="CJ13" s="261">
        <f>COUNT(CH6:CJ6)</f>
        <v>3</v>
      </c>
      <c r="CK13" s="269">
        <f>AVERAGE(CK6:CM6)</f>
        <v>34.326666666666661</v>
      </c>
      <c r="CL13" s="269">
        <f>STDEV(CK6:CM6)</f>
        <v>30.886465212667716</v>
      </c>
      <c r="CM13" s="270">
        <f>COUNT(CK6:CM6)</f>
        <v>3</v>
      </c>
      <c r="CN13" s="269">
        <f>AVERAGE(CN6:CP6)</f>
        <v>5717.126666666667</v>
      </c>
      <c r="CO13" s="269">
        <f>STDEV(CN6:CP6)</f>
        <v>582.0413337842366</v>
      </c>
      <c r="CP13" s="270">
        <f>COUNT(CN6:CP6)</f>
        <v>3</v>
      </c>
      <c r="CQ13" s="269">
        <f>AVERAGE(CQ6:CS6)</f>
        <v>43246.313333333332</v>
      </c>
      <c r="CR13" s="269">
        <f>STDEV(CQ6:CS6)</f>
        <v>6975.929124362844</v>
      </c>
      <c r="CS13" s="270">
        <f>COUNT(CQ6:CS6)</f>
        <v>3</v>
      </c>
      <c r="CT13" s="269">
        <f>AVERAGE(CT6:CV6)</f>
        <v>221877.54666666666</v>
      </c>
      <c r="CU13" s="269">
        <f>STDEV(CT6:CV6)</f>
        <v>21865.014576794445</v>
      </c>
      <c r="CV13" s="270">
        <f>COUNT(CT6:CV6)</f>
        <v>3</v>
      </c>
      <c r="CW13" s="275">
        <f>AVERAGE(CW6:CY6)</f>
        <v>18.623333333333335</v>
      </c>
      <c r="CX13" s="275">
        <f>STDEV(CW6:CY6)</f>
        <v>8.8115908514486385</v>
      </c>
      <c r="CY13" s="276">
        <f>COUNT(CW6:CY6)</f>
        <v>3</v>
      </c>
      <c r="CZ13" s="275">
        <f>AVERAGE(CZ6:DB6)</f>
        <v>3523.0833333333335</v>
      </c>
      <c r="DA13" s="275">
        <f>STDEV(CZ6:DB6)</f>
        <v>2148.774619459502</v>
      </c>
      <c r="DB13" s="276">
        <f>COUNT(CZ6:DB6)</f>
        <v>3</v>
      </c>
      <c r="DC13" s="275">
        <f>AVERAGE(DC6:DE6)</f>
        <v>12030.646666666667</v>
      </c>
      <c r="DD13" s="275">
        <f>STDEV(DC6:DE6)</f>
        <v>1672.8139157220469</v>
      </c>
      <c r="DE13" s="276">
        <f>COUNT(DC6:DE6)</f>
        <v>3</v>
      </c>
      <c r="DF13" s="275">
        <f>AVERAGE(DF6:DH6)</f>
        <v>24704.679999999997</v>
      </c>
      <c r="DG13" s="275">
        <f>STDEV(DF6:DH6)</f>
        <v>2053.9060076595533</v>
      </c>
      <c r="DH13" s="276">
        <f>COUNT(DF6:DH6)</f>
        <v>3</v>
      </c>
      <c r="DI13" s="275">
        <f>AVERAGE(DI6:DK6)</f>
        <v>40622.896666666667</v>
      </c>
      <c r="DJ13" s="275">
        <f>STDEV(DI6:DK6)</f>
        <v>17963.468481474658</v>
      </c>
      <c r="DK13" s="276">
        <f>COUNT(DI6:DK6)</f>
        <v>3</v>
      </c>
      <c r="DL13" s="275">
        <f>AVERAGE(DL6:DN6)</f>
        <v>133054.27666666664</v>
      </c>
      <c r="DM13" s="275">
        <f>STDEV(DL6:DN6)</f>
        <v>7766.493073481317</v>
      </c>
      <c r="DN13" s="276">
        <f>COUNT(DL6:DN6)</f>
        <v>3</v>
      </c>
      <c r="DO13" s="275">
        <f>AVERAGE(DO6:DQ6)</f>
        <v>254219.36</v>
      </c>
      <c r="DP13" s="275">
        <f>STDEV(DO6:DQ6)</f>
        <v>31734.521707085696</v>
      </c>
      <c r="DQ13" s="276">
        <f>COUNT(DO6:DQ6)</f>
        <v>3</v>
      </c>
      <c r="DR13" s="275">
        <f>AVERAGE(DR6:DT6)</f>
        <v>19976.539999999997</v>
      </c>
      <c r="DS13" s="275">
        <f>STDEV(DR6:DT6)</f>
        <v>1370.5814797012242</v>
      </c>
      <c r="DT13" s="276">
        <f>COUNT(DR6:DT6)</f>
        <v>3</v>
      </c>
      <c r="DU13" s="285">
        <f>AVERAGE(DU6:DW6)</f>
        <v>6.3066666666666658</v>
      </c>
      <c r="DV13" s="285">
        <f>STDEV(DU6:DW6)</f>
        <v>1.6411073497286377</v>
      </c>
      <c r="DW13" s="286">
        <f>COUNT(DU6:DW6)</f>
        <v>3</v>
      </c>
      <c r="DX13" s="285">
        <f>AVERAGE(DX6:DZ6)</f>
        <v>5817.2033333333338</v>
      </c>
      <c r="DY13" s="285">
        <f>STDEV(DX6:DZ6)</f>
        <v>186.37584991981481</v>
      </c>
      <c r="DZ13" s="286">
        <f>COUNT(DX6:DZ6)</f>
        <v>3</v>
      </c>
      <c r="EA13" s="285">
        <f>AVERAGE(EA6:EC6)</f>
        <v>40493.279999999999</v>
      </c>
      <c r="EB13" s="285">
        <f>STDEV(EA6:EC6)</f>
        <v>863.30806760970336</v>
      </c>
      <c r="EC13" s="286">
        <f>COUNT(EA6:EC6)</f>
        <v>3</v>
      </c>
      <c r="ED13" s="285">
        <f>AVERAGE(ED6:EF6)</f>
        <v>222914.03000000003</v>
      </c>
      <c r="EE13" s="285">
        <f>STDEV(ED6:EF6)</f>
        <v>24435.505544512474</v>
      </c>
      <c r="EF13" s="286">
        <f>COUNT(ED6:EF6)</f>
        <v>3</v>
      </c>
    </row>
    <row r="14" spans="1:136" x14ac:dyDescent="0.25">
      <c r="A14" s="25" t="s">
        <v>1</v>
      </c>
      <c r="B14" s="52">
        <f t="shared" ref="B14:B17" si="0">AVERAGE(B7:D7)</f>
        <v>5.5200000000000005</v>
      </c>
      <c r="C14" s="28">
        <f t="shared" ref="C14:C18" si="1">STDEV(B7:D7)</f>
        <v>1.4570861333497023</v>
      </c>
      <c r="D14" s="53">
        <f>COUNT(B7:D7)</f>
        <v>3</v>
      </c>
      <c r="E14" s="69">
        <f t="shared" ref="E14:E17" si="2">AVERAGE(E7:G7)</f>
        <v>27.66</v>
      </c>
      <c r="F14" s="34">
        <f t="shared" ref="F14:F18" si="3">STDEV(E7:G7)</f>
        <v>5.3957297930863657</v>
      </c>
      <c r="G14" s="70">
        <f>COUNT(E7:G7)</f>
        <v>3</v>
      </c>
      <c r="H14" s="92">
        <f t="shared" ref="H14:H17" si="4">AVERAGE(H7:J7)</f>
        <v>7034.0266666666676</v>
      </c>
      <c r="I14" s="93">
        <f t="shared" ref="I14:I18" si="5">STDEV(H7:J7)</f>
        <v>795.07564937767654</v>
      </c>
      <c r="J14" s="94">
        <f>COUNT(H7:J7)</f>
        <v>3</v>
      </c>
      <c r="K14" s="116">
        <f t="shared" ref="K14:K17" si="6">AVERAGE(K7:M7)</f>
        <v>12034.686666666666</v>
      </c>
      <c r="L14" s="117">
        <f t="shared" ref="L14:L18" si="7">STDEV(K7:M7)</f>
        <v>291.37163663152467</v>
      </c>
      <c r="M14" s="118">
        <f>COUNT(K7:M7)</f>
        <v>3</v>
      </c>
      <c r="N14" s="140">
        <f t="shared" ref="N14:N17" si="8">AVERAGE(N7:P7)</f>
        <v>25531.089999999997</v>
      </c>
      <c r="O14" s="141">
        <f t="shared" ref="O14:O18" si="9">STDEV(N7:P7)</f>
        <v>7396.7295842351996</v>
      </c>
      <c r="P14" s="142">
        <f>COUNT(N7:P7)</f>
        <v>3</v>
      </c>
      <c r="Q14" s="164">
        <f t="shared" ref="Q14:Q17" si="10">AVERAGE(Q7:S7)</f>
        <v>47425.136666666665</v>
      </c>
      <c r="R14" s="165">
        <f t="shared" ref="R14:R18" si="11">STDEV(Q7:S7)</f>
        <v>888.25282292449447</v>
      </c>
      <c r="S14" s="166">
        <f>COUNT(Q7:S7)</f>
        <v>3</v>
      </c>
      <c r="T14" s="188">
        <f t="shared" ref="T14:T17" si="12">AVERAGE(T7:V7)</f>
        <v>144210.30333333334</v>
      </c>
      <c r="U14" s="189">
        <f t="shared" ref="U14:U18" si="13">STDEV(T7:V7)</f>
        <v>26771.8479722755</v>
      </c>
      <c r="V14" s="190">
        <f>COUNT(T7:V7)</f>
        <v>3</v>
      </c>
      <c r="W14" s="212">
        <f t="shared" ref="W14:W17" si="14">AVERAGE(W7:Y7)</f>
        <v>298403.33333333331</v>
      </c>
      <c r="X14" s="213">
        <f t="shared" ref="X14:X18" si="15">STDEV(W7:Y7)</f>
        <v>30473.634839143055</v>
      </c>
      <c r="Y14" s="214">
        <f>COUNT(W7:Y7)</f>
        <v>3</v>
      </c>
      <c r="Z14" s="236">
        <f t="shared" ref="Z14:Z17" si="16">AVERAGE(Z7:AB7)</f>
        <v>22503.38</v>
      </c>
      <c r="AA14" s="237">
        <f t="shared" ref="AA14:AA18" si="17">STDEV(Z7:AB7)</f>
        <v>1287.2561797870703</v>
      </c>
      <c r="AB14" s="238">
        <f>COUNT(Z7:AB7)</f>
        <v>3</v>
      </c>
      <c r="AC14" s="245">
        <f t="shared" ref="AC14:AC17" si="18">AVERAGE(AC7:AE7)</f>
        <v>23.02333333333333</v>
      </c>
      <c r="AD14" s="245">
        <f t="shared" ref="AD14:AD18" si="19">STDEV(AC7:AE7)</f>
        <v>16.337020332157689</v>
      </c>
      <c r="AE14" s="246">
        <f>COUNT(AC7:AE7)</f>
        <v>3</v>
      </c>
      <c r="AF14" s="245">
        <f t="shared" ref="AF14:AF17" si="20">AVERAGE(AF7:AH7)</f>
        <v>5851.4866666666667</v>
      </c>
      <c r="AG14" s="245">
        <f t="shared" ref="AG14:AG18" si="21">STDEV(AF7:AH7)</f>
        <v>707.9620965371895</v>
      </c>
      <c r="AH14" s="246">
        <f>COUNT(AF7:AH7)</f>
        <v>3</v>
      </c>
      <c r="AI14" s="245">
        <f t="shared" ref="AI14:AI17" si="22">AVERAGE(AI7:AK7)</f>
        <v>11999.823333333334</v>
      </c>
      <c r="AJ14" s="245">
        <f t="shared" ref="AJ14:AJ18" si="23">STDEV(AI7:AK7)</f>
        <v>1137.2906649723864</v>
      </c>
      <c r="AK14" s="246">
        <f>COUNT(AI7:AK7)</f>
        <v>3</v>
      </c>
      <c r="AL14" s="245">
        <f t="shared" ref="AL14:AL17" si="24">AVERAGE(AL7:AN7)</f>
        <v>23916.51</v>
      </c>
      <c r="AM14" s="245">
        <f t="shared" ref="AM14:AM18" si="25">STDEV(AL7:AN7)</f>
        <v>3349.4607597492554</v>
      </c>
      <c r="AN14" s="246">
        <f>COUNT(AL7:AN7)</f>
        <v>3</v>
      </c>
      <c r="AO14" s="245">
        <f t="shared" ref="AO14:AO17" si="26">AVERAGE(AO7:AQ7)</f>
        <v>43292.143333333333</v>
      </c>
      <c r="AP14" s="245">
        <f t="shared" ref="AP14:AP18" si="27">STDEV(AO7:AQ7)</f>
        <v>4895.9927207904784</v>
      </c>
      <c r="AQ14" s="246">
        <f>COUNT(AO7:AQ7)</f>
        <v>3</v>
      </c>
      <c r="AR14" s="245">
        <f t="shared" ref="AR14:AR17" si="28">AVERAGE(AR7:AT7)</f>
        <v>102430.23</v>
      </c>
      <c r="AS14" s="245">
        <f t="shared" ref="AS14:AS18" si="29">STDEV(AR7:AT7)</f>
        <v>13174.515656717731</v>
      </c>
      <c r="AT14" s="246">
        <f>COUNT(AR7:AT7)</f>
        <v>3</v>
      </c>
      <c r="AU14" s="245">
        <f t="shared" ref="AU14:AU17" si="30">AVERAGE(AU7:AW7)</f>
        <v>231906.59666666668</v>
      </c>
      <c r="AV14" s="245">
        <f t="shared" ref="AV14:AV18" si="31">STDEV(AU7:AW7)</f>
        <v>27118.655191364724</v>
      </c>
      <c r="AW14" s="246">
        <f>COUNT(AU7:AW7)</f>
        <v>3</v>
      </c>
      <c r="AX14" s="245">
        <f t="shared" ref="AX14:AX17" si="32">AVERAGE(AX7:AZ7)</f>
        <v>23506.186666666665</v>
      </c>
      <c r="AY14" s="245">
        <f t="shared" ref="AY14:AY18" si="33">STDEV(AX7:AZ7)</f>
        <v>4249.2276144534135</v>
      </c>
      <c r="AZ14" s="246">
        <f>COUNT(AX7:AZ7)</f>
        <v>3</v>
      </c>
      <c r="BA14" s="256">
        <f t="shared" ref="BA14:BA17" si="34">AVERAGE(BA7:BC7)</f>
        <v>45.606666666666662</v>
      </c>
      <c r="BB14" s="256">
        <f t="shared" ref="BB14:BB18" si="35">STDEV(BA7:BC7)</f>
        <v>25.92432127044669</v>
      </c>
      <c r="BC14" s="257">
        <f>COUNT(BA7:BC7)</f>
        <v>3</v>
      </c>
      <c r="BD14" s="256">
        <f t="shared" ref="BD14:BD17" si="36">AVERAGE(BD7:BF7)</f>
        <v>3571.9300000000003</v>
      </c>
      <c r="BE14" s="256">
        <f t="shared" ref="BE14:BE18" si="37">STDEV(BD7:BF7)</f>
        <v>862.82251054315543</v>
      </c>
      <c r="BF14" s="257">
        <f>COUNT(BD7:BF7)</f>
        <v>3</v>
      </c>
      <c r="BG14" s="256">
        <f t="shared" ref="BG14:BG17" si="38">AVERAGE(BG7:BI7)</f>
        <v>8591.82</v>
      </c>
      <c r="BH14" s="256">
        <f t="shared" ref="BH14:BH18" si="39">STDEV(BG7:BI7)</f>
        <v>674.40639016842044</v>
      </c>
      <c r="BI14" s="257">
        <f>COUNT(BG7:BI7)</f>
        <v>3</v>
      </c>
      <c r="BJ14" s="256">
        <f t="shared" ref="BJ14:BJ17" si="40">AVERAGE(BJ7:BL7)</f>
        <v>16292.623333333331</v>
      </c>
      <c r="BK14" s="256">
        <f t="shared" ref="BK14:BK18" si="41">STDEV(BJ7:BL7)</f>
        <v>1200.8373174303554</v>
      </c>
      <c r="BL14" s="257">
        <f>COUNT(BJ7:BL7)</f>
        <v>3</v>
      </c>
      <c r="BM14" s="256">
        <f t="shared" ref="BM14:BM17" si="42">AVERAGE(BM7:BO7)</f>
        <v>27819.763333333336</v>
      </c>
      <c r="BN14" s="256">
        <f t="shared" ref="BN14:BN18" si="43">STDEV(BM7:BO7)</f>
        <v>5435.8689947545126</v>
      </c>
      <c r="BO14" s="257">
        <f>COUNT(BM7:BO7)</f>
        <v>3</v>
      </c>
      <c r="BP14" s="256">
        <f t="shared" ref="BP14:BP17" si="44">AVERAGE(BP7:BR7)</f>
        <v>84617.686666666661</v>
      </c>
      <c r="BQ14" s="256">
        <f t="shared" ref="BQ14:BQ18" si="45">STDEV(BP7:BR7)</f>
        <v>10049.425558410461</v>
      </c>
      <c r="BR14" s="257">
        <f>COUNT(BP7:BR7)</f>
        <v>3</v>
      </c>
      <c r="BS14" s="256">
        <f t="shared" ref="BS14:BS17" si="46">AVERAGE(BS7:BU7)</f>
        <v>161217.84</v>
      </c>
      <c r="BT14" s="256">
        <f t="shared" ref="BT14:BT18" si="47">STDEV(BS7:BU7)</f>
        <v>28108.957788624961</v>
      </c>
      <c r="BU14" s="257">
        <f>COUNT(BS7:BU7)</f>
        <v>3</v>
      </c>
      <c r="BV14" s="256">
        <f t="shared" ref="BV14:BV17" si="48">AVERAGE(BV7:BX7)</f>
        <v>20917.013333333332</v>
      </c>
      <c r="BW14" s="256">
        <f t="shared" ref="BW14:BW18" si="49">STDEV(BV7:BX7)</f>
        <v>1569.4491280807201</v>
      </c>
      <c r="BX14" s="257">
        <f>COUNT(BV7:BX7)</f>
        <v>3</v>
      </c>
      <c r="BY14" s="262">
        <f t="shared" ref="BY14:BY17" si="50">AVERAGE(BY7:CA7)</f>
        <v>174.22333333333333</v>
      </c>
      <c r="BZ14" s="262">
        <f t="shared" ref="BZ14:BZ18" si="51">STDEV(BY7:CA7)</f>
        <v>269.15940747693242</v>
      </c>
      <c r="CA14" s="263">
        <f>COUNT(BY7:CA7)</f>
        <v>3</v>
      </c>
      <c r="CB14" s="262">
        <f t="shared" ref="CB14:CB17" si="52">AVERAGE(CB7:CD7)</f>
        <v>4244.8033333333333</v>
      </c>
      <c r="CC14" s="262">
        <f t="shared" ref="CC14:CC18" si="53">STDEV(CB7:CD7)</f>
        <v>183.35007399325843</v>
      </c>
      <c r="CD14" s="263">
        <f>COUNT(CB7:CD7)</f>
        <v>3</v>
      </c>
      <c r="CE14" s="262">
        <f t="shared" ref="CE14:CE17" si="54">AVERAGE(CE7:CG7)</f>
        <v>34692.154999999999</v>
      </c>
      <c r="CF14" s="262">
        <f t="shared" ref="CF14:CF18" si="55">STDEV(CE7:CG7)</f>
        <v>4957.3064397967246</v>
      </c>
      <c r="CG14" s="263">
        <f>COUNT(CE7:CG7)</f>
        <v>2</v>
      </c>
      <c r="CH14" s="262">
        <f t="shared" ref="CH14:CH17" si="56">AVERAGE(CH7:CJ7)</f>
        <v>192636.53</v>
      </c>
      <c r="CI14" s="262">
        <f t="shared" ref="CI14:CI18" si="57">STDEV(CH7:CJ7)</f>
        <v>19317.350904728126</v>
      </c>
      <c r="CJ14" s="263">
        <f>COUNT(CH7:CJ7)</f>
        <v>3</v>
      </c>
      <c r="CK14" s="271">
        <f t="shared" ref="CK14:CK17" si="58">AVERAGE(CK7:CM7)</f>
        <v>19.88</v>
      </c>
      <c r="CL14" s="271">
        <f t="shared" ref="CL14:CL18" si="59">STDEV(CK7:CM7)</f>
        <v>10.02917244841268</v>
      </c>
      <c r="CM14" s="272">
        <f>COUNT(CK7:CM7)</f>
        <v>3</v>
      </c>
      <c r="CN14" s="271">
        <f t="shared" ref="CN14:CN17" si="60">AVERAGE(CN7:CP7)</f>
        <v>3780.61</v>
      </c>
      <c r="CO14" s="271">
        <f t="shared" ref="CO14:CO18" si="61">STDEV(CN7:CP7)</f>
        <v>241.52864757622442</v>
      </c>
      <c r="CP14" s="272">
        <f>COUNT(CN7:CP7)</f>
        <v>3</v>
      </c>
      <c r="CQ14" s="271">
        <f t="shared" ref="CQ14:CQ17" si="62">AVERAGE(CQ7:CS7)</f>
        <v>29569.5</v>
      </c>
      <c r="CR14" s="271">
        <f t="shared" ref="CR14:CR18" si="63">STDEV(CQ7:CS7)</f>
        <v>3871.5975044418201</v>
      </c>
      <c r="CS14" s="272">
        <f>COUNT(CQ7:CS7)</f>
        <v>3</v>
      </c>
      <c r="CT14" s="271">
        <f t="shared" ref="CT14:CT17" si="64">AVERAGE(CT7:CV7)</f>
        <v>136660.41666666666</v>
      </c>
      <c r="CU14" s="271">
        <f t="shared" ref="CU14:CU18" si="65">STDEV(CT7:CV7)</f>
        <v>21850.56012326993</v>
      </c>
      <c r="CV14" s="272">
        <f>COUNT(CT7:CV7)</f>
        <v>3</v>
      </c>
      <c r="CW14" s="277">
        <f t="shared" ref="CW14:CW17" si="66">AVERAGE(CW7:CY7)</f>
        <v>27.933333333333334</v>
      </c>
      <c r="CX14" s="277">
        <f t="shared" ref="CX14:CX18" si="67">STDEV(CW7:CY7)</f>
        <v>16.864976529284988</v>
      </c>
      <c r="CY14" s="278">
        <f>COUNT(CW7:CY7)</f>
        <v>3</v>
      </c>
      <c r="CZ14" s="277">
        <f t="shared" ref="CZ14:CZ17" si="68">AVERAGE(CZ7:DB7)</f>
        <v>3517.0699999999997</v>
      </c>
      <c r="DA14" s="277">
        <f t="shared" ref="DA14:DA18" si="69">STDEV(CZ7:DB7)</f>
        <v>1904.4126054245703</v>
      </c>
      <c r="DB14" s="278">
        <f>COUNT(CZ7:DB7)</f>
        <v>3</v>
      </c>
      <c r="DC14" s="277">
        <f t="shared" ref="DC14:DC17" si="70">AVERAGE(DC7:DE7)</f>
        <v>12298.453333333333</v>
      </c>
      <c r="DD14" s="277">
        <f t="shared" ref="DD14:DD18" si="71">STDEV(DC7:DE7)</f>
        <v>1538.8082786472389</v>
      </c>
      <c r="DE14" s="278">
        <f>COUNT(DC7:DE7)</f>
        <v>3</v>
      </c>
      <c r="DF14" s="277">
        <f t="shared" ref="DF14:DF17" si="72">AVERAGE(DF7:DH7)</f>
        <v>24569.800000000003</v>
      </c>
      <c r="DG14" s="277">
        <f t="shared" ref="DG14:DG18" si="73">STDEV(DF7:DH7)</f>
        <v>445.71063449282724</v>
      </c>
      <c r="DH14" s="278">
        <f>COUNT(DF7:DH7)</f>
        <v>3</v>
      </c>
      <c r="DI14" s="277">
        <f t="shared" ref="DI14:DI17" si="74">AVERAGE(DI7:DK7)</f>
        <v>43088.006666666661</v>
      </c>
      <c r="DJ14" s="277">
        <f t="shared" ref="DJ14:DJ18" si="75">STDEV(DI7:DK7)</f>
        <v>19808.606466938392</v>
      </c>
      <c r="DK14" s="278">
        <f>COUNT(DI7:DK7)</f>
        <v>3</v>
      </c>
      <c r="DL14" s="277">
        <f t="shared" ref="DL14:DL17" si="76">AVERAGE(DL7:DN7)</f>
        <v>138547.11333333334</v>
      </c>
      <c r="DM14" s="277">
        <f t="shared" ref="DM14:DM18" si="77">STDEV(DL7:DN7)</f>
        <v>11365.170130694629</v>
      </c>
      <c r="DN14" s="278">
        <f>COUNT(DL7:DN7)</f>
        <v>3</v>
      </c>
      <c r="DO14" s="277">
        <f t="shared" ref="DO14:DO17" si="78">AVERAGE(DO7:DQ7)</f>
        <v>246979.16666666666</v>
      </c>
      <c r="DP14" s="277">
        <f t="shared" ref="DP14:DP18" si="79">STDEV(DO7:DQ7)</f>
        <v>25578.921293049745</v>
      </c>
      <c r="DQ14" s="278">
        <f>COUNT(DO7:DQ7)</f>
        <v>3</v>
      </c>
      <c r="DR14" s="277">
        <f t="shared" ref="DR14:DR17" si="80">AVERAGE(DR7:DT7)</f>
        <v>21289.34</v>
      </c>
      <c r="DS14" s="277">
        <f t="shared" ref="DS14:DS18" si="81">STDEV(DR7:DT7)</f>
        <v>662.5317778793717</v>
      </c>
      <c r="DT14" s="278">
        <f>COUNT(DR7:DT7)</f>
        <v>3</v>
      </c>
      <c r="DU14" s="287">
        <f t="shared" ref="DU14:DU17" si="82">AVERAGE(DU7:DW7)</f>
        <v>8.5366666666666671</v>
      </c>
      <c r="DV14" s="287">
        <f t="shared" ref="DV14:DV18" si="83">STDEV(DU7:DW7)</f>
        <v>5.6923838006000045</v>
      </c>
      <c r="DW14" s="288">
        <f>COUNT(DU7:DW7)</f>
        <v>3</v>
      </c>
      <c r="DX14" s="287">
        <f t="shared" ref="DX14:DX17" si="84">AVERAGE(DX7:DZ7)</f>
        <v>4716.25</v>
      </c>
      <c r="DY14" s="287">
        <f t="shared" ref="DY14:DY18" si="85">STDEV(DX7:DZ7)</f>
        <v>282.20676834548124</v>
      </c>
      <c r="DZ14" s="288">
        <f>COUNT(DX7:DZ7)</f>
        <v>3</v>
      </c>
      <c r="EA14" s="287">
        <f t="shared" ref="EA14:EA17" si="86">AVERAGE(EA7:EC7)</f>
        <v>33404.15</v>
      </c>
      <c r="EB14" s="287">
        <f t="shared" ref="EB14:EB18" si="87">STDEV(EA7:EC7)</f>
        <v>2989.8710926727267</v>
      </c>
      <c r="EC14" s="288">
        <f>COUNT(EA7:EC7)</f>
        <v>3</v>
      </c>
      <c r="ED14" s="287">
        <f t="shared" ref="ED14:ED17" si="88">AVERAGE(ED7:EF7)</f>
        <v>179817.56999999998</v>
      </c>
      <c r="EE14" s="287">
        <f t="shared" ref="EE14:EE18" si="89">STDEV(ED7:EF7)</f>
        <v>19707.915011048222</v>
      </c>
      <c r="EF14" s="288">
        <f>COUNT(ED7:EF7)</f>
        <v>3</v>
      </c>
    </row>
    <row r="15" spans="1:136" x14ac:dyDescent="0.25">
      <c r="A15" s="25" t="s">
        <v>2</v>
      </c>
      <c r="B15" s="52">
        <f t="shared" si="0"/>
        <v>5.56</v>
      </c>
      <c r="C15" s="28">
        <f t="shared" si="1"/>
        <v>0</v>
      </c>
      <c r="D15" s="53">
        <f>COUNT(B8:D8)</f>
        <v>3</v>
      </c>
      <c r="E15" s="69">
        <f t="shared" si="2"/>
        <v>5.56</v>
      </c>
      <c r="F15" s="34">
        <f t="shared" si="3"/>
        <v>0</v>
      </c>
      <c r="G15" s="70">
        <f>COUNT(E8:G8)</f>
        <v>3</v>
      </c>
      <c r="H15" s="92">
        <f t="shared" si="4"/>
        <v>5.56</v>
      </c>
      <c r="I15" s="93">
        <f t="shared" si="5"/>
        <v>0</v>
      </c>
      <c r="J15" s="94">
        <f>COUNT(H8:J8)</f>
        <v>3</v>
      </c>
      <c r="K15" s="116">
        <f t="shared" si="6"/>
        <v>5.56</v>
      </c>
      <c r="L15" s="117">
        <f t="shared" si="7"/>
        <v>0</v>
      </c>
      <c r="M15" s="118">
        <f>COUNT(K8:M8)</f>
        <v>3</v>
      </c>
      <c r="N15" s="140">
        <f t="shared" si="8"/>
        <v>5.56</v>
      </c>
      <c r="O15" s="141">
        <f t="shared" si="9"/>
        <v>0</v>
      </c>
      <c r="P15" s="142">
        <f>COUNT(N8:P8)</f>
        <v>3</v>
      </c>
      <c r="Q15" s="164">
        <f t="shared" si="10"/>
        <v>5.56</v>
      </c>
      <c r="R15" s="165">
        <f t="shared" si="11"/>
        <v>0</v>
      </c>
      <c r="S15" s="166">
        <f>COUNT(Q8:S8)</f>
        <v>3</v>
      </c>
      <c r="T15" s="188">
        <f t="shared" si="12"/>
        <v>5.56</v>
      </c>
      <c r="U15" s="189">
        <f t="shared" si="13"/>
        <v>0</v>
      </c>
      <c r="V15" s="190">
        <f>COUNT(T8:V8)</f>
        <v>3</v>
      </c>
      <c r="W15" s="212">
        <f t="shared" si="14"/>
        <v>5.3733333333333322</v>
      </c>
      <c r="X15" s="213">
        <f t="shared" si="15"/>
        <v>0.32331615074619019</v>
      </c>
      <c r="Y15" s="214">
        <f>COUNT(W8:Y8)</f>
        <v>3</v>
      </c>
      <c r="Z15" s="236">
        <f t="shared" si="16"/>
        <v>5.56</v>
      </c>
      <c r="AA15" s="237">
        <f t="shared" si="17"/>
        <v>0</v>
      </c>
      <c r="AB15" s="238">
        <f>COUNT(Z8:AB8)</f>
        <v>3</v>
      </c>
      <c r="AC15" s="245">
        <f t="shared" si="18"/>
        <v>5.56</v>
      </c>
      <c r="AD15" s="245">
        <f t="shared" si="19"/>
        <v>0</v>
      </c>
      <c r="AE15" s="246">
        <f>COUNT(AC8:AE8)</f>
        <v>3</v>
      </c>
      <c r="AF15" s="245">
        <f t="shared" si="20"/>
        <v>5.56</v>
      </c>
      <c r="AG15" s="245">
        <f t="shared" si="21"/>
        <v>0</v>
      </c>
      <c r="AH15" s="246">
        <f>COUNT(AF8:AH8)</f>
        <v>3</v>
      </c>
      <c r="AI15" s="245">
        <f t="shared" si="22"/>
        <v>5.4799999999999995</v>
      </c>
      <c r="AJ15" s="245">
        <f t="shared" si="23"/>
        <v>0.1385640646055098</v>
      </c>
      <c r="AK15" s="246">
        <f>COUNT(AI8:AK8)</f>
        <v>3</v>
      </c>
      <c r="AL15" s="245">
        <f t="shared" si="24"/>
        <v>5.6033333333333326</v>
      </c>
      <c r="AM15" s="245">
        <f t="shared" si="25"/>
        <v>0.62612565299094192</v>
      </c>
      <c r="AN15" s="246">
        <f>COUNT(AL8:AN8)</f>
        <v>3</v>
      </c>
      <c r="AO15" s="245">
        <f t="shared" si="26"/>
        <v>5.56</v>
      </c>
      <c r="AP15" s="245">
        <f t="shared" si="27"/>
        <v>0</v>
      </c>
      <c r="AQ15" s="246">
        <f>COUNT(AO8:AQ8)</f>
        <v>3</v>
      </c>
      <c r="AR15" s="245">
        <f t="shared" si="28"/>
        <v>5.56</v>
      </c>
      <c r="AS15" s="245">
        <f t="shared" si="29"/>
        <v>0</v>
      </c>
      <c r="AT15" s="246">
        <f>COUNT(AR8:AT8)</f>
        <v>3</v>
      </c>
      <c r="AU15" s="245">
        <f t="shared" si="30"/>
        <v>5.56</v>
      </c>
      <c r="AV15" s="245">
        <f t="shared" si="31"/>
        <v>0</v>
      </c>
      <c r="AW15" s="246">
        <f>COUNT(AU8:AW8)</f>
        <v>3</v>
      </c>
      <c r="AX15" s="245">
        <f t="shared" si="32"/>
        <v>5.7899999999999991</v>
      </c>
      <c r="AY15" s="245">
        <f t="shared" si="33"/>
        <v>0.39837168574084197</v>
      </c>
      <c r="AZ15" s="246">
        <f>COUNT(AX8:AZ8)</f>
        <v>3</v>
      </c>
      <c r="BA15" s="256">
        <f t="shared" si="34"/>
        <v>5.56</v>
      </c>
      <c r="BB15" s="256">
        <f t="shared" si="35"/>
        <v>0</v>
      </c>
      <c r="BC15" s="257">
        <f>COUNT(BA8:BC8)</f>
        <v>3</v>
      </c>
      <c r="BD15" s="256">
        <f t="shared" si="36"/>
        <v>5.56</v>
      </c>
      <c r="BE15" s="256">
        <f t="shared" si="37"/>
        <v>0</v>
      </c>
      <c r="BF15" s="257">
        <f>COUNT(BD8:BF8)</f>
        <v>3</v>
      </c>
      <c r="BG15" s="256">
        <f t="shared" si="38"/>
        <v>5.56</v>
      </c>
      <c r="BH15" s="256">
        <f t="shared" si="39"/>
        <v>0</v>
      </c>
      <c r="BI15" s="257">
        <f>COUNT(BG8:BI8)</f>
        <v>3</v>
      </c>
      <c r="BJ15" s="256">
        <f t="shared" si="40"/>
        <v>5.7899999999999991</v>
      </c>
      <c r="BK15" s="256">
        <f t="shared" si="41"/>
        <v>0.39837168574084197</v>
      </c>
      <c r="BL15" s="257">
        <f>COUNT(BJ8:BL8)</f>
        <v>3</v>
      </c>
      <c r="BM15" s="256">
        <f t="shared" si="42"/>
        <v>5.56</v>
      </c>
      <c r="BN15" s="256">
        <f t="shared" si="43"/>
        <v>0</v>
      </c>
      <c r="BO15" s="257">
        <f>COUNT(BM8:BO8)</f>
        <v>3</v>
      </c>
      <c r="BP15" s="256">
        <f t="shared" si="44"/>
        <v>5.56</v>
      </c>
      <c r="BQ15" s="256">
        <f t="shared" si="45"/>
        <v>0</v>
      </c>
      <c r="BR15" s="257">
        <f>COUNT(BP8:BR8)</f>
        <v>3</v>
      </c>
      <c r="BS15" s="256">
        <f t="shared" si="46"/>
        <v>5.7899999999999991</v>
      </c>
      <c r="BT15" s="256">
        <f t="shared" si="47"/>
        <v>0.39837168574084197</v>
      </c>
      <c r="BU15" s="257">
        <f>COUNT(BS8:BU8)</f>
        <v>3</v>
      </c>
      <c r="BV15" s="256">
        <f t="shared" si="48"/>
        <v>5.56</v>
      </c>
      <c r="BW15" s="256">
        <f t="shared" si="49"/>
        <v>0</v>
      </c>
      <c r="BX15" s="257">
        <f>COUNT(BV8:BX8)</f>
        <v>3</v>
      </c>
      <c r="BY15" s="262">
        <f t="shared" si="50"/>
        <v>6.086666666666666</v>
      </c>
      <c r="BZ15" s="262">
        <f t="shared" si="51"/>
        <v>0.91221342531961158</v>
      </c>
      <c r="CA15" s="263">
        <f>COUNT(BY8:CA8)</f>
        <v>3</v>
      </c>
      <c r="CB15" s="262">
        <f t="shared" si="52"/>
        <v>6.02</v>
      </c>
      <c r="CC15" s="262">
        <f t="shared" si="53"/>
        <v>0.39837168574084197</v>
      </c>
      <c r="CD15" s="263">
        <f>COUNT(CB8:CD8)</f>
        <v>3</v>
      </c>
      <c r="CE15" s="262">
        <f t="shared" si="54"/>
        <v>5.56</v>
      </c>
      <c r="CF15" s="262">
        <f t="shared" si="55"/>
        <v>0</v>
      </c>
      <c r="CG15" s="263">
        <f>COUNT(CE8:CG8)</f>
        <v>2</v>
      </c>
      <c r="CH15" s="262">
        <f t="shared" si="56"/>
        <v>5.7899999999999991</v>
      </c>
      <c r="CI15" s="262">
        <f t="shared" si="57"/>
        <v>0.39837168574084197</v>
      </c>
      <c r="CJ15" s="263">
        <f>COUNT(CH8:CJ8)</f>
        <v>3</v>
      </c>
      <c r="CK15" s="271">
        <f t="shared" si="58"/>
        <v>5.7899999999999991</v>
      </c>
      <c r="CL15" s="271">
        <f t="shared" si="59"/>
        <v>0.39837168574084197</v>
      </c>
      <c r="CM15" s="272">
        <f>COUNT(CK8:CM8)</f>
        <v>3</v>
      </c>
      <c r="CN15" s="271">
        <f t="shared" si="60"/>
        <v>5.56</v>
      </c>
      <c r="CO15" s="271">
        <f t="shared" si="61"/>
        <v>0</v>
      </c>
      <c r="CP15" s="272">
        <f>COUNT(CN8:CP8)</f>
        <v>3</v>
      </c>
      <c r="CQ15" s="271">
        <f t="shared" si="62"/>
        <v>5.56</v>
      </c>
      <c r="CR15" s="271">
        <f t="shared" si="63"/>
        <v>0</v>
      </c>
      <c r="CS15" s="272">
        <f>COUNT(CQ8:CS8)</f>
        <v>3</v>
      </c>
      <c r="CT15" s="271">
        <f t="shared" si="64"/>
        <v>5.56</v>
      </c>
      <c r="CU15" s="271">
        <f t="shared" si="65"/>
        <v>0</v>
      </c>
      <c r="CV15" s="272">
        <f>COUNT(CT8:CV8)</f>
        <v>3</v>
      </c>
      <c r="CW15" s="277">
        <f t="shared" si="66"/>
        <v>5.7899999999999991</v>
      </c>
      <c r="CX15" s="277">
        <f t="shared" si="67"/>
        <v>0.39837168574084197</v>
      </c>
      <c r="CY15" s="278">
        <f>COUNT(CW8:CY8)</f>
        <v>3</v>
      </c>
      <c r="CZ15" s="277">
        <f t="shared" si="68"/>
        <v>5.56</v>
      </c>
      <c r="DA15" s="277">
        <f t="shared" si="69"/>
        <v>0</v>
      </c>
      <c r="DB15" s="278">
        <f>COUNT(CZ8:DB8)</f>
        <v>3</v>
      </c>
      <c r="DC15" s="277">
        <f t="shared" si="70"/>
        <v>5.7899999999999991</v>
      </c>
      <c r="DD15" s="277">
        <f t="shared" si="71"/>
        <v>0.39837168574084197</v>
      </c>
      <c r="DE15" s="278">
        <f>COUNT(DC8:DE8)</f>
        <v>3</v>
      </c>
      <c r="DF15" s="277">
        <f t="shared" si="72"/>
        <v>6.02</v>
      </c>
      <c r="DG15" s="277">
        <f t="shared" si="73"/>
        <v>0.39837168574084197</v>
      </c>
      <c r="DH15" s="278">
        <f>COUNT(DF8:DH8)</f>
        <v>3</v>
      </c>
      <c r="DI15" s="277">
        <f t="shared" si="74"/>
        <v>5.7899999999999991</v>
      </c>
      <c r="DJ15" s="277">
        <f t="shared" si="75"/>
        <v>0.39837168574084197</v>
      </c>
      <c r="DK15" s="278">
        <f>COUNT(DI8:DK8)</f>
        <v>3</v>
      </c>
      <c r="DL15" s="277">
        <f t="shared" si="76"/>
        <v>6.02</v>
      </c>
      <c r="DM15" s="277">
        <f t="shared" si="77"/>
        <v>0.39837168574084197</v>
      </c>
      <c r="DN15" s="278">
        <f>COUNT(DL8:DN8)</f>
        <v>3</v>
      </c>
      <c r="DO15" s="277">
        <f t="shared" si="78"/>
        <v>5.7899999999999991</v>
      </c>
      <c r="DP15" s="277">
        <f t="shared" si="79"/>
        <v>0.39837168574084197</v>
      </c>
      <c r="DQ15" s="278">
        <f>COUNT(DO8:DQ8)</f>
        <v>3</v>
      </c>
      <c r="DR15" s="277">
        <f t="shared" si="80"/>
        <v>5.1866666666666665</v>
      </c>
      <c r="DS15" s="277">
        <f t="shared" si="81"/>
        <v>0.32331615074619019</v>
      </c>
      <c r="DT15" s="278">
        <f>COUNT(DR8:DT8)</f>
        <v>3</v>
      </c>
      <c r="DU15" s="287">
        <f t="shared" si="82"/>
        <v>5.3733333333333322</v>
      </c>
      <c r="DV15" s="287">
        <f t="shared" si="83"/>
        <v>0.32331615074619019</v>
      </c>
      <c r="DW15" s="288">
        <f>COUNT(DU8:DW8)</f>
        <v>3</v>
      </c>
      <c r="DX15" s="287">
        <f t="shared" si="84"/>
        <v>5.56</v>
      </c>
      <c r="DY15" s="287">
        <f t="shared" si="85"/>
        <v>0</v>
      </c>
      <c r="DZ15" s="288">
        <f>COUNT(DX8:DZ8)</f>
        <v>3</v>
      </c>
      <c r="EA15" s="287">
        <f t="shared" si="86"/>
        <v>5.56</v>
      </c>
      <c r="EB15" s="287">
        <f t="shared" si="87"/>
        <v>0</v>
      </c>
      <c r="EC15" s="288">
        <f>COUNT(EA8:EC8)</f>
        <v>3</v>
      </c>
      <c r="ED15" s="287">
        <f t="shared" si="88"/>
        <v>5.7899999999999991</v>
      </c>
      <c r="EE15" s="287">
        <f t="shared" si="89"/>
        <v>0.39837168574084197</v>
      </c>
      <c r="EF15" s="288">
        <f>COUNT(ED8:EF8)</f>
        <v>3</v>
      </c>
    </row>
    <row r="16" spans="1:136" x14ac:dyDescent="0.25">
      <c r="A16" s="25" t="s">
        <v>3</v>
      </c>
      <c r="B16" s="52">
        <f t="shared" si="0"/>
        <v>4.1033333333333326</v>
      </c>
      <c r="C16" s="28">
        <f t="shared" si="1"/>
        <v>2.3378907872981012</v>
      </c>
      <c r="D16" s="53">
        <f t="shared" ref="D16:D18" si="90">COUNT(B9:D9)</f>
        <v>3</v>
      </c>
      <c r="E16" s="69">
        <f t="shared" si="2"/>
        <v>13.909999999999998</v>
      </c>
      <c r="F16" s="34">
        <f t="shared" si="3"/>
        <v>15.848182861135848</v>
      </c>
      <c r="G16" s="70">
        <f t="shared" ref="G16:G18" si="91">COUNT(E9:G9)</f>
        <v>3</v>
      </c>
      <c r="H16" s="92">
        <f t="shared" si="4"/>
        <v>8069.3066666666664</v>
      </c>
      <c r="I16" s="93">
        <f t="shared" si="5"/>
        <v>713.99273668107674</v>
      </c>
      <c r="J16" s="94">
        <f t="shared" ref="J16:J18" si="92">COUNT(H9:J9)</f>
        <v>3</v>
      </c>
      <c r="K16" s="116">
        <f t="shared" si="6"/>
        <v>14179.583333333334</v>
      </c>
      <c r="L16" s="117">
        <f t="shared" si="7"/>
        <v>187.25404677425064</v>
      </c>
      <c r="M16" s="118">
        <f t="shared" ref="M16:M18" si="93">COUNT(K9:M9)</f>
        <v>3</v>
      </c>
      <c r="N16" s="140">
        <f t="shared" si="8"/>
        <v>31350</v>
      </c>
      <c r="O16" s="141">
        <f t="shared" si="9"/>
        <v>6567.2986528937545</v>
      </c>
      <c r="P16" s="142">
        <f t="shared" ref="P16:P18" si="94">COUNT(N9:P9)</f>
        <v>3</v>
      </c>
      <c r="Q16" s="164">
        <f t="shared" si="10"/>
        <v>57622.893333333333</v>
      </c>
      <c r="R16" s="165">
        <f t="shared" si="11"/>
        <v>1952.8376192692847</v>
      </c>
      <c r="S16" s="166">
        <f t="shared" ref="S16:S18" si="95">COUNT(Q9:S9)</f>
        <v>3</v>
      </c>
      <c r="T16" s="188">
        <f t="shared" si="12"/>
        <v>170662.61666666667</v>
      </c>
      <c r="U16" s="189">
        <f t="shared" si="13"/>
        <v>16722.594767847291</v>
      </c>
      <c r="V16" s="190">
        <f t="shared" ref="V16:V18" si="96">COUNT(T9:V9)</f>
        <v>3</v>
      </c>
      <c r="W16" s="212">
        <f t="shared" si="14"/>
        <v>330163.57666666672</v>
      </c>
      <c r="X16" s="213">
        <f t="shared" si="15"/>
        <v>23016.196860831147</v>
      </c>
      <c r="Y16" s="214">
        <f t="shared" ref="Y16:Y18" si="97">COUNT(W9:Y9)</f>
        <v>3</v>
      </c>
      <c r="Z16" s="236">
        <f t="shared" si="16"/>
        <v>30306.873333333333</v>
      </c>
      <c r="AA16" s="237">
        <f t="shared" si="17"/>
        <v>1177.8769978369285</v>
      </c>
      <c r="AB16" s="238">
        <f t="shared" ref="AB16:AB18" si="98">COUNT(Z9:AB9)</f>
        <v>3</v>
      </c>
      <c r="AC16" s="245">
        <f t="shared" si="18"/>
        <v>11.283333333333333</v>
      </c>
      <c r="AD16" s="245">
        <f t="shared" si="19"/>
        <v>6.1425754641952395</v>
      </c>
      <c r="AE16" s="246">
        <f t="shared" ref="AE16:AE18" si="99">COUNT(AC9:AE9)</f>
        <v>3</v>
      </c>
      <c r="AF16" s="245">
        <f t="shared" si="20"/>
        <v>6942.06</v>
      </c>
      <c r="AG16" s="245">
        <f t="shared" si="21"/>
        <v>804.79629279712765</v>
      </c>
      <c r="AH16" s="246">
        <f t="shared" ref="AH16:AH18" si="100">COUNT(AF9:AH9)</f>
        <v>3</v>
      </c>
      <c r="AI16" s="245">
        <f t="shared" si="22"/>
        <v>14332.396666666667</v>
      </c>
      <c r="AJ16" s="245">
        <f t="shared" si="23"/>
        <v>596.06006612868589</v>
      </c>
      <c r="AK16" s="246">
        <f t="shared" ref="AK16:AK18" si="101">COUNT(AI9:AK9)</f>
        <v>3</v>
      </c>
      <c r="AL16" s="245">
        <f t="shared" si="24"/>
        <v>28490.033333333336</v>
      </c>
      <c r="AM16" s="245">
        <f t="shared" si="25"/>
        <v>4482.2832425264196</v>
      </c>
      <c r="AN16" s="246">
        <f t="shared" ref="AN16:AN18" si="102">COUNT(AL9:AN9)</f>
        <v>3</v>
      </c>
      <c r="AO16" s="245">
        <f t="shared" si="26"/>
        <v>52499.51</v>
      </c>
      <c r="AP16" s="245">
        <f t="shared" si="27"/>
        <v>5149.031927003366</v>
      </c>
      <c r="AQ16" s="246">
        <f t="shared" ref="AQ16:AQ18" si="103">COUNT(AO9:AQ9)</f>
        <v>3</v>
      </c>
      <c r="AR16" s="245">
        <f t="shared" si="28"/>
        <v>131421.85</v>
      </c>
      <c r="AS16" s="245">
        <f t="shared" si="29"/>
        <v>21989.211128489871</v>
      </c>
      <c r="AT16" s="246">
        <f t="shared" ref="AT16:AT18" si="104">COUNT(AR9:AT9)</f>
        <v>3</v>
      </c>
      <c r="AU16" s="245">
        <f t="shared" si="30"/>
        <v>292864.9266666667</v>
      </c>
      <c r="AV16" s="245">
        <f t="shared" si="31"/>
        <v>24406.203383837335</v>
      </c>
      <c r="AW16" s="246">
        <f t="shared" ref="AW16:AW18" si="105">COUNT(AU9:AW9)</f>
        <v>3</v>
      </c>
      <c r="AX16" s="245">
        <f t="shared" si="32"/>
        <v>28115.13</v>
      </c>
      <c r="AY16" s="245">
        <f t="shared" si="33"/>
        <v>4030.206096107238</v>
      </c>
      <c r="AZ16" s="246">
        <f t="shared" ref="AZ16:AZ18" si="106">COUNT(AX9:AZ9)</f>
        <v>3</v>
      </c>
      <c r="BA16" s="256">
        <f t="shared" si="34"/>
        <v>91.676666666666677</v>
      </c>
      <c r="BB16" s="256">
        <f t="shared" si="35"/>
        <v>66.37316952905995</v>
      </c>
      <c r="BC16" s="257">
        <f t="shared" ref="BC16:BC18" si="107">COUNT(BA9:BC9)</f>
        <v>3</v>
      </c>
      <c r="BD16" s="256">
        <f t="shared" si="36"/>
        <v>5837.2766666666676</v>
      </c>
      <c r="BE16" s="256">
        <f t="shared" si="37"/>
        <v>1376.9923289667681</v>
      </c>
      <c r="BF16" s="257">
        <f t="shared" ref="BF16:BF18" si="108">COUNT(BD9:BF9)</f>
        <v>3</v>
      </c>
      <c r="BG16" s="256">
        <f t="shared" si="38"/>
        <v>15545.296666666667</v>
      </c>
      <c r="BH16" s="256">
        <f t="shared" si="39"/>
        <v>1074.8299676848117</v>
      </c>
      <c r="BI16" s="257">
        <f t="shared" ref="BI16:BI18" si="109">COUNT(BG9:BI9)</f>
        <v>3</v>
      </c>
      <c r="BJ16" s="256">
        <f t="shared" si="40"/>
        <v>25523.51</v>
      </c>
      <c r="BK16" s="256">
        <f t="shared" si="41"/>
        <v>2634.4182231377004</v>
      </c>
      <c r="BL16" s="257">
        <f t="shared" ref="BL16:BL18" si="110">COUNT(BJ9:BL9)</f>
        <v>3</v>
      </c>
      <c r="BM16" s="256">
        <f t="shared" si="42"/>
        <v>56869.583333333336</v>
      </c>
      <c r="BN16" s="256">
        <f t="shared" si="43"/>
        <v>11514.737247133909</v>
      </c>
      <c r="BO16" s="257">
        <f t="shared" ref="BO16:BO18" si="111">COUNT(BM9:BO9)</f>
        <v>3</v>
      </c>
      <c r="BP16" s="256">
        <f t="shared" si="44"/>
        <v>159165.68333333335</v>
      </c>
      <c r="BQ16" s="256">
        <f t="shared" si="45"/>
        <v>3495.3447000594019</v>
      </c>
      <c r="BR16" s="257">
        <f t="shared" ref="BR16:BR18" si="112">COUNT(BP9:BR9)</f>
        <v>3</v>
      </c>
      <c r="BS16" s="256">
        <f t="shared" si="46"/>
        <v>287177.50333333336</v>
      </c>
      <c r="BT16" s="256">
        <f t="shared" si="47"/>
        <v>46049.481043073938</v>
      </c>
      <c r="BU16" s="257">
        <f t="shared" ref="BU16:BU18" si="113">COUNT(BS9:BU9)</f>
        <v>3</v>
      </c>
      <c r="BV16" s="256">
        <f t="shared" si="48"/>
        <v>30126.486666666668</v>
      </c>
      <c r="BW16" s="256">
        <f t="shared" si="49"/>
        <v>193.601706948398</v>
      </c>
      <c r="BX16" s="257">
        <f t="shared" ref="BX16:BX18" si="114">COUNT(BV9:BX9)</f>
        <v>3</v>
      </c>
      <c r="BY16" s="262">
        <f t="shared" si="50"/>
        <v>35.813333333333333</v>
      </c>
      <c r="BZ16" s="262">
        <f t="shared" si="51"/>
        <v>5.7134957192014264</v>
      </c>
      <c r="CA16" s="263">
        <f t="shared" ref="CA16:CA18" si="115">COUNT(BY9:CA9)</f>
        <v>3</v>
      </c>
      <c r="CB16" s="262">
        <f t="shared" si="52"/>
        <v>7163.1333333333341</v>
      </c>
      <c r="CC16" s="262">
        <f t="shared" si="53"/>
        <v>533.77326238144713</v>
      </c>
      <c r="CD16" s="263">
        <f t="shared" ref="CD16:CD18" si="116">COUNT(CB9:CD9)</f>
        <v>3</v>
      </c>
      <c r="CE16" s="262">
        <f t="shared" si="54"/>
        <v>60229.095000000001</v>
      </c>
      <c r="CF16" s="262">
        <f t="shared" si="55"/>
        <v>2435.4949575086357</v>
      </c>
      <c r="CG16" s="263">
        <f t="shared" ref="CG16:CG18" si="117">COUNT(CE9:CG9)</f>
        <v>2</v>
      </c>
      <c r="CH16" s="262">
        <f t="shared" si="56"/>
        <v>311282.75333333336</v>
      </c>
      <c r="CI16" s="262">
        <f t="shared" si="57"/>
        <v>13760.074717298343</v>
      </c>
      <c r="CJ16" s="263">
        <f t="shared" ref="CJ16:CJ18" si="118">COUNT(CH9:CJ9)</f>
        <v>3</v>
      </c>
      <c r="CK16" s="271">
        <f t="shared" si="58"/>
        <v>46.083333333333336</v>
      </c>
      <c r="CL16" s="271">
        <f t="shared" si="59"/>
        <v>40.299659221057105</v>
      </c>
      <c r="CM16" s="272">
        <f t="shared" ref="CM16:CM18" si="119">COUNT(CK9:CM9)</f>
        <v>3</v>
      </c>
      <c r="CN16" s="271">
        <f t="shared" si="60"/>
        <v>7284.0533333333333</v>
      </c>
      <c r="CO16" s="271">
        <f t="shared" si="61"/>
        <v>783.54905426101629</v>
      </c>
      <c r="CP16" s="272">
        <f t="shared" ref="CP16:CP18" si="120">COUNT(CN9:CP9)</f>
        <v>3</v>
      </c>
      <c r="CQ16" s="271">
        <f t="shared" si="62"/>
        <v>55242.99</v>
      </c>
      <c r="CR16" s="271">
        <f t="shared" si="63"/>
        <v>7507.2819645927884</v>
      </c>
      <c r="CS16" s="272">
        <f t="shared" ref="CS16:CS18" si="121">COUNT(CQ9:CS9)</f>
        <v>3</v>
      </c>
      <c r="CT16" s="271">
        <f t="shared" si="64"/>
        <v>268805.67</v>
      </c>
      <c r="CU16" s="271">
        <f t="shared" si="65"/>
        <v>35988.696995302678</v>
      </c>
      <c r="CV16" s="272">
        <f t="shared" ref="CV16:CV18" si="122">COUNT(CT9:CV9)</f>
        <v>3</v>
      </c>
      <c r="CW16" s="277">
        <f t="shared" si="66"/>
        <v>50.75</v>
      </c>
      <c r="CX16" s="277">
        <f t="shared" si="67"/>
        <v>60.172050820958397</v>
      </c>
      <c r="CY16" s="278">
        <f t="shared" ref="CY16:CY18" si="123">COUNT(CW9:CY9)</f>
        <v>3</v>
      </c>
      <c r="CZ16" s="277">
        <f t="shared" si="68"/>
        <v>4156.38</v>
      </c>
      <c r="DA16" s="277">
        <f t="shared" si="69"/>
        <v>2542.0786681572226</v>
      </c>
      <c r="DB16" s="278">
        <f t="shared" ref="DB16:DB18" si="124">COUNT(CZ9:DB9)</f>
        <v>3</v>
      </c>
      <c r="DC16" s="277">
        <f t="shared" si="70"/>
        <v>14859.173333333334</v>
      </c>
      <c r="DD16" s="277">
        <f t="shared" si="71"/>
        <v>2308.9410673365537</v>
      </c>
      <c r="DE16" s="278">
        <f t="shared" ref="DE16:DE18" si="125">COUNT(DC9:DE9)</f>
        <v>3</v>
      </c>
      <c r="DF16" s="277">
        <f t="shared" si="72"/>
        <v>29992.683333333334</v>
      </c>
      <c r="DG16" s="277">
        <f t="shared" si="73"/>
        <v>2167.8826896382884</v>
      </c>
      <c r="DH16" s="278">
        <f t="shared" ref="DH16:DH18" si="126">COUNT(DF9:DH9)</f>
        <v>3</v>
      </c>
      <c r="DI16" s="277">
        <f t="shared" si="74"/>
        <v>49661.46</v>
      </c>
      <c r="DJ16" s="277">
        <f t="shared" si="75"/>
        <v>21683.2450926493</v>
      </c>
      <c r="DK16" s="278">
        <f t="shared" ref="DK16:DK18" si="127">COUNT(DI9:DK9)</f>
        <v>3</v>
      </c>
      <c r="DL16" s="277">
        <f t="shared" si="76"/>
        <v>155150.40666666665</v>
      </c>
      <c r="DM16" s="277">
        <f t="shared" si="77"/>
        <v>12717.848500066088</v>
      </c>
      <c r="DN16" s="278">
        <f t="shared" ref="DN16:DN18" si="128">COUNT(DL9:DN9)</f>
        <v>3</v>
      </c>
      <c r="DO16" s="277">
        <f t="shared" si="78"/>
        <v>306929.32666666666</v>
      </c>
      <c r="DP16" s="277">
        <f t="shared" si="79"/>
        <v>45939.585738569964</v>
      </c>
      <c r="DQ16" s="278">
        <f t="shared" ref="DQ16:DQ18" si="129">COUNT(DO9:DQ9)</f>
        <v>3</v>
      </c>
      <c r="DR16" s="277">
        <f t="shared" si="80"/>
        <v>25060.11</v>
      </c>
      <c r="DS16" s="277">
        <f t="shared" si="81"/>
        <v>685.50605825185755</v>
      </c>
      <c r="DT16" s="278">
        <f t="shared" ref="DT16:DT18" si="130">COUNT(DR9:DT9)</f>
        <v>3</v>
      </c>
      <c r="DU16" s="287">
        <f t="shared" si="82"/>
        <v>11.883333333333333</v>
      </c>
      <c r="DV16" s="287">
        <f t="shared" si="83"/>
        <v>9.6033449033830571</v>
      </c>
      <c r="DW16" s="288">
        <f t="shared" ref="DW16:DW18" si="131">COUNT(DU9:DW9)</f>
        <v>3</v>
      </c>
      <c r="DX16" s="287">
        <f t="shared" si="84"/>
        <v>6957.3433333333332</v>
      </c>
      <c r="DY16" s="287">
        <f t="shared" si="85"/>
        <v>405.63307734125118</v>
      </c>
      <c r="DZ16" s="288">
        <f t="shared" ref="DZ16:DZ18" si="132">COUNT(DX9:DZ9)</f>
        <v>3</v>
      </c>
      <c r="EA16" s="287">
        <f t="shared" si="86"/>
        <v>50480.21333333334</v>
      </c>
      <c r="EB16" s="287">
        <f t="shared" si="87"/>
        <v>941.52871195377611</v>
      </c>
      <c r="EC16" s="288">
        <f t="shared" ref="EC16:EC18" si="133">COUNT(EA9:EC9)</f>
        <v>3</v>
      </c>
      <c r="ED16" s="287">
        <f t="shared" si="88"/>
        <v>270711.84999999998</v>
      </c>
      <c r="EE16" s="287">
        <f t="shared" si="89"/>
        <v>25514.668085483696</v>
      </c>
      <c r="EF16" s="288">
        <f t="shared" ref="EF16:EF18" si="134">COUNT(ED9:EF9)</f>
        <v>3</v>
      </c>
    </row>
    <row r="17" spans="1:136" x14ac:dyDescent="0.25">
      <c r="A17" s="25" t="s">
        <v>4</v>
      </c>
      <c r="B17" s="52">
        <f t="shared" si="0"/>
        <v>165.79333333333332</v>
      </c>
      <c r="C17" s="28">
        <f t="shared" si="1"/>
        <v>24.892734549127649</v>
      </c>
      <c r="D17" s="53">
        <f t="shared" si="90"/>
        <v>3</v>
      </c>
      <c r="E17" s="69">
        <f t="shared" si="2"/>
        <v>205.62666666666667</v>
      </c>
      <c r="F17" s="34">
        <f t="shared" si="3"/>
        <v>89.081257475034278</v>
      </c>
      <c r="G17" s="70">
        <f t="shared" si="91"/>
        <v>3</v>
      </c>
      <c r="H17" s="92">
        <f t="shared" si="4"/>
        <v>6487.2400000000007</v>
      </c>
      <c r="I17" s="93">
        <f t="shared" si="5"/>
        <v>857.71859651052739</v>
      </c>
      <c r="J17" s="94">
        <f t="shared" si="92"/>
        <v>3</v>
      </c>
      <c r="K17" s="116">
        <f t="shared" si="6"/>
        <v>11218.796666666667</v>
      </c>
      <c r="L17" s="117">
        <f t="shared" si="7"/>
        <v>474.91716481227871</v>
      </c>
      <c r="M17" s="118">
        <f t="shared" si="93"/>
        <v>3</v>
      </c>
      <c r="N17" s="140">
        <f t="shared" si="8"/>
        <v>23686.993333333336</v>
      </c>
      <c r="O17" s="141">
        <f t="shared" si="9"/>
        <v>5016.4167840036034</v>
      </c>
      <c r="P17" s="142">
        <f t="shared" si="94"/>
        <v>3</v>
      </c>
      <c r="Q17" s="164">
        <f t="shared" si="10"/>
        <v>44296.456666666665</v>
      </c>
      <c r="R17" s="165">
        <f t="shared" si="11"/>
        <v>2628.5261273446267</v>
      </c>
      <c r="S17" s="166">
        <f t="shared" si="95"/>
        <v>3</v>
      </c>
      <c r="T17" s="188">
        <f t="shared" si="12"/>
        <v>129107.75333333334</v>
      </c>
      <c r="U17" s="189">
        <f t="shared" si="13"/>
        <v>26922.579551605602</v>
      </c>
      <c r="V17" s="190">
        <f t="shared" si="96"/>
        <v>3</v>
      </c>
      <c r="W17" s="212">
        <f t="shared" si="14"/>
        <v>254490.69333333336</v>
      </c>
      <c r="X17" s="213">
        <f t="shared" si="15"/>
        <v>34565.154237344526</v>
      </c>
      <c r="Y17" s="214">
        <f t="shared" si="97"/>
        <v>3</v>
      </c>
      <c r="Z17" s="236">
        <f t="shared" si="16"/>
        <v>22535.046666666665</v>
      </c>
      <c r="AA17" s="237">
        <f t="shared" si="17"/>
        <v>576.8486441288851</v>
      </c>
      <c r="AB17" s="238">
        <f t="shared" si="98"/>
        <v>3</v>
      </c>
      <c r="AC17" s="245">
        <f t="shared" si="18"/>
        <v>142.41999999999999</v>
      </c>
      <c r="AD17" s="245">
        <f t="shared" si="19"/>
        <v>68.432865642175187</v>
      </c>
      <c r="AE17" s="246">
        <f t="shared" si="99"/>
        <v>3</v>
      </c>
      <c r="AF17" s="245">
        <f t="shared" si="20"/>
        <v>3444.8066666666668</v>
      </c>
      <c r="AG17" s="245">
        <f t="shared" si="21"/>
        <v>604.86197907731901</v>
      </c>
      <c r="AH17" s="246">
        <f t="shared" si="100"/>
        <v>3</v>
      </c>
      <c r="AI17" s="245">
        <f t="shared" si="22"/>
        <v>5978.19</v>
      </c>
      <c r="AJ17" s="245">
        <f t="shared" si="23"/>
        <v>1301.6096320710017</v>
      </c>
      <c r="AK17" s="246">
        <f t="shared" si="101"/>
        <v>3</v>
      </c>
      <c r="AL17" s="245">
        <f t="shared" si="24"/>
        <v>13554.446666666665</v>
      </c>
      <c r="AM17" s="245">
        <f t="shared" si="25"/>
        <v>2180.2210964104984</v>
      </c>
      <c r="AN17" s="246">
        <f t="shared" si="102"/>
        <v>3</v>
      </c>
      <c r="AO17" s="245">
        <f t="shared" si="26"/>
        <v>22310.880000000001</v>
      </c>
      <c r="AP17" s="245">
        <f t="shared" si="27"/>
        <v>4834.6270889386997</v>
      </c>
      <c r="AQ17" s="246">
        <f t="shared" si="103"/>
        <v>3</v>
      </c>
      <c r="AR17" s="245">
        <f t="shared" si="28"/>
        <v>47087.43</v>
      </c>
      <c r="AS17" s="245">
        <f t="shared" si="29"/>
        <v>10037.32976247666</v>
      </c>
      <c r="AT17" s="246">
        <f t="shared" si="104"/>
        <v>3</v>
      </c>
      <c r="AU17" s="245">
        <f t="shared" si="30"/>
        <v>109038.54333333333</v>
      </c>
      <c r="AV17" s="245">
        <f t="shared" si="31"/>
        <v>27179.785680901401</v>
      </c>
      <c r="AW17" s="246">
        <f t="shared" si="105"/>
        <v>3</v>
      </c>
      <c r="AX17" s="245">
        <f t="shared" si="32"/>
        <v>17108.506666666664</v>
      </c>
      <c r="AY17" s="245">
        <f t="shared" si="33"/>
        <v>2127.4745295851117</v>
      </c>
      <c r="AZ17" s="246">
        <f t="shared" si="106"/>
        <v>3</v>
      </c>
      <c r="BA17" s="256">
        <f t="shared" si="34"/>
        <v>315.73666666666662</v>
      </c>
      <c r="BB17" s="256">
        <f t="shared" si="35"/>
        <v>314.50040959167819</v>
      </c>
      <c r="BC17" s="257">
        <f t="shared" si="107"/>
        <v>3</v>
      </c>
      <c r="BD17" s="256">
        <f t="shared" si="36"/>
        <v>861.43</v>
      </c>
      <c r="BE17" s="256">
        <f t="shared" si="37"/>
        <v>118.61645290599473</v>
      </c>
      <c r="BF17" s="257">
        <f t="shared" si="108"/>
        <v>3</v>
      </c>
      <c r="BG17" s="256">
        <f t="shared" si="38"/>
        <v>1731.21</v>
      </c>
      <c r="BH17" s="256">
        <f t="shared" si="39"/>
        <v>147.59004946133734</v>
      </c>
      <c r="BI17" s="257">
        <f t="shared" si="109"/>
        <v>3</v>
      </c>
      <c r="BJ17" s="256">
        <f t="shared" si="40"/>
        <v>2936.6300000000006</v>
      </c>
      <c r="BK17" s="256">
        <f t="shared" si="41"/>
        <v>469.01587659694229</v>
      </c>
      <c r="BL17" s="257">
        <f t="shared" si="110"/>
        <v>3</v>
      </c>
      <c r="BM17" s="256">
        <f t="shared" si="42"/>
        <v>5587.706666666666</v>
      </c>
      <c r="BN17" s="256">
        <f t="shared" si="43"/>
        <v>1595.0636288980265</v>
      </c>
      <c r="BO17" s="257">
        <f t="shared" si="111"/>
        <v>3</v>
      </c>
      <c r="BP17" s="256">
        <f t="shared" si="44"/>
        <v>16738.719999999998</v>
      </c>
      <c r="BQ17" s="256">
        <f t="shared" si="45"/>
        <v>1401.5633716675102</v>
      </c>
      <c r="BR17" s="257">
        <f t="shared" si="112"/>
        <v>3</v>
      </c>
      <c r="BS17" s="256">
        <f t="shared" si="46"/>
        <v>31869.556666666667</v>
      </c>
      <c r="BT17" s="256">
        <f t="shared" si="47"/>
        <v>5147.6706588935285</v>
      </c>
      <c r="BU17" s="257">
        <f t="shared" si="113"/>
        <v>3</v>
      </c>
      <c r="BV17" s="256">
        <f t="shared" si="48"/>
        <v>9000.1566666666677</v>
      </c>
      <c r="BW17" s="256">
        <f t="shared" si="49"/>
        <v>632.66361048612009</v>
      </c>
      <c r="BX17" s="257">
        <f t="shared" si="114"/>
        <v>3</v>
      </c>
      <c r="BY17" s="262">
        <f t="shared" si="50"/>
        <v>49.656666666666666</v>
      </c>
      <c r="BZ17" s="262">
        <f t="shared" si="51"/>
        <v>14.61855784040729</v>
      </c>
      <c r="CA17" s="263">
        <f t="shared" si="115"/>
        <v>3</v>
      </c>
      <c r="CB17" s="262">
        <f t="shared" si="52"/>
        <v>1330.5633333333333</v>
      </c>
      <c r="CC17" s="262">
        <f t="shared" si="53"/>
        <v>116.73190195200851</v>
      </c>
      <c r="CD17" s="263">
        <f t="shared" si="116"/>
        <v>3</v>
      </c>
      <c r="CE17" s="262">
        <f t="shared" si="54"/>
        <v>9814.869999999999</v>
      </c>
      <c r="CF17" s="262">
        <f t="shared" si="55"/>
        <v>2191.7481789658327</v>
      </c>
      <c r="CG17" s="263">
        <f t="shared" si="117"/>
        <v>2</v>
      </c>
      <c r="CH17" s="262">
        <f t="shared" si="56"/>
        <v>62543.380000000005</v>
      </c>
      <c r="CI17" s="262">
        <f t="shared" si="57"/>
        <v>7369.2470694841013</v>
      </c>
      <c r="CJ17" s="263">
        <f t="shared" si="118"/>
        <v>3</v>
      </c>
      <c r="CK17" s="271">
        <f t="shared" si="58"/>
        <v>28.91</v>
      </c>
      <c r="CL17" s="271">
        <f t="shared" si="59"/>
        <v>3.3930959314466786</v>
      </c>
      <c r="CM17" s="272">
        <f t="shared" si="119"/>
        <v>3</v>
      </c>
      <c r="CN17" s="271">
        <f t="shared" si="60"/>
        <v>841.00666666666666</v>
      </c>
      <c r="CO17" s="271">
        <f t="shared" si="61"/>
        <v>106.42065651617253</v>
      </c>
      <c r="CP17" s="272">
        <f t="shared" si="120"/>
        <v>3</v>
      </c>
      <c r="CQ17" s="271">
        <f t="shared" si="62"/>
        <v>6759.0333333333338</v>
      </c>
      <c r="CR17" s="271">
        <f t="shared" si="63"/>
        <v>510.73411500832162</v>
      </c>
      <c r="CS17" s="272">
        <f t="shared" si="121"/>
        <v>3</v>
      </c>
      <c r="CT17" s="271">
        <f t="shared" si="64"/>
        <v>24658.633333333335</v>
      </c>
      <c r="CU17" s="271">
        <f t="shared" si="65"/>
        <v>17195.776234076588</v>
      </c>
      <c r="CV17" s="272">
        <f t="shared" si="122"/>
        <v>3</v>
      </c>
      <c r="CW17" s="277">
        <f t="shared" si="66"/>
        <v>115.93999999999998</v>
      </c>
      <c r="CX17" s="277">
        <f t="shared" si="67"/>
        <v>24.77339500351145</v>
      </c>
      <c r="CY17" s="278">
        <f t="shared" si="123"/>
        <v>3</v>
      </c>
      <c r="CZ17" s="277">
        <f t="shared" si="68"/>
        <v>2001.5600000000002</v>
      </c>
      <c r="DA17" s="277">
        <f t="shared" si="69"/>
        <v>887.8922837259031</v>
      </c>
      <c r="DB17" s="278">
        <f t="shared" si="124"/>
        <v>3</v>
      </c>
      <c r="DC17" s="277">
        <f t="shared" si="70"/>
        <v>7566.2433333333329</v>
      </c>
      <c r="DD17" s="277">
        <f t="shared" si="71"/>
        <v>556.59983150674157</v>
      </c>
      <c r="DE17" s="278">
        <f t="shared" si="125"/>
        <v>3</v>
      </c>
      <c r="DF17" s="277">
        <f t="shared" si="72"/>
        <v>14951.38</v>
      </c>
      <c r="DG17" s="277">
        <f t="shared" si="73"/>
        <v>1089.4530772823582</v>
      </c>
      <c r="DH17" s="278">
        <f t="shared" si="126"/>
        <v>3</v>
      </c>
      <c r="DI17" s="277">
        <f t="shared" si="74"/>
        <v>26292.91</v>
      </c>
      <c r="DJ17" s="277">
        <f t="shared" si="75"/>
        <v>13347.323139457592</v>
      </c>
      <c r="DK17" s="278">
        <f t="shared" si="127"/>
        <v>3</v>
      </c>
      <c r="DL17" s="277">
        <f t="shared" si="76"/>
        <v>80687.399999999994</v>
      </c>
      <c r="DM17" s="277">
        <f t="shared" si="77"/>
        <v>9950.5945948371354</v>
      </c>
      <c r="DN17" s="278">
        <f t="shared" si="128"/>
        <v>3</v>
      </c>
      <c r="DO17" s="277">
        <f t="shared" si="78"/>
        <v>130595.64666666667</v>
      </c>
      <c r="DP17" s="277">
        <f t="shared" si="79"/>
        <v>11227.819322403311</v>
      </c>
      <c r="DQ17" s="278">
        <f t="shared" si="129"/>
        <v>3</v>
      </c>
      <c r="DR17" s="277">
        <f t="shared" si="80"/>
        <v>16309.71</v>
      </c>
      <c r="DS17" s="277">
        <f t="shared" si="81"/>
        <v>724.12187399635957</v>
      </c>
      <c r="DT17" s="278">
        <f t="shared" si="130"/>
        <v>3</v>
      </c>
      <c r="DU17" s="287">
        <f t="shared" si="82"/>
        <v>35.419999999999995</v>
      </c>
      <c r="DV17" s="287">
        <f t="shared" si="83"/>
        <v>1.4156623891309696</v>
      </c>
      <c r="DW17" s="288">
        <f t="shared" si="131"/>
        <v>3</v>
      </c>
      <c r="DX17" s="287">
        <f t="shared" si="84"/>
        <v>1371.6599999999999</v>
      </c>
      <c r="DY17" s="287">
        <f t="shared" si="85"/>
        <v>141.17666839814572</v>
      </c>
      <c r="DZ17" s="288">
        <f t="shared" si="132"/>
        <v>3</v>
      </c>
      <c r="EA17" s="287">
        <f t="shared" si="86"/>
        <v>8537.35</v>
      </c>
      <c r="EB17" s="287">
        <f t="shared" si="87"/>
        <v>835.4002353961838</v>
      </c>
      <c r="EC17" s="288">
        <f t="shared" si="133"/>
        <v>3</v>
      </c>
      <c r="ED17" s="287">
        <f t="shared" si="88"/>
        <v>48731.360000000008</v>
      </c>
      <c r="EE17" s="287">
        <f t="shared" si="89"/>
        <v>2417.8755012613869</v>
      </c>
      <c r="EF17" s="288">
        <f t="shared" si="134"/>
        <v>3</v>
      </c>
    </row>
    <row r="18" spans="1:136" ht="15.75" thickBot="1" x14ac:dyDescent="0.3">
      <c r="A18" s="25" t="s">
        <v>5</v>
      </c>
      <c r="B18" s="54">
        <f>AVERAGE(B11:D11)</f>
        <v>9.0566666666666666</v>
      </c>
      <c r="C18" s="55">
        <f t="shared" si="1"/>
        <v>3.5564776582080966</v>
      </c>
      <c r="D18" s="56">
        <f t="shared" si="90"/>
        <v>3</v>
      </c>
      <c r="E18" s="71">
        <f>AVERAGE(E11:G11)</f>
        <v>12.876666666666667</v>
      </c>
      <c r="F18" s="72">
        <f t="shared" si="3"/>
        <v>13.220462674707466</v>
      </c>
      <c r="G18" s="73">
        <f t="shared" si="91"/>
        <v>3</v>
      </c>
      <c r="H18" s="95">
        <f>AVERAGE(H11:J11)</f>
        <v>7928.0933333333332</v>
      </c>
      <c r="I18" s="96">
        <f t="shared" si="5"/>
        <v>1698.7802993422474</v>
      </c>
      <c r="J18" s="97">
        <f t="shared" si="92"/>
        <v>3</v>
      </c>
      <c r="K18" s="119">
        <f>AVERAGE(K11:M11)</f>
        <v>10196.033333333333</v>
      </c>
      <c r="L18" s="120">
        <f t="shared" si="7"/>
        <v>917.67016603643231</v>
      </c>
      <c r="M18" s="121">
        <f t="shared" si="93"/>
        <v>3</v>
      </c>
      <c r="N18" s="143">
        <f>AVERAGE(N11:P11)</f>
        <v>24743.473333333332</v>
      </c>
      <c r="O18" s="144">
        <f t="shared" si="9"/>
        <v>6107.8264120416297</v>
      </c>
      <c r="P18" s="145">
        <f t="shared" si="94"/>
        <v>3</v>
      </c>
      <c r="Q18" s="167">
        <f>AVERAGE(Q11:S11)</f>
        <v>41300.186666666668</v>
      </c>
      <c r="R18" s="168">
        <f t="shared" si="11"/>
        <v>5433.7875207292691</v>
      </c>
      <c r="S18" s="169">
        <f t="shared" si="95"/>
        <v>3</v>
      </c>
      <c r="T18" s="191">
        <f>AVERAGE(T11:V11)</f>
        <v>143326.96666666667</v>
      </c>
      <c r="U18" s="192">
        <f t="shared" si="13"/>
        <v>25398.597617382846</v>
      </c>
      <c r="V18" s="193">
        <f t="shared" si="96"/>
        <v>3</v>
      </c>
      <c r="W18" s="215">
        <f>AVERAGE(W11:Y11)</f>
        <v>256467.8833333333</v>
      </c>
      <c r="X18" s="216">
        <f t="shared" si="15"/>
        <v>56241.540164225225</v>
      </c>
      <c r="Y18" s="217">
        <f t="shared" si="97"/>
        <v>3</v>
      </c>
      <c r="Z18" s="239">
        <f>AVERAGE(Z11:AB11)</f>
        <v>19691.11</v>
      </c>
      <c r="AA18" s="240">
        <f t="shared" si="17"/>
        <v>3354.365611393599</v>
      </c>
      <c r="AB18" s="241">
        <f t="shared" si="98"/>
        <v>3</v>
      </c>
      <c r="AC18" s="245">
        <f>AVERAGE(AC11:AE11)</f>
        <v>31.556666666666668</v>
      </c>
      <c r="AD18" s="245">
        <f t="shared" si="19"/>
        <v>35.414665512091645</v>
      </c>
      <c r="AE18" s="246">
        <f t="shared" si="99"/>
        <v>3</v>
      </c>
      <c r="AF18" s="245">
        <f>AVERAGE(AF11:AH11)</f>
        <v>2938.7933333333335</v>
      </c>
      <c r="AG18" s="245">
        <f t="shared" si="21"/>
        <v>670.01759561472045</v>
      </c>
      <c r="AH18" s="246">
        <f t="shared" si="100"/>
        <v>3</v>
      </c>
      <c r="AI18" s="245">
        <f>AVERAGE(AI11:AK11)</f>
        <v>5404.2699999999995</v>
      </c>
      <c r="AJ18" s="245">
        <f t="shared" si="23"/>
        <v>1224.8291553110655</v>
      </c>
      <c r="AK18" s="246">
        <f t="shared" si="101"/>
        <v>3</v>
      </c>
      <c r="AL18" s="245">
        <f>AVERAGE(AL11:AN11)</f>
        <v>14810.279999999999</v>
      </c>
      <c r="AM18" s="245">
        <f t="shared" si="25"/>
        <v>3166.8592205054065</v>
      </c>
      <c r="AN18" s="246">
        <f t="shared" si="102"/>
        <v>3</v>
      </c>
      <c r="AO18" s="245">
        <f>AVERAGE(AO11:AQ11)</f>
        <v>24456.61</v>
      </c>
      <c r="AP18" s="245">
        <f t="shared" si="27"/>
        <v>6731.4539379468406</v>
      </c>
      <c r="AQ18" s="246">
        <f t="shared" si="103"/>
        <v>3</v>
      </c>
      <c r="AR18" s="245">
        <f>AVERAGE(AR11:AT11)</f>
        <v>60936.783333333333</v>
      </c>
      <c r="AS18" s="245">
        <f t="shared" si="29"/>
        <v>17873.052936027245</v>
      </c>
      <c r="AT18" s="246">
        <f t="shared" si="104"/>
        <v>3</v>
      </c>
      <c r="AU18" s="245">
        <f>AVERAGE(AU11:AW11)</f>
        <v>97518.286666666667</v>
      </c>
      <c r="AV18" s="245">
        <f t="shared" si="31"/>
        <v>31656.501341983996</v>
      </c>
      <c r="AW18" s="246">
        <f t="shared" si="105"/>
        <v>3</v>
      </c>
      <c r="AX18" s="245">
        <f>AVERAGE(AX11:AZ11)</f>
        <v>15298.769999999999</v>
      </c>
      <c r="AY18" s="245">
        <f t="shared" si="33"/>
        <v>4086.4924593959549</v>
      </c>
      <c r="AZ18" s="246">
        <f t="shared" si="106"/>
        <v>3</v>
      </c>
      <c r="BA18" s="256">
        <f>AVERAGE(BA11:BC11)</f>
        <v>14.26</v>
      </c>
      <c r="BB18" s="256">
        <f t="shared" si="35"/>
        <v>9.6162726666832832</v>
      </c>
      <c r="BC18" s="257">
        <f t="shared" si="107"/>
        <v>3</v>
      </c>
      <c r="BD18" s="256">
        <f>AVERAGE(BD11:BF11)</f>
        <v>1001.3066666666667</v>
      </c>
      <c r="BE18" s="256">
        <f t="shared" si="37"/>
        <v>139.36858912012144</v>
      </c>
      <c r="BF18" s="257">
        <f t="shared" si="108"/>
        <v>3</v>
      </c>
      <c r="BG18" s="256">
        <f>AVERAGE(BG11:BI11)</f>
        <v>2511.2266666666669</v>
      </c>
      <c r="BH18" s="256">
        <f t="shared" si="39"/>
        <v>875.293813546818</v>
      </c>
      <c r="BI18" s="257">
        <f t="shared" si="109"/>
        <v>3</v>
      </c>
      <c r="BJ18" s="256">
        <f>AVERAGE(BJ11:BL11)</f>
        <v>4506.4233333333332</v>
      </c>
      <c r="BK18" s="256">
        <f t="shared" si="41"/>
        <v>530.16129520489653</v>
      </c>
      <c r="BL18" s="257">
        <f t="shared" si="110"/>
        <v>3</v>
      </c>
      <c r="BM18" s="256">
        <f>AVERAGE(BM11:BO11)</f>
        <v>8928.2866666666669</v>
      </c>
      <c r="BN18" s="256">
        <f t="shared" si="43"/>
        <v>2251.3759200172049</v>
      </c>
      <c r="BO18" s="257">
        <f t="shared" si="111"/>
        <v>3</v>
      </c>
      <c r="BP18" s="256">
        <f>AVERAGE(BP11:BR11)</f>
        <v>27381.876666666667</v>
      </c>
      <c r="BQ18" s="256">
        <f t="shared" si="45"/>
        <v>2779.1583684513785</v>
      </c>
      <c r="BR18" s="257">
        <f t="shared" si="112"/>
        <v>3</v>
      </c>
      <c r="BS18" s="256">
        <f>AVERAGE(BS11:BU11)</f>
        <v>40646.903333333328</v>
      </c>
      <c r="BT18" s="256">
        <f t="shared" si="47"/>
        <v>4427.9508590468022</v>
      </c>
      <c r="BU18" s="257">
        <f t="shared" si="113"/>
        <v>3</v>
      </c>
      <c r="BV18" s="256">
        <f>AVERAGE(BV11:BX11)</f>
        <v>12395.300000000001</v>
      </c>
      <c r="BW18" s="256">
        <f t="shared" si="49"/>
        <v>1503.1261600078683</v>
      </c>
      <c r="BX18" s="257">
        <f t="shared" si="114"/>
        <v>3</v>
      </c>
      <c r="BY18" s="262">
        <f>AVERAGE(BY11:CA11)</f>
        <v>9.25</v>
      </c>
      <c r="BZ18" s="262">
        <f t="shared" si="51"/>
        <v>7.2188572502855299</v>
      </c>
      <c r="CA18" s="263">
        <f t="shared" si="115"/>
        <v>3</v>
      </c>
      <c r="CB18" s="262">
        <f>AVERAGE(CB11:CD11)</f>
        <v>2439.0666666666666</v>
      </c>
      <c r="CC18" s="262">
        <f t="shared" si="53"/>
        <v>724.0639716443111</v>
      </c>
      <c r="CD18" s="263">
        <f t="shared" si="116"/>
        <v>3</v>
      </c>
      <c r="CE18" s="262">
        <f>AVERAGE(CE11:CG11)</f>
        <v>14308.875</v>
      </c>
      <c r="CF18" s="262">
        <f t="shared" si="55"/>
        <v>2826.3835861485518</v>
      </c>
      <c r="CG18" s="263">
        <f t="shared" si="117"/>
        <v>2</v>
      </c>
      <c r="CH18" s="262">
        <f>AVERAGE(CH11:CJ11)</f>
        <v>95070.760000000009</v>
      </c>
      <c r="CI18" s="262">
        <f t="shared" si="57"/>
        <v>14262.699563322474</v>
      </c>
      <c r="CJ18" s="263">
        <f t="shared" si="118"/>
        <v>3</v>
      </c>
      <c r="CK18" s="271">
        <f>AVERAGE(CK11:CM11)</f>
        <v>11.573333333333332</v>
      </c>
      <c r="CL18" s="271">
        <f t="shared" si="59"/>
        <v>0.8025168741735802</v>
      </c>
      <c r="CM18" s="272">
        <f t="shared" si="119"/>
        <v>3</v>
      </c>
      <c r="CN18" s="271">
        <f>AVERAGE(CN11:CP11)</f>
        <v>1267.4633333333334</v>
      </c>
      <c r="CO18" s="271">
        <f t="shared" si="61"/>
        <v>104.50858640960234</v>
      </c>
      <c r="CP18" s="272">
        <f t="shared" si="120"/>
        <v>3</v>
      </c>
      <c r="CQ18" s="271">
        <f>AVERAGE(CQ11:CS11)</f>
        <v>8236.3866666666672</v>
      </c>
      <c r="CR18" s="271">
        <f t="shared" si="63"/>
        <v>1176.0374463567712</v>
      </c>
      <c r="CS18" s="272">
        <f t="shared" si="121"/>
        <v>3</v>
      </c>
      <c r="CT18" s="271">
        <f>AVERAGE(CT11:CV11)</f>
        <v>50506.696666666663</v>
      </c>
      <c r="CU18" s="271">
        <f t="shared" si="65"/>
        <v>39278.518956810643</v>
      </c>
      <c r="CV18" s="272">
        <f t="shared" si="122"/>
        <v>3</v>
      </c>
      <c r="CW18" s="277">
        <f>AVERAGE(CW11:CY11)</f>
        <v>8.793333333333333</v>
      </c>
      <c r="CX18" s="277">
        <f t="shared" si="67"/>
        <v>5.897536208734401</v>
      </c>
      <c r="CY18" s="278">
        <f t="shared" si="123"/>
        <v>3</v>
      </c>
      <c r="CZ18" s="277">
        <f>AVERAGE(CZ11:DB11)</f>
        <v>2421.9500000000003</v>
      </c>
      <c r="DA18" s="277">
        <f t="shared" si="69"/>
        <v>1652.2204452493622</v>
      </c>
      <c r="DB18" s="278">
        <f t="shared" si="124"/>
        <v>3</v>
      </c>
      <c r="DC18" s="277">
        <f>AVERAGE(DC11:DE11)</f>
        <v>7194.420000000001</v>
      </c>
      <c r="DD18" s="277">
        <f t="shared" si="71"/>
        <v>728.17967199036821</v>
      </c>
      <c r="DE18" s="278">
        <f t="shared" si="125"/>
        <v>3</v>
      </c>
      <c r="DF18" s="277">
        <f>AVERAGE(DF11:DH11)</f>
        <v>15307.813333333334</v>
      </c>
      <c r="DG18" s="277">
        <f t="shared" si="73"/>
        <v>1966.1423628093044</v>
      </c>
      <c r="DH18" s="278">
        <f t="shared" si="126"/>
        <v>3</v>
      </c>
      <c r="DI18" s="277">
        <f>AVERAGE(DI11:DK11)</f>
        <v>23178.713333333333</v>
      </c>
      <c r="DJ18" s="277">
        <f t="shared" si="75"/>
        <v>11855.832055373985</v>
      </c>
      <c r="DK18" s="278">
        <f t="shared" si="127"/>
        <v>3</v>
      </c>
      <c r="DL18" s="277">
        <f>AVERAGE(DL11:DN11)</f>
        <v>87244.62</v>
      </c>
      <c r="DM18" s="277">
        <f t="shared" si="77"/>
        <v>3436.6667489152942</v>
      </c>
      <c r="DN18" s="278">
        <f t="shared" si="128"/>
        <v>3</v>
      </c>
      <c r="DO18" s="277">
        <f>AVERAGE(DO11:DQ11)</f>
        <v>168020.86333333331</v>
      </c>
      <c r="DP18" s="277">
        <f t="shared" si="79"/>
        <v>25590.059328704967</v>
      </c>
      <c r="DQ18" s="278">
        <f t="shared" si="129"/>
        <v>3</v>
      </c>
      <c r="DR18" s="277">
        <f>AVERAGE(DR11:DT11)</f>
        <v>14834.706666666667</v>
      </c>
      <c r="DS18" s="277">
        <f t="shared" si="81"/>
        <v>1025.5170532142963</v>
      </c>
      <c r="DT18" s="278">
        <f t="shared" si="130"/>
        <v>3</v>
      </c>
      <c r="DU18" s="287">
        <f>AVERAGE(DU11:DW11)</f>
        <v>10.74</v>
      </c>
      <c r="DV18" s="287">
        <f t="shared" si="83"/>
        <v>0.64085879880048424</v>
      </c>
      <c r="DW18" s="288">
        <f t="shared" si="131"/>
        <v>3</v>
      </c>
      <c r="DX18" s="287">
        <f>AVERAGE(DX11:DZ11)</f>
        <v>1736.9866666666667</v>
      </c>
      <c r="DY18" s="287">
        <f t="shared" si="85"/>
        <v>687.7254658897923</v>
      </c>
      <c r="DZ18" s="288">
        <f t="shared" si="132"/>
        <v>3</v>
      </c>
      <c r="EA18" s="287">
        <f>AVERAGE(EA11:EC11)</f>
        <v>10404.409999999998</v>
      </c>
      <c r="EB18" s="287">
        <f t="shared" si="87"/>
        <v>3715.70760761662</v>
      </c>
      <c r="EC18" s="288">
        <f t="shared" si="133"/>
        <v>3</v>
      </c>
      <c r="ED18" s="287">
        <f>AVERAGE(ED11:EF11)</f>
        <v>53926.886666666665</v>
      </c>
      <c r="EE18" s="287">
        <f t="shared" si="89"/>
        <v>3094.8697556170823</v>
      </c>
      <c r="EF18" s="288">
        <f t="shared" si="134"/>
        <v>3</v>
      </c>
    </row>
    <row r="19" spans="1:136" x14ac:dyDescent="0.25">
      <c r="A19" s="304" t="s">
        <v>182</v>
      </c>
      <c r="B19" s="305">
        <v>0.05</v>
      </c>
      <c r="C19" s="3"/>
      <c r="D19" s="305" t="s">
        <v>183</v>
      </c>
      <c r="E19" s="305"/>
      <c r="F19" s="305">
        <v>50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</row>
    <row r="20" spans="1:136" ht="15.75" x14ac:dyDescent="0.25">
      <c r="A20" s="301" t="s">
        <v>176</v>
      </c>
      <c r="B20" s="290" t="s">
        <v>11</v>
      </c>
      <c r="C20" s="372" t="s">
        <v>167</v>
      </c>
      <c r="D20" s="372"/>
      <c r="E20" s="373" t="s">
        <v>168</v>
      </c>
      <c r="F20" s="373"/>
      <c r="I20" s="3">
        <v>1000</v>
      </c>
      <c r="J20" s="3" t="s">
        <v>167</v>
      </c>
      <c r="K20" s="3"/>
      <c r="L20" s="3"/>
      <c r="M20" s="3"/>
      <c r="N20" s="3"/>
      <c r="O20" s="3"/>
      <c r="P20" s="3"/>
      <c r="Q20" s="3"/>
      <c r="R20" s="3"/>
      <c r="S20" s="3"/>
      <c r="T20" s="18" t="s">
        <v>125</v>
      </c>
      <c r="U20" s="372" t="s">
        <v>167</v>
      </c>
      <c r="V20" s="372"/>
      <c r="W20" s="373" t="s">
        <v>168</v>
      </c>
      <c r="X20" s="373"/>
      <c r="Y20" s="3"/>
      <c r="Z20" s="3"/>
      <c r="AA20" s="3"/>
      <c r="AB20" s="3"/>
      <c r="AC20" s="3"/>
      <c r="AD20" s="3"/>
      <c r="AE20" s="3"/>
      <c r="AF20" s="3">
        <f>AC13/AF13</f>
        <v>2.0632737276478682E-3</v>
      </c>
      <c r="AG20" s="3"/>
      <c r="AH20" s="3"/>
      <c r="AI20" s="3"/>
      <c r="AJ20" s="3"/>
      <c r="AK20" s="3"/>
      <c r="AL20" s="3"/>
      <c r="AM20" s="18" t="s">
        <v>126</v>
      </c>
      <c r="AN20" s="372" t="s">
        <v>167</v>
      </c>
      <c r="AO20" s="372"/>
      <c r="AP20" s="373" t="s">
        <v>168</v>
      </c>
      <c r="AQ20" s="373"/>
      <c r="AR20" s="3"/>
      <c r="AS20" s="3"/>
      <c r="AT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18" t="s">
        <v>127</v>
      </c>
      <c r="BJ20" s="372" t="s">
        <v>167</v>
      </c>
      <c r="BK20" s="372"/>
      <c r="BL20" s="373" t="s">
        <v>168</v>
      </c>
      <c r="BM20" s="37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18" t="s">
        <v>10</v>
      </c>
      <c r="CC20" s="372" t="s">
        <v>167</v>
      </c>
      <c r="CD20" s="372"/>
      <c r="CE20" s="373" t="s">
        <v>168</v>
      </c>
      <c r="CF20" s="37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18" t="s">
        <v>164</v>
      </c>
      <c r="CV20" s="372" t="s">
        <v>167</v>
      </c>
      <c r="CW20" s="372"/>
      <c r="CX20" s="373" t="s">
        <v>168</v>
      </c>
      <c r="CY20" s="37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</row>
    <row r="21" spans="1:136" ht="15.75" x14ac:dyDescent="0.25">
      <c r="B21" s="19" t="s">
        <v>12</v>
      </c>
      <c r="C21" s="372">
        <v>0</v>
      </c>
      <c r="D21" s="372"/>
      <c r="E21" s="372"/>
      <c r="F21" s="372"/>
      <c r="I21" s="3">
        <v>1</v>
      </c>
      <c r="J21" s="289" t="s">
        <v>168</v>
      </c>
      <c r="K21" s="3"/>
      <c r="L21" s="3"/>
      <c r="M21" s="3"/>
      <c r="N21" s="3"/>
      <c r="O21" s="3"/>
      <c r="P21" s="3"/>
      <c r="Q21" s="3"/>
      <c r="R21" s="3"/>
      <c r="S21" s="3"/>
      <c r="T21" s="19" t="s">
        <v>12</v>
      </c>
      <c r="U21" s="372">
        <v>0</v>
      </c>
      <c r="V21" s="372"/>
      <c r="W21" s="372"/>
      <c r="X21" s="372"/>
      <c r="Y21" s="3"/>
      <c r="Z21" s="3"/>
      <c r="AA21" s="3"/>
      <c r="AB21" s="3"/>
      <c r="AC21" s="3"/>
      <c r="AD21" s="3"/>
      <c r="AE21" s="3"/>
      <c r="AF21" s="3">
        <f t="shared" ref="AF21:AF26" si="135">AC14/AF14</f>
        <v>3.9346126283576928E-3</v>
      </c>
      <c r="AG21" s="3"/>
      <c r="AH21" s="3"/>
      <c r="AI21" s="3"/>
      <c r="AJ21" s="3"/>
      <c r="AK21" s="3"/>
      <c r="AL21" s="3"/>
      <c r="AM21" s="19" t="s">
        <v>12</v>
      </c>
      <c r="AN21" s="372">
        <v>0</v>
      </c>
      <c r="AO21" s="372"/>
      <c r="AP21" s="372"/>
      <c r="AQ21" s="372"/>
      <c r="AR21" s="3"/>
      <c r="AS21" s="3"/>
      <c r="AT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19" t="s">
        <v>12</v>
      </c>
      <c r="BJ21" s="372">
        <v>0</v>
      </c>
      <c r="BK21" s="372"/>
      <c r="BL21" s="372"/>
      <c r="BM21" s="372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19" t="s">
        <v>12</v>
      </c>
      <c r="CC21" s="372">
        <v>0</v>
      </c>
      <c r="CD21" s="372"/>
      <c r="CE21" s="372"/>
      <c r="CF21" s="372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19" t="s">
        <v>12</v>
      </c>
      <c r="CV21" s="372">
        <v>0</v>
      </c>
      <c r="CW21" s="372"/>
      <c r="CX21" s="372"/>
      <c r="CY21" s="372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</row>
    <row r="22" spans="1:136" x14ac:dyDescent="0.25">
      <c r="B22" s="19" t="s">
        <v>13</v>
      </c>
      <c r="C22" s="19">
        <v>0</v>
      </c>
      <c r="D22" s="19">
        <v>50</v>
      </c>
      <c r="E22" s="19">
        <v>0</v>
      </c>
      <c r="F22" s="19">
        <v>50</v>
      </c>
      <c r="G22" s="3"/>
      <c r="H22" s="3"/>
      <c r="I22" s="3"/>
      <c r="J22" s="3"/>
      <c r="L22" s="3"/>
      <c r="M22" s="3"/>
      <c r="N22" s="3"/>
      <c r="O22" s="3"/>
      <c r="P22" s="3"/>
      <c r="Q22" s="3"/>
      <c r="R22" s="3"/>
      <c r="S22" s="3"/>
      <c r="T22" s="19" t="s">
        <v>13</v>
      </c>
      <c r="U22" s="19">
        <v>0</v>
      </c>
      <c r="V22" s="19">
        <v>50</v>
      </c>
      <c r="W22" s="19">
        <v>0</v>
      </c>
      <c r="X22" s="19">
        <v>50</v>
      </c>
      <c r="Y22" s="3"/>
      <c r="Z22" s="3"/>
      <c r="AA22" s="3"/>
      <c r="AB22" s="3"/>
      <c r="AC22" s="3"/>
      <c r="AD22" s="3"/>
      <c r="AE22" s="3"/>
      <c r="AF22" s="3">
        <f t="shared" si="135"/>
        <v>1</v>
      </c>
      <c r="AG22" s="3"/>
      <c r="AH22" s="3"/>
      <c r="AI22" s="3"/>
      <c r="AJ22" s="3"/>
      <c r="AK22" s="3"/>
      <c r="AL22" s="3"/>
      <c r="AM22" s="19" t="s">
        <v>13</v>
      </c>
      <c r="AN22" s="19">
        <v>0</v>
      </c>
      <c r="AO22" s="19">
        <v>50</v>
      </c>
      <c r="AP22" s="19">
        <v>0</v>
      </c>
      <c r="AQ22" s="19">
        <v>50</v>
      </c>
      <c r="AR22" s="3"/>
      <c r="AS22" s="3"/>
      <c r="AT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19" t="s">
        <v>13</v>
      </c>
      <c r="BJ22" s="19">
        <v>0</v>
      </c>
      <c r="BK22" s="19">
        <v>50</v>
      </c>
      <c r="BL22" s="19">
        <v>0</v>
      </c>
      <c r="BM22" s="19">
        <v>50</v>
      </c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19" t="s">
        <v>13</v>
      </c>
      <c r="CC22" s="19">
        <v>0</v>
      </c>
      <c r="CD22" s="19">
        <v>50</v>
      </c>
      <c r="CE22" s="19">
        <v>0</v>
      </c>
      <c r="CF22" s="19">
        <v>50</v>
      </c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19" t="s">
        <v>13</v>
      </c>
      <c r="CV22" s="19">
        <v>0</v>
      </c>
      <c r="CW22" s="19" t="s">
        <v>172</v>
      </c>
      <c r="CX22" s="19">
        <v>0</v>
      </c>
      <c r="CY22" s="19" t="s">
        <v>172</v>
      </c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</row>
    <row r="23" spans="1:136" x14ac:dyDescent="0.25">
      <c r="B23" s="290" t="s">
        <v>0</v>
      </c>
      <c r="C23" s="291">
        <f>B13</f>
        <v>17.900000000000002</v>
      </c>
      <c r="D23" s="292">
        <f>AC13</f>
        <v>11.81</v>
      </c>
      <c r="E23" s="293">
        <f>C23/1000</f>
        <v>1.7900000000000003E-2</v>
      </c>
      <c r="F23" s="293">
        <f>D23/1000</f>
        <v>1.1810000000000001E-2</v>
      </c>
      <c r="G23" s="23"/>
      <c r="H23" s="17"/>
      <c r="I23" s="17"/>
      <c r="J23" s="17"/>
      <c r="K23" s="3">
        <v>0</v>
      </c>
      <c r="L23" s="3"/>
      <c r="M23" s="3"/>
      <c r="N23" s="3"/>
      <c r="O23" s="3"/>
      <c r="P23" s="3"/>
      <c r="Q23" s="3"/>
      <c r="R23" s="3"/>
      <c r="S23" s="3"/>
      <c r="T23" s="290" t="s">
        <v>0</v>
      </c>
      <c r="U23" s="291">
        <f>B13</f>
        <v>17.900000000000002</v>
      </c>
      <c r="V23" s="291">
        <f>BA13</f>
        <v>28.763333333333332</v>
      </c>
      <c r="W23" s="293">
        <f>U23/1000</f>
        <v>1.7900000000000003E-2</v>
      </c>
      <c r="X23" s="293">
        <f>V23/1000</f>
        <v>2.8763333333333332E-2</v>
      </c>
      <c r="Y23" s="23"/>
      <c r="Z23" s="17"/>
      <c r="AA23" s="17"/>
      <c r="AB23" s="17"/>
      <c r="AC23" s="3"/>
      <c r="AD23" s="3"/>
      <c r="AE23" s="3"/>
      <c r="AF23" s="3">
        <f t="shared" si="135"/>
        <v>1.6253580829513621E-3</v>
      </c>
      <c r="AG23" s="3"/>
      <c r="AH23" s="3"/>
      <c r="AI23" s="3"/>
      <c r="AJ23" s="3"/>
      <c r="AK23" s="3"/>
      <c r="AL23" s="3"/>
      <c r="AM23" s="290" t="s">
        <v>0</v>
      </c>
      <c r="AN23" s="291">
        <f>B13</f>
        <v>17.900000000000002</v>
      </c>
      <c r="AO23" s="291">
        <f>BY13</f>
        <v>28.756666666666664</v>
      </c>
      <c r="AP23" s="293">
        <f>AN23/1000</f>
        <v>1.7900000000000003E-2</v>
      </c>
      <c r="AQ23" s="293">
        <f>AO23/1000</f>
        <v>2.8756666666666663E-2</v>
      </c>
      <c r="AR23" s="23"/>
      <c r="AS23" s="17"/>
      <c r="AT23" s="17"/>
      <c r="AV23" s="17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290" t="s">
        <v>0</v>
      </c>
      <c r="BJ23" s="295">
        <f>B13</f>
        <v>17.900000000000002</v>
      </c>
      <c r="BK23" s="295">
        <f>CK13</f>
        <v>34.326666666666661</v>
      </c>
      <c r="BL23" s="293">
        <f>BJ23/1000</f>
        <v>1.7900000000000003E-2</v>
      </c>
      <c r="BM23" s="293">
        <f>BK23/1000</f>
        <v>3.4326666666666658E-2</v>
      </c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290" t="s">
        <v>0</v>
      </c>
      <c r="CC23" s="295">
        <f>B13</f>
        <v>17.900000000000002</v>
      </c>
      <c r="CD23" s="295">
        <f>CW13</f>
        <v>18.623333333333335</v>
      </c>
      <c r="CE23" s="293">
        <f>CC23/1000</f>
        <v>1.7900000000000003E-2</v>
      </c>
      <c r="CF23" s="293">
        <f>CD23/1000</f>
        <v>1.8623333333333335E-2</v>
      </c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290" t="s">
        <v>0</v>
      </c>
      <c r="CV23" s="295">
        <f>B13</f>
        <v>17.900000000000002</v>
      </c>
      <c r="CW23" s="295">
        <f>DU13</f>
        <v>6.3066666666666658</v>
      </c>
      <c r="CX23" s="293">
        <f>CV23/1000</f>
        <v>1.7900000000000003E-2</v>
      </c>
      <c r="CY23" s="293">
        <f>CW23/1000</f>
        <v>6.3066666666666662E-3</v>
      </c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</row>
    <row r="24" spans="1:136" x14ac:dyDescent="0.25">
      <c r="B24" s="290" t="s">
        <v>1</v>
      </c>
      <c r="C24" s="291">
        <f t="shared" ref="C24:C28" si="136">B14</f>
        <v>5.5200000000000005</v>
      </c>
      <c r="D24" s="292">
        <f t="shared" ref="D24:D28" si="137">AC14</f>
        <v>23.02333333333333</v>
      </c>
      <c r="E24" s="293">
        <f t="shared" ref="E24:F28" si="138">C24/1000</f>
        <v>5.5200000000000006E-3</v>
      </c>
      <c r="F24" s="293">
        <f t="shared" si="138"/>
        <v>2.302333333333333E-2</v>
      </c>
      <c r="G24" s="23"/>
      <c r="H24" s="17"/>
      <c r="I24" s="17"/>
      <c r="J24" s="17" t="s">
        <v>179</v>
      </c>
      <c r="K24" s="3">
        <v>0</v>
      </c>
      <c r="L24" s="3"/>
      <c r="M24" s="3"/>
      <c r="N24" s="3"/>
      <c r="O24" s="3"/>
      <c r="P24" s="3"/>
      <c r="Q24" s="3"/>
      <c r="R24" s="3"/>
      <c r="S24" s="3"/>
      <c r="T24" s="290" t="s">
        <v>1</v>
      </c>
      <c r="U24" s="291">
        <f t="shared" ref="U24:U28" si="139">B14</f>
        <v>5.5200000000000005</v>
      </c>
      <c r="V24" s="291">
        <f t="shared" ref="V24:V28" si="140">BA14</f>
        <v>45.606666666666662</v>
      </c>
      <c r="W24" s="293">
        <f t="shared" ref="W24:X28" si="141">U24/1000</f>
        <v>5.5200000000000006E-3</v>
      </c>
      <c r="X24" s="293">
        <f t="shared" si="141"/>
        <v>4.5606666666666663E-2</v>
      </c>
      <c r="Y24" s="23"/>
      <c r="Z24" s="17"/>
      <c r="AA24" s="17"/>
      <c r="AB24" s="17"/>
      <c r="AC24" s="3"/>
      <c r="AD24" s="3"/>
      <c r="AE24" s="3"/>
      <c r="AF24" s="3">
        <f>AC17/AF17</f>
        <v>4.1343394210802339E-2</v>
      </c>
      <c r="AG24" s="3"/>
      <c r="AH24" s="3"/>
      <c r="AI24" s="3"/>
      <c r="AJ24" s="3"/>
      <c r="AK24" s="3"/>
      <c r="AL24" s="3"/>
      <c r="AM24" s="290" t="s">
        <v>1</v>
      </c>
      <c r="AN24" s="291">
        <f t="shared" ref="AN24:AN28" si="142">B14</f>
        <v>5.5200000000000005</v>
      </c>
      <c r="AO24" s="291">
        <f t="shared" ref="AO24:AO28" si="143">BY14</f>
        <v>174.22333333333333</v>
      </c>
      <c r="AP24" s="293">
        <f t="shared" ref="AP24:AQ28" si="144">AN24/1000</f>
        <v>5.5200000000000006E-3</v>
      </c>
      <c r="AQ24" s="293">
        <f t="shared" si="144"/>
        <v>0.17422333333333334</v>
      </c>
      <c r="AR24" s="23"/>
      <c r="AS24" s="17"/>
      <c r="AT24" s="17"/>
      <c r="AV24" s="17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290" t="s">
        <v>1</v>
      </c>
      <c r="BJ24" s="295">
        <f t="shared" ref="BJ24:BJ28" si="145">B14</f>
        <v>5.5200000000000005</v>
      </c>
      <c r="BK24" s="295">
        <f t="shared" ref="BK24:BK28" si="146">CK14</f>
        <v>19.88</v>
      </c>
      <c r="BL24" s="293">
        <f t="shared" ref="BL24:BM28" si="147">BJ24/1000</f>
        <v>5.5200000000000006E-3</v>
      </c>
      <c r="BM24" s="293">
        <f t="shared" si="147"/>
        <v>1.9879999999999998E-2</v>
      </c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290" t="s">
        <v>1</v>
      </c>
      <c r="CC24" s="295">
        <f t="shared" ref="CC24:CC28" si="148">B14</f>
        <v>5.5200000000000005</v>
      </c>
      <c r="CD24" s="295">
        <f t="shared" ref="CD24:CD28" si="149">CW14</f>
        <v>27.933333333333334</v>
      </c>
      <c r="CE24" s="293">
        <f t="shared" ref="CE24:CF28" si="150">CC24/1000</f>
        <v>5.5200000000000006E-3</v>
      </c>
      <c r="CF24" s="293">
        <f t="shared" si="150"/>
        <v>2.7933333333333334E-2</v>
      </c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290" t="s">
        <v>1</v>
      </c>
      <c r="CV24" s="295">
        <f t="shared" ref="CV24:CV28" si="151">B14</f>
        <v>5.5200000000000005</v>
      </c>
      <c r="CW24" s="295">
        <f t="shared" ref="CW24:CW28" si="152">DU14</f>
        <v>8.5366666666666671</v>
      </c>
      <c r="CX24" s="293">
        <f t="shared" ref="CX24:CY28" si="153">CV24/1000</f>
        <v>5.5200000000000006E-3</v>
      </c>
      <c r="CY24" s="293">
        <f t="shared" si="153"/>
        <v>8.5366666666666664E-3</v>
      </c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</row>
    <row r="25" spans="1:136" x14ac:dyDescent="0.25">
      <c r="B25" s="290" t="s">
        <v>2</v>
      </c>
      <c r="C25" s="291">
        <f t="shared" si="136"/>
        <v>5.56</v>
      </c>
      <c r="D25" s="292">
        <f t="shared" si="137"/>
        <v>5.56</v>
      </c>
      <c r="E25" s="293">
        <f t="shared" si="138"/>
        <v>5.5599999999999998E-3</v>
      </c>
      <c r="F25" s="293">
        <f t="shared" si="138"/>
        <v>5.5599999999999998E-3</v>
      </c>
      <c r="G25" s="23"/>
      <c r="H25" s="17"/>
      <c r="I25" s="17"/>
      <c r="J25" s="17" t="s">
        <v>180</v>
      </c>
      <c r="K25" s="3">
        <v>0</v>
      </c>
      <c r="L25" s="3"/>
      <c r="M25" s="3"/>
      <c r="N25" s="3"/>
      <c r="O25" s="3"/>
      <c r="P25" s="3"/>
      <c r="Q25" s="3"/>
      <c r="R25" s="3"/>
      <c r="S25" s="3"/>
      <c r="T25" s="290" t="s">
        <v>2</v>
      </c>
      <c r="U25" s="291">
        <f t="shared" si="139"/>
        <v>5.56</v>
      </c>
      <c r="V25" s="291">
        <f t="shared" si="140"/>
        <v>5.56</v>
      </c>
      <c r="W25" s="293">
        <f t="shared" si="141"/>
        <v>5.5599999999999998E-3</v>
      </c>
      <c r="X25" s="293">
        <f t="shared" si="141"/>
        <v>5.5599999999999998E-3</v>
      </c>
      <c r="Y25" s="23"/>
      <c r="Z25" s="17"/>
      <c r="AA25" s="17"/>
      <c r="AB25" s="17"/>
      <c r="AC25" s="3"/>
      <c r="AD25" s="3"/>
      <c r="AE25" s="3"/>
      <c r="AF25" s="3">
        <f t="shared" si="135"/>
        <v>1.0737967283624344E-2</v>
      </c>
      <c r="AG25" s="3"/>
      <c r="AH25" s="3"/>
      <c r="AI25" s="3"/>
      <c r="AJ25" s="3"/>
      <c r="AK25" s="3"/>
      <c r="AL25" s="3"/>
      <c r="AM25" s="290" t="s">
        <v>2</v>
      </c>
      <c r="AN25" s="291">
        <f t="shared" si="142"/>
        <v>5.56</v>
      </c>
      <c r="AO25" s="291">
        <f t="shared" si="143"/>
        <v>6.086666666666666</v>
      </c>
      <c r="AP25" s="293">
        <f t="shared" si="144"/>
        <v>5.5599999999999998E-3</v>
      </c>
      <c r="AQ25" s="293">
        <f t="shared" si="144"/>
        <v>6.0866666666666656E-3</v>
      </c>
      <c r="AR25" s="23"/>
      <c r="AS25" s="17"/>
      <c r="AT25" s="17"/>
      <c r="AV25" s="17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290" t="s">
        <v>2</v>
      </c>
      <c r="BJ25" s="295">
        <f t="shared" si="145"/>
        <v>5.56</v>
      </c>
      <c r="BK25" s="295">
        <f t="shared" si="146"/>
        <v>5.7899999999999991</v>
      </c>
      <c r="BL25" s="293">
        <f t="shared" si="147"/>
        <v>5.5599999999999998E-3</v>
      </c>
      <c r="BM25" s="293">
        <f t="shared" si="147"/>
        <v>5.7899999999999991E-3</v>
      </c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290" t="s">
        <v>2</v>
      </c>
      <c r="CC25" s="295">
        <f t="shared" si="148"/>
        <v>5.56</v>
      </c>
      <c r="CD25" s="295">
        <f t="shared" si="149"/>
        <v>5.7899999999999991</v>
      </c>
      <c r="CE25" s="293">
        <f t="shared" si="150"/>
        <v>5.5599999999999998E-3</v>
      </c>
      <c r="CF25" s="293">
        <f t="shared" si="150"/>
        <v>5.7899999999999991E-3</v>
      </c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290" t="s">
        <v>2</v>
      </c>
      <c r="CV25" s="295">
        <f t="shared" si="151"/>
        <v>5.56</v>
      </c>
      <c r="CW25" s="295">
        <f t="shared" si="152"/>
        <v>5.3733333333333322</v>
      </c>
      <c r="CX25" s="293">
        <f t="shared" si="153"/>
        <v>5.5599999999999998E-3</v>
      </c>
      <c r="CY25" s="293">
        <f t="shared" si="153"/>
        <v>5.3733333333333324E-3</v>
      </c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</row>
    <row r="26" spans="1:136" x14ac:dyDescent="0.25">
      <c r="B26" s="290" t="s">
        <v>3</v>
      </c>
      <c r="C26" s="291">
        <f t="shared" si="136"/>
        <v>4.1033333333333326</v>
      </c>
      <c r="D26" s="292">
        <f t="shared" si="137"/>
        <v>11.283333333333333</v>
      </c>
      <c r="E26" s="293">
        <f t="shared" si="138"/>
        <v>4.103333333333333E-3</v>
      </c>
      <c r="F26" s="293">
        <f t="shared" si="138"/>
        <v>1.1283333333333333E-2</v>
      </c>
      <c r="G26" s="23"/>
      <c r="H26" s="17"/>
      <c r="I26" s="17">
        <f>(G32*0.05)/($D$31/1000000)</f>
        <v>6281.7827533333348</v>
      </c>
      <c r="J26" s="17">
        <f>((I32/H32))</f>
        <v>1097.4629396904452</v>
      </c>
      <c r="K26" s="3">
        <v>0</v>
      </c>
      <c r="L26" s="3" t="s">
        <v>175</v>
      </c>
      <c r="M26" s="3"/>
      <c r="N26" s="3"/>
      <c r="O26" s="3"/>
      <c r="P26" s="3"/>
      <c r="Q26" s="3"/>
      <c r="R26" s="3"/>
      <c r="S26" s="3"/>
      <c r="T26" s="290" t="s">
        <v>3</v>
      </c>
      <c r="U26" s="291">
        <f t="shared" si="139"/>
        <v>4.1033333333333326</v>
      </c>
      <c r="V26" s="291">
        <f t="shared" si="140"/>
        <v>91.676666666666677</v>
      </c>
      <c r="W26" s="293">
        <f t="shared" si="141"/>
        <v>4.103333333333333E-3</v>
      </c>
      <c r="X26" s="293">
        <f t="shared" si="141"/>
        <v>9.167666666666667E-2</v>
      </c>
      <c r="Y26" s="23"/>
      <c r="Z26" s="17"/>
      <c r="AA26" s="17"/>
      <c r="AB26" s="17"/>
      <c r="AC26" s="3"/>
      <c r="AD26" s="3"/>
      <c r="AE26" s="3"/>
      <c r="AF26" s="3" t="e">
        <f t="shared" si="135"/>
        <v>#DIV/0!</v>
      </c>
      <c r="AG26" s="3"/>
      <c r="AH26" s="3"/>
      <c r="AI26" s="3"/>
      <c r="AJ26" s="3"/>
      <c r="AK26" s="3"/>
      <c r="AL26" s="3"/>
      <c r="AM26" s="290" t="s">
        <v>3</v>
      </c>
      <c r="AN26" s="291">
        <f t="shared" si="142"/>
        <v>4.1033333333333326</v>
      </c>
      <c r="AO26" s="291">
        <f t="shared" si="143"/>
        <v>35.813333333333333</v>
      </c>
      <c r="AP26" s="293">
        <f t="shared" si="144"/>
        <v>4.103333333333333E-3</v>
      </c>
      <c r="AQ26" s="293">
        <f t="shared" si="144"/>
        <v>3.5813333333333336E-2</v>
      </c>
      <c r="AR26" s="23"/>
      <c r="AS26" s="17"/>
      <c r="AT26" s="17"/>
      <c r="AV26" s="17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290" t="s">
        <v>3</v>
      </c>
      <c r="BJ26" s="295">
        <f t="shared" si="145"/>
        <v>4.1033333333333326</v>
      </c>
      <c r="BK26" s="295">
        <f t="shared" si="146"/>
        <v>46.083333333333336</v>
      </c>
      <c r="BL26" s="293">
        <f t="shared" si="147"/>
        <v>4.103333333333333E-3</v>
      </c>
      <c r="BM26" s="293">
        <f t="shared" si="147"/>
        <v>4.6083333333333337E-2</v>
      </c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290" t="s">
        <v>3</v>
      </c>
      <c r="CC26" s="295">
        <f t="shared" si="148"/>
        <v>4.1033333333333326</v>
      </c>
      <c r="CD26" s="295">
        <f t="shared" si="149"/>
        <v>50.75</v>
      </c>
      <c r="CE26" s="293">
        <f t="shared" si="150"/>
        <v>4.103333333333333E-3</v>
      </c>
      <c r="CF26" s="293">
        <f t="shared" si="150"/>
        <v>5.0750000000000003E-2</v>
      </c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290" t="s">
        <v>3</v>
      </c>
      <c r="CV26" s="295">
        <f t="shared" si="151"/>
        <v>4.1033333333333326</v>
      </c>
      <c r="CW26" s="295">
        <f t="shared" si="152"/>
        <v>11.883333333333333</v>
      </c>
      <c r="CX26" s="293">
        <f t="shared" si="153"/>
        <v>4.103333333333333E-3</v>
      </c>
      <c r="CY26" s="293">
        <f t="shared" si="153"/>
        <v>1.1883333333333333E-2</v>
      </c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</row>
    <row r="27" spans="1:136" x14ac:dyDescent="0.25">
      <c r="B27" s="290" t="s">
        <v>4</v>
      </c>
      <c r="C27" s="291">
        <f t="shared" si="136"/>
        <v>165.79333333333332</v>
      </c>
      <c r="D27" s="292">
        <f t="shared" si="137"/>
        <v>142.41999999999999</v>
      </c>
      <c r="E27" s="293">
        <f t="shared" si="138"/>
        <v>0.16579333333333332</v>
      </c>
      <c r="F27" s="293">
        <f t="shared" si="138"/>
        <v>0.14241999999999999</v>
      </c>
      <c r="G27" s="23"/>
      <c r="H27" s="17"/>
      <c r="I27" s="17">
        <f t="shared" ref="I27:I29" si="154">(G33*0.05)/($D$31/1000000)</f>
        <v>7028.1751800000011</v>
      </c>
      <c r="J27" s="17">
        <f>LOG10(J26)</f>
        <v>3.0403898634383575</v>
      </c>
      <c r="K27" s="3">
        <v>0</v>
      </c>
      <c r="L27" s="3"/>
      <c r="M27" s="3"/>
      <c r="N27" s="3"/>
      <c r="O27" s="3"/>
      <c r="P27" s="3"/>
      <c r="Q27" s="3"/>
      <c r="R27" s="3"/>
      <c r="S27" s="3"/>
      <c r="T27" s="290" t="s">
        <v>4</v>
      </c>
      <c r="U27" s="291">
        <f t="shared" si="139"/>
        <v>165.79333333333332</v>
      </c>
      <c r="V27" s="291">
        <f t="shared" si="140"/>
        <v>315.73666666666662</v>
      </c>
      <c r="W27" s="293">
        <f t="shared" si="141"/>
        <v>0.16579333333333332</v>
      </c>
      <c r="X27" s="293">
        <f t="shared" si="141"/>
        <v>0.31573666666666661</v>
      </c>
      <c r="Y27" s="23"/>
      <c r="Z27" s="17"/>
      <c r="AA27" s="17"/>
      <c r="AB27" s="17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290" t="s">
        <v>4</v>
      </c>
      <c r="AN27" s="291">
        <f t="shared" si="142"/>
        <v>165.79333333333332</v>
      </c>
      <c r="AO27" s="291">
        <f t="shared" si="143"/>
        <v>49.656666666666666</v>
      </c>
      <c r="AP27" s="293">
        <f t="shared" si="144"/>
        <v>0.16579333333333332</v>
      </c>
      <c r="AQ27" s="293">
        <f t="shared" si="144"/>
        <v>4.9656666666666668E-2</v>
      </c>
      <c r="AR27" s="23"/>
      <c r="AS27" s="17"/>
      <c r="AT27" s="17"/>
      <c r="AV27" s="17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290" t="s">
        <v>4</v>
      </c>
      <c r="BJ27" s="295">
        <f t="shared" si="145"/>
        <v>165.79333333333332</v>
      </c>
      <c r="BK27" s="295">
        <f t="shared" si="146"/>
        <v>28.91</v>
      </c>
      <c r="BL27" s="293">
        <f t="shared" si="147"/>
        <v>0.16579333333333332</v>
      </c>
      <c r="BM27" s="293">
        <f t="shared" si="147"/>
        <v>2.8910000000000002E-2</v>
      </c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290" t="s">
        <v>4</v>
      </c>
      <c r="CC27" s="295">
        <f t="shared" si="148"/>
        <v>165.79333333333332</v>
      </c>
      <c r="CD27" s="295">
        <f t="shared" si="149"/>
        <v>115.93999999999998</v>
      </c>
      <c r="CE27" s="293">
        <f t="shared" si="150"/>
        <v>0.16579333333333332</v>
      </c>
      <c r="CF27" s="293">
        <f t="shared" si="150"/>
        <v>0.11593999999999999</v>
      </c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290" t="s">
        <v>4</v>
      </c>
      <c r="CV27" s="295">
        <f t="shared" si="151"/>
        <v>165.79333333333332</v>
      </c>
      <c r="CW27" s="295">
        <f t="shared" si="152"/>
        <v>35.419999999999995</v>
      </c>
      <c r="CX27" s="293">
        <f t="shared" si="153"/>
        <v>0.16579333333333332</v>
      </c>
      <c r="CY27" s="293">
        <f t="shared" si="153"/>
        <v>3.5419999999999993E-2</v>
      </c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</row>
    <row r="28" spans="1:136" x14ac:dyDescent="0.25">
      <c r="B28" s="290" t="s">
        <v>5</v>
      </c>
      <c r="C28" s="291">
        <f t="shared" si="136"/>
        <v>9.0566666666666666</v>
      </c>
      <c r="D28" s="292">
        <f t="shared" si="137"/>
        <v>31.556666666666668</v>
      </c>
      <c r="E28" s="293">
        <f t="shared" si="138"/>
        <v>9.056666666666666E-3</v>
      </c>
      <c r="F28" s="293">
        <f t="shared" si="138"/>
        <v>3.155666666666667E-2</v>
      </c>
      <c r="G28" s="23"/>
      <c r="H28" s="17"/>
      <c r="I28" s="17">
        <f t="shared" si="154"/>
        <v>5.5544399999999996</v>
      </c>
      <c r="J28" s="17"/>
      <c r="K28" s="3">
        <v>0</v>
      </c>
      <c r="L28" s="3"/>
      <c r="M28" s="3"/>
      <c r="N28" s="3"/>
      <c r="O28" s="3"/>
      <c r="P28" s="3"/>
      <c r="Q28" s="3"/>
      <c r="R28" s="3"/>
      <c r="S28" s="3"/>
      <c r="T28" s="290" t="s">
        <v>5</v>
      </c>
      <c r="U28" s="291">
        <f t="shared" si="139"/>
        <v>9.0566666666666666</v>
      </c>
      <c r="V28" s="291">
        <f t="shared" si="140"/>
        <v>14.26</v>
      </c>
      <c r="W28" s="293">
        <f t="shared" si="141"/>
        <v>9.056666666666666E-3</v>
      </c>
      <c r="X28" s="293">
        <f t="shared" si="141"/>
        <v>1.426E-2</v>
      </c>
      <c r="Y28" s="23"/>
      <c r="Z28" s="17"/>
      <c r="AA28" s="17"/>
      <c r="AB28" s="17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290" t="s">
        <v>5</v>
      </c>
      <c r="AN28" s="291">
        <f t="shared" si="142"/>
        <v>9.0566666666666666</v>
      </c>
      <c r="AO28" s="291">
        <f t="shared" si="143"/>
        <v>9.25</v>
      </c>
      <c r="AP28" s="293">
        <f t="shared" si="144"/>
        <v>9.056666666666666E-3</v>
      </c>
      <c r="AQ28" s="293">
        <f t="shared" si="144"/>
        <v>9.2499999999999995E-3</v>
      </c>
      <c r="AR28" s="23"/>
      <c r="AS28" s="17"/>
      <c r="AT28" s="17"/>
      <c r="AV28" s="17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290" t="s">
        <v>5</v>
      </c>
      <c r="BJ28" s="295">
        <f t="shared" si="145"/>
        <v>9.0566666666666666</v>
      </c>
      <c r="BK28" s="295">
        <f t="shared" si="146"/>
        <v>11.573333333333332</v>
      </c>
      <c r="BL28" s="293">
        <f t="shared" si="147"/>
        <v>9.056666666666666E-3</v>
      </c>
      <c r="BM28" s="293">
        <f t="shared" si="147"/>
        <v>1.1573333333333333E-2</v>
      </c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290" t="s">
        <v>5</v>
      </c>
      <c r="CC28" s="295">
        <f t="shared" si="148"/>
        <v>9.0566666666666666</v>
      </c>
      <c r="CD28" s="295">
        <f t="shared" si="149"/>
        <v>8.793333333333333</v>
      </c>
      <c r="CE28" s="293">
        <f t="shared" si="150"/>
        <v>9.056666666666666E-3</v>
      </c>
      <c r="CF28" s="293">
        <f t="shared" si="150"/>
        <v>8.7933333333333336E-3</v>
      </c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290" t="s">
        <v>5</v>
      </c>
      <c r="CV28" s="295">
        <f t="shared" si="151"/>
        <v>9.0566666666666666</v>
      </c>
      <c r="CW28" s="295">
        <f t="shared" si="152"/>
        <v>10.74</v>
      </c>
      <c r="CX28" s="293">
        <f t="shared" si="153"/>
        <v>9.056666666666666E-3</v>
      </c>
      <c r="CY28" s="293">
        <f t="shared" si="153"/>
        <v>1.074E-2</v>
      </c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</row>
    <row r="29" spans="1:136" x14ac:dyDescent="0.25">
      <c r="B29" s="1"/>
      <c r="C29" s="3"/>
      <c r="D29" s="3"/>
      <c r="F29" s="3"/>
      <c r="G29" s="3"/>
      <c r="H29" s="3"/>
      <c r="I29" s="17">
        <f t="shared" si="154"/>
        <v>8062.3646066666661</v>
      </c>
      <c r="J29" s="31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</row>
    <row r="30" spans="1:136" x14ac:dyDescent="0.25">
      <c r="B30" s="19" t="s">
        <v>12</v>
      </c>
      <c r="C30" s="318">
        <v>10</v>
      </c>
      <c r="D30" s="319"/>
      <c r="E30" s="319"/>
      <c r="F30" s="319"/>
      <c r="G30" s="319"/>
      <c r="H30" s="319"/>
      <c r="I30" s="319"/>
      <c r="J30" s="319"/>
      <c r="K30" s="320"/>
      <c r="L30" s="3"/>
      <c r="M30" s="3"/>
      <c r="N30" s="3"/>
      <c r="O30" s="3"/>
      <c r="P30" s="3"/>
      <c r="Q30" s="3"/>
      <c r="R30" s="3"/>
      <c r="S30" s="3"/>
      <c r="T30" s="19" t="s">
        <v>12</v>
      </c>
      <c r="U30" s="309">
        <v>10</v>
      </c>
      <c r="V30" s="309"/>
      <c r="W30" s="309"/>
      <c r="X30" s="309"/>
      <c r="Y30" s="309"/>
      <c r="Z30" s="309"/>
      <c r="AA30" s="309"/>
      <c r="AB30" s="309"/>
      <c r="AC30" s="309"/>
      <c r="AD30" s="3"/>
      <c r="AE30" s="3"/>
      <c r="AF30" s="3"/>
      <c r="AG30" s="3"/>
      <c r="AH30" s="3"/>
      <c r="AI30" s="3"/>
      <c r="AJ30" s="3"/>
      <c r="AK30" s="3"/>
      <c r="AL30" s="3"/>
      <c r="AM30" s="19" t="s">
        <v>12</v>
      </c>
      <c r="AN30" s="309">
        <v>10</v>
      </c>
      <c r="AO30" s="309"/>
      <c r="AP30" s="309"/>
      <c r="AQ30" s="309"/>
      <c r="AR30" s="309"/>
      <c r="AS30" s="309"/>
      <c r="AT30" s="309"/>
      <c r="AU30" s="309"/>
      <c r="AV30" s="309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19" t="s">
        <v>12</v>
      </c>
      <c r="BJ30" s="309">
        <v>10</v>
      </c>
      <c r="BK30" s="309"/>
      <c r="BL30" s="309"/>
      <c r="BM30" s="309"/>
      <c r="BN30" s="309"/>
      <c r="BO30" s="309"/>
      <c r="BP30" s="309"/>
      <c r="BQ30" s="309"/>
      <c r="BR30" s="309"/>
      <c r="BS30" s="3"/>
      <c r="BT30" s="3"/>
      <c r="BU30" s="3"/>
      <c r="BV30" s="3"/>
      <c r="BW30" s="3"/>
      <c r="BX30" s="3"/>
      <c r="BY30" s="3"/>
      <c r="BZ30" s="3"/>
      <c r="CA30" s="3"/>
      <c r="CB30" s="19" t="s">
        <v>12</v>
      </c>
      <c r="CC30" s="309">
        <v>10</v>
      </c>
      <c r="CD30" s="309"/>
      <c r="CE30" s="309"/>
      <c r="CF30" s="309"/>
      <c r="CG30" s="309"/>
      <c r="CH30" s="309"/>
      <c r="CI30" s="309"/>
      <c r="CJ30" s="309"/>
      <c r="CK30" s="309"/>
      <c r="CL30" s="3"/>
      <c r="CM30" s="3"/>
      <c r="CN30" s="3"/>
      <c r="CO30" s="3"/>
      <c r="CP30" s="3"/>
      <c r="CQ30" s="3"/>
      <c r="CR30" s="3"/>
      <c r="CS30" s="3"/>
      <c r="CT30" s="3"/>
      <c r="CU30" s="19" t="s">
        <v>12</v>
      </c>
      <c r="CV30" s="309">
        <v>10</v>
      </c>
      <c r="CW30" s="309"/>
      <c r="CX30" s="309"/>
      <c r="CY30" s="309"/>
      <c r="CZ30" s="309"/>
      <c r="DA30" s="309"/>
      <c r="DB30" s="309"/>
      <c r="DC30" s="309"/>
      <c r="DD30" s="309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</row>
    <row r="31" spans="1:136" ht="18" x14ac:dyDescent="0.25">
      <c r="B31" s="19" t="s">
        <v>13</v>
      </c>
      <c r="C31" s="306">
        <v>0</v>
      </c>
      <c r="D31" s="306">
        <v>50</v>
      </c>
      <c r="E31" s="307"/>
      <c r="F31" s="17"/>
      <c r="G31" s="315" t="s">
        <v>186</v>
      </c>
      <c r="H31" s="316" t="s">
        <v>184</v>
      </c>
      <c r="I31" s="316" t="s">
        <v>185</v>
      </c>
      <c r="J31" s="316" t="s">
        <v>25</v>
      </c>
      <c r="K31" s="317" t="s">
        <v>174</v>
      </c>
      <c r="L31" s="3"/>
      <c r="M31" s="3"/>
      <c r="N31" s="3"/>
      <c r="O31" s="3"/>
      <c r="P31" s="3"/>
      <c r="Q31" s="3"/>
      <c r="R31" s="3"/>
      <c r="S31" s="3"/>
      <c r="T31" s="19" t="s">
        <v>13</v>
      </c>
      <c r="U31" s="297">
        <v>0</v>
      </c>
      <c r="V31" s="297">
        <v>50</v>
      </c>
      <c r="W31" s="3"/>
      <c r="X31" s="3"/>
      <c r="Y31" s="315" t="s">
        <v>181</v>
      </c>
      <c r="Z31" s="316" t="s">
        <v>184</v>
      </c>
      <c r="AA31" s="316" t="s">
        <v>185</v>
      </c>
      <c r="AB31" s="316" t="s">
        <v>25</v>
      </c>
      <c r="AC31" s="317" t="s">
        <v>174</v>
      </c>
      <c r="AD31" s="3"/>
      <c r="AE31" s="3"/>
      <c r="AF31" s="3"/>
      <c r="AG31" s="3"/>
      <c r="AH31" s="3"/>
      <c r="AI31" s="3"/>
      <c r="AJ31" s="3"/>
      <c r="AK31" s="3"/>
      <c r="AL31" s="3"/>
      <c r="AM31" s="19" t="s">
        <v>13</v>
      </c>
      <c r="AN31" s="297">
        <v>0</v>
      </c>
      <c r="AO31" s="297">
        <v>50</v>
      </c>
      <c r="AP31" s="3"/>
      <c r="AQ31" s="3"/>
      <c r="AR31" s="315" t="s">
        <v>181</v>
      </c>
      <c r="AS31" s="316" t="s">
        <v>184</v>
      </c>
      <c r="AT31" s="316" t="s">
        <v>185</v>
      </c>
      <c r="AU31" s="316" t="s">
        <v>25</v>
      </c>
      <c r="AV31" s="317" t="s">
        <v>174</v>
      </c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19" t="s">
        <v>13</v>
      </c>
      <c r="BJ31" s="297">
        <v>0</v>
      </c>
      <c r="BK31" s="297">
        <v>50</v>
      </c>
      <c r="BL31" s="3"/>
      <c r="BM31" s="3"/>
      <c r="BN31" s="315" t="s">
        <v>181</v>
      </c>
      <c r="BO31" s="316" t="s">
        <v>184</v>
      </c>
      <c r="BP31" s="316" t="s">
        <v>185</v>
      </c>
      <c r="BQ31" s="316" t="s">
        <v>25</v>
      </c>
      <c r="BR31" s="317" t="s">
        <v>174</v>
      </c>
      <c r="BS31" s="3"/>
      <c r="BT31" s="3"/>
      <c r="BU31" s="3"/>
      <c r="BV31" s="3"/>
      <c r="BW31" s="3"/>
      <c r="BX31" s="3"/>
      <c r="BY31" s="3"/>
      <c r="BZ31" s="3"/>
      <c r="CA31" s="3"/>
      <c r="CB31" s="19" t="s">
        <v>13</v>
      </c>
      <c r="CC31" s="297">
        <v>0</v>
      </c>
      <c r="CD31" s="297">
        <v>50</v>
      </c>
      <c r="CE31" s="3"/>
      <c r="CF31" s="3"/>
      <c r="CG31" s="315" t="s">
        <v>181</v>
      </c>
      <c r="CH31" s="316" t="s">
        <v>184</v>
      </c>
      <c r="CI31" s="316" t="s">
        <v>185</v>
      </c>
      <c r="CJ31" s="316" t="s">
        <v>25</v>
      </c>
      <c r="CK31" s="317" t="s">
        <v>174</v>
      </c>
      <c r="CL31" s="3"/>
      <c r="CM31" s="3"/>
      <c r="CN31" s="3"/>
      <c r="CO31" s="3"/>
      <c r="CP31" s="3"/>
      <c r="CQ31" s="3"/>
      <c r="CR31" s="3"/>
      <c r="CS31" s="3"/>
      <c r="CT31" s="3"/>
      <c r="CU31" s="19" t="s">
        <v>13</v>
      </c>
      <c r="CV31" s="297">
        <v>0</v>
      </c>
      <c r="CW31" s="297" t="s">
        <v>172</v>
      </c>
      <c r="CX31" s="3"/>
      <c r="CY31" s="3"/>
      <c r="CZ31" s="315" t="s">
        <v>181</v>
      </c>
      <c r="DA31" s="316" t="s">
        <v>184</v>
      </c>
      <c r="DB31" s="316" t="s">
        <v>185</v>
      </c>
      <c r="DC31" s="316" t="s">
        <v>25</v>
      </c>
      <c r="DD31" s="317" t="s">
        <v>174</v>
      </c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</row>
    <row r="32" spans="1:136" x14ac:dyDescent="0.25">
      <c r="B32" s="290" t="s">
        <v>0</v>
      </c>
      <c r="C32" s="294">
        <f t="shared" ref="C32:C37" si="155">H13/H13</f>
        <v>1</v>
      </c>
      <c r="D32" s="296">
        <f>(AF13-AC13)/H13</f>
        <v>0.90848465634496323</v>
      </c>
      <c r="E32" s="17"/>
      <c r="F32" s="17"/>
      <c r="G32" s="310">
        <f>(H13-H32)/1000</f>
        <v>6.2817827533333341</v>
      </c>
      <c r="H32" s="311">
        <f>AF13/1000</f>
        <v>5.723913333333333</v>
      </c>
      <c r="I32" s="311">
        <f>(G32*$B$19)/($F$19/1000000)</f>
        <v>6281.7827533333348</v>
      </c>
      <c r="J32" s="311">
        <f>I32/H32</f>
        <v>1097.4629396904452</v>
      </c>
      <c r="K32" s="312">
        <f>LOG(J32)</f>
        <v>3.0403898634383575</v>
      </c>
      <c r="L32" s="3"/>
      <c r="M32" s="3"/>
      <c r="N32" s="3"/>
      <c r="O32" s="3"/>
      <c r="P32" s="3"/>
      <c r="Q32" s="3"/>
      <c r="R32" s="3"/>
      <c r="S32" s="3"/>
      <c r="T32" s="290" t="s">
        <v>0</v>
      </c>
      <c r="U32" s="294">
        <f>H13/H13</f>
        <v>1</v>
      </c>
      <c r="V32" s="296">
        <f>(BD13-BA13)/H13</f>
        <v>0.75599972856224917</v>
      </c>
      <c r="W32" s="3"/>
      <c r="X32" s="3"/>
      <c r="Y32" s="311">
        <f>(H13-Z32)/1000</f>
        <v>6.2827245500000011</v>
      </c>
      <c r="Z32" s="311">
        <f>BD13/1000</f>
        <v>4.7821166666666661</v>
      </c>
      <c r="AA32" s="311">
        <f>(Y32*$B$19)/($F$19/1000000)</f>
        <v>6282.7245500000017</v>
      </c>
      <c r="AB32" s="311">
        <f>AA32/Z32</f>
        <v>1313.7957494414961</v>
      </c>
      <c r="AC32" s="312">
        <f>LOG(AB32)</f>
        <v>3.1185278524494673</v>
      </c>
      <c r="AD32" s="3"/>
      <c r="AE32" s="3"/>
      <c r="AF32" s="3"/>
      <c r="AG32" s="3"/>
      <c r="AH32" s="3"/>
      <c r="AI32" s="3"/>
      <c r="AJ32" s="3"/>
      <c r="AK32" s="3"/>
      <c r="AL32" s="3"/>
      <c r="AM32" s="290" t="s">
        <v>0</v>
      </c>
      <c r="AN32" s="294">
        <f>H13/H13</f>
        <v>1</v>
      </c>
      <c r="AO32" s="296">
        <f>(CB13-BY13)/H13</f>
        <v>0.93709695205094523</v>
      </c>
      <c r="AP32" s="3"/>
      <c r="AQ32" s="3"/>
      <c r="AR32" s="311">
        <f>($H13-AS32)/1000</f>
        <v>6.2815859066666668</v>
      </c>
      <c r="AS32" s="311">
        <f>CB13/1000</f>
        <v>5.9207599999999996</v>
      </c>
      <c r="AT32" s="311">
        <f>(AR32*$B$19)/($F$19/1000000)</f>
        <v>6281.5859066666662</v>
      </c>
      <c r="AU32" s="311">
        <f>AT32/AS32</f>
        <v>1060.9424983729566</v>
      </c>
      <c r="AV32" s="312">
        <f>LOG(AU32)</f>
        <v>3.025691846374428</v>
      </c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290" t="s">
        <v>0</v>
      </c>
      <c r="BJ32" s="19">
        <f>H13/H13</f>
        <v>1</v>
      </c>
      <c r="BK32" s="291">
        <f>(CN13-CK13)/H13</f>
        <v>0.90382409137273279</v>
      </c>
      <c r="BL32" s="3"/>
      <c r="BM32" s="3"/>
      <c r="BN32" s="311">
        <f>($H13-BO32)/1000</f>
        <v>6.281789540000001</v>
      </c>
      <c r="BO32" s="311">
        <f>CN13/1000</f>
        <v>5.7171266666666671</v>
      </c>
      <c r="BP32" s="311">
        <f>(BN32*$B$19)/($F$19/1000000)</f>
        <v>6281.7895400000007</v>
      </c>
      <c r="BQ32" s="311">
        <f>BP32/BO32</f>
        <v>1098.7668992232695</v>
      </c>
      <c r="BR32" s="312">
        <f>LOG(BQ32)</f>
        <v>3.0409055676567767</v>
      </c>
      <c r="BS32" s="3"/>
      <c r="BT32" s="3"/>
      <c r="BU32" s="3"/>
      <c r="BV32" s="3"/>
      <c r="BW32" s="3"/>
      <c r="BX32" s="3"/>
      <c r="BY32" s="3"/>
      <c r="BZ32" s="3"/>
      <c r="CA32" s="3"/>
      <c r="CB32" s="290" t="s">
        <v>0</v>
      </c>
      <c r="CC32" s="294">
        <f>H13/H13</f>
        <v>1</v>
      </c>
      <c r="CD32" s="296">
        <f>(CZ13-CW13)/H13</f>
        <v>0.55736879271698581</v>
      </c>
      <c r="CE32" s="3"/>
      <c r="CF32" s="3"/>
      <c r="CG32" s="311">
        <f>($H13-CH32)/1000</f>
        <v>6.2839835833333337</v>
      </c>
      <c r="CH32" s="311">
        <f>CZ13/1000</f>
        <v>3.5230833333333336</v>
      </c>
      <c r="CI32" s="311">
        <f>(CG32*$B$19)/($F$19/1000000)</f>
        <v>6283.9835833333345</v>
      </c>
      <c r="CJ32" s="311">
        <f>CI32/CH32</f>
        <v>1783.6602171393431</v>
      </c>
      <c r="CK32" s="312">
        <f>LOG(CJ32)</f>
        <v>3.2513121258943651</v>
      </c>
      <c r="CL32" s="3"/>
      <c r="CM32" s="3"/>
      <c r="CN32" s="3"/>
      <c r="CO32" s="3"/>
      <c r="CP32" s="3"/>
      <c r="CQ32" s="3"/>
      <c r="CR32" s="3"/>
      <c r="CS32" s="3"/>
      <c r="CT32" s="3"/>
      <c r="CU32" s="290" t="s">
        <v>0</v>
      </c>
      <c r="CV32" s="294">
        <f>H13/H13</f>
        <v>1</v>
      </c>
      <c r="CW32" s="296">
        <f>(DX13-DU13)/H13</f>
        <v>0.92419729707377385</v>
      </c>
      <c r="CX32" s="3"/>
      <c r="CY32" s="3"/>
      <c r="CZ32" s="311">
        <f>($H13-DA32)/1000</f>
        <v>6.2816894633333344</v>
      </c>
      <c r="DA32" s="311">
        <f>DX13/1000</f>
        <v>5.8172033333333335</v>
      </c>
      <c r="DB32" s="311">
        <f>(CZ32*$B$19)/($F$19/1000000)</f>
        <v>6281.689463333335</v>
      </c>
      <c r="DC32" s="311">
        <f>DB32/DA32</f>
        <v>1079.8469820263003</v>
      </c>
      <c r="DD32" s="312">
        <f>LOG(DC32)</f>
        <v>3.0333622188482212</v>
      </c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</row>
    <row r="33" spans="2:127" x14ac:dyDescent="0.25">
      <c r="B33" s="290" t="s">
        <v>1</v>
      </c>
      <c r="C33" s="294">
        <f t="shared" si="155"/>
        <v>1</v>
      </c>
      <c r="D33" s="296">
        <f>(AF14-AC14)/H14</f>
        <v>0.82860978633385896</v>
      </c>
      <c r="E33" s="17"/>
      <c r="F33" s="17"/>
      <c r="G33" s="310">
        <f>(H14-H33)/1000</f>
        <v>7.0281751800000007</v>
      </c>
      <c r="H33" s="311">
        <f t="shared" ref="H33:H37" si="156">AF14/1000</f>
        <v>5.8514866666666663</v>
      </c>
      <c r="I33" s="311">
        <f t="shared" ref="I33:I37" si="157">(G33*$B$19)/($F$19/1000000)</f>
        <v>7028.1751800000011</v>
      </c>
      <c r="J33" s="311">
        <f t="shared" ref="J33:J37" si="158">I33/H33</f>
        <v>1201.092231831683</v>
      </c>
      <c r="K33" s="312">
        <f t="shared" ref="K33:K37" si="159">LOG(J33)</f>
        <v>3.0795763581419364</v>
      </c>
      <c r="L33" s="3"/>
      <c r="M33" s="3"/>
      <c r="N33" s="3"/>
      <c r="O33" s="3"/>
      <c r="P33" s="3"/>
      <c r="Q33" s="3"/>
      <c r="R33" s="3"/>
      <c r="S33" s="3"/>
      <c r="T33" s="290" t="s">
        <v>1</v>
      </c>
      <c r="U33" s="294">
        <f t="shared" ref="U33:U37" si="160">H14/H14</f>
        <v>1</v>
      </c>
      <c r="V33" s="296">
        <f t="shared" ref="V33:V36" si="161">(BD14-BA14)/H14</f>
        <v>0.50132356620769136</v>
      </c>
      <c r="W33" s="3"/>
      <c r="X33" s="3"/>
      <c r="Y33" s="311">
        <f t="shared" ref="Y33:Y36" si="162">(H14-Z33)/1000</f>
        <v>7.0304547366666679</v>
      </c>
      <c r="Z33" s="311">
        <f t="shared" ref="Z33:Z37" si="163">BD14/1000</f>
        <v>3.5719300000000005</v>
      </c>
      <c r="AA33" s="311">
        <f t="shared" ref="AA33:AA37" si="164">(Y33*$B$19)/($F$19/1000000)</f>
        <v>7030.4547366666675</v>
      </c>
      <c r="AB33" s="311">
        <f t="shared" ref="AB33:AB37" si="165">AA33/Z33</f>
        <v>1968.2509838285371</v>
      </c>
      <c r="AC33" s="312">
        <f t="shared" ref="AC33" si="166">LOG(AB33)</f>
        <v>3.2940804771958292</v>
      </c>
      <c r="AD33" s="3"/>
      <c r="AE33" s="3"/>
      <c r="AF33" s="3"/>
      <c r="AG33" s="3"/>
      <c r="AH33" s="3"/>
      <c r="AI33" s="3"/>
      <c r="AJ33" s="3"/>
      <c r="AK33" s="3"/>
      <c r="AL33" s="3"/>
      <c r="AM33" s="290" t="s">
        <v>1</v>
      </c>
      <c r="AN33" s="294">
        <f t="shared" ref="AN33:AN37" si="167">H14/H14</f>
        <v>1</v>
      </c>
      <c r="AO33" s="296">
        <f t="shared" ref="AO33:AO37" si="168">(CB14-BY14)/H14</f>
        <v>0.57869840319058585</v>
      </c>
      <c r="AP33" s="3"/>
      <c r="AQ33" s="3"/>
      <c r="AR33" s="311">
        <f t="shared" ref="AR33:AR37" si="169">($H14-AS33)/1000</f>
        <v>7.0297818633333344</v>
      </c>
      <c r="AS33" s="311">
        <f t="shared" ref="AS33:AS37" si="170">CB14/1000</f>
        <v>4.2448033333333335</v>
      </c>
      <c r="AT33" s="311">
        <f t="shared" ref="AT33:AT37" si="171">(AR33*$B$19)/($F$19/1000000)</f>
        <v>7029.7818633333354</v>
      </c>
      <c r="AU33" s="311">
        <f t="shared" ref="AU33:AU37" si="172">AT33/AS33</f>
        <v>1656.0912983012174</v>
      </c>
      <c r="AV33" s="312">
        <f t="shared" ref="AV33" si="173">LOG(AU33)</f>
        <v>3.2190842752359798</v>
      </c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290" t="s">
        <v>1</v>
      </c>
      <c r="BJ33" s="19">
        <f t="shared" ref="BJ33:BJ37" si="174">H14/H14</f>
        <v>1</v>
      </c>
      <c r="BK33" s="291">
        <f t="shared" ref="BK33:BK37" si="175">(CN14-CK14)/H14</f>
        <v>0.53464824320635684</v>
      </c>
      <c r="BL33" s="3"/>
      <c r="BM33" s="3"/>
      <c r="BN33" s="311">
        <f t="shared" ref="BN33:BN37" si="176">($H14-BO33)/1000</f>
        <v>7.0302460566666678</v>
      </c>
      <c r="BO33" s="311">
        <f t="shared" ref="BO33:BO37" si="177">CN14/1000</f>
        <v>3.7806100000000002</v>
      </c>
      <c r="BP33" s="311">
        <f t="shared" ref="BP33:BP37" si="178">(BN33*$B$19)/($F$19/1000000)</f>
        <v>7030.2460566666678</v>
      </c>
      <c r="BQ33" s="311">
        <f t="shared" ref="BQ33:BQ37" si="179">BP33/BO33</f>
        <v>1859.5533674900789</v>
      </c>
      <c r="BR33" s="312">
        <f t="shared" ref="BR33" si="180">LOG(BQ33)</f>
        <v>3.2694086467304144</v>
      </c>
      <c r="BS33" s="3"/>
      <c r="BT33" s="3"/>
      <c r="BU33" s="3"/>
      <c r="BV33" s="3"/>
      <c r="BW33" s="3"/>
      <c r="BX33" s="3"/>
      <c r="BY33" s="3"/>
      <c r="BZ33" s="3"/>
      <c r="CA33" s="3"/>
      <c r="CB33" s="290" t="s">
        <v>1</v>
      </c>
      <c r="CC33" s="294">
        <f t="shared" ref="CC33:CC37" si="181">H14/H14</f>
        <v>1</v>
      </c>
      <c r="CD33" s="296">
        <f t="shared" ref="CD33:CD37" si="182">(CZ14-CW14)/H14</f>
        <v>0.49603688356787567</v>
      </c>
      <c r="CE33" s="3"/>
      <c r="CF33" s="3"/>
      <c r="CG33" s="311">
        <f t="shared" ref="CG33:CG37" si="183">($H14-CH33)/1000</f>
        <v>7.0305095966666675</v>
      </c>
      <c r="CH33" s="311">
        <f t="shared" ref="CH33:CH37" si="184">CZ14/1000</f>
        <v>3.5170699999999999</v>
      </c>
      <c r="CI33" s="311">
        <f t="shared" ref="CI33:CI37" si="185">(CG33*$B$19)/($F$19/1000000)</f>
        <v>7030.5095966666668</v>
      </c>
      <c r="CJ33" s="311">
        <f t="shared" ref="CJ33:CJ37" si="186">CI33/CH33</f>
        <v>1998.9677762076578</v>
      </c>
      <c r="CK33" s="312">
        <f t="shared" ref="CK33" si="187">LOG(CJ33)</f>
        <v>3.3008057932536858</v>
      </c>
      <c r="CL33" s="3"/>
      <c r="CM33" s="3"/>
      <c r="CN33" s="3"/>
      <c r="CO33" s="3"/>
      <c r="CP33" s="3"/>
      <c r="CQ33" s="3"/>
      <c r="CR33" s="3"/>
      <c r="CS33" s="3"/>
      <c r="CT33" s="3"/>
      <c r="CU33" s="290" t="s">
        <v>1</v>
      </c>
      <c r="CV33" s="294">
        <f t="shared" ref="CV33:CV37" si="188">H14/H14</f>
        <v>1</v>
      </c>
      <c r="CW33" s="296">
        <f t="shared" ref="CW33:CW37" si="189">(DX14-DU14)/H14</f>
        <v>0.66927715182579151</v>
      </c>
      <c r="CX33" s="3"/>
      <c r="CY33" s="3"/>
      <c r="CZ33" s="311">
        <f t="shared" ref="CZ33:CZ37" si="190">($H14-DA33)/1000</f>
        <v>7.0293104166666671</v>
      </c>
      <c r="DA33" s="311">
        <f t="shared" ref="DA33:DA37" si="191">DX14/1000</f>
        <v>4.7162499999999996</v>
      </c>
      <c r="DB33" s="311">
        <f t="shared" ref="DB33:DB37" si="192">(CZ33*$B$19)/($F$19/1000000)</f>
        <v>7029.3104166666672</v>
      </c>
      <c r="DC33" s="311">
        <f t="shared" ref="DC33:DC37" si="193">DB33/DA33</f>
        <v>1490.4448272815623</v>
      </c>
      <c r="DD33" s="312">
        <f t="shared" ref="DD33" si="194">LOG(DC33)</f>
        <v>3.1733159041186281</v>
      </c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</row>
    <row r="34" spans="2:127" x14ac:dyDescent="0.25">
      <c r="B34" s="290" t="s">
        <v>2</v>
      </c>
      <c r="C34" s="294">
        <f t="shared" si="155"/>
        <v>1</v>
      </c>
      <c r="D34" s="296">
        <f t="shared" ref="D34:D37" si="195">(AF15-AC15)/H15</f>
        <v>0</v>
      </c>
      <c r="E34" s="17"/>
      <c r="F34" s="17"/>
      <c r="G34" s="310">
        <f t="shared" ref="G34:G37" si="196">(H15-H34)/1000</f>
        <v>5.5544399999999999E-3</v>
      </c>
      <c r="H34" s="311">
        <f t="shared" si="156"/>
        <v>5.5599999999999998E-3</v>
      </c>
      <c r="I34" s="311">
        <f t="shared" si="157"/>
        <v>5.5544399999999996</v>
      </c>
      <c r="J34" s="311">
        <f t="shared" si="158"/>
        <v>999</v>
      </c>
      <c r="K34" s="312"/>
      <c r="L34" s="3"/>
      <c r="M34" s="3"/>
      <c r="N34" s="3"/>
      <c r="O34" s="3"/>
      <c r="P34" s="3"/>
      <c r="Q34" s="3"/>
      <c r="R34" s="3"/>
      <c r="S34" s="3"/>
      <c r="T34" s="290" t="s">
        <v>2</v>
      </c>
      <c r="U34" s="294">
        <f t="shared" si="160"/>
        <v>1</v>
      </c>
      <c r="V34" s="296">
        <f t="shared" si="161"/>
        <v>0</v>
      </c>
      <c r="W34" s="3"/>
      <c r="X34" s="3"/>
      <c r="Y34" s="311">
        <f t="shared" si="162"/>
        <v>5.5544399999999999E-3</v>
      </c>
      <c r="Z34" s="311">
        <f t="shared" si="163"/>
        <v>5.5599999999999998E-3</v>
      </c>
      <c r="AA34" s="311">
        <f t="shared" si="164"/>
        <v>5.5544399999999996</v>
      </c>
      <c r="AB34" s="311">
        <f t="shared" si="165"/>
        <v>999</v>
      </c>
      <c r="AC34" s="312"/>
      <c r="AD34" s="3"/>
      <c r="AE34" s="3"/>
      <c r="AF34" s="3"/>
      <c r="AG34" s="3"/>
      <c r="AH34" s="3"/>
      <c r="AI34" s="3"/>
      <c r="AJ34" s="3"/>
      <c r="AK34" s="3"/>
      <c r="AL34" s="3"/>
      <c r="AM34" s="290" t="s">
        <v>2</v>
      </c>
      <c r="AN34" s="294">
        <f t="shared" si="167"/>
        <v>1</v>
      </c>
      <c r="AO34" s="296">
        <f t="shared" si="168"/>
        <v>-1.199040767386087E-2</v>
      </c>
      <c r="AP34" s="3"/>
      <c r="AQ34" s="3"/>
      <c r="AR34" s="311">
        <f t="shared" si="169"/>
        <v>5.5539799999999992E-3</v>
      </c>
      <c r="AS34" s="311">
        <f t="shared" si="170"/>
        <v>6.0199999999999993E-3</v>
      </c>
      <c r="AT34" s="311">
        <f t="shared" si="171"/>
        <v>5.5539799999999993</v>
      </c>
      <c r="AU34" s="311">
        <f t="shared" si="172"/>
        <v>922.58803986710961</v>
      </c>
      <c r="AV34" s="312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290" t="s">
        <v>2</v>
      </c>
      <c r="BJ34" s="19">
        <f t="shared" si="174"/>
        <v>1</v>
      </c>
      <c r="BK34" s="291">
        <f t="shared" si="175"/>
        <v>-4.1366906474820067E-2</v>
      </c>
      <c r="BL34" s="3"/>
      <c r="BM34" s="3"/>
      <c r="BN34" s="311">
        <f t="shared" si="176"/>
        <v>5.5544399999999999E-3</v>
      </c>
      <c r="BO34" s="311">
        <f t="shared" si="177"/>
        <v>5.5599999999999998E-3</v>
      </c>
      <c r="BP34" s="311">
        <f t="shared" si="178"/>
        <v>5.5544399999999996</v>
      </c>
      <c r="BQ34" s="311">
        <f t="shared" si="179"/>
        <v>999</v>
      </c>
      <c r="BR34" s="312"/>
      <c r="BS34" s="3"/>
      <c r="BT34" s="3"/>
      <c r="BU34" s="3"/>
      <c r="BV34" s="3"/>
      <c r="BW34" s="3"/>
      <c r="BX34" s="3"/>
      <c r="BY34" s="3"/>
      <c r="BZ34" s="3"/>
      <c r="CA34" s="3"/>
      <c r="CB34" s="290" t="s">
        <v>2</v>
      </c>
      <c r="CC34" s="294">
        <f t="shared" si="181"/>
        <v>1</v>
      </c>
      <c r="CD34" s="296">
        <f t="shared" si="182"/>
        <v>-4.1366906474820067E-2</v>
      </c>
      <c r="CE34" s="3"/>
      <c r="CF34" s="3"/>
      <c r="CG34" s="311">
        <f t="shared" si="183"/>
        <v>5.5544399999999999E-3</v>
      </c>
      <c r="CH34" s="311">
        <f t="shared" si="184"/>
        <v>5.5599999999999998E-3</v>
      </c>
      <c r="CI34" s="311">
        <f t="shared" si="185"/>
        <v>5.5544399999999996</v>
      </c>
      <c r="CJ34" s="311">
        <f t="shared" si="186"/>
        <v>999</v>
      </c>
      <c r="CK34" s="312"/>
      <c r="CL34" s="3"/>
      <c r="CM34" s="3"/>
      <c r="CN34" s="3"/>
      <c r="CO34" s="3"/>
      <c r="CP34" s="3"/>
      <c r="CQ34" s="3"/>
      <c r="CR34" s="3"/>
      <c r="CS34" s="3"/>
      <c r="CT34" s="3"/>
      <c r="CU34" s="290" t="s">
        <v>2</v>
      </c>
      <c r="CV34" s="294">
        <f t="shared" si="188"/>
        <v>1</v>
      </c>
      <c r="CW34" s="296">
        <f t="shared" si="189"/>
        <v>3.357314148681069E-2</v>
      </c>
      <c r="CX34" s="3"/>
      <c r="CY34" s="3"/>
      <c r="CZ34" s="311">
        <f t="shared" si="190"/>
        <v>5.5544399999999999E-3</v>
      </c>
      <c r="DA34" s="311">
        <f t="shared" si="191"/>
        <v>5.5599999999999998E-3</v>
      </c>
      <c r="DB34" s="311">
        <f t="shared" si="192"/>
        <v>5.5544399999999996</v>
      </c>
      <c r="DC34" s="311">
        <f t="shared" si="193"/>
        <v>999</v>
      </c>
      <c r="DD34" s="312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</row>
    <row r="35" spans="2:127" x14ac:dyDescent="0.25">
      <c r="B35" s="290" t="s">
        <v>3</v>
      </c>
      <c r="C35" s="294">
        <f t="shared" si="155"/>
        <v>1</v>
      </c>
      <c r="D35" s="296">
        <f t="shared" si="195"/>
        <v>0.85890609354293967</v>
      </c>
      <c r="E35" s="17"/>
      <c r="F35" s="17"/>
      <c r="G35" s="310">
        <f t="shared" si="196"/>
        <v>8.0623646066666659</v>
      </c>
      <c r="H35" s="311">
        <f t="shared" si="156"/>
        <v>6.9420600000000006</v>
      </c>
      <c r="I35" s="311">
        <f t="shared" si="157"/>
        <v>8062.3646066666661</v>
      </c>
      <c r="J35" s="311">
        <f t="shared" si="158"/>
        <v>1161.3792745477085</v>
      </c>
      <c r="K35" s="312">
        <f t="shared" si="159"/>
        <v>3.0649740715424252</v>
      </c>
      <c r="L35" s="3"/>
      <c r="M35" s="3"/>
      <c r="N35" s="3"/>
      <c r="O35" s="3"/>
      <c r="P35" s="3"/>
      <c r="Q35" s="3"/>
      <c r="R35" s="3"/>
      <c r="S35" s="3"/>
      <c r="T35" s="290" t="s">
        <v>3</v>
      </c>
      <c r="U35" s="294">
        <f t="shared" si="160"/>
        <v>1</v>
      </c>
      <c r="V35" s="296">
        <f t="shared" si="161"/>
        <v>0.71203143434049698</v>
      </c>
      <c r="W35" s="3"/>
      <c r="X35" s="3"/>
      <c r="Y35" s="311">
        <f t="shared" si="162"/>
        <v>8.0634693899999998</v>
      </c>
      <c r="Z35" s="311">
        <f t="shared" si="163"/>
        <v>5.8372766666666678</v>
      </c>
      <c r="AA35" s="311">
        <f t="shared" si="164"/>
        <v>8063.4693899999993</v>
      </c>
      <c r="AB35" s="311">
        <f t="shared" si="165"/>
        <v>1381.3752286311592</v>
      </c>
      <c r="AC35" s="312">
        <f t="shared" ref="AC35:AC37" si="197">LOG(AB35)</f>
        <v>3.140311663798943</v>
      </c>
      <c r="AD35" s="3"/>
      <c r="AE35" s="3"/>
      <c r="AF35" s="3"/>
      <c r="AG35" s="3"/>
      <c r="AH35" s="3"/>
      <c r="AI35" s="3"/>
      <c r="AJ35" s="3"/>
      <c r="AK35" s="3"/>
      <c r="AL35" s="3"/>
      <c r="AM35" s="290" t="s">
        <v>3</v>
      </c>
      <c r="AN35" s="294">
        <f t="shared" si="167"/>
        <v>1</v>
      </c>
      <c r="AO35" s="296">
        <f t="shared" si="168"/>
        <v>0.88326299822537424</v>
      </c>
      <c r="AP35" s="3"/>
      <c r="AQ35" s="3"/>
      <c r="AR35" s="311">
        <f t="shared" si="169"/>
        <v>8.0621435333333338</v>
      </c>
      <c r="AS35" s="311">
        <f t="shared" si="170"/>
        <v>7.1631333333333345</v>
      </c>
      <c r="AT35" s="311">
        <f t="shared" si="171"/>
        <v>8062.1435333333338</v>
      </c>
      <c r="AU35" s="311">
        <f t="shared" si="172"/>
        <v>1125.505160683872</v>
      </c>
      <c r="AV35" s="312">
        <f t="shared" ref="AV35:AV37" si="198">LOG(AU35)</f>
        <v>3.0513474906749574</v>
      </c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290" t="s">
        <v>3</v>
      </c>
      <c r="BJ35" s="19">
        <f t="shared" si="174"/>
        <v>1</v>
      </c>
      <c r="BK35" s="291">
        <f t="shared" si="175"/>
        <v>0.89697545266177359</v>
      </c>
      <c r="BL35" s="3"/>
      <c r="BM35" s="3"/>
      <c r="BN35" s="311">
        <f t="shared" si="176"/>
        <v>8.0620226133333333</v>
      </c>
      <c r="BO35" s="311">
        <f t="shared" si="177"/>
        <v>7.2840533333333335</v>
      </c>
      <c r="BP35" s="311">
        <f t="shared" si="178"/>
        <v>8062.0226133333335</v>
      </c>
      <c r="BQ35" s="311">
        <f t="shared" si="179"/>
        <v>1106.8044458762886</v>
      </c>
      <c r="BR35" s="312">
        <f t="shared" ref="BR35:BR37" si="199">LOG(BQ35)</f>
        <v>3.0440708949716804</v>
      </c>
      <c r="BS35" s="3"/>
      <c r="BT35" s="3"/>
      <c r="BU35" s="3"/>
      <c r="BV35" s="3"/>
      <c r="BW35" s="3"/>
      <c r="BX35" s="3"/>
      <c r="BY35" s="3"/>
      <c r="BZ35" s="3"/>
      <c r="CA35" s="3"/>
      <c r="CB35" s="290" t="s">
        <v>3</v>
      </c>
      <c r="CC35" s="294">
        <f t="shared" si="181"/>
        <v>1</v>
      </c>
      <c r="CD35" s="296">
        <f t="shared" si="182"/>
        <v>0.50879588167839285</v>
      </c>
      <c r="CE35" s="3"/>
      <c r="CF35" s="3"/>
      <c r="CG35" s="311">
        <f t="shared" si="183"/>
        <v>8.0651502866666664</v>
      </c>
      <c r="CH35" s="311">
        <f t="shared" si="184"/>
        <v>4.1563800000000004</v>
      </c>
      <c r="CI35" s="311">
        <f t="shared" si="185"/>
        <v>8065.1502866666669</v>
      </c>
      <c r="CJ35" s="311">
        <f t="shared" si="186"/>
        <v>1940.4265939752058</v>
      </c>
      <c r="CK35" s="312">
        <f t="shared" ref="CK35:CK37" si="200">LOG(CJ35)</f>
        <v>3.2878972180966453</v>
      </c>
      <c r="CL35" s="3"/>
      <c r="CM35" s="3"/>
      <c r="CN35" s="3"/>
      <c r="CO35" s="3"/>
      <c r="CP35" s="3"/>
      <c r="CQ35" s="3"/>
      <c r="CR35" s="3"/>
      <c r="CS35" s="3"/>
      <c r="CT35" s="3"/>
      <c r="CU35" s="290" t="s">
        <v>3</v>
      </c>
      <c r="CV35" s="294">
        <f t="shared" si="188"/>
        <v>1</v>
      </c>
      <c r="CW35" s="296">
        <f t="shared" si="189"/>
        <v>0.86072574595421669</v>
      </c>
      <c r="CX35" s="3"/>
      <c r="CY35" s="3"/>
      <c r="CZ35" s="311">
        <f t="shared" si="190"/>
        <v>8.0623493233333328</v>
      </c>
      <c r="DA35" s="311">
        <f t="shared" si="191"/>
        <v>6.9573433333333332</v>
      </c>
      <c r="DB35" s="311">
        <f t="shared" si="192"/>
        <v>8062.3493233333329</v>
      </c>
      <c r="DC35" s="311">
        <f t="shared" si="193"/>
        <v>1158.8258530674782</v>
      </c>
      <c r="DD35" s="312">
        <f t="shared" ref="DD35:DD37" si="201">LOG(DC35)</f>
        <v>3.0640181756232847</v>
      </c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</row>
    <row r="36" spans="2:127" x14ac:dyDescent="0.25">
      <c r="B36" s="290" t="s">
        <v>4</v>
      </c>
      <c r="C36" s="294">
        <f t="shared" si="155"/>
        <v>1</v>
      </c>
      <c r="D36" s="296">
        <f t="shared" si="195"/>
        <v>0.50905880877949117</v>
      </c>
      <c r="E36" s="17"/>
      <c r="F36" s="17"/>
      <c r="G36" s="310">
        <f t="shared" si="196"/>
        <v>6.483795193333334</v>
      </c>
      <c r="H36" s="311">
        <f t="shared" si="156"/>
        <v>3.444806666666667</v>
      </c>
      <c r="I36" s="311">
        <f t="shared" si="157"/>
        <v>6483.7951933333343</v>
      </c>
      <c r="J36" s="311">
        <f t="shared" si="158"/>
        <v>1882.1942189305255</v>
      </c>
      <c r="K36" s="312">
        <f t="shared" si="159"/>
        <v>3.2746644351687184</v>
      </c>
      <c r="L36" s="3"/>
      <c r="M36" s="3"/>
      <c r="N36" s="3"/>
      <c r="O36" s="3"/>
      <c r="P36" s="3"/>
      <c r="Q36" s="3"/>
      <c r="R36" s="3"/>
      <c r="S36" s="3"/>
      <c r="T36" s="290" t="s">
        <v>4</v>
      </c>
      <c r="U36" s="294">
        <f t="shared" si="160"/>
        <v>1</v>
      </c>
      <c r="V36" s="296">
        <f t="shared" si="161"/>
        <v>8.411795052030345E-2</v>
      </c>
      <c r="W36" s="3"/>
      <c r="X36" s="3"/>
      <c r="Y36" s="311">
        <f t="shared" si="162"/>
        <v>6.4863785700000012</v>
      </c>
      <c r="Z36" s="311">
        <f t="shared" si="163"/>
        <v>0.86142999999999992</v>
      </c>
      <c r="AA36" s="311">
        <f t="shared" si="164"/>
        <v>6486.3785700000017</v>
      </c>
      <c r="AB36" s="311">
        <f t="shared" si="165"/>
        <v>7529.7802142948376</v>
      </c>
      <c r="AC36" s="312">
        <f t="shared" si="197"/>
        <v>3.8767822998246046</v>
      </c>
      <c r="AD36" s="3"/>
      <c r="AE36" s="3"/>
      <c r="AF36" s="3"/>
      <c r="AG36" s="3"/>
      <c r="AH36" s="3"/>
      <c r="AI36" s="3"/>
      <c r="AJ36" s="3"/>
      <c r="AK36" s="3"/>
      <c r="AL36" s="3"/>
      <c r="AM36" s="290" t="s">
        <v>4</v>
      </c>
      <c r="AN36" s="294">
        <f t="shared" si="167"/>
        <v>1</v>
      </c>
      <c r="AO36" s="296">
        <f t="shared" si="168"/>
        <v>0.19745017398256676</v>
      </c>
      <c r="AP36" s="3"/>
      <c r="AQ36" s="3"/>
      <c r="AR36" s="311">
        <f t="shared" si="169"/>
        <v>6.4859094366666676</v>
      </c>
      <c r="AS36" s="311">
        <f t="shared" si="170"/>
        <v>1.3305633333333333</v>
      </c>
      <c r="AT36" s="311">
        <f t="shared" si="171"/>
        <v>6485.9094366666677</v>
      </c>
      <c r="AU36" s="311">
        <f t="shared" si="172"/>
        <v>4874.5589737680039</v>
      </c>
      <c r="AV36" s="312">
        <f t="shared" si="198"/>
        <v>3.6879353289733752</v>
      </c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290" t="s">
        <v>4</v>
      </c>
      <c r="BJ36" s="19">
        <f t="shared" si="174"/>
        <v>1</v>
      </c>
      <c r="BK36" s="291">
        <f t="shared" si="175"/>
        <v>0.12518369393866521</v>
      </c>
      <c r="BL36" s="3"/>
      <c r="BM36" s="3"/>
      <c r="BN36" s="311">
        <f t="shared" si="176"/>
        <v>6.4863989933333341</v>
      </c>
      <c r="BO36" s="311">
        <f t="shared" si="177"/>
        <v>0.84100666666666668</v>
      </c>
      <c r="BP36" s="311">
        <f t="shared" si="178"/>
        <v>6486.3989933333341</v>
      </c>
      <c r="BQ36" s="311">
        <f t="shared" si="179"/>
        <v>7712.6606130748078</v>
      </c>
      <c r="BR36" s="312">
        <f t="shared" si="199"/>
        <v>3.8872042211444828</v>
      </c>
      <c r="BS36" s="3"/>
      <c r="BT36" s="3"/>
      <c r="BU36" s="3"/>
      <c r="BV36" s="3"/>
      <c r="BW36" s="3"/>
      <c r="BX36" s="3"/>
      <c r="BY36" s="3"/>
      <c r="BZ36" s="3"/>
      <c r="CA36" s="3"/>
      <c r="CB36" s="290" t="s">
        <v>4</v>
      </c>
      <c r="CC36" s="294">
        <f t="shared" si="181"/>
        <v>1</v>
      </c>
      <c r="CD36" s="296">
        <f t="shared" si="182"/>
        <v>0.29066598430149032</v>
      </c>
      <c r="CE36" s="3"/>
      <c r="CF36" s="3"/>
      <c r="CG36" s="311">
        <f t="shared" si="183"/>
        <v>6.4852384400000007</v>
      </c>
      <c r="CH36" s="311">
        <f t="shared" si="184"/>
        <v>2.00156</v>
      </c>
      <c r="CI36" s="311">
        <f t="shared" si="185"/>
        <v>6485.2384400000001</v>
      </c>
      <c r="CJ36" s="311">
        <f t="shared" si="186"/>
        <v>3240.0919482803415</v>
      </c>
      <c r="CK36" s="312">
        <f t="shared" si="200"/>
        <v>3.5105573349177717</v>
      </c>
      <c r="CL36" s="3"/>
      <c r="CM36" s="3"/>
      <c r="CN36" s="3"/>
      <c r="CO36" s="3"/>
      <c r="CP36" s="3"/>
      <c r="CQ36" s="3"/>
      <c r="CR36" s="3"/>
      <c r="CS36" s="3"/>
      <c r="CT36" s="3"/>
      <c r="CU36" s="290" t="s">
        <v>4</v>
      </c>
      <c r="CV36" s="294">
        <f t="shared" si="188"/>
        <v>1</v>
      </c>
      <c r="CW36" s="296">
        <f t="shared" si="189"/>
        <v>0.20597973868702246</v>
      </c>
      <c r="CX36" s="3"/>
      <c r="CY36" s="3"/>
      <c r="CZ36" s="311">
        <f t="shared" si="190"/>
        <v>6.4858683400000006</v>
      </c>
      <c r="DA36" s="311">
        <f t="shared" si="191"/>
        <v>1.3716599999999999</v>
      </c>
      <c r="DB36" s="311">
        <f t="shared" si="192"/>
        <v>6485.86834</v>
      </c>
      <c r="DC36" s="311">
        <f t="shared" si="193"/>
        <v>4728.4810667366555</v>
      </c>
      <c r="DD36" s="312">
        <f t="shared" si="201"/>
        <v>3.6747216544216332</v>
      </c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</row>
    <row r="37" spans="2:127" x14ac:dyDescent="0.25">
      <c r="B37" s="290" t="s">
        <v>5</v>
      </c>
      <c r="C37" s="294">
        <f t="shared" si="155"/>
        <v>1</v>
      </c>
      <c r="D37" s="296">
        <f t="shared" si="195"/>
        <v>0.36670061065544135</v>
      </c>
      <c r="E37" s="17"/>
      <c r="F37" s="17"/>
      <c r="G37" s="310">
        <f t="shared" si="196"/>
        <v>7.9251545399999994</v>
      </c>
      <c r="H37" s="311">
        <f t="shared" si="156"/>
        <v>2.9387933333333334</v>
      </c>
      <c r="I37" s="311">
        <f t="shared" si="157"/>
        <v>7925.1545399999995</v>
      </c>
      <c r="J37" s="311">
        <f t="shared" si="158"/>
        <v>2696.7376202023956</v>
      </c>
      <c r="K37" s="312">
        <f t="shared" si="159"/>
        <v>3.4308386937122588</v>
      </c>
      <c r="L37" s="3"/>
      <c r="M37" s="3"/>
      <c r="N37" s="3"/>
      <c r="O37" s="3"/>
      <c r="P37" s="3"/>
      <c r="Q37" s="3"/>
      <c r="R37" s="3"/>
      <c r="S37" s="3"/>
      <c r="T37" s="290" t="s">
        <v>5</v>
      </c>
      <c r="U37" s="294">
        <f t="shared" si="160"/>
        <v>1</v>
      </c>
      <c r="V37" s="296">
        <f>(BD18-BA18)/H18</f>
        <v>0.12449987975250881</v>
      </c>
      <c r="W37" s="3"/>
      <c r="X37" s="3"/>
      <c r="Y37" s="311">
        <f>(H18-Z37)/1000</f>
        <v>7.9270920266666662</v>
      </c>
      <c r="Z37" s="311">
        <f t="shared" si="163"/>
        <v>1.0013066666666668</v>
      </c>
      <c r="AA37" s="311">
        <f t="shared" si="164"/>
        <v>7927.0920266666662</v>
      </c>
      <c r="AB37" s="311">
        <f t="shared" si="165"/>
        <v>7916.7474766305349</v>
      </c>
      <c r="AC37" s="312">
        <f t="shared" si="197"/>
        <v>3.898546792311826</v>
      </c>
      <c r="AD37" s="3"/>
      <c r="AE37" s="3"/>
      <c r="AF37" s="3"/>
      <c r="AG37" s="3"/>
      <c r="AH37" s="3"/>
      <c r="AI37" s="3"/>
      <c r="AJ37" s="3"/>
      <c r="AK37" s="3"/>
      <c r="AL37" s="3"/>
      <c r="AM37" s="290" t="s">
        <v>5</v>
      </c>
      <c r="AN37" s="294">
        <f t="shared" si="167"/>
        <v>1</v>
      </c>
      <c r="AO37" s="296">
        <f t="shared" si="168"/>
        <v>0.30648184431061187</v>
      </c>
      <c r="AP37" s="3"/>
      <c r="AQ37" s="3"/>
      <c r="AR37" s="311">
        <f t="shared" si="169"/>
        <v>7.9256542666666663</v>
      </c>
      <c r="AS37" s="311">
        <f t="shared" si="170"/>
        <v>2.4390666666666667</v>
      </c>
      <c r="AT37" s="311">
        <f t="shared" si="171"/>
        <v>7925.6542666666655</v>
      </c>
      <c r="AU37" s="311">
        <f t="shared" si="172"/>
        <v>3249.4619253266274</v>
      </c>
      <c r="AV37" s="312">
        <f t="shared" si="198"/>
        <v>3.5118114526071609</v>
      </c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290" t="s">
        <v>5</v>
      </c>
      <c r="BJ37" s="19">
        <f t="shared" si="174"/>
        <v>1</v>
      </c>
      <c r="BK37" s="291">
        <f t="shared" si="175"/>
        <v>0.15841009271670198</v>
      </c>
      <c r="BL37" s="3"/>
      <c r="BM37" s="3"/>
      <c r="BN37" s="311">
        <f t="shared" si="176"/>
        <v>7.9268258700000001</v>
      </c>
      <c r="BO37" s="311">
        <f t="shared" si="177"/>
        <v>1.2674633333333334</v>
      </c>
      <c r="BP37" s="311">
        <f t="shared" si="178"/>
        <v>7926.8258699999997</v>
      </c>
      <c r="BQ37" s="311">
        <f t="shared" si="179"/>
        <v>6254.0869321663477</v>
      </c>
      <c r="BR37" s="312">
        <f t="shared" si="199"/>
        <v>3.7961639136670282</v>
      </c>
      <c r="BS37" s="3"/>
      <c r="BT37" s="3"/>
      <c r="BU37" s="3"/>
      <c r="BV37" s="3"/>
      <c r="BW37" s="3"/>
      <c r="BX37" s="3"/>
      <c r="BY37" s="3"/>
      <c r="BZ37" s="3"/>
      <c r="CA37" s="3"/>
      <c r="CB37" s="290" t="s">
        <v>5</v>
      </c>
      <c r="CC37" s="294">
        <f t="shared" si="181"/>
        <v>1</v>
      </c>
      <c r="CD37" s="296">
        <f t="shared" si="182"/>
        <v>0.30438045633502464</v>
      </c>
      <c r="CE37" s="3"/>
      <c r="CF37" s="3"/>
      <c r="CG37" s="311">
        <f t="shared" si="183"/>
        <v>7.9256713833333334</v>
      </c>
      <c r="CH37" s="311">
        <f t="shared" si="184"/>
        <v>2.4219500000000003</v>
      </c>
      <c r="CI37" s="311">
        <f t="shared" si="185"/>
        <v>7925.6713833333333</v>
      </c>
      <c r="CJ37" s="311">
        <f t="shared" si="186"/>
        <v>3272.4339409704298</v>
      </c>
      <c r="CK37" s="312">
        <f t="shared" si="200"/>
        <v>3.5148708884201696</v>
      </c>
      <c r="CL37" s="3"/>
      <c r="CM37" s="3"/>
      <c r="CN37" s="3"/>
      <c r="CO37" s="3"/>
      <c r="CP37" s="3"/>
      <c r="CQ37" s="3"/>
      <c r="CR37" s="3"/>
      <c r="CS37" s="3"/>
      <c r="CT37" s="3"/>
      <c r="CU37" s="290" t="s">
        <v>5</v>
      </c>
      <c r="CV37" s="294">
        <f t="shared" si="188"/>
        <v>1</v>
      </c>
      <c r="CW37" s="296">
        <f t="shared" si="189"/>
        <v>0.21773793446763998</v>
      </c>
      <c r="CX37" s="3"/>
      <c r="CY37" s="3"/>
      <c r="CZ37" s="311">
        <f t="shared" si="190"/>
        <v>7.9263563466666662</v>
      </c>
      <c r="DA37" s="311">
        <f t="shared" si="191"/>
        <v>1.7369866666666667</v>
      </c>
      <c r="DB37" s="311">
        <f t="shared" si="192"/>
        <v>7926.3563466666665</v>
      </c>
      <c r="DC37" s="311">
        <f t="shared" si="193"/>
        <v>4563.2799023596417</v>
      </c>
      <c r="DD37" s="312">
        <f t="shared" si="201"/>
        <v>3.659277108334805</v>
      </c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</row>
    <row r="38" spans="2:127" x14ac:dyDescent="0.25">
      <c r="B38" s="3"/>
      <c r="C38" s="17"/>
      <c r="D38" s="17"/>
      <c r="E38" s="17"/>
      <c r="F38" s="17"/>
      <c r="G38" s="313"/>
      <c r="H38" s="313"/>
      <c r="I38" s="313"/>
      <c r="J38" s="313"/>
      <c r="K38" s="313"/>
      <c r="L38" s="3"/>
      <c r="M38" s="3"/>
      <c r="N38" s="3"/>
      <c r="O38" s="3"/>
      <c r="P38" s="3"/>
      <c r="Q38" s="3"/>
      <c r="R38" s="3"/>
      <c r="S38" s="3"/>
      <c r="T38" s="16"/>
      <c r="U38" s="12"/>
      <c r="V38" s="12"/>
      <c r="W38" s="17"/>
      <c r="X38" s="17"/>
      <c r="Y38" s="17"/>
      <c r="Z38" s="17"/>
      <c r="AA38" s="313"/>
      <c r="AB38" s="17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16"/>
      <c r="AN38" s="12"/>
      <c r="AO38" s="12"/>
      <c r="AP38" s="3"/>
      <c r="AQ38" s="3"/>
      <c r="AR38" s="17"/>
      <c r="AS38" s="17"/>
      <c r="AT38" s="313"/>
      <c r="AU38" s="17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16"/>
      <c r="BJ38" s="12"/>
      <c r="BK38" s="12"/>
      <c r="BL38" s="3"/>
      <c r="BM38" s="3"/>
      <c r="BN38" s="17"/>
      <c r="BO38" s="17"/>
      <c r="BP38" s="313"/>
      <c r="BQ38" s="17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16"/>
      <c r="CC38" s="12"/>
      <c r="CD38" s="12"/>
      <c r="CE38" s="3"/>
      <c r="CF38" s="3"/>
      <c r="CG38" s="17"/>
      <c r="CH38" s="17"/>
      <c r="CI38" s="313"/>
      <c r="CJ38" s="17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16"/>
      <c r="CV38" s="12"/>
      <c r="CW38" s="12"/>
      <c r="CX38" s="3"/>
      <c r="CY38" s="3"/>
      <c r="CZ38" s="17"/>
      <c r="DA38" s="17"/>
      <c r="DB38" s="313"/>
      <c r="DC38" s="17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</row>
    <row r="39" spans="2:127" x14ac:dyDescent="0.25">
      <c r="B39" s="19" t="s">
        <v>12</v>
      </c>
      <c r="C39" s="318">
        <v>25</v>
      </c>
      <c r="D39" s="319"/>
      <c r="E39" s="319"/>
      <c r="F39" s="319"/>
      <c r="G39" s="319"/>
      <c r="H39" s="319"/>
      <c r="I39" s="319"/>
      <c r="J39" s="319"/>
      <c r="K39" s="320"/>
      <c r="L39" s="3"/>
      <c r="M39" s="3"/>
      <c r="N39" s="3"/>
      <c r="O39" s="3"/>
      <c r="P39" s="3"/>
      <c r="Q39" s="3"/>
      <c r="R39" s="3"/>
      <c r="S39" s="3"/>
      <c r="T39" s="19" t="s">
        <v>12</v>
      </c>
      <c r="U39" s="309">
        <v>25</v>
      </c>
      <c r="V39" s="309"/>
      <c r="W39" s="309"/>
      <c r="X39" s="309"/>
      <c r="Y39" s="309"/>
      <c r="Z39" s="309"/>
      <c r="AA39" s="319"/>
      <c r="AB39" s="309"/>
      <c r="AC39" s="309"/>
      <c r="AD39" s="3"/>
      <c r="AE39" s="3"/>
      <c r="AF39" s="3"/>
      <c r="AG39" s="3"/>
      <c r="AH39" s="3"/>
      <c r="AI39" s="3"/>
      <c r="AJ39" s="3"/>
      <c r="AK39" s="3"/>
      <c r="AL39" s="3"/>
      <c r="AM39" s="19" t="s">
        <v>12</v>
      </c>
      <c r="AN39" s="318">
        <v>25</v>
      </c>
      <c r="AO39" s="319"/>
      <c r="AP39" s="319"/>
      <c r="AQ39" s="319"/>
      <c r="AR39" s="309"/>
      <c r="AS39" s="309"/>
      <c r="AT39" s="319"/>
      <c r="AU39" s="309"/>
      <c r="AV39" s="309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19" t="s">
        <v>12</v>
      </c>
      <c r="BJ39" s="309">
        <v>25</v>
      </c>
      <c r="BK39" s="309"/>
      <c r="BL39" s="319"/>
      <c r="BM39" s="319"/>
      <c r="BN39" s="309"/>
      <c r="BO39" s="309"/>
      <c r="BP39" s="319"/>
      <c r="BQ39" s="309"/>
      <c r="BR39" s="309"/>
      <c r="BS39" s="3"/>
      <c r="BT39" s="3"/>
      <c r="BU39" s="3"/>
      <c r="BV39" s="3"/>
      <c r="BW39" s="3"/>
      <c r="BX39" s="3"/>
      <c r="BY39" s="3"/>
      <c r="BZ39" s="3"/>
      <c r="CA39" s="3"/>
      <c r="CB39" s="19" t="s">
        <v>12</v>
      </c>
      <c r="CC39" s="309">
        <v>25</v>
      </c>
      <c r="CD39" s="309"/>
      <c r="CE39" s="309"/>
      <c r="CF39" s="309"/>
      <c r="CG39" s="309"/>
      <c r="CH39" s="309"/>
      <c r="CI39" s="319"/>
      <c r="CJ39" s="309"/>
      <c r="CK39" s="309"/>
      <c r="CL39" s="3"/>
      <c r="CM39" s="3"/>
      <c r="CN39" s="3"/>
      <c r="CO39" s="3"/>
      <c r="CP39" s="3"/>
      <c r="CQ39" s="3"/>
      <c r="CR39" s="3"/>
      <c r="CS39" s="3"/>
      <c r="CT39" s="3"/>
      <c r="CU39" s="19" t="s">
        <v>12</v>
      </c>
      <c r="CV39" s="309">
        <v>25</v>
      </c>
      <c r="CW39" s="309"/>
      <c r="CX39" s="309"/>
      <c r="CY39" s="309"/>
      <c r="CZ39" s="309"/>
      <c r="DA39" s="309"/>
      <c r="DB39" s="319"/>
      <c r="DC39" s="309"/>
      <c r="DD39" s="309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</row>
    <row r="40" spans="2:127" ht="18" x14ac:dyDescent="0.25">
      <c r="B40" s="19" t="s">
        <v>13</v>
      </c>
      <c r="C40" s="306">
        <v>0</v>
      </c>
      <c r="D40" s="306">
        <v>50</v>
      </c>
      <c r="E40" s="17"/>
      <c r="F40" s="17"/>
      <c r="G40" s="315" t="s">
        <v>186</v>
      </c>
      <c r="H40" s="316" t="s">
        <v>184</v>
      </c>
      <c r="I40" s="316" t="s">
        <v>185</v>
      </c>
      <c r="J40" s="316" t="s">
        <v>25</v>
      </c>
      <c r="K40" s="317" t="s">
        <v>174</v>
      </c>
      <c r="L40" s="3"/>
      <c r="M40" s="3"/>
      <c r="N40" s="3"/>
      <c r="O40" s="3"/>
      <c r="P40" s="3"/>
      <c r="Q40" s="3"/>
      <c r="R40" s="3"/>
      <c r="S40" s="3"/>
      <c r="T40" s="19" t="s">
        <v>13</v>
      </c>
      <c r="U40" s="297">
        <v>0</v>
      </c>
      <c r="V40" s="297">
        <v>50</v>
      </c>
      <c r="W40" s="3"/>
      <c r="X40" s="3"/>
      <c r="Y40" s="315" t="s">
        <v>181</v>
      </c>
      <c r="Z40" s="316" t="s">
        <v>184</v>
      </c>
      <c r="AA40" s="316" t="s">
        <v>185</v>
      </c>
      <c r="AB40" s="316" t="s">
        <v>25</v>
      </c>
      <c r="AC40" s="317" t="s">
        <v>174</v>
      </c>
      <c r="AD40" s="3"/>
      <c r="AE40" s="3"/>
      <c r="AF40" s="3"/>
      <c r="AG40" s="3"/>
      <c r="AH40" s="3"/>
      <c r="AI40" s="3"/>
      <c r="AJ40" s="3"/>
      <c r="AK40" s="3"/>
      <c r="AL40" s="3"/>
      <c r="AM40" s="19" t="s">
        <v>13</v>
      </c>
      <c r="AN40" s="297">
        <v>0</v>
      </c>
      <c r="AO40" s="297">
        <v>50</v>
      </c>
      <c r="AP40" s="3"/>
      <c r="AQ40" s="3"/>
      <c r="AR40" s="315" t="s">
        <v>181</v>
      </c>
      <c r="AS40" s="316" t="s">
        <v>184</v>
      </c>
      <c r="AT40" s="316" t="s">
        <v>185</v>
      </c>
      <c r="AU40" s="316" t="s">
        <v>25</v>
      </c>
      <c r="AV40" s="317" t="s">
        <v>174</v>
      </c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19" t="s">
        <v>13</v>
      </c>
      <c r="BJ40" s="297">
        <v>0</v>
      </c>
      <c r="BK40" s="297">
        <v>50</v>
      </c>
      <c r="BL40" s="3"/>
      <c r="BM40" s="3"/>
      <c r="BN40" s="315" t="s">
        <v>181</v>
      </c>
      <c r="BO40" s="316" t="s">
        <v>184</v>
      </c>
      <c r="BP40" s="316" t="s">
        <v>185</v>
      </c>
      <c r="BQ40" s="316" t="s">
        <v>25</v>
      </c>
      <c r="BR40" s="317" t="s">
        <v>174</v>
      </c>
      <c r="BS40" s="3"/>
      <c r="BT40" s="3"/>
      <c r="BU40" s="3"/>
      <c r="BV40" s="3"/>
      <c r="BW40" s="3"/>
      <c r="BX40" s="3"/>
      <c r="BY40" s="3"/>
      <c r="BZ40" s="3"/>
      <c r="CA40" s="3"/>
      <c r="CB40" s="19" t="s">
        <v>13</v>
      </c>
      <c r="CC40" s="297">
        <v>0</v>
      </c>
      <c r="CD40" s="297">
        <v>50</v>
      </c>
      <c r="CE40" s="3"/>
      <c r="CF40" s="3"/>
      <c r="CG40" s="315" t="s">
        <v>181</v>
      </c>
      <c r="CH40" s="316" t="s">
        <v>184</v>
      </c>
      <c r="CI40" s="316" t="s">
        <v>185</v>
      </c>
      <c r="CJ40" s="316" t="s">
        <v>25</v>
      </c>
      <c r="CK40" s="317" t="s">
        <v>174</v>
      </c>
      <c r="CL40" s="3"/>
      <c r="CM40" s="3"/>
      <c r="CN40" s="3"/>
      <c r="CO40" s="3"/>
      <c r="CP40" s="3"/>
      <c r="CQ40" s="3"/>
      <c r="CR40" s="3"/>
      <c r="CS40" s="3"/>
      <c r="CT40" s="3"/>
      <c r="CU40" s="19" t="s">
        <v>13</v>
      </c>
      <c r="CV40" s="297">
        <v>0</v>
      </c>
      <c r="CW40" s="297" t="s">
        <v>172</v>
      </c>
      <c r="CX40" s="3"/>
      <c r="CY40" s="3"/>
      <c r="CZ40" s="315" t="s">
        <v>181</v>
      </c>
      <c r="DA40" s="316" t="s">
        <v>184</v>
      </c>
      <c r="DB40" s="316" t="s">
        <v>185</v>
      </c>
      <c r="DC40" s="316" t="s">
        <v>25</v>
      </c>
      <c r="DD40" s="317" t="s">
        <v>174</v>
      </c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</row>
    <row r="41" spans="2:127" x14ac:dyDescent="0.25">
      <c r="B41" s="290" t="s">
        <v>0</v>
      </c>
      <c r="C41" s="294">
        <f>K13/K13</f>
        <v>1</v>
      </c>
      <c r="D41" s="296">
        <f>(AI13-AC13)/K13</f>
        <v>1.0221625332457029</v>
      </c>
      <c r="E41" s="17"/>
      <c r="F41" s="17"/>
      <c r="G41" s="312">
        <f>(K13-H41)/1000</f>
        <v>11.374532993333334</v>
      </c>
      <c r="H41" s="311">
        <f>AI13/1000</f>
        <v>11.650340000000002</v>
      </c>
      <c r="I41" s="311">
        <f>(G41*$B$19)/($F$19/1000000)</f>
        <v>11374.532993333334</v>
      </c>
      <c r="J41" s="311">
        <f>I41/H41</f>
        <v>976.3262697340449</v>
      </c>
      <c r="K41" s="312">
        <f>LOG(J41)</f>
        <v>2.9895949749066713</v>
      </c>
      <c r="L41" s="3"/>
      <c r="M41" s="3"/>
      <c r="N41" s="3"/>
      <c r="O41" s="3"/>
      <c r="P41" s="3"/>
      <c r="Q41" s="3"/>
      <c r="R41" s="3"/>
      <c r="S41" s="3"/>
      <c r="T41" s="290" t="s">
        <v>0</v>
      </c>
      <c r="U41" s="294">
        <f>K13/K13</f>
        <v>1</v>
      </c>
      <c r="V41" s="296">
        <f>(BG13-BA13)/K13</f>
        <v>1.0580686241072876</v>
      </c>
      <c r="W41" s="3"/>
      <c r="X41" s="3"/>
      <c r="Y41" s="311">
        <f>(K13-Z41)/1000</f>
        <v>11.374107206666668</v>
      </c>
      <c r="Z41" s="311">
        <f>BG13/1000</f>
        <v>12.076126666666665</v>
      </c>
      <c r="AA41" s="311">
        <f>(Y41*$B$19)/($F$19/1000000)</f>
        <v>11374.107206666667</v>
      </c>
      <c r="AB41" s="311">
        <f>AA41/Z41</f>
        <v>941.86716656941348</v>
      </c>
      <c r="AC41" s="312">
        <f>LOG(AB41)</f>
        <v>2.9739896576827811</v>
      </c>
      <c r="AD41" s="3"/>
      <c r="AE41" s="3"/>
      <c r="AF41" s="3"/>
      <c r="AG41" s="3"/>
      <c r="AH41" s="3"/>
      <c r="AI41" s="3"/>
      <c r="AJ41" s="3"/>
      <c r="AK41" s="3"/>
      <c r="AL41" s="3"/>
      <c r="AM41" s="290" t="s">
        <v>0</v>
      </c>
      <c r="AN41" s="294">
        <f>K13/K13</f>
        <v>1</v>
      </c>
      <c r="AO41" s="294" t="s">
        <v>170</v>
      </c>
      <c r="AP41" s="3"/>
      <c r="AQ41" s="3"/>
      <c r="AR41" s="311">
        <f>($K13-AS41)/1000</f>
        <v>11.386183333333335</v>
      </c>
      <c r="AS41" s="311"/>
      <c r="AT41" s="311">
        <f>(AR41*$B$19)/($F$19/1000000)</f>
        <v>11386.183333333334</v>
      </c>
      <c r="AU41" s="311"/>
      <c r="AV41" s="312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290" t="s">
        <v>0</v>
      </c>
      <c r="BJ41" s="19">
        <f>K13/K13</f>
        <v>1</v>
      </c>
      <c r="BK41" s="19" t="s">
        <v>170</v>
      </c>
      <c r="BL41" s="3"/>
      <c r="BM41" s="3"/>
      <c r="BN41" s="311">
        <f>($K13-BO41)/1000</f>
        <v>11.386183333333335</v>
      </c>
      <c r="BO41" s="311"/>
      <c r="BP41" s="311">
        <f>(BN41*$B$19)/($F$19/1000000)</f>
        <v>11386.183333333334</v>
      </c>
      <c r="BQ41" s="311"/>
      <c r="BR41" s="312"/>
      <c r="BS41" s="3"/>
      <c r="BT41" s="3"/>
      <c r="BU41" s="3"/>
      <c r="BV41" s="3"/>
      <c r="BW41" s="3"/>
      <c r="BX41" s="3"/>
      <c r="BY41" s="3"/>
      <c r="BZ41" s="3"/>
      <c r="CA41" s="3"/>
      <c r="CB41" s="290" t="s">
        <v>0</v>
      </c>
      <c r="CC41" s="294">
        <f>K13/K13</f>
        <v>1</v>
      </c>
      <c r="CD41" s="296">
        <f>(DC13-CW13)/K13</f>
        <v>1.054964862384381</v>
      </c>
      <c r="CE41" s="3"/>
      <c r="CF41" s="3"/>
      <c r="CG41" s="311">
        <f>($K13-CH41)/1000</f>
        <v>11.374152686666669</v>
      </c>
      <c r="CH41" s="311">
        <f>DC13/1000</f>
        <v>12.030646666666668</v>
      </c>
      <c r="CI41" s="311">
        <f>(CG41*$B$19)/($F$19/1000000)</f>
        <v>11374.15268666667</v>
      </c>
      <c r="CJ41" s="311">
        <f>CI41/CH41</f>
        <v>945.43153014218706</v>
      </c>
      <c r="CK41" s="312">
        <f>LOG(CJ41)</f>
        <v>2.9756300819296899</v>
      </c>
      <c r="CL41" s="3"/>
      <c r="CM41" s="3"/>
      <c r="CN41" s="3"/>
      <c r="CO41" s="3"/>
      <c r="CP41" s="3"/>
      <c r="CQ41" s="3"/>
      <c r="CR41" s="3"/>
      <c r="CS41" s="3"/>
      <c r="CT41" s="3"/>
      <c r="CU41" s="290" t="s">
        <v>0</v>
      </c>
      <c r="CV41" s="294">
        <f>K13/K13</f>
        <v>1</v>
      </c>
      <c r="CW41" s="19" t="s">
        <v>170</v>
      </c>
      <c r="CX41" s="3"/>
      <c r="CY41" s="3"/>
      <c r="CZ41" s="311">
        <f>($K13-DA41)/1000</f>
        <v>11.386183333333335</v>
      </c>
      <c r="DA41" s="311"/>
      <c r="DB41" s="311">
        <f>(CZ41*$B$19)/($F$19/1000000)</f>
        <v>11386.183333333334</v>
      </c>
      <c r="DC41" s="311"/>
      <c r="DD41" s="312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</row>
    <row r="42" spans="2:127" x14ac:dyDescent="0.25">
      <c r="B42" s="290" t="s">
        <v>1</v>
      </c>
      <c r="C42" s="294">
        <f t="shared" ref="C42:C46" si="202">K14/K14</f>
        <v>1</v>
      </c>
      <c r="D42" s="296">
        <f t="shared" ref="D42:D46" si="203">(AI14-AC14)/K14</f>
        <v>0.99519001464101275</v>
      </c>
      <c r="E42" s="17"/>
      <c r="F42" s="17"/>
      <c r="G42" s="312">
        <f>(K14-H42)/1000</f>
        <v>12.022686843333332</v>
      </c>
      <c r="H42" s="311">
        <f t="shared" ref="H42:H46" si="204">AI14/1000</f>
        <v>11.999823333333334</v>
      </c>
      <c r="I42" s="311">
        <f t="shared" ref="I42:I46" si="205">(G42*$B$19)/($F$19/1000000)</f>
        <v>12022.686843333331</v>
      </c>
      <c r="J42" s="311">
        <f t="shared" ref="J42:J46" si="206">I42/H42</f>
        <v>1001.9053205505523</v>
      </c>
      <c r="K42" s="312">
        <f t="shared" ref="K42:K46" si="207">LOG(J42)</f>
        <v>3.0008266829032499</v>
      </c>
      <c r="L42" s="3"/>
      <c r="M42" s="3"/>
      <c r="N42" s="3"/>
      <c r="O42" s="3"/>
      <c r="P42" s="3"/>
      <c r="Q42" s="3"/>
      <c r="R42" s="3"/>
      <c r="S42" s="3"/>
      <c r="T42" s="290" t="s">
        <v>1</v>
      </c>
      <c r="U42" s="294">
        <f t="shared" ref="U42:U46" si="208">K14/K14</f>
        <v>1</v>
      </c>
      <c r="V42" s="296">
        <f t="shared" ref="V42:V46" si="209">(BG14-BA14)/K14</f>
        <v>0.71013176911405529</v>
      </c>
      <c r="W42" s="3"/>
      <c r="X42" s="3"/>
      <c r="Y42" s="311">
        <f t="shared" ref="Y42:Y46" si="210">(K14-Z42)/1000</f>
        <v>12.026094846666666</v>
      </c>
      <c r="Z42" s="311">
        <f t="shared" ref="Z42:Z46" si="211">BG14/1000</f>
        <v>8.5918200000000002</v>
      </c>
      <c r="AA42" s="311">
        <f t="shared" ref="AA42:AA46" si="212">(Y42*$B$19)/($F$19/1000000)</f>
        <v>12026.094846666665</v>
      </c>
      <c r="AB42" s="311">
        <f t="shared" ref="AB42:AB46" si="213">AA42/Z42</f>
        <v>1399.7144780345334</v>
      </c>
      <c r="AC42" s="312">
        <f t="shared" ref="AC42" si="214">LOG(AB42)</f>
        <v>3.1460394547779589</v>
      </c>
      <c r="AD42" s="3"/>
      <c r="AE42" s="3"/>
      <c r="AF42" s="3"/>
      <c r="AG42" s="3"/>
      <c r="AH42" s="3"/>
      <c r="AI42" s="3"/>
      <c r="AJ42" s="3"/>
      <c r="AK42" s="3"/>
      <c r="AL42" s="3"/>
      <c r="AM42" s="290" t="s">
        <v>1</v>
      </c>
      <c r="AN42" s="294">
        <f t="shared" ref="AN42:AN46" si="215">K14/K14</f>
        <v>1</v>
      </c>
      <c r="AO42" s="294" t="s">
        <v>170</v>
      </c>
      <c r="AP42" s="3"/>
      <c r="AQ42" s="3"/>
      <c r="AR42" s="311">
        <f t="shared" ref="AR42:AR46" si="216">($K14-AS42)/1000</f>
        <v>12.034686666666666</v>
      </c>
      <c r="AS42" s="311"/>
      <c r="AT42" s="311">
        <f t="shared" ref="AT42:AT46" si="217">(AR42*$B$19)/($F$19/1000000)</f>
        <v>12034.686666666666</v>
      </c>
      <c r="AU42" s="311"/>
      <c r="AV42" s="312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290" t="s">
        <v>1</v>
      </c>
      <c r="BJ42" s="19">
        <f t="shared" ref="BJ42:BJ46" si="218">K14/K14</f>
        <v>1</v>
      </c>
      <c r="BK42" s="19" t="s">
        <v>170</v>
      </c>
      <c r="BL42" s="3"/>
      <c r="BM42" s="3"/>
      <c r="BN42" s="311">
        <f t="shared" ref="BN42:BN46" si="219">($K14-BO42)/1000</f>
        <v>12.034686666666666</v>
      </c>
      <c r="BO42" s="311"/>
      <c r="BP42" s="311">
        <f t="shared" ref="BP42:BP46" si="220">(BN42*$B$19)/($F$19/1000000)</f>
        <v>12034.686666666666</v>
      </c>
      <c r="BQ42" s="311"/>
      <c r="BR42" s="312"/>
      <c r="BS42" s="3"/>
      <c r="BT42" s="3"/>
      <c r="BU42" s="3"/>
      <c r="BV42" s="3"/>
      <c r="BW42" s="3"/>
      <c r="BX42" s="3"/>
      <c r="BY42" s="3"/>
      <c r="BZ42" s="3"/>
      <c r="CA42" s="3"/>
      <c r="CB42" s="290" t="s">
        <v>1</v>
      </c>
      <c r="CC42" s="294">
        <f t="shared" ref="CC42:CC46" si="221">K14/K14</f>
        <v>1</v>
      </c>
      <c r="CD42" s="296">
        <f t="shared" ref="CD42:CD46" si="222">(DC14-CW14)/K14</f>
        <v>1.0195961340635928</v>
      </c>
      <c r="CE42" s="3"/>
      <c r="CF42" s="3"/>
      <c r="CG42" s="311">
        <f t="shared" ref="CG42:CG46" si="223">($K14-CH42)/1000</f>
        <v>12.022388213333334</v>
      </c>
      <c r="CH42" s="311">
        <f t="shared" ref="CH42:CH46" si="224">DC14/1000</f>
        <v>12.298453333333333</v>
      </c>
      <c r="CI42" s="311">
        <f t="shared" ref="CI42:CI46" si="225">(CG42*$B$19)/($F$19/1000000)</f>
        <v>12022.388213333334</v>
      </c>
      <c r="CJ42" s="311">
        <f t="shared" ref="CJ42:CJ46" si="226">CI42/CH42</f>
        <v>977.55285867924863</v>
      </c>
      <c r="CK42" s="312">
        <f t="shared" ref="CK42" si="227">LOG(CJ42)</f>
        <v>2.9901402500700089</v>
      </c>
      <c r="CL42" s="3"/>
      <c r="CM42" s="3"/>
      <c r="CN42" s="3"/>
      <c r="CO42" s="3"/>
      <c r="CP42" s="3"/>
      <c r="CQ42" s="3"/>
      <c r="CR42" s="3"/>
      <c r="CS42" s="3"/>
      <c r="CT42" s="3"/>
      <c r="CU42" s="290" t="s">
        <v>1</v>
      </c>
      <c r="CV42" s="294">
        <f t="shared" ref="CV42:CV46" si="228">K14/K14</f>
        <v>1</v>
      </c>
      <c r="CW42" s="19" t="s">
        <v>170</v>
      </c>
      <c r="CX42" s="3"/>
      <c r="CY42" s="3"/>
      <c r="CZ42" s="311">
        <f t="shared" ref="CZ42:CZ46" si="229">($K14-DA42)/1000</f>
        <v>12.034686666666666</v>
      </c>
      <c r="DA42" s="311"/>
      <c r="DB42" s="311">
        <f t="shared" ref="DB42:DB46" si="230">(CZ42*$B$19)/($F$19/1000000)</f>
        <v>12034.686666666666</v>
      </c>
      <c r="DC42" s="311"/>
      <c r="DD42" s="312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</row>
    <row r="43" spans="2:127" x14ac:dyDescent="0.25">
      <c r="B43" s="290" t="s">
        <v>2</v>
      </c>
      <c r="C43" s="294">
        <f t="shared" si="202"/>
        <v>1</v>
      </c>
      <c r="D43" s="296">
        <f t="shared" si="203"/>
        <v>-1.4388489208633108E-2</v>
      </c>
      <c r="E43" s="17"/>
      <c r="F43" s="17"/>
      <c r="G43" s="312">
        <f t="shared" ref="G43:G46" si="231">(K15-H43)/1000</f>
        <v>5.5545199999999994E-3</v>
      </c>
      <c r="H43" s="311">
        <f t="shared" si="204"/>
        <v>5.4799999999999996E-3</v>
      </c>
      <c r="I43" s="311">
        <f t="shared" si="205"/>
        <v>5.5545200000000001</v>
      </c>
      <c r="J43" s="311">
        <f t="shared" si="206"/>
        <v>1013.5985401459855</v>
      </c>
      <c r="K43" s="312"/>
      <c r="L43" s="3"/>
      <c r="M43" s="3"/>
      <c r="N43" s="3"/>
      <c r="O43" s="3"/>
      <c r="P43" s="3"/>
      <c r="Q43" s="3"/>
      <c r="R43" s="3"/>
      <c r="S43" s="3"/>
      <c r="T43" s="290" t="s">
        <v>2</v>
      </c>
      <c r="U43" s="294">
        <f t="shared" si="208"/>
        <v>1</v>
      </c>
      <c r="V43" s="296">
        <f t="shared" si="209"/>
        <v>0</v>
      </c>
      <c r="W43" s="3"/>
      <c r="X43" s="3"/>
      <c r="Y43" s="311">
        <f t="shared" si="210"/>
        <v>5.5544399999999999E-3</v>
      </c>
      <c r="Z43" s="311">
        <f t="shared" si="211"/>
        <v>5.5599999999999998E-3</v>
      </c>
      <c r="AA43" s="311">
        <f t="shared" si="212"/>
        <v>5.5544399999999996</v>
      </c>
      <c r="AB43" s="311">
        <f t="shared" si="213"/>
        <v>999</v>
      </c>
      <c r="AC43" s="312"/>
      <c r="AD43" s="3"/>
      <c r="AE43" s="3"/>
      <c r="AF43" s="3"/>
      <c r="AG43" s="3"/>
      <c r="AH43" s="3"/>
      <c r="AI43" s="3"/>
      <c r="AJ43" s="3"/>
      <c r="AK43" s="3"/>
      <c r="AL43" s="3"/>
      <c r="AM43" s="290" t="s">
        <v>2</v>
      </c>
      <c r="AN43" s="294">
        <f t="shared" si="215"/>
        <v>1</v>
      </c>
      <c r="AO43" s="294" t="s">
        <v>170</v>
      </c>
      <c r="AP43" s="3"/>
      <c r="AQ43" s="3"/>
      <c r="AR43" s="311">
        <f t="shared" si="216"/>
        <v>5.5599999999999998E-3</v>
      </c>
      <c r="AS43" s="311"/>
      <c r="AT43" s="311">
        <f t="shared" si="217"/>
        <v>5.56</v>
      </c>
      <c r="AU43" s="311"/>
      <c r="AV43" s="312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290" t="s">
        <v>2</v>
      </c>
      <c r="BJ43" s="19">
        <f t="shared" si="218"/>
        <v>1</v>
      </c>
      <c r="BK43" s="19" t="s">
        <v>170</v>
      </c>
      <c r="BL43" s="3"/>
      <c r="BM43" s="3"/>
      <c r="BN43" s="311">
        <f t="shared" si="219"/>
        <v>5.5599999999999998E-3</v>
      </c>
      <c r="BO43" s="311"/>
      <c r="BP43" s="311">
        <f t="shared" si="220"/>
        <v>5.56</v>
      </c>
      <c r="BQ43" s="311"/>
      <c r="BR43" s="312"/>
      <c r="BS43" s="3"/>
      <c r="BT43" s="3"/>
      <c r="BU43" s="3"/>
      <c r="BV43" s="3"/>
      <c r="BW43" s="3"/>
      <c r="BX43" s="3"/>
      <c r="BY43" s="3"/>
      <c r="BZ43" s="3"/>
      <c r="CA43" s="3"/>
      <c r="CB43" s="290" t="s">
        <v>2</v>
      </c>
      <c r="CC43" s="294">
        <f t="shared" si="221"/>
        <v>1</v>
      </c>
      <c r="CD43" s="296">
        <f t="shared" si="222"/>
        <v>0</v>
      </c>
      <c r="CE43" s="3"/>
      <c r="CF43" s="3"/>
      <c r="CG43" s="311">
        <f t="shared" si="223"/>
        <v>5.5542099999999995E-3</v>
      </c>
      <c r="CH43" s="311">
        <f t="shared" si="224"/>
        <v>5.7899999999999991E-3</v>
      </c>
      <c r="CI43" s="311">
        <f t="shared" si="225"/>
        <v>5.5542099999999994</v>
      </c>
      <c r="CJ43" s="311">
        <f t="shared" si="226"/>
        <v>959.27633851468056</v>
      </c>
      <c r="CK43" s="312"/>
      <c r="CL43" s="3"/>
      <c r="CM43" s="3"/>
      <c r="CN43" s="3"/>
      <c r="CO43" s="3"/>
      <c r="CP43" s="3"/>
      <c r="CQ43" s="3"/>
      <c r="CR43" s="3"/>
      <c r="CS43" s="3"/>
      <c r="CT43" s="3"/>
      <c r="CU43" s="290" t="s">
        <v>2</v>
      </c>
      <c r="CV43" s="294">
        <f t="shared" si="228"/>
        <v>1</v>
      </c>
      <c r="CW43" s="19" t="s">
        <v>170</v>
      </c>
      <c r="CX43" s="3"/>
      <c r="CY43" s="3"/>
      <c r="CZ43" s="311">
        <f t="shared" si="229"/>
        <v>5.5599999999999998E-3</v>
      </c>
      <c r="DA43" s="311"/>
      <c r="DB43" s="311">
        <f t="shared" si="230"/>
        <v>5.56</v>
      </c>
      <c r="DC43" s="311"/>
      <c r="DD43" s="312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</row>
    <row r="44" spans="2:127" x14ac:dyDescent="0.25">
      <c r="B44" s="290" t="s">
        <v>3</v>
      </c>
      <c r="C44" s="294">
        <f t="shared" si="202"/>
        <v>1</v>
      </c>
      <c r="D44" s="296">
        <f t="shared" si="203"/>
        <v>1.0099812523875291</v>
      </c>
      <c r="E44" s="17"/>
      <c r="F44" s="17"/>
      <c r="G44" s="312">
        <f t="shared" si="231"/>
        <v>14.165250936666668</v>
      </c>
      <c r="H44" s="311">
        <f t="shared" si="204"/>
        <v>14.332396666666668</v>
      </c>
      <c r="I44" s="311">
        <f t="shared" si="205"/>
        <v>14165.250936666669</v>
      </c>
      <c r="J44" s="311">
        <f t="shared" si="206"/>
        <v>988.33790789584168</v>
      </c>
      <c r="K44" s="312">
        <f t="shared" si="207"/>
        <v>2.9949054531350776</v>
      </c>
      <c r="L44" s="3"/>
      <c r="M44" s="3"/>
      <c r="N44" s="3"/>
      <c r="O44" s="3"/>
      <c r="P44" s="3"/>
      <c r="Q44" s="3"/>
      <c r="R44" s="3"/>
      <c r="S44" s="3"/>
      <c r="T44" s="290" t="s">
        <v>3</v>
      </c>
      <c r="U44" s="294">
        <f t="shared" si="208"/>
        <v>1</v>
      </c>
      <c r="V44" s="296">
        <f t="shared" si="209"/>
        <v>1.0898500778701772</v>
      </c>
      <c r="W44" s="3"/>
      <c r="X44" s="3"/>
      <c r="Y44" s="311">
        <f t="shared" si="210"/>
        <v>14.164038036666668</v>
      </c>
      <c r="Z44" s="311">
        <f t="shared" si="211"/>
        <v>15.545296666666667</v>
      </c>
      <c r="AA44" s="311">
        <f t="shared" si="212"/>
        <v>14164.038036666669</v>
      </c>
      <c r="AB44" s="311">
        <f t="shared" si="213"/>
        <v>911.14620327820489</v>
      </c>
      <c r="AC44" s="312">
        <f t="shared" ref="AC44:AC46" si="232">LOG(AB44)</f>
        <v>2.9595880698187016</v>
      </c>
      <c r="AD44" s="3"/>
      <c r="AE44" s="3"/>
      <c r="AF44" s="3"/>
      <c r="AG44" s="3"/>
      <c r="AH44" s="3"/>
      <c r="AI44" s="3"/>
      <c r="AJ44" s="3"/>
      <c r="AK44" s="3"/>
      <c r="AL44" s="3"/>
      <c r="AM44" s="290" t="s">
        <v>3</v>
      </c>
      <c r="AN44" s="294">
        <f t="shared" si="215"/>
        <v>1</v>
      </c>
      <c r="AO44" s="294" t="s">
        <v>170</v>
      </c>
      <c r="AP44" s="3"/>
      <c r="AQ44" s="3"/>
      <c r="AR44" s="311">
        <f t="shared" si="216"/>
        <v>14.179583333333333</v>
      </c>
      <c r="AS44" s="311"/>
      <c r="AT44" s="311">
        <f t="shared" si="217"/>
        <v>14179.583333333334</v>
      </c>
      <c r="AU44" s="311"/>
      <c r="AV44" s="312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290" t="s">
        <v>3</v>
      </c>
      <c r="BJ44" s="19">
        <f t="shared" si="218"/>
        <v>1</v>
      </c>
      <c r="BK44" s="19" t="s">
        <v>170</v>
      </c>
      <c r="BL44" s="3"/>
      <c r="BM44" s="3"/>
      <c r="BN44" s="311">
        <f t="shared" si="219"/>
        <v>14.179583333333333</v>
      </c>
      <c r="BO44" s="311"/>
      <c r="BP44" s="311">
        <f t="shared" si="220"/>
        <v>14179.583333333334</v>
      </c>
      <c r="BQ44" s="311"/>
      <c r="BR44" s="312"/>
      <c r="BS44" s="3"/>
      <c r="BT44" s="3"/>
      <c r="BU44" s="3"/>
      <c r="BV44" s="3"/>
      <c r="BW44" s="3"/>
      <c r="BX44" s="3"/>
      <c r="BY44" s="3"/>
      <c r="BZ44" s="3"/>
      <c r="CA44" s="3"/>
      <c r="CB44" s="290" t="s">
        <v>3</v>
      </c>
      <c r="CC44" s="294">
        <f t="shared" si="221"/>
        <v>1</v>
      </c>
      <c r="CD44" s="296">
        <f t="shared" si="222"/>
        <v>1.044348270694367</v>
      </c>
      <c r="CE44" s="3"/>
      <c r="CF44" s="3"/>
      <c r="CG44" s="311">
        <f t="shared" si="223"/>
        <v>14.16472416</v>
      </c>
      <c r="CH44" s="311">
        <f t="shared" si="224"/>
        <v>14.859173333333334</v>
      </c>
      <c r="CI44" s="311">
        <f t="shared" si="225"/>
        <v>14164.724160000002</v>
      </c>
      <c r="CJ44" s="311">
        <f t="shared" si="226"/>
        <v>953.26461588711084</v>
      </c>
      <c r="CK44" s="312">
        <f t="shared" ref="CK44:CK46" si="233">LOG(CJ44)</f>
        <v>2.9792134727974871</v>
      </c>
      <c r="CL44" s="3"/>
      <c r="CM44" s="3"/>
      <c r="CN44" s="3"/>
      <c r="CO44" s="3"/>
      <c r="CP44" s="3"/>
      <c r="CQ44" s="3"/>
      <c r="CR44" s="3"/>
      <c r="CS44" s="3"/>
      <c r="CT44" s="3"/>
      <c r="CU44" s="290" t="s">
        <v>3</v>
      </c>
      <c r="CV44" s="294">
        <f t="shared" si="228"/>
        <v>1</v>
      </c>
      <c r="CW44" s="19" t="s">
        <v>170</v>
      </c>
      <c r="CX44" s="3"/>
      <c r="CY44" s="3"/>
      <c r="CZ44" s="311">
        <f t="shared" si="229"/>
        <v>14.179583333333333</v>
      </c>
      <c r="DA44" s="311"/>
      <c r="DB44" s="311">
        <f t="shared" si="230"/>
        <v>14179.583333333334</v>
      </c>
      <c r="DC44" s="311"/>
      <c r="DD44" s="312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</row>
    <row r="45" spans="2:127" x14ac:dyDescent="0.25">
      <c r="B45" s="290" t="s">
        <v>4</v>
      </c>
      <c r="C45" s="294">
        <f t="shared" si="202"/>
        <v>1</v>
      </c>
      <c r="D45" s="296">
        <f t="shared" si="203"/>
        <v>0.52017789192483199</v>
      </c>
      <c r="E45" s="17"/>
      <c r="F45" s="17"/>
      <c r="G45" s="312">
        <f t="shared" si="231"/>
        <v>11.212818476666667</v>
      </c>
      <c r="H45" s="311">
        <f t="shared" si="204"/>
        <v>5.9781899999999997</v>
      </c>
      <c r="I45" s="311">
        <f t="shared" si="205"/>
        <v>11212.818476666667</v>
      </c>
      <c r="J45" s="311">
        <f t="shared" si="206"/>
        <v>1875.620961640006</v>
      </c>
      <c r="K45" s="312">
        <f t="shared" si="207"/>
        <v>3.2731450776996311</v>
      </c>
      <c r="L45" s="3"/>
      <c r="M45" s="3"/>
      <c r="N45" s="3"/>
      <c r="O45" s="3"/>
      <c r="P45" s="3"/>
      <c r="Q45" s="3"/>
      <c r="R45" s="3"/>
      <c r="S45" s="3"/>
      <c r="T45" s="290" t="s">
        <v>4</v>
      </c>
      <c r="U45" s="294">
        <f t="shared" si="208"/>
        <v>1</v>
      </c>
      <c r="V45" s="296">
        <f t="shared" si="209"/>
        <v>0.12616980014790652</v>
      </c>
      <c r="W45" s="3"/>
      <c r="X45" s="3"/>
      <c r="Y45" s="311">
        <f t="shared" si="210"/>
        <v>11.217065456666667</v>
      </c>
      <c r="Z45" s="311">
        <f t="shared" si="211"/>
        <v>1.7312100000000001</v>
      </c>
      <c r="AA45" s="311">
        <f t="shared" si="212"/>
        <v>11217.065456666667</v>
      </c>
      <c r="AB45" s="311">
        <f t="shared" si="213"/>
        <v>6479.3210856375981</v>
      </c>
      <c r="AC45" s="312">
        <f t="shared" si="232"/>
        <v>3.811529502134773</v>
      </c>
      <c r="AD45" s="3"/>
      <c r="AE45" s="3"/>
      <c r="AF45" s="3"/>
      <c r="AG45" s="3"/>
      <c r="AH45" s="3"/>
      <c r="AI45" s="3"/>
      <c r="AJ45" s="3"/>
      <c r="AK45" s="3"/>
      <c r="AL45" s="3"/>
      <c r="AM45" s="290" t="s">
        <v>4</v>
      </c>
      <c r="AN45" s="294">
        <f t="shared" si="215"/>
        <v>1</v>
      </c>
      <c r="AO45" s="294" t="s">
        <v>170</v>
      </c>
      <c r="AP45" s="3"/>
      <c r="AQ45" s="3"/>
      <c r="AR45" s="311">
        <f t="shared" si="216"/>
        <v>11.218796666666668</v>
      </c>
      <c r="AS45" s="311"/>
      <c r="AT45" s="311">
        <f t="shared" si="217"/>
        <v>11218.796666666667</v>
      </c>
      <c r="AU45" s="311"/>
      <c r="AV45" s="312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290" t="s">
        <v>4</v>
      </c>
      <c r="BJ45" s="19">
        <f t="shared" si="218"/>
        <v>1</v>
      </c>
      <c r="BK45" s="19" t="s">
        <v>170</v>
      </c>
      <c r="BL45" s="3"/>
      <c r="BM45" s="3"/>
      <c r="BN45" s="311">
        <f t="shared" si="219"/>
        <v>11.218796666666668</v>
      </c>
      <c r="BO45" s="311"/>
      <c r="BP45" s="311">
        <f t="shared" si="220"/>
        <v>11218.796666666667</v>
      </c>
      <c r="BQ45" s="311"/>
      <c r="BR45" s="312"/>
      <c r="BS45" s="3"/>
      <c r="BT45" s="3"/>
      <c r="BU45" s="3"/>
      <c r="BV45" s="3"/>
      <c r="BW45" s="3"/>
      <c r="BX45" s="3"/>
      <c r="BY45" s="3"/>
      <c r="BZ45" s="3"/>
      <c r="CA45" s="3"/>
      <c r="CB45" s="290" t="s">
        <v>4</v>
      </c>
      <c r="CC45" s="294">
        <f t="shared" si="221"/>
        <v>1</v>
      </c>
      <c r="CD45" s="296">
        <f t="shared" si="222"/>
        <v>0.66409112801462067</v>
      </c>
      <c r="CE45" s="3"/>
      <c r="CF45" s="3"/>
      <c r="CG45" s="311">
        <f t="shared" si="223"/>
        <v>11.211230423333335</v>
      </c>
      <c r="CH45" s="311">
        <f t="shared" si="224"/>
        <v>7.5662433333333325</v>
      </c>
      <c r="CI45" s="311">
        <f t="shared" si="225"/>
        <v>11211.230423333336</v>
      </c>
      <c r="CJ45" s="311">
        <f t="shared" si="226"/>
        <v>1481.7433076652312</v>
      </c>
      <c r="CK45" s="312">
        <f t="shared" si="233"/>
        <v>3.1707729744124058</v>
      </c>
      <c r="CL45" s="3"/>
      <c r="CM45" s="3"/>
      <c r="CN45" s="3"/>
      <c r="CO45" s="3"/>
      <c r="CP45" s="3"/>
      <c r="CQ45" s="3"/>
      <c r="CR45" s="3"/>
      <c r="CS45" s="3"/>
      <c r="CT45" s="3"/>
      <c r="CU45" s="290" t="s">
        <v>4</v>
      </c>
      <c r="CV45" s="294">
        <f t="shared" si="228"/>
        <v>1</v>
      </c>
      <c r="CW45" s="19" t="s">
        <v>170</v>
      </c>
      <c r="CX45" s="3"/>
      <c r="CY45" s="3"/>
      <c r="CZ45" s="311">
        <f t="shared" si="229"/>
        <v>11.218796666666668</v>
      </c>
      <c r="DA45" s="311"/>
      <c r="DB45" s="311">
        <f t="shared" si="230"/>
        <v>11218.796666666667</v>
      </c>
      <c r="DC45" s="311"/>
      <c r="DD45" s="312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</row>
    <row r="46" spans="2:127" x14ac:dyDescent="0.25">
      <c r="B46" s="290" t="s">
        <v>5</v>
      </c>
      <c r="C46" s="294">
        <f t="shared" si="202"/>
        <v>1</v>
      </c>
      <c r="D46" s="296">
        <f t="shared" si="203"/>
        <v>0.5269415230105825</v>
      </c>
      <c r="E46" s="17"/>
      <c r="F46" s="17"/>
      <c r="G46" s="312">
        <f t="shared" si="231"/>
        <v>10.190629063333333</v>
      </c>
      <c r="H46" s="311">
        <f t="shared" si="204"/>
        <v>5.4042699999999995</v>
      </c>
      <c r="I46" s="311">
        <f t="shared" si="205"/>
        <v>10190.629063333334</v>
      </c>
      <c r="J46" s="311">
        <f t="shared" si="206"/>
        <v>1885.6624601164144</v>
      </c>
      <c r="K46" s="312">
        <f t="shared" si="207"/>
        <v>3.2754639551943723</v>
      </c>
      <c r="L46" s="3"/>
      <c r="M46" s="3"/>
      <c r="N46" s="3"/>
      <c r="O46" s="3"/>
      <c r="P46" s="3"/>
      <c r="Q46" s="3"/>
      <c r="R46" s="3"/>
      <c r="S46" s="3"/>
      <c r="T46" s="290" t="s">
        <v>5</v>
      </c>
      <c r="U46" s="294">
        <f t="shared" si="208"/>
        <v>1</v>
      </c>
      <c r="V46" s="296">
        <f t="shared" si="209"/>
        <v>0.24489589088567124</v>
      </c>
      <c r="W46" s="3"/>
      <c r="X46" s="3"/>
      <c r="Y46" s="311">
        <f t="shared" si="210"/>
        <v>10.193522106666665</v>
      </c>
      <c r="Z46" s="311">
        <f t="shared" si="211"/>
        <v>2.5112266666666669</v>
      </c>
      <c r="AA46" s="311">
        <f t="shared" si="212"/>
        <v>10193.522106666665</v>
      </c>
      <c r="AB46" s="311">
        <f t="shared" si="213"/>
        <v>4059.1804164764089</v>
      </c>
      <c r="AC46" s="312">
        <f t="shared" si="232"/>
        <v>3.6084383546281611</v>
      </c>
      <c r="AD46" s="3"/>
      <c r="AE46" s="3"/>
      <c r="AF46" s="3"/>
      <c r="AG46" s="3"/>
      <c r="AH46" s="3"/>
      <c r="AI46" s="3"/>
      <c r="AJ46" s="3"/>
      <c r="AK46" s="3"/>
      <c r="AL46" s="3"/>
      <c r="AM46" s="290" t="s">
        <v>5</v>
      </c>
      <c r="AN46" s="294">
        <f t="shared" si="215"/>
        <v>1</v>
      </c>
      <c r="AO46" s="294" t="s">
        <v>170</v>
      </c>
      <c r="AP46" s="3"/>
      <c r="AQ46" s="3"/>
      <c r="AR46" s="311">
        <f t="shared" si="216"/>
        <v>10.196033333333332</v>
      </c>
      <c r="AS46" s="311"/>
      <c r="AT46" s="311">
        <f t="shared" si="217"/>
        <v>10196.033333333331</v>
      </c>
      <c r="AU46" s="311"/>
      <c r="AV46" s="312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290" t="s">
        <v>5</v>
      </c>
      <c r="BJ46" s="19">
        <f t="shared" si="218"/>
        <v>1</v>
      </c>
      <c r="BK46" s="19" t="s">
        <v>170</v>
      </c>
      <c r="BL46" s="3"/>
      <c r="BM46" s="3"/>
      <c r="BN46" s="311">
        <f t="shared" si="219"/>
        <v>10.196033333333332</v>
      </c>
      <c r="BO46" s="311"/>
      <c r="BP46" s="311">
        <f t="shared" si="220"/>
        <v>10196.033333333331</v>
      </c>
      <c r="BQ46" s="311"/>
      <c r="BR46" s="312"/>
      <c r="BS46" s="3"/>
      <c r="BT46" s="3"/>
      <c r="BU46" s="3"/>
      <c r="BV46" s="3"/>
      <c r="BW46" s="3"/>
      <c r="BX46" s="3"/>
      <c r="BY46" s="3"/>
      <c r="BZ46" s="3"/>
      <c r="CA46" s="3"/>
      <c r="CB46" s="290" t="s">
        <v>5</v>
      </c>
      <c r="CC46" s="294">
        <f t="shared" si="221"/>
        <v>1</v>
      </c>
      <c r="CD46" s="296">
        <f t="shared" si="222"/>
        <v>0.70474727099754497</v>
      </c>
      <c r="CE46" s="3"/>
      <c r="CF46" s="3"/>
      <c r="CG46" s="311">
        <f t="shared" si="223"/>
        <v>10.188838913333333</v>
      </c>
      <c r="CH46" s="311">
        <f t="shared" si="224"/>
        <v>7.1944200000000009</v>
      </c>
      <c r="CI46" s="311">
        <f t="shared" si="225"/>
        <v>10188.838913333333</v>
      </c>
      <c r="CJ46" s="311">
        <f t="shared" si="226"/>
        <v>1416.2140816540225</v>
      </c>
      <c r="CK46" s="312">
        <f t="shared" si="233"/>
        <v>3.1511289083349876</v>
      </c>
      <c r="CL46" s="3"/>
      <c r="CM46" s="3"/>
      <c r="CN46" s="3"/>
      <c r="CO46" s="3"/>
      <c r="CP46" s="3"/>
      <c r="CQ46" s="3"/>
      <c r="CR46" s="3"/>
      <c r="CS46" s="3"/>
      <c r="CT46" s="3"/>
      <c r="CU46" s="290" t="s">
        <v>5</v>
      </c>
      <c r="CV46" s="294">
        <f t="shared" si="228"/>
        <v>1</v>
      </c>
      <c r="CW46" s="19" t="s">
        <v>170</v>
      </c>
      <c r="CX46" s="3"/>
      <c r="CY46" s="3"/>
      <c r="CZ46" s="311">
        <f t="shared" si="229"/>
        <v>10.196033333333332</v>
      </c>
      <c r="DA46" s="311"/>
      <c r="DB46" s="311">
        <f t="shared" si="230"/>
        <v>10196.033333333331</v>
      </c>
      <c r="DC46" s="311"/>
      <c r="DD46" s="312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</row>
    <row r="47" spans="2:127" x14ac:dyDescent="0.25">
      <c r="B47" s="3"/>
      <c r="C47" s="17"/>
      <c r="D47" s="17"/>
      <c r="E47" s="17"/>
      <c r="F47" s="17"/>
      <c r="G47" s="313"/>
      <c r="H47" s="313"/>
      <c r="I47" s="313"/>
      <c r="J47" s="313"/>
      <c r="K47" s="31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1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1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1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1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1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</row>
    <row r="48" spans="2:127" x14ac:dyDescent="0.25">
      <c r="B48" s="19" t="s">
        <v>12</v>
      </c>
      <c r="C48" s="318">
        <v>50</v>
      </c>
      <c r="D48" s="319"/>
      <c r="E48" s="319"/>
      <c r="F48" s="319"/>
      <c r="G48" s="319"/>
      <c r="H48" s="319"/>
      <c r="I48" s="319"/>
      <c r="J48" s="319"/>
      <c r="K48" s="320"/>
      <c r="L48" s="3"/>
      <c r="M48" s="3"/>
      <c r="N48" s="3"/>
      <c r="O48" s="3"/>
      <c r="P48" s="3"/>
      <c r="Q48" s="3"/>
      <c r="R48" s="3"/>
      <c r="S48" s="3"/>
      <c r="T48" s="19" t="s">
        <v>12</v>
      </c>
      <c r="U48" s="309">
        <v>50</v>
      </c>
      <c r="V48" s="309"/>
      <c r="W48" s="309"/>
      <c r="X48" s="309"/>
      <c r="Y48" s="309"/>
      <c r="Z48" s="309"/>
      <c r="AA48" s="319"/>
      <c r="AB48" s="309"/>
      <c r="AC48" s="309"/>
      <c r="AD48" s="3"/>
      <c r="AE48" s="3"/>
      <c r="AF48" s="3"/>
      <c r="AG48" s="3"/>
      <c r="AH48" s="3"/>
      <c r="AI48" s="3"/>
      <c r="AJ48" s="3"/>
      <c r="AK48" s="3"/>
      <c r="AL48" s="3"/>
      <c r="AM48" s="19" t="s">
        <v>12</v>
      </c>
      <c r="AN48" s="318">
        <v>50</v>
      </c>
      <c r="AO48" s="319"/>
      <c r="AP48" s="319"/>
      <c r="AQ48" s="319"/>
      <c r="AR48" s="309"/>
      <c r="AS48" s="309"/>
      <c r="AT48" s="319"/>
      <c r="AU48" s="309"/>
      <c r="AV48" s="309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19" t="s">
        <v>12</v>
      </c>
      <c r="BJ48" s="309">
        <v>50</v>
      </c>
      <c r="BK48" s="309"/>
      <c r="BL48" s="319"/>
      <c r="BM48" s="319"/>
      <c r="BN48" s="309"/>
      <c r="BO48" s="309"/>
      <c r="BP48" s="319"/>
      <c r="BQ48" s="309"/>
      <c r="BR48" s="309"/>
      <c r="BS48" s="3"/>
      <c r="BT48" s="3"/>
      <c r="BU48" s="3"/>
      <c r="BV48" s="3"/>
      <c r="BW48" s="3"/>
      <c r="BX48" s="3"/>
      <c r="BY48" s="3"/>
      <c r="BZ48" s="3"/>
      <c r="CA48" s="3"/>
      <c r="CB48" s="19" t="s">
        <v>12</v>
      </c>
      <c r="CC48" s="309">
        <v>50</v>
      </c>
      <c r="CD48" s="309"/>
      <c r="CE48" s="309"/>
      <c r="CF48" s="309"/>
      <c r="CG48" s="309"/>
      <c r="CH48" s="309"/>
      <c r="CI48" s="319"/>
      <c r="CJ48" s="309"/>
      <c r="CK48" s="309"/>
      <c r="CL48" s="3"/>
      <c r="CM48" s="3"/>
      <c r="CN48" s="3"/>
      <c r="CO48" s="3"/>
      <c r="CP48" s="3"/>
      <c r="CQ48" s="3"/>
      <c r="CR48" s="3"/>
      <c r="CS48" s="3"/>
      <c r="CT48" s="3"/>
      <c r="CU48" s="19" t="s">
        <v>12</v>
      </c>
      <c r="CV48" s="309">
        <v>50</v>
      </c>
      <c r="CW48" s="309"/>
      <c r="CX48" s="309"/>
      <c r="CY48" s="309"/>
      <c r="CZ48" s="309"/>
      <c r="DA48" s="309"/>
      <c r="DB48" s="319"/>
      <c r="DC48" s="309"/>
      <c r="DD48" s="309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</row>
    <row r="49" spans="2:127" ht="18" x14ac:dyDescent="0.25">
      <c r="B49" s="19" t="s">
        <v>13</v>
      </c>
      <c r="C49" s="306">
        <v>0</v>
      </c>
      <c r="D49" s="306">
        <v>50</v>
      </c>
      <c r="E49" s="17"/>
      <c r="F49" s="17"/>
      <c r="G49" s="315" t="s">
        <v>186</v>
      </c>
      <c r="H49" s="316" t="s">
        <v>184</v>
      </c>
      <c r="I49" s="316" t="s">
        <v>185</v>
      </c>
      <c r="J49" s="316" t="s">
        <v>25</v>
      </c>
      <c r="K49" s="317" t="s">
        <v>174</v>
      </c>
      <c r="L49" s="3"/>
      <c r="M49" s="3"/>
      <c r="N49" s="3"/>
      <c r="O49" s="3"/>
      <c r="P49" s="3"/>
      <c r="Q49" s="3"/>
      <c r="R49" s="3"/>
      <c r="S49" s="3"/>
      <c r="T49" s="19" t="s">
        <v>13</v>
      </c>
      <c r="U49" s="297">
        <v>0</v>
      </c>
      <c r="V49" s="297">
        <v>50</v>
      </c>
      <c r="W49" s="3"/>
      <c r="X49" s="3"/>
      <c r="Y49" s="315" t="s">
        <v>181</v>
      </c>
      <c r="Z49" s="316" t="s">
        <v>184</v>
      </c>
      <c r="AA49" s="316" t="s">
        <v>185</v>
      </c>
      <c r="AB49" s="316" t="s">
        <v>25</v>
      </c>
      <c r="AC49" s="317" t="s">
        <v>174</v>
      </c>
      <c r="AD49" s="3"/>
      <c r="AE49" s="3"/>
      <c r="AF49" s="3"/>
      <c r="AG49" s="3"/>
      <c r="AH49" s="3"/>
      <c r="AI49" s="3"/>
      <c r="AJ49" s="3"/>
      <c r="AK49" s="3"/>
      <c r="AL49" s="3"/>
      <c r="AM49" s="19" t="s">
        <v>13</v>
      </c>
      <c r="AN49" s="297">
        <v>0</v>
      </c>
      <c r="AO49" s="297">
        <v>50</v>
      </c>
      <c r="AP49" s="3"/>
      <c r="AQ49" s="3"/>
      <c r="AR49" s="315" t="s">
        <v>181</v>
      </c>
      <c r="AS49" s="316" t="s">
        <v>184</v>
      </c>
      <c r="AT49" s="316" t="s">
        <v>185</v>
      </c>
      <c r="AU49" s="316" t="s">
        <v>25</v>
      </c>
      <c r="AV49" s="317" t="s">
        <v>174</v>
      </c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19" t="s">
        <v>13</v>
      </c>
      <c r="BJ49" s="297">
        <v>0</v>
      </c>
      <c r="BK49" s="297">
        <v>50</v>
      </c>
      <c r="BL49" s="3"/>
      <c r="BM49" s="3"/>
      <c r="BN49" s="315" t="s">
        <v>181</v>
      </c>
      <c r="BO49" s="316" t="s">
        <v>184</v>
      </c>
      <c r="BP49" s="316" t="s">
        <v>185</v>
      </c>
      <c r="BQ49" s="316" t="s">
        <v>25</v>
      </c>
      <c r="BR49" s="317" t="s">
        <v>174</v>
      </c>
      <c r="BS49" s="3"/>
      <c r="BT49" s="3"/>
      <c r="BU49" s="3"/>
      <c r="BV49" s="3"/>
      <c r="BW49" s="3"/>
      <c r="BX49" s="3"/>
      <c r="BY49" s="3"/>
      <c r="BZ49" s="3"/>
      <c r="CA49" s="3"/>
      <c r="CB49" s="19" t="s">
        <v>13</v>
      </c>
      <c r="CC49" s="297">
        <v>0</v>
      </c>
      <c r="CD49" s="297">
        <v>50</v>
      </c>
      <c r="CE49" s="3"/>
      <c r="CF49" s="3"/>
      <c r="CG49" s="315" t="s">
        <v>181</v>
      </c>
      <c r="CH49" s="316" t="s">
        <v>184</v>
      </c>
      <c r="CI49" s="316" t="s">
        <v>185</v>
      </c>
      <c r="CJ49" s="316" t="s">
        <v>25</v>
      </c>
      <c r="CK49" s="317" t="s">
        <v>174</v>
      </c>
      <c r="CL49" s="3"/>
      <c r="CM49" s="3"/>
      <c r="CN49" s="3"/>
      <c r="CO49" s="3"/>
      <c r="CP49" s="3"/>
      <c r="CQ49" s="3"/>
      <c r="CR49" s="3"/>
      <c r="CS49" s="3"/>
      <c r="CT49" s="3"/>
      <c r="CU49" s="19" t="s">
        <v>13</v>
      </c>
      <c r="CV49" s="297">
        <v>0</v>
      </c>
      <c r="CW49" s="297" t="s">
        <v>172</v>
      </c>
      <c r="CX49" s="3"/>
      <c r="CY49" s="3"/>
      <c r="CZ49" s="315" t="s">
        <v>181</v>
      </c>
      <c r="DA49" s="316" t="s">
        <v>184</v>
      </c>
      <c r="DB49" s="316" t="s">
        <v>185</v>
      </c>
      <c r="DC49" s="316" t="s">
        <v>25</v>
      </c>
      <c r="DD49" s="317" t="s">
        <v>174</v>
      </c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</row>
    <row r="50" spans="2:127" x14ac:dyDescent="0.25">
      <c r="B50" s="290" t="s">
        <v>0</v>
      </c>
      <c r="C50" s="294">
        <f>N13/N13</f>
        <v>1</v>
      </c>
      <c r="D50" s="296">
        <f>(AL13-AC13)/N13</f>
        <v>0.97119899391758679</v>
      </c>
      <c r="E50" s="17"/>
      <c r="F50" s="17"/>
      <c r="G50" s="311">
        <f>(N13-H50)/1000</f>
        <v>23.874092476666668</v>
      </c>
      <c r="H50" s="311">
        <f>AL13/1000</f>
        <v>23.22085666666667</v>
      </c>
      <c r="I50" s="311">
        <f>(G50*$B$19)/($F$19/1000000)</f>
        <v>23874.092476666669</v>
      </c>
      <c r="J50" s="311">
        <f>I50/H50</f>
        <v>1028.1314259580145</v>
      </c>
      <c r="K50" s="312">
        <f>LOG(J50)</f>
        <v>3.0120486340367654</v>
      </c>
      <c r="L50" s="3"/>
      <c r="M50" s="3"/>
      <c r="N50" s="3"/>
      <c r="O50" s="3"/>
      <c r="P50" s="3"/>
      <c r="Q50" s="3"/>
      <c r="R50" s="3"/>
      <c r="S50" s="3"/>
      <c r="T50" s="290" t="s">
        <v>0</v>
      </c>
      <c r="U50" s="294">
        <f>N13/N13</f>
        <v>1</v>
      </c>
      <c r="V50" s="296">
        <f>(BJ13-BA13)/N13</f>
        <v>0.88059773525447915</v>
      </c>
      <c r="W50" s="3"/>
      <c r="X50" s="3"/>
      <c r="Y50" s="311">
        <f>(N13-Z50)/1000</f>
        <v>23.876240650000003</v>
      </c>
      <c r="Z50" s="311">
        <f>BJ13/1000</f>
        <v>21.072683333333334</v>
      </c>
      <c r="AA50" s="311">
        <f>(Y50*$B$19)/($F$19/1000000)</f>
        <v>23876.24065</v>
      </c>
      <c r="AB50" s="311">
        <f>AA50/Z50</f>
        <v>1133.0422553368855</v>
      </c>
      <c r="AC50" s="312">
        <f>LOG(AB50)</f>
        <v>3.0542461066131263</v>
      </c>
      <c r="AD50" s="3"/>
      <c r="AE50" s="3"/>
      <c r="AF50" s="3"/>
      <c r="AG50" s="3"/>
      <c r="AH50" s="3"/>
      <c r="AI50" s="3"/>
      <c r="AJ50" s="3"/>
      <c r="AK50" s="3"/>
      <c r="AL50" s="3"/>
      <c r="AM50" s="290" t="s">
        <v>0</v>
      </c>
      <c r="AN50" s="294">
        <f>N13/N13</f>
        <v>1</v>
      </c>
      <c r="AO50" s="294" t="s">
        <v>170</v>
      </c>
      <c r="AP50" s="3"/>
      <c r="AQ50" s="3"/>
      <c r="AR50" s="311">
        <f>($N13-AS50)/1000</f>
        <v>23.897313333333337</v>
      </c>
      <c r="AS50" s="311"/>
      <c r="AT50" s="311">
        <f>(AR50*$B$19)/($F$19/1000000)</f>
        <v>23897.313333333335</v>
      </c>
      <c r="AU50" s="311"/>
      <c r="AV50" s="312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290" t="s">
        <v>0</v>
      </c>
      <c r="BJ50" s="19">
        <f>N13/N13</f>
        <v>1</v>
      </c>
      <c r="BK50" s="19" t="s">
        <v>170</v>
      </c>
      <c r="BL50" s="3"/>
      <c r="BM50" s="3"/>
      <c r="BN50" s="311">
        <f>($N13-BO50)/1000</f>
        <v>23.897313333333337</v>
      </c>
      <c r="BO50" s="311"/>
      <c r="BP50" s="311">
        <f>(BN50*$B$19)/($F$19/1000000)</f>
        <v>23897.313333333335</v>
      </c>
      <c r="BQ50" s="311"/>
      <c r="BR50" s="312"/>
      <c r="BS50" s="3"/>
      <c r="BT50" s="3"/>
      <c r="BU50" s="3"/>
      <c r="BV50" s="3"/>
      <c r="BW50" s="3"/>
      <c r="BX50" s="3"/>
      <c r="BY50" s="3"/>
      <c r="BZ50" s="3"/>
      <c r="CA50" s="3"/>
      <c r="CB50" s="290" t="s">
        <v>0</v>
      </c>
      <c r="CC50" s="294">
        <f>N13/N13</f>
        <v>1</v>
      </c>
      <c r="CD50" s="296">
        <f>(DF13-CW13)/N13</f>
        <v>1.0330055233545079</v>
      </c>
      <c r="CE50" s="3"/>
      <c r="CF50" s="3"/>
      <c r="CG50" s="311">
        <f>($N13-CH50)/1000</f>
        <v>23.872608653333337</v>
      </c>
      <c r="CH50" s="311">
        <f>DF13/1000</f>
        <v>24.704679999999996</v>
      </c>
      <c r="CI50" s="311">
        <f>(CG50*$B$19)/($F$19/1000000)</f>
        <v>23872.608653333336</v>
      </c>
      <c r="CJ50" s="311">
        <f>CI50/CH50</f>
        <v>966.31928255429091</v>
      </c>
      <c r="CK50" s="312">
        <f>LOG(CJ50)</f>
        <v>2.9851206458162571</v>
      </c>
      <c r="CL50" s="3"/>
      <c r="CM50" s="3"/>
      <c r="CN50" s="3"/>
      <c r="CO50" s="3"/>
      <c r="CP50" s="3"/>
      <c r="CQ50" s="3"/>
      <c r="CR50" s="3"/>
      <c r="CS50" s="3"/>
      <c r="CT50" s="3"/>
      <c r="CU50" s="290" t="s">
        <v>0</v>
      </c>
      <c r="CV50" s="294">
        <f>N13/N13</f>
        <v>1</v>
      </c>
      <c r="CW50" s="19" t="s">
        <v>170</v>
      </c>
      <c r="CX50" s="3"/>
      <c r="CY50" s="3"/>
      <c r="CZ50" s="311">
        <f>($N13-DA50)/1000</f>
        <v>23.897313333333337</v>
      </c>
      <c r="DA50" s="311"/>
      <c r="DB50" s="311">
        <f>(CZ50*$B$19)/($F$19/1000000)</f>
        <v>23897.313333333335</v>
      </c>
      <c r="DC50" s="311"/>
      <c r="DD50" s="312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</row>
    <row r="51" spans="2:127" x14ac:dyDescent="0.25">
      <c r="B51" s="290" t="s">
        <v>1</v>
      </c>
      <c r="C51" s="294">
        <f t="shared" ref="C51:C55" si="234">N14/N14</f>
        <v>1</v>
      </c>
      <c r="D51" s="296">
        <f t="shared" ref="D51:D55" si="235">(AL14-AC14)/N14</f>
        <v>0.93585846380497928</v>
      </c>
      <c r="E51" s="17"/>
      <c r="F51" s="17"/>
      <c r="G51" s="311">
        <f t="shared" ref="G51:G55" si="236">(N14-H51)/1000</f>
        <v>25.507173489999996</v>
      </c>
      <c r="H51" s="311">
        <f t="shared" ref="H51:H55" si="237">AL14/1000</f>
        <v>23.916509999999999</v>
      </c>
      <c r="I51" s="311">
        <f t="shared" ref="I51:I55" si="238">(G51*$B$19)/($F$19/1000000)</f>
        <v>25507.173489999997</v>
      </c>
      <c r="J51" s="311">
        <f t="shared" ref="J51:J55" si="239">I51/H51</f>
        <v>1066.5090136478943</v>
      </c>
      <c r="K51" s="312">
        <f t="shared" ref="K51:K55" si="240">LOG(J51)</f>
        <v>3.0279645302598968</v>
      </c>
      <c r="L51" s="3"/>
      <c r="M51" s="3"/>
      <c r="N51" s="3"/>
      <c r="O51" s="3"/>
      <c r="P51" s="3"/>
      <c r="Q51" s="3"/>
      <c r="R51" s="3"/>
      <c r="S51" s="3"/>
      <c r="T51" s="290" t="s">
        <v>1</v>
      </c>
      <c r="U51" s="294">
        <f t="shared" ref="U51:U55" si="241">N14/N14</f>
        <v>1</v>
      </c>
      <c r="V51" s="296">
        <f t="shared" ref="V51:V55" si="242">(BJ14-BA14)/N14</f>
        <v>0.63636204590821099</v>
      </c>
      <c r="W51" s="3"/>
      <c r="X51" s="3"/>
      <c r="Y51" s="311">
        <f t="shared" ref="Y51:Y55" si="243">(N14-Z51)/1000</f>
        <v>25.51479737666666</v>
      </c>
      <c r="Z51" s="311">
        <f t="shared" ref="Z51:Z55" si="244">BJ14/1000</f>
        <v>16.292623333333331</v>
      </c>
      <c r="AA51" s="311">
        <f t="shared" ref="AA51:AA55" si="245">(Y51*$B$19)/($F$19/1000000)</f>
        <v>25514.797376666658</v>
      </c>
      <c r="AB51" s="311">
        <f t="shared" ref="AB51:AB55" si="246">AA51/Z51</f>
        <v>1566.0337107570356</v>
      </c>
      <c r="AC51" s="312">
        <f t="shared" ref="AC51" si="247">LOG(AB51)</f>
        <v>3.1948011065330255</v>
      </c>
      <c r="AD51" s="3"/>
      <c r="AE51" s="3"/>
      <c r="AF51" s="3"/>
      <c r="AG51" s="3"/>
      <c r="AH51" s="3"/>
      <c r="AI51" s="3"/>
      <c r="AJ51" s="3"/>
      <c r="AK51" s="3"/>
      <c r="AL51" s="3"/>
      <c r="AM51" s="290" t="s">
        <v>1</v>
      </c>
      <c r="AN51" s="294">
        <f t="shared" ref="AN51:AN55" si="248">N14/N14</f>
        <v>1</v>
      </c>
      <c r="AO51" s="294" t="s">
        <v>170</v>
      </c>
      <c r="AP51" s="3"/>
      <c r="AQ51" s="3"/>
      <c r="AR51" s="311">
        <f t="shared" ref="AR51:AR55" si="249">($N14-AS51)/1000</f>
        <v>25.531089999999995</v>
      </c>
      <c r="AS51" s="311"/>
      <c r="AT51" s="311">
        <f t="shared" ref="AT51:AT55" si="250">(AR51*$B$19)/($F$19/1000000)</f>
        <v>25531.089999999997</v>
      </c>
      <c r="AU51" s="311"/>
      <c r="AV51" s="312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290" t="s">
        <v>1</v>
      </c>
      <c r="BJ51" s="19">
        <f t="shared" ref="BJ51:BJ55" si="251">N14/N14</f>
        <v>1</v>
      </c>
      <c r="BK51" s="19" t="s">
        <v>170</v>
      </c>
      <c r="BL51" s="3"/>
      <c r="BM51" s="3"/>
      <c r="BN51" s="311">
        <f t="shared" ref="BN51:BN55" si="252">($N14-BO51)/1000</f>
        <v>25.531089999999995</v>
      </c>
      <c r="BO51" s="311"/>
      <c r="BP51" s="311">
        <f t="shared" ref="BP51:BP55" si="253">(BN51*$B$19)/($F$19/1000000)</f>
        <v>25531.089999999997</v>
      </c>
      <c r="BQ51" s="311"/>
      <c r="BR51" s="312"/>
      <c r="BS51" s="3"/>
      <c r="BT51" s="3"/>
      <c r="BU51" s="3"/>
      <c r="BV51" s="3"/>
      <c r="BW51" s="3"/>
      <c r="BX51" s="3"/>
      <c r="BY51" s="3"/>
      <c r="BZ51" s="3"/>
      <c r="CA51" s="3"/>
      <c r="CB51" s="290" t="s">
        <v>1</v>
      </c>
      <c r="CC51" s="294">
        <f t="shared" ref="CC51:CC55" si="254">N14/N14</f>
        <v>1</v>
      </c>
      <c r="CD51" s="296">
        <f t="shared" ref="CD51:CD55" si="255">(DF14-CW14)/N14</f>
        <v>0.96125416763117721</v>
      </c>
      <c r="CE51" s="3"/>
      <c r="CF51" s="3"/>
      <c r="CG51" s="311">
        <f t="shared" ref="CG51:CG55" si="256">($N14-CH51)/1000</f>
        <v>25.506520199999997</v>
      </c>
      <c r="CH51" s="311">
        <f>DF14/1000</f>
        <v>24.569800000000004</v>
      </c>
      <c r="CI51" s="311">
        <f t="shared" ref="CI51:CI55" si="257">(CG51*$B$19)/($F$19/1000000)</f>
        <v>25506.520199999995</v>
      </c>
      <c r="CJ51" s="311">
        <f t="shared" ref="CJ51:CJ55" si="258">CI51/CH51</f>
        <v>1038.1248606012255</v>
      </c>
      <c r="CK51" s="312">
        <f t="shared" ref="CK51" si="259">LOG(CJ51)</f>
        <v>3.0162495914786747</v>
      </c>
      <c r="CL51" s="3"/>
      <c r="CM51" s="3"/>
      <c r="CN51" s="3"/>
      <c r="CO51" s="3"/>
      <c r="CP51" s="3"/>
      <c r="CQ51" s="3"/>
      <c r="CR51" s="3"/>
      <c r="CS51" s="3"/>
      <c r="CT51" s="3"/>
      <c r="CU51" s="290" t="s">
        <v>1</v>
      </c>
      <c r="CV51" s="294">
        <f t="shared" ref="CV51:CV55" si="260">N14/N14</f>
        <v>1</v>
      </c>
      <c r="CW51" s="19" t="s">
        <v>170</v>
      </c>
      <c r="CX51" s="3"/>
      <c r="CY51" s="3"/>
      <c r="CZ51" s="311">
        <f t="shared" ref="CZ51:CZ55" si="261">($N14-DA51)/1000</f>
        <v>25.531089999999995</v>
      </c>
      <c r="DA51" s="311"/>
      <c r="DB51" s="311">
        <f t="shared" ref="DB51:DB55" si="262">(CZ51*$B$19)/($F$19/1000000)</f>
        <v>25531.089999999997</v>
      </c>
      <c r="DC51" s="311"/>
      <c r="DD51" s="312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</row>
    <row r="52" spans="2:127" x14ac:dyDescent="0.25">
      <c r="B52" s="290" t="s">
        <v>2</v>
      </c>
      <c r="C52" s="294">
        <f t="shared" si="234"/>
        <v>1</v>
      </c>
      <c r="D52" s="296">
        <f t="shared" si="235"/>
        <v>7.7937649880095335E-3</v>
      </c>
      <c r="E52" s="17"/>
      <c r="F52" s="17"/>
      <c r="G52" s="311">
        <f t="shared" si="236"/>
        <v>5.5543966666666668E-3</v>
      </c>
      <c r="H52" s="311">
        <f t="shared" si="237"/>
        <v>5.6033333333333326E-3</v>
      </c>
      <c r="I52" s="311">
        <f t="shared" si="238"/>
        <v>5.5543966666666664</v>
      </c>
      <c r="J52" s="311">
        <f t="shared" si="239"/>
        <v>991.26650803093401</v>
      </c>
      <c r="K52" s="312"/>
      <c r="L52" s="3"/>
      <c r="M52" s="3"/>
      <c r="N52" s="3"/>
      <c r="O52" s="3"/>
      <c r="P52" s="3"/>
      <c r="Q52" s="3"/>
      <c r="R52" s="3"/>
      <c r="S52" s="3"/>
      <c r="T52" s="290" t="s">
        <v>2</v>
      </c>
      <c r="U52" s="294">
        <f t="shared" si="241"/>
        <v>1</v>
      </c>
      <c r="V52" s="296">
        <f t="shared" si="242"/>
        <v>4.1366906474820067E-2</v>
      </c>
      <c r="W52" s="3"/>
      <c r="X52" s="3"/>
      <c r="Y52" s="311">
        <f t="shared" si="243"/>
        <v>5.5542099999999995E-3</v>
      </c>
      <c r="Z52" s="311">
        <f t="shared" si="244"/>
        <v>5.7899999999999991E-3</v>
      </c>
      <c r="AA52" s="311">
        <f t="shared" si="245"/>
        <v>5.5542099999999994</v>
      </c>
      <c r="AB52" s="311">
        <f t="shared" si="246"/>
        <v>959.27633851468056</v>
      </c>
      <c r="AC52" s="312"/>
      <c r="AD52" s="3"/>
      <c r="AE52" s="3"/>
      <c r="AF52" s="3"/>
      <c r="AG52" s="3"/>
      <c r="AH52" s="3"/>
      <c r="AI52" s="3"/>
      <c r="AJ52" s="3"/>
      <c r="AK52" s="3"/>
      <c r="AL52" s="3"/>
      <c r="AM52" s="290" t="s">
        <v>2</v>
      </c>
      <c r="AN52" s="294">
        <f t="shared" si="248"/>
        <v>1</v>
      </c>
      <c r="AO52" s="294" t="s">
        <v>170</v>
      </c>
      <c r="AP52" s="3"/>
      <c r="AQ52" s="3"/>
      <c r="AR52" s="311">
        <f t="shared" si="249"/>
        <v>5.5599999999999998E-3</v>
      </c>
      <c r="AS52" s="311"/>
      <c r="AT52" s="311">
        <f t="shared" si="250"/>
        <v>5.56</v>
      </c>
      <c r="AU52" s="311"/>
      <c r="AV52" s="312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290" t="s">
        <v>2</v>
      </c>
      <c r="BJ52" s="19">
        <f t="shared" si="251"/>
        <v>1</v>
      </c>
      <c r="BK52" s="19" t="s">
        <v>170</v>
      </c>
      <c r="BL52" s="3"/>
      <c r="BM52" s="3"/>
      <c r="BN52" s="311">
        <f t="shared" si="252"/>
        <v>5.5599999999999998E-3</v>
      </c>
      <c r="BO52" s="311"/>
      <c r="BP52" s="311">
        <f t="shared" si="253"/>
        <v>5.56</v>
      </c>
      <c r="BQ52" s="311"/>
      <c r="BR52" s="312"/>
      <c r="BS52" s="3"/>
      <c r="BT52" s="3"/>
      <c r="BU52" s="3"/>
      <c r="BV52" s="3"/>
      <c r="BW52" s="3"/>
      <c r="BX52" s="3"/>
      <c r="BY52" s="3"/>
      <c r="BZ52" s="3"/>
      <c r="CA52" s="3"/>
      <c r="CB52" s="290" t="s">
        <v>2</v>
      </c>
      <c r="CC52" s="294">
        <f t="shared" si="254"/>
        <v>1</v>
      </c>
      <c r="CD52" s="296">
        <f t="shared" si="255"/>
        <v>4.1366906474820227E-2</v>
      </c>
      <c r="CE52" s="3"/>
      <c r="CF52" s="3"/>
      <c r="CG52" s="311">
        <f t="shared" si="256"/>
        <v>5.5539799999999992E-3</v>
      </c>
      <c r="CH52" s="311">
        <f t="shared" ref="CH52:CH55" si="263">DF15/1000</f>
        <v>6.0199999999999993E-3</v>
      </c>
      <c r="CI52" s="311">
        <f t="shared" si="257"/>
        <v>5.5539799999999993</v>
      </c>
      <c r="CJ52" s="311">
        <f t="shared" si="258"/>
        <v>922.58803986710961</v>
      </c>
      <c r="CK52" s="312"/>
      <c r="CL52" s="3"/>
      <c r="CM52" s="3"/>
      <c r="CN52" s="3"/>
      <c r="CO52" s="3"/>
      <c r="CP52" s="3"/>
      <c r="CQ52" s="3"/>
      <c r="CR52" s="3"/>
      <c r="CS52" s="3"/>
      <c r="CT52" s="3"/>
      <c r="CU52" s="290" t="s">
        <v>2</v>
      </c>
      <c r="CV52" s="294">
        <f t="shared" si="260"/>
        <v>1</v>
      </c>
      <c r="CW52" s="19" t="s">
        <v>170</v>
      </c>
      <c r="CX52" s="3"/>
      <c r="CY52" s="3"/>
      <c r="CZ52" s="311">
        <f t="shared" si="261"/>
        <v>5.5599999999999998E-3</v>
      </c>
      <c r="DA52" s="311"/>
      <c r="DB52" s="311">
        <f t="shared" si="262"/>
        <v>5.56</v>
      </c>
      <c r="DC52" s="311"/>
      <c r="DD52" s="312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</row>
    <row r="53" spans="2:127" x14ac:dyDescent="0.25">
      <c r="B53" s="290" t="s">
        <v>3</v>
      </c>
      <c r="C53" s="294">
        <f t="shared" si="234"/>
        <v>1</v>
      </c>
      <c r="D53" s="296">
        <f t="shared" si="235"/>
        <v>0.90841307814992034</v>
      </c>
      <c r="E53" s="17"/>
      <c r="F53" s="17"/>
      <c r="G53" s="311">
        <f t="shared" si="236"/>
        <v>31.321509966666667</v>
      </c>
      <c r="H53" s="311">
        <f t="shared" si="237"/>
        <v>28.490033333333336</v>
      </c>
      <c r="I53" s="311">
        <f t="shared" si="238"/>
        <v>31321.509966666665</v>
      </c>
      <c r="J53" s="311">
        <f t="shared" si="239"/>
        <v>1099.3848129345815</v>
      </c>
      <c r="K53" s="312">
        <f t="shared" si="240"/>
        <v>3.0411497332625443</v>
      </c>
      <c r="L53" s="3"/>
      <c r="M53" s="3"/>
      <c r="N53" s="3"/>
      <c r="O53" s="3"/>
      <c r="P53" s="3"/>
      <c r="Q53" s="3"/>
      <c r="R53" s="3"/>
      <c r="S53" s="3"/>
      <c r="T53" s="290" t="s">
        <v>3</v>
      </c>
      <c r="U53" s="294">
        <f t="shared" si="241"/>
        <v>1</v>
      </c>
      <c r="V53" s="296">
        <f t="shared" si="242"/>
        <v>0.81122275385433273</v>
      </c>
      <c r="W53" s="3"/>
      <c r="X53" s="3"/>
      <c r="Y53" s="311">
        <f t="shared" si="243"/>
        <v>31.324476490000002</v>
      </c>
      <c r="Z53" s="311">
        <f t="shared" si="244"/>
        <v>25.523509999999998</v>
      </c>
      <c r="AA53" s="311">
        <f t="shared" si="245"/>
        <v>31324.476490000001</v>
      </c>
      <c r="AB53" s="311">
        <f t="shared" si="246"/>
        <v>1227.279339322844</v>
      </c>
      <c r="AC53" s="312">
        <f t="shared" ref="AC53:AC55" si="264">LOG(AB53)</f>
        <v>3.0889434231338617</v>
      </c>
      <c r="AD53" s="3"/>
      <c r="AE53" s="3"/>
      <c r="AF53" s="3"/>
      <c r="AG53" s="3"/>
      <c r="AH53" s="3"/>
      <c r="AI53" s="3"/>
      <c r="AJ53" s="3"/>
      <c r="AK53" s="3"/>
      <c r="AL53" s="3"/>
      <c r="AM53" s="290" t="s">
        <v>3</v>
      </c>
      <c r="AN53" s="294">
        <f t="shared" si="248"/>
        <v>1</v>
      </c>
      <c r="AO53" s="294" t="s">
        <v>170</v>
      </c>
      <c r="AP53" s="3"/>
      <c r="AQ53" s="3"/>
      <c r="AR53" s="311">
        <f t="shared" si="249"/>
        <v>31.35</v>
      </c>
      <c r="AS53" s="311"/>
      <c r="AT53" s="311">
        <f t="shared" si="250"/>
        <v>31350</v>
      </c>
      <c r="AU53" s="311"/>
      <c r="AV53" s="312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290" t="s">
        <v>3</v>
      </c>
      <c r="BJ53" s="19">
        <f t="shared" si="251"/>
        <v>1</v>
      </c>
      <c r="BK53" s="19" t="s">
        <v>170</v>
      </c>
      <c r="BL53" s="3"/>
      <c r="BM53" s="3"/>
      <c r="BN53" s="311">
        <f t="shared" si="252"/>
        <v>31.35</v>
      </c>
      <c r="BO53" s="311"/>
      <c r="BP53" s="311">
        <f t="shared" si="253"/>
        <v>31350</v>
      </c>
      <c r="BQ53" s="311"/>
      <c r="BR53" s="312"/>
      <c r="BS53" s="3"/>
      <c r="BT53" s="3"/>
      <c r="BU53" s="3"/>
      <c r="BV53" s="3"/>
      <c r="BW53" s="3"/>
      <c r="BX53" s="3"/>
      <c r="BY53" s="3"/>
      <c r="BZ53" s="3"/>
      <c r="CA53" s="3"/>
      <c r="CB53" s="290" t="s">
        <v>3</v>
      </c>
      <c r="CC53" s="294">
        <f t="shared" si="254"/>
        <v>1</v>
      </c>
      <c r="CD53" s="296">
        <f t="shared" si="255"/>
        <v>0.95508559276980332</v>
      </c>
      <c r="CE53" s="3"/>
      <c r="CF53" s="3"/>
      <c r="CG53" s="311">
        <f t="shared" si="256"/>
        <v>31.320007316666665</v>
      </c>
      <c r="CH53" s="311">
        <f t="shared" si="263"/>
        <v>29.992683333333336</v>
      </c>
      <c r="CI53" s="311">
        <f t="shared" si="257"/>
        <v>31320.007316666663</v>
      </c>
      <c r="CJ53" s="311">
        <f t="shared" si="258"/>
        <v>1044.2549260625228</v>
      </c>
      <c r="CK53" s="312">
        <f t="shared" ref="CK53:CK55" si="265">LOG(CJ53)</f>
        <v>3.0188065326388349</v>
      </c>
      <c r="CL53" s="3"/>
      <c r="CM53" s="3"/>
      <c r="CN53" s="3"/>
      <c r="CO53" s="3"/>
      <c r="CP53" s="3"/>
      <c r="CQ53" s="3"/>
      <c r="CR53" s="3"/>
      <c r="CS53" s="3"/>
      <c r="CT53" s="3"/>
      <c r="CU53" s="290" t="s">
        <v>3</v>
      </c>
      <c r="CV53" s="294">
        <f t="shared" si="260"/>
        <v>1</v>
      </c>
      <c r="CW53" s="19" t="s">
        <v>170</v>
      </c>
      <c r="CX53" s="3"/>
      <c r="CY53" s="3"/>
      <c r="CZ53" s="311">
        <f t="shared" si="261"/>
        <v>31.35</v>
      </c>
      <c r="DA53" s="311"/>
      <c r="DB53" s="311">
        <f t="shared" si="262"/>
        <v>31350</v>
      </c>
      <c r="DC53" s="311"/>
      <c r="DD53" s="312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</row>
    <row r="54" spans="2:127" x14ac:dyDescent="0.25">
      <c r="B54" s="290" t="s">
        <v>4</v>
      </c>
      <c r="C54" s="294">
        <f t="shared" si="234"/>
        <v>1</v>
      </c>
      <c r="D54" s="296">
        <f t="shared" si="235"/>
        <v>0.56621904173007453</v>
      </c>
      <c r="E54" s="17"/>
      <c r="F54" s="17"/>
      <c r="G54" s="311">
        <f t="shared" si="236"/>
        <v>23.67343888666667</v>
      </c>
      <c r="H54" s="311">
        <f t="shared" si="237"/>
        <v>13.554446666666665</v>
      </c>
      <c r="I54" s="311">
        <f t="shared" si="238"/>
        <v>23673.438886666667</v>
      </c>
      <c r="J54" s="311">
        <f t="shared" si="239"/>
        <v>1746.5441023782112</v>
      </c>
      <c r="K54" s="312">
        <f t="shared" si="240"/>
        <v>3.2421795565798321</v>
      </c>
      <c r="L54" s="3"/>
      <c r="M54" s="3"/>
      <c r="N54" s="3"/>
      <c r="O54" s="3"/>
      <c r="P54" s="3"/>
      <c r="Q54" s="3"/>
      <c r="R54" s="3"/>
      <c r="S54" s="3"/>
      <c r="T54" s="290" t="s">
        <v>4</v>
      </c>
      <c r="U54" s="294">
        <f t="shared" si="241"/>
        <v>1</v>
      </c>
      <c r="V54" s="296">
        <f t="shared" si="242"/>
        <v>0.11064694013507836</v>
      </c>
      <c r="W54" s="3"/>
      <c r="X54" s="3"/>
      <c r="Y54" s="311">
        <f t="shared" si="243"/>
        <v>23.684056703333336</v>
      </c>
      <c r="Z54" s="311">
        <f t="shared" si="244"/>
        <v>2.9366300000000005</v>
      </c>
      <c r="AA54" s="311">
        <f t="shared" si="245"/>
        <v>23684.056703333335</v>
      </c>
      <c r="AB54" s="311">
        <f t="shared" si="246"/>
        <v>8065.0462275919444</v>
      </c>
      <c r="AC54" s="312">
        <f t="shared" si="264"/>
        <v>3.9066068610406104</v>
      </c>
      <c r="AD54" s="3"/>
      <c r="AE54" s="3"/>
      <c r="AF54" s="3"/>
      <c r="AG54" s="3"/>
      <c r="AH54" s="3"/>
      <c r="AI54" s="3"/>
      <c r="AJ54" s="3"/>
      <c r="AK54" s="3"/>
      <c r="AL54" s="3"/>
      <c r="AM54" s="290" t="s">
        <v>4</v>
      </c>
      <c r="AN54" s="294">
        <f t="shared" si="248"/>
        <v>1</v>
      </c>
      <c r="AO54" s="294" t="s">
        <v>170</v>
      </c>
      <c r="AP54" s="3"/>
      <c r="AQ54" s="3"/>
      <c r="AR54" s="311">
        <f t="shared" si="249"/>
        <v>23.686993333333337</v>
      </c>
      <c r="AS54" s="311"/>
      <c r="AT54" s="311">
        <f t="shared" si="250"/>
        <v>23686.993333333336</v>
      </c>
      <c r="AU54" s="311"/>
      <c r="AV54" s="312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290" t="s">
        <v>4</v>
      </c>
      <c r="BJ54" s="19">
        <f t="shared" si="251"/>
        <v>1</v>
      </c>
      <c r="BK54" s="19" t="s">
        <v>170</v>
      </c>
      <c r="BL54" s="3"/>
      <c r="BM54" s="3"/>
      <c r="BN54" s="311">
        <f t="shared" si="252"/>
        <v>23.686993333333337</v>
      </c>
      <c r="BO54" s="311"/>
      <c r="BP54" s="311">
        <f t="shared" si="253"/>
        <v>23686.993333333336</v>
      </c>
      <c r="BQ54" s="311"/>
      <c r="BR54" s="312"/>
      <c r="BS54" s="3"/>
      <c r="BT54" s="3"/>
      <c r="BU54" s="3"/>
      <c r="BV54" s="3"/>
      <c r="BW54" s="3"/>
      <c r="BX54" s="3"/>
      <c r="BY54" s="3"/>
      <c r="BZ54" s="3"/>
      <c r="CA54" s="3"/>
      <c r="CB54" s="290" t="s">
        <v>4</v>
      </c>
      <c r="CC54" s="294">
        <f t="shared" si="254"/>
        <v>1</v>
      </c>
      <c r="CD54" s="296">
        <f t="shared" si="255"/>
        <v>0.6263116551446376</v>
      </c>
      <c r="CE54" s="3"/>
      <c r="CF54" s="3"/>
      <c r="CG54" s="311">
        <f t="shared" si="256"/>
        <v>23.672041953333338</v>
      </c>
      <c r="CH54" s="311">
        <f t="shared" si="263"/>
        <v>14.951379999999999</v>
      </c>
      <c r="CI54" s="311">
        <f t="shared" si="257"/>
        <v>23672.041953333341</v>
      </c>
      <c r="CJ54" s="311">
        <f t="shared" si="258"/>
        <v>1583.2680296623685</v>
      </c>
      <c r="CK54" s="312">
        <f t="shared" si="265"/>
        <v>3.199554442310153</v>
      </c>
      <c r="CL54" s="3"/>
      <c r="CM54" s="3"/>
      <c r="CN54" s="3"/>
      <c r="CO54" s="3"/>
      <c r="CP54" s="3"/>
      <c r="CQ54" s="3"/>
      <c r="CR54" s="3"/>
      <c r="CS54" s="3"/>
      <c r="CT54" s="3"/>
      <c r="CU54" s="290" t="s">
        <v>4</v>
      </c>
      <c r="CV54" s="294">
        <f t="shared" si="260"/>
        <v>1</v>
      </c>
      <c r="CW54" s="19" t="s">
        <v>170</v>
      </c>
      <c r="CX54" s="3"/>
      <c r="CY54" s="3"/>
      <c r="CZ54" s="311">
        <f t="shared" si="261"/>
        <v>23.686993333333337</v>
      </c>
      <c r="DA54" s="311"/>
      <c r="DB54" s="311">
        <f t="shared" si="262"/>
        <v>23686.993333333336</v>
      </c>
      <c r="DC54" s="311"/>
      <c r="DD54" s="312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</row>
    <row r="55" spans="2:127" x14ac:dyDescent="0.25">
      <c r="B55" s="290" t="s">
        <v>5</v>
      </c>
      <c r="C55" s="294">
        <f t="shared" si="234"/>
        <v>1</v>
      </c>
      <c r="D55" s="296">
        <f t="shared" si="235"/>
        <v>0.59727763900567987</v>
      </c>
      <c r="E55" s="17"/>
      <c r="F55" s="17"/>
      <c r="G55" s="311">
        <f t="shared" si="236"/>
        <v>24.728663053333332</v>
      </c>
      <c r="H55" s="311">
        <f t="shared" si="237"/>
        <v>14.810279999999999</v>
      </c>
      <c r="I55" s="311">
        <f t="shared" si="238"/>
        <v>24728.663053333334</v>
      </c>
      <c r="J55" s="311">
        <f t="shared" si="239"/>
        <v>1669.6958499996852</v>
      </c>
      <c r="K55" s="312">
        <f t="shared" si="240"/>
        <v>3.2226373677363114</v>
      </c>
      <c r="L55" s="3"/>
      <c r="M55" s="3"/>
      <c r="N55" s="3"/>
      <c r="O55" s="3"/>
      <c r="P55" s="3"/>
      <c r="Q55" s="3"/>
      <c r="R55" s="3"/>
      <c r="S55" s="3"/>
      <c r="T55" s="290" t="s">
        <v>5</v>
      </c>
      <c r="U55" s="294">
        <f t="shared" si="241"/>
        <v>1</v>
      </c>
      <c r="V55" s="296">
        <f t="shared" si="242"/>
        <v>0.18154942407708322</v>
      </c>
      <c r="W55" s="3"/>
      <c r="X55" s="3"/>
      <c r="Y55" s="311">
        <f t="shared" si="243"/>
        <v>24.738966909999998</v>
      </c>
      <c r="Z55" s="311">
        <f t="shared" si="244"/>
        <v>4.5064233333333332</v>
      </c>
      <c r="AA55" s="311">
        <f t="shared" si="245"/>
        <v>24738.966909999999</v>
      </c>
      <c r="AB55" s="311">
        <f t="shared" si="246"/>
        <v>5489.7121464398597</v>
      </c>
      <c r="AC55" s="312">
        <f t="shared" si="264"/>
        <v>3.7395495727760943</v>
      </c>
      <c r="AD55" s="3"/>
      <c r="AE55" s="3"/>
      <c r="AF55" s="3"/>
      <c r="AG55" s="3"/>
      <c r="AH55" s="3"/>
      <c r="AI55" s="3"/>
      <c r="AJ55" s="3"/>
      <c r="AK55" s="3"/>
      <c r="AL55" s="3"/>
      <c r="AM55" s="290" t="s">
        <v>5</v>
      </c>
      <c r="AN55" s="294">
        <f t="shared" si="248"/>
        <v>1</v>
      </c>
      <c r="AO55" s="294" t="s">
        <v>170</v>
      </c>
      <c r="AP55" s="3"/>
      <c r="AQ55" s="3"/>
      <c r="AR55" s="311">
        <f t="shared" si="249"/>
        <v>24.743473333333331</v>
      </c>
      <c r="AS55" s="311"/>
      <c r="AT55" s="311">
        <f t="shared" si="250"/>
        <v>24743.473333333332</v>
      </c>
      <c r="AU55" s="311"/>
      <c r="AV55" s="312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290" t="s">
        <v>5</v>
      </c>
      <c r="BJ55" s="19">
        <f t="shared" si="251"/>
        <v>1</v>
      </c>
      <c r="BK55" s="19" t="s">
        <v>170</v>
      </c>
      <c r="BL55" s="3"/>
      <c r="BM55" s="3"/>
      <c r="BN55" s="311">
        <f t="shared" si="252"/>
        <v>24.743473333333331</v>
      </c>
      <c r="BO55" s="311"/>
      <c r="BP55" s="311">
        <f t="shared" si="253"/>
        <v>24743.473333333332</v>
      </c>
      <c r="BQ55" s="311"/>
      <c r="BR55" s="312"/>
      <c r="BS55" s="3"/>
      <c r="BT55" s="3"/>
      <c r="BU55" s="3"/>
      <c r="BV55" s="3"/>
      <c r="BW55" s="3"/>
      <c r="BX55" s="3"/>
      <c r="BY55" s="3"/>
      <c r="BZ55" s="3"/>
      <c r="CA55" s="3"/>
      <c r="CB55" s="290" t="s">
        <v>5</v>
      </c>
      <c r="CC55" s="294">
        <f t="shared" si="254"/>
        <v>1</v>
      </c>
      <c r="CD55" s="296">
        <f t="shared" si="255"/>
        <v>0.61830527161236604</v>
      </c>
      <c r="CE55" s="3"/>
      <c r="CF55" s="3"/>
      <c r="CG55" s="311">
        <f t="shared" si="256"/>
        <v>24.728165519999997</v>
      </c>
      <c r="CH55" s="311">
        <f t="shared" si="263"/>
        <v>15.307813333333334</v>
      </c>
      <c r="CI55" s="311">
        <f t="shared" si="257"/>
        <v>24728.165519999999</v>
      </c>
      <c r="CJ55" s="311">
        <f t="shared" si="258"/>
        <v>1615.3950261565769</v>
      </c>
      <c r="CK55" s="312">
        <f t="shared" si="265"/>
        <v>3.2082787413433298</v>
      </c>
      <c r="CL55" s="3"/>
      <c r="CM55" s="3"/>
      <c r="CN55" s="3"/>
      <c r="CO55" s="3"/>
      <c r="CP55" s="3"/>
      <c r="CQ55" s="3"/>
      <c r="CR55" s="3"/>
      <c r="CS55" s="3"/>
      <c r="CT55" s="3"/>
      <c r="CU55" s="290" t="s">
        <v>5</v>
      </c>
      <c r="CV55" s="294">
        <f t="shared" si="260"/>
        <v>1</v>
      </c>
      <c r="CW55" s="19" t="s">
        <v>170</v>
      </c>
      <c r="CX55" s="3"/>
      <c r="CY55" s="3"/>
      <c r="CZ55" s="311">
        <f t="shared" si="261"/>
        <v>24.743473333333331</v>
      </c>
      <c r="DA55" s="311"/>
      <c r="DB55" s="311">
        <f t="shared" si="262"/>
        <v>24743.473333333332</v>
      </c>
      <c r="DC55" s="311"/>
      <c r="DD55" s="312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</row>
    <row r="56" spans="2:127" x14ac:dyDescent="0.25">
      <c r="B56" s="3"/>
      <c r="C56" s="17"/>
      <c r="D56" s="17"/>
      <c r="E56" s="17"/>
      <c r="F56" s="17"/>
      <c r="G56" s="313"/>
      <c r="H56" s="313"/>
      <c r="I56" s="313"/>
      <c r="J56" s="313"/>
      <c r="K56" s="31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1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1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1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1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1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</row>
    <row r="57" spans="2:127" x14ac:dyDescent="0.25">
      <c r="B57" s="19" t="s">
        <v>12</v>
      </c>
      <c r="C57" s="318">
        <v>100</v>
      </c>
      <c r="D57" s="319"/>
      <c r="E57" s="319"/>
      <c r="F57" s="319"/>
      <c r="G57" s="319"/>
      <c r="H57" s="319"/>
      <c r="I57" s="319"/>
      <c r="J57" s="319"/>
      <c r="K57" s="320"/>
      <c r="L57" s="3"/>
      <c r="M57" s="3"/>
      <c r="N57" s="3"/>
      <c r="O57" s="3"/>
      <c r="P57" s="3"/>
      <c r="Q57" s="3"/>
      <c r="R57" s="3"/>
      <c r="S57" s="3"/>
      <c r="T57" s="290" t="s">
        <v>12</v>
      </c>
      <c r="U57" s="309">
        <v>100</v>
      </c>
      <c r="V57" s="309"/>
      <c r="W57" s="309"/>
      <c r="X57" s="309"/>
      <c r="Y57" s="309"/>
      <c r="Z57" s="309"/>
      <c r="AA57" s="319"/>
      <c r="AB57" s="309"/>
      <c r="AC57" s="309"/>
      <c r="AD57" s="3"/>
      <c r="AE57" s="3"/>
      <c r="AF57" s="3"/>
      <c r="AG57" s="3"/>
      <c r="AH57" s="3"/>
      <c r="AI57" s="3"/>
      <c r="AJ57" s="3"/>
      <c r="AK57" s="3"/>
      <c r="AL57" s="3"/>
      <c r="AM57" s="290" t="s">
        <v>12</v>
      </c>
      <c r="AN57" s="309">
        <v>100</v>
      </c>
      <c r="AO57" s="309"/>
      <c r="AP57" s="309"/>
      <c r="AQ57" s="309"/>
      <c r="AR57" s="309"/>
      <c r="AS57" s="309"/>
      <c r="AT57" s="319"/>
      <c r="AU57" s="309"/>
      <c r="AV57" s="309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290" t="s">
        <v>12</v>
      </c>
      <c r="BJ57" s="309">
        <v>100</v>
      </c>
      <c r="BK57" s="309"/>
      <c r="BL57" s="309"/>
      <c r="BM57" s="309"/>
      <c r="BN57" s="309"/>
      <c r="BO57" s="309"/>
      <c r="BP57" s="319"/>
      <c r="BQ57" s="309"/>
      <c r="BR57" s="309"/>
      <c r="BS57" s="3"/>
      <c r="BT57" s="3"/>
      <c r="BU57" s="3"/>
      <c r="BV57" s="3"/>
      <c r="BW57" s="3"/>
      <c r="BX57" s="3"/>
      <c r="BY57" s="3"/>
      <c r="BZ57" s="3"/>
      <c r="CA57" s="3"/>
      <c r="CB57" s="290" t="s">
        <v>12</v>
      </c>
      <c r="CC57" s="309">
        <v>100</v>
      </c>
      <c r="CD57" s="309"/>
      <c r="CE57" s="309"/>
      <c r="CF57" s="309"/>
      <c r="CG57" s="309"/>
      <c r="CH57" s="309"/>
      <c r="CI57" s="319"/>
      <c r="CJ57" s="309"/>
      <c r="CK57" s="309"/>
      <c r="CL57" s="3"/>
      <c r="CM57" s="3"/>
      <c r="CN57" s="3"/>
      <c r="CO57" s="3"/>
      <c r="CP57" s="3"/>
      <c r="CQ57" s="3"/>
      <c r="CR57" s="3"/>
      <c r="CS57" s="3"/>
      <c r="CT57" s="3"/>
      <c r="CU57" s="290" t="s">
        <v>12</v>
      </c>
      <c r="CV57" s="309">
        <v>100</v>
      </c>
      <c r="CW57" s="309"/>
      <c r="CX57" s="309"/>
      <c r="CY57" s="309"/>
      <c r="CZ57" s="309"/>
      <c r="DA57" s="309"/>
      <c r="DB57" s="319"/>
      <c r="DC57" s="309"/>
      <c r="DD57" s="309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</row>
    <row r="58" spans="2:127" ht="18" x14ac:dyDescent="0.25">
      <c r="B58" s="19" t="s">
        <v>13</v>
      </c>
      <c r="C58" s="306">
        <v>0</v>
      </c>
      <c r="D58" s="306">
        <v>50</v>
      </c>
      <c r="E58" s="17"/>
      <c r="F58" s="17"/>
      <c r="G58" s="315" t="s">
        <v>186</v>
      </c>
      <c r="H58" s="316" t="s">
        <v>184</v>
      </c>
      <c r="I58" s="316" t="s">
        <v>185</v>
      </c>
      <c r="J58" s="316" t="s">
        <v>25</v>
      </c>
      <c r="K58" s="317" t="s">
        <v>174</v>
      </c>
      <c r="L58" s="3"/>
      <c r="M58" s="3"/>
      <c r="N58" s="3"/>
      <c r="O58" s="3"/>
      <c r="P58" s="3"/>
      <c r="Q58" s="3"/>
      <c r="R58" s="3"/>
      <c r="S58" s="3"/>
      <c r="T58" s="19" t="s">
        <v>13</v>
      </c>
      <c r="U58" s="297">
        <v>0</v>
      </c>
      <c r="V58" s="297">
        <v>50</v>
      </c>
      <c r="W58" s="3"/>
      <c r="X58" s="3"/>
      <c r="Y58" s="315" t="s">
        <v>181</v>
      </c>
      <c r="Z58" s="316" t="s">
        <v>184</v>
      </c>
      <c r="AA58" s="316" t="s">
        <v>185</v>
      </c>
      <c r="AB58" s="316" t="s">
        <v>25</v>
      </c>
      <c r="AC58" s="317" t="s">
        <v>174</v>
      </c>
      <c r="AD58" s="3"/>
      <c r="AE58" s="3"/>
      <c r="AF58" s="3"/>
      <c r="AG58" s="3"/>
      <c r="AH58" s="3"/>
      <c r="AI58" s="3"/>
      <c r="AJ58" s="3"/>
      <c r="AK58" s="3"/>
      <c r="AL58" s="3"/>
      <c r="AM58" s="19" t="s">
        <v>13</v>
      </c>
      <c r="AN58" s="297">
        <v>0</v>
      </c>
      <c r="AO58" s="297">
        <v>50</v>
      </c>
      <c r="AP58" s="3"/>
      <c r="AQ58" s="3"/>
      <c r="AR58" s="315" t="s">
        <v>181</v>
      </c>
      <c r="AS58" s="316" t="s">
        <v>184</v>
      </c>
      <c r="AT58" s="316" t="s">
        <v>185</v>
      </c>
      <c r="AU58" s="316" t="s">
        <v>25</v>
      </c>
      <c r="AV58" s="317" t="s">
        <v>174</v>
      </c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19" t="s">
        <v>13</v>
      </c>
      <c r="BJ58" s="297">
        <v>0</v>
      </c>
      <c r="BK58" s="297">
        <v>50</v>
      </c>
      <c r="BL58" s="3"/>
      <c r="BM58" s="3"/>
      <c r="BN58" s="315" t="s">
        <v>181</v>
      </c>
      <c r="BO58" s="316" t="s">
        <v>184</v>
      </c>
      <c r="BP58" s="316" t="s">
        <v>185</v>
      </c>
      <c r="BQ58" s="316" t="s">
        <v>25</v>
      </c>
      <c r="BR58" s="317" t="s">
        <v>174</v>
      </c>
      <c r="BS58" s="3"/>
      <c r="BT58" s="3"/>
      <c r="BU58" s="3"/>
      <c r="BV58" s="3"/>
      <c r="BW58" s="3"/>
      <c r="BX58" s="3"/>
      <c r="BY58" s="3"/>
      <c r="BZ58" s="3"/>
      <c r="CA58" s="3"/>
      <c r="CB58" s="19" t="s">
        <v>13</v>
      </c>
      <c r="CC58" s="297">
        <v>0</v>
      </c>
      <c r="CD58" s="297">
        <v>50</v>
      </c>
      <c r="CE58" s="3"/>
      <c r="CF58" s="3"/>
      <c r="CG58" s="315" t="s">
        <v>181</v>
      </c>
      <c r="CH58" s="316" t="s">
        <v>184</v>
      </c>
      <c r="CI58" s="316" t="s">
        <v>185</v>
      </c>
      <c r="CJ58" s="316" t="s">
        <v>25</v>
      </c>
      <c r="CK58" s="317" t="s">
        <v>174</v>
      </c>
      <c r="CL58" s="3"/>
      <c r="CM58" s="3"/>
      <c r="CN58" s="3"/>
      <c r="CO58" s="3"/>
      <c r="CP58" s="3"/>
      <c r="CQ58" s="3"/>
      <c r="CR58" s="3"/>
      <c r="CS58" s="3"/>
      <c r="CT58" s="3"/>
      <c r="CU58" s="19" t="s">
        <v>13</v>
      </c>
      <c r="CV58" s="297">
        <v>0</v>
      </c>
      <c r="CW58" s="297" t="s">
        <v>172</v>
      </c>
      <c r="CX58" s="3"/>
      <c r="CY58" s="3"/>
      <c r="CZ58" s="315" t="s">
        <v>181</v>
      </c>
      <c r="DA58" s="316" t="s">
        <v>184</v>
      </c>
      <c r="DB58" s="316" t="s">
        <v>185</v>
      </c>
      <c r="DC58" s="316" t="s">
        <v>25</v>
      </c>
      <c r="DD58" s="317" t="s">
        <v>174</v>
      </c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</row>
    <row r="59" spans="2:127" x14ac:dyDescent="0.25">
      <c r="B59" s="290" t="s">
        <v>0</v>
      </c>
      <c r="C59" s="294">
        <f>Q13/Q13</f>
        <v>1</v>
      </c>
      <c r="D59" s="296">
        <f>(AO13-AC13)/Q13</f>
        <v>0.93930054141408514</v>
      </c>
      <c r="E59" s="17"/>
      <c r="F59" s="17"/>
      <c r="G59" s="311">
        <f>(Q13-H59)/1000</f>
        <v>45.895797699999996</v>
      </c>
      <c r="H59" s="311">
        <f>AO13/1000</f>
        <v>43.162299999999995</v>
      </c>
      <c r="I59" s="311">
        <f>(G59*$B$19)/($F$19/1000000)</f>
        <v>45895.797699999988</v>
      </c>
      <c r="J59" s="311">
        <f>I59/H59</f>
        <v>1063.3306774662146</v>
      </c>
      <c r="K59" s="312">
        <f>LOG(J59)</f>
        <v>3.0266683436072288</v>
      </c>
      <c r="L59" s="3"/>
      <c r="M59" s="3"/>
      <c r="N59" s="3"/>
      <c r="O59" s="3"/>
      <c r="P59" s="3"/>
      <c r="Q59" s="3"/>
      <c r="R59" s="3"/>
      <c r="S59" s="3"/>
      <c r="T59" s="290" t="s">
        <v>0</v>
      </c>
      <c r="U59" s="19">
        <f>Q13/Q13</f>
        <v>1</v>
      </c>
      <c r="V59" s="291">
        <f>(BM13-BA13)/Q13</f>
        <v>0.9442328835190581</v>
      </c>
      <c r="W59" s="3"/>
      <c r="X59" s="3"/>
      <c r="Y59" s="311">
        <f>(Q13-Z59)/1000</f>
        <v>45.895554160000003</v>
      </c>
      <c r="Z59" s="311">
        <f>BM13/1000</f>
        <v>43.405840000000005</v>
      </c>
      <c r="AA59" s="311">
        <f>(Y59*$B$19)/($F$19/1000000)</f>
        <v>45895.55416</v>
      </c>
      <c r="AB59" s="311">
        <f>AA59/Z59</f>
        <v>1057.35896736476</v>
      </c>
      <c r="AC59" s="312">
        <f>LOG(AB59)</f>
        <v>3.0242224528509811</v>
      </c>
      <c r="AD59" s="3"/>
      <c r="AE59" s="3"/>
      <c r="AF59" s="3"/>
      <c r="AG59" s="3"/>
      <c r="AH59" s="3"/>
      <c r="AI59" s="3"/>
      <c r="AJ59" s="3"/>
      <c r="AK59" s="3"/>
      <c r="AL59" s="3"/>
      <c r="AM59" s="290" t="s">
        <v>0</v>
      </c>
      <c r="AN59" s="19">
        <f>Q13/Q13</f>
        <v>1</v>
      </c>
      <c r="AO59" s="291">
        <f>(CE13-BY13)/Q13</f>
        <v>1.0672335275620808</v>
      </c>
      <c r="AP59" s="3"/>
      <c r="AQ59" s="3"/>
      <c r="AR59" s="311">
        <f>($Q13-AS59)/1000</f>
        <v>45.889903644999997</v>
      </c>
      <c r="AS59" s="311">
        <f>CE13/1000</f>
        <v>49.056354999999996</v>
      </c>
      <c r="AT59" s="311">
        <f>(AR59*$B$19)/($F$19/1000000)</f>
        <v>45889.903644999999</v>
      </c>
      <c r="AU59" s="311">
        <f>AT59/AS59</f>
        <v>935.45277966534616</v>
      </c>
      <c r="AV59" s="312">
        <f>LOG(AU59)</f>
        <v>2.9710218698174713</v>
      </c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290" t="s">
        <v>0</v>
      </c>
      <c r="BJ59" s="19">
        <f>Q13/Q13</f>
        <v>1</v>
      </c>
      <c r="BK59" s="291">
        <f>(CQ13-CK13)/Q13</f>
        <v>0.94063920181620708</v>
      </c>
      <c r="BL59" s="3"/>
      <c r="BM59" s="3"/>
      <c r="BN59" s="311">
        <f>($Q13-BO59)/1000</f>
        <v>45.89571368666666</v>
      </c>
      <c r="BO59" s="311">
        <f>CQ13/1000</f>
        <v>43.246313333333333</v>
      </c>
      <c r="BP59" s="311">
        <f>(BN59*$B$19)/($F$19/1000000)</f>
        <v>45895.713686666662</v>
      </c>
      <c r="BQ59" s="311">
        <f>BP59/BO59</f>
        <v>1061.2630337506996</v>
      </c>
      <c r="BR59" s="312">
        <f>LOG(BQ59)</f>
        <v>3.0258230370105466</v>
      </c>
      <c r="BS59" s="3"/>
      <c r="BT59" s="3"/>
      <c r="BU59" s="3"/>
      <c r="BV59" s="3"/>
      <c r="BW59" s="3"/>
      <c r="BX59" s="3"/>
      <c r="BY59" s="3"/>
      <c r="BZ59" s="3"/>
      <c r="CA59" s="3"/>
      <c r="CB59" s="290" t="s">
        <v>0</v>
      </c>
      <c r="CC59" s="19">
        <f>Q13/Q13</f>
        <v>1</v>
      </c>
      <c r="CD59" s="291">
        <f>(DI13-CW13)/Q13</f>
        <v>0.88387445717824986</v>
      </c>
      <c r="CE59" s="3"/>
      <c r="CF59" s="3"/>
      <c r="CG59" s="311">
        <f>($Q13-CH59)/1000</f>
        <v>45.898337103333333</v>
      </c>
      <c r="CH59" s="311">
        <f>DI13/1000</f>
        <v>40.622896666666669</v>
      </c>
      <c r="CI59" s="311">
        <f>(CG59*$B$19)/($F$19/1000000)</f>
        <v>45898.337103333331</v>
      </c>
      <c r="CJ59" s="311">
        <f>CI59/CH59</f>
        <v>1129.8637189749063</v>
      </c>
      <c r="CK59" s="312">
        <f>LOG(CJ59)</f>
        <v>3.0530260632476018</v>
      </c>
      <c r="CL59" s="3"/>
      <c r="CM59" s="3"/>
      <c r="CN59" s="3"/>
      <c r="CO59" s="3"/>
      <c r="CP59" s="3"/>
      <c r="CQ59" s="3"/>
      <c r="CR59" s="3"/>
      <c r="CS59" s="3"/>
      <c r="CT59" s="3"/>
      <c r="CU59" s="290" t="s">
        <v>0</v>
      </c>
      <c r="CV59" s="19">
        <f>Q13/Q13</f>
        <v>1</v>
      </c>
      <c r="CW59" s="291">
        <f>(EA13-DU13)/Q13</f>
        <v>0.88132106894307871</v>
      </c>
      <c r="CX59" s="3"/>
      <c r="CY59" s="3"/>
      <c r="CZ59" s="311">
        <f>($Q13-DA59)/1000</f>
        <v>45.898466719999995</v>
      </c>
      <c r="DA59" s="311">
        <f>EA13/1000</f>
        <v>40.493279999999999</v>
      </c>
      <c r="DB59" s="311">
        <f>(CZ59*$B$19)/($F$19/1000000)</f>
        <v>45898.466719999989</v>
      </c>
      <c r="DC59" s="311">
        <f>DB59/DA59</f>
        <v>1133.4835488752699</v>
      </c>
      <c r="DD59" s="312">
        <f>LOG(DC59)</f>
        <v>3.0544152212560616</v>
      </c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</row>
    <row r="60" spans="2:127" x14ac:dyDescent="0.25">
      <c r="B60" s="290" t="s">
        <v>1</v>
      </c>
      <c r="C60" s="294">
        <f t="shared" ref="C60:C64" si="266">Q14/Q14</f>
        <v>1</v>
      </c>
      <c r="D60" s="296">
        <f t="shared" ref="D60:D64" si="267">(AO14-AC14)/Q14</f>
        <v>0.91236679620181738</v>
      </c>
      <c r="E60" s="17"/>
      <c r="F60" s="17"/>
      <c r="G60" s="311">
        <f t="shared" ref="G60:G64" si="268">(Q14-H60)/1000</f>
        <v>47.381844523333335</v>
      </c>
      <c r="H60" s="311">
        <f t="shared" ref="H60:H64" si="269">AO14/1000</f>
        <v>43.292143333333335</v>
      </c>
      <c r="I60" s="311">
        <f t="shared" ref="I60:I64" si="270">(G60*$B$19)/($F$19/1000000)</f>
        <v>47381.844523333333</v>
      </c>
      <c r="J60" s="311">
        <f t="shared" ref="J60:J64" si="271">I60/H60</f>
        <v>1094.4675147753908</v>
      </c>
      <c r="K60" s="312">
        <f t="shared" ref="K60:K64" si="272">LOG(J60)</f>
        <v>3.0392028756680771</v>
      </c>
      <c r="L60" s="3"/>
      <c r="M60" s="3"/>
      <c r="N60" s="3"/>
      <c r="O60" s="3"/>
      <c r="P60" s="3"/>
      <c r="Q60" s="3"/>
      <c r="R60" s="3"/>
      <c r="S60" s="3"/>
      <c r="T60" s="290" t="s">
        <v>1</v>
      </c>
      <c r="U60" s="19">
        <f t="shared" ref="U60:U64" si="273">Q14/Q14</f>
        <v>1</v>
      </c>
      <c r="V60" s="291">
        <f t="shared" ref="V60:V64" si="274">(BM14-BA14)/Q14</f>
        <v>0.58564210076779966</v>
      </c>
      <c r="W60" s="3"/>
      <c r="X60" s="3"/>
      <c r="Y60" s="311">
        <f t="shared" ref="Y60:Y64" si="275">(Q14-Z60)/1000</f>
        <v>47.397316903333333</v>
      </c>
      <c r="Z60" s="311">
        <f t="shared" ref="Z60:Z64" si="276">BM14/1000</f>
        <v>27.819763333333334</v>
      </c>
      <c r="AA60" s="311">
        <f t="shared" ref="AA60:AA64" si="277">(Y60*$B$19)/($F$19/1000000)</f>
        <v>47397.316903333332</v>
      </c>
      <c r="AB60" s="311">
        <f t="shared" ref="AB60:AB64" si="278">AA60/Z60</f>
        <v>1703.7282573336054</v>
      </c>
      <c r="AC60" s="312">
        <f t="shared" ref="AC60:AC64" si="279">LOG(AB60)</f>
        <v>3.2314003264918627</v>
      </c>
      <c r="AD60" s="3"/>
      <c r="AE60" s="3"/>
      <c r="AF60" s="3"/>
      <c r="AG60" s="3"/>
      <c r="AH60" s="3"/>
      <c r="AI60" s="3"/>
      <c r="AJ60" s="3"/>
      <c r="AK60" s="3"/>
      <c r="AL60" s="3"/>
      <c r="AM60" s="290" t="s">
        <v>1</v>
      </c>
      <c r="AN60" s="19">
        <f t="shared" ref="AN60:AN64" si="280">Q14/Q14</f>
        <v>1</v>
      </c>
      <c r="AO60" s="291">
        <f t="shared" ref="AO60:AO64" si="281">(CE14-BY14)/Q14</f>
        <v>0.72784042583324826</v>
      </c>
      <c r="AP60" s="3"/>
      <c r="AQ60" s="3"/>
      <c r="AR60" s="311">
        <f t="shared" ref="AR60:AR64" si="282">($Q14-AS60)/1000</f>
        <v>47.390444511666665</v>
      </c>
      <c r="AS60" s="311">
        <f t="shared" ref="AS60:AS64" si="283">CE14/1000</f>
        <v>34.692155</v>
      </c>
      <c r="AT60" s="311">
        <f t="shared" ref="AT60:AT64" si="284">(AR60*$B$19)/($F$19/1000000)</f>
        <v>47390.444511666661</v>
      </c>
      <c r="AU60" s="311">
        <f t="shared" ref="AU60:AU64" si="285">AT60/AS60</f>
        <v>1366.0276944936588</v>
      </c>
      <c r="AV60" s="312">
        <f t="shared" ref="AV60:AV64" si="286">LOG(AU60)</f>
        <v>3.1354595042092419</v>
      </c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290" t="s">
        <v>1</v>
      </c>
      <c r="BJ60" s="19">
        <f t="shared" ref="BJ60:BJ64" si="287">Q14/Q14</f>
        <v>1</v>
      </c>
      <c r="BK60" s="291">
        <f t="shared" ref="BK60:BK64" si="288">(CQ14-CK14)/Q14</f>
        <v>0.62307927982776501</v>
      </c>
      <c r="BL60" s="3"/>
      <c r="BM60" s="3"/>
      <c r="BN60" s="311">
        <f t="shared" ref="BN60:BN64" si="289">($Q14-BO60)/1000</f>
        <v>47.395567166666666</v>
      </c>
      <c r="BO60" s="311">
        <f t="shared" ref="BO60:BO64" si="290">CQ14/1000</f>
        <v>29.569500000000001</v>
      </c>
      <c r="BP60" s="311">
        <f t="shared" ref="BP60:BP64" si="291">(BN60*$B$19)/($F$19/1000000)</f>
        <v>47395.567166666668</v>
      </c>
      <c r="BQ60" s="311">
        <f t="shared" ref="BQ60:BQ64" si="292">BP60/BO60</f>
        <v>1602.8531820513253</v>
      </c>
      <c r="BR60" s="312">
        <f t="shared" ref="BR60" si="293">LOG(BQ60)</f>
        <v>3.2048937437233858</v>
      </c>
      <c r="BS60" s="3"/>
      <c r="BT60" s="3"/>
      <c r="BU60" s="3"/>
      <c r="BV60" s="3"/>
      <c r="BW60" s="3"/>
      <c r="BX60" s="3"/>
      <c r="BY60" s="3"/>
      <c r="BZ60" s="3"/>
      <c r="CA60" s="3"/>
      <c r="CB60" s="290" t="s">
        <v>1</v>
      </c>
      <c r="CC60" s="19">
        <f t="shared" ref="CC60:CC64" si="294">Q14/Q14</f>
        <v>1</v>
      </c>
      <c r="CD60" s="291">
        <f t="shared" ref="CD60:CD64" si="295">(DI14-CW14)/Q14</f>
        <v>0.9079588665392001</v>
      </c>
      <c r="CE60" s="3"/>
      <c r="CF60" s="3"/>
      <c r="CG60" s="311">
        <f t="shared" ref="CG60:CG64" si="296">($Q14-CH60)/1000</f>
        <v>47.382048660000002</v>
      </c>
      <c r="CH60" s="311">
        <f t="shared" ref="CH60:CH64" si="297">DI14/1000</f>
        <v>43.088006666666658</v>
      </c>
      <c r="CI60" s="311">
        <f t="shared" ref="CI60:CI64" si="298">(CG60*$B$19)/($F$19/1000000)</f>
        <v>47382.04866</v>
      </c>
      <c r="CJ60" s="311">
        <f t="shared" ref="CJ60:CJ64" si="299">CI60/CH60</f>
        <v>1099.6574760710678</v>
      </c>
      <c r="CK60" s="312">
        <f t="shared" ref="CK60:CK64" si="300">LOG(CJ60)</f>
        <v>3.041257431142474</v>
      </c>
      <c r="CL60" s="3"/>
      <c r="CM60" s="3"/>
      <c r="CN60" s="3"/>
      <c r="CO60" s="3"/>
      <c r="CP60" s="3"/>
      <c r="CQ60" s="3"/>
      <c r="CR60" s="3"/>
      <c r="CS60" s="3"/>
      <c r="CT60" s="3"/>
      <c r="CU60" s="290" t="s">
        <v>1</v>
      </c>
      <c r="CV60" s="19">
        <f t="shared" ref="CV60:CV64" si="301">Q14/Q14</f>
        <v>1</v>
      </c>
      <c r="CW60" s="291">
        <f t="shared" ref="CW60:CW64" si="302">(EA14-DU14)/Q14</f>
        <v>0.70417537366435989</v>
      </c>
      <c r="CX60" s="3"/>
      <c r="CY60" s="3"/>
      <c r="CZ60" s="311">
        <f t="shared" ref="CZ60:CZ64" si="303">($Q14-DA60)/1000</f>
        <v>47.391732516666664</v>
      </c>
      <c r="DA60" s="311">
        <f t="shared" ref="DA60:DA64" si="304">EA14/1000</f>
        <v>33.404150000000001</v>
      </c>
      <c r="DB60" s="311">
        <f t="shared" ref="DB60:DB64" si="305">(CZ60*$B$19)/($F$19/1000000)</f>
        <v>47391.732516666663</v>
      </c>
      <c r="DC60" s="311">
        <f t="shared" ref="DC60:DC64" si="306">DB60/DA60</f>
        <v>1418.7378669017671</v>
      </c>
      <c r="DD60" s="312">
        <f t="shared" ref="DD60:DD64" si="307">LOG(DC60)</f>
        <v>3.1519021604507538</v>
      </c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</row>
    <row r="61" spans="2:127" x14ac:dyDescent="0.25">
      <c r="B61" s="290" t="s">
        <v>2</v>
      </c>
      <c r="C61" s="294">
        <f t="shared" si="266"/>
        <v>1</v>
      </c>
      <c r="D61" s="296">
        <f t="shared" si="267"/>
        <v>0</v>
      </c>
      <c r="E61" s="17"/>
      <c r="F61" s="17"/>
      <c r="G61" s="311">
        <f t="shared" si="268"/>
        <v>5.5544399999999999E-3</v>
      </c>
      <c r="H61" s="311">
        <f t="shared" si="269"/>
        <v>5.5599999999999998E-3</v>
      </c>
      <c r="I61" s="311">
        <f t="shared" si="270"/>
        <v>5.5544399999999996</v>
      </c>
      <c r="J61" s="311">
        <f t="shared" si="271"/>
        <v>999</v>
      </c>
      <c r="K61" s="312"/>
      <c r="L61" s="3"/>
      <c r="M61" s="3"/>
      <c r="N61" s="3"/>
      <c r="O61" s="3"/>
      <c r="P61" s="3"/>
      <c r="Q61" s="3"/>
      <c r="R61" s="3"/>
      <c r="S61" s="3"/>
      <c r="T61" s="290" t="s">
        <v>2</v>
      </c>
      <c r="U61" s="19">
        <f t="shared" si="273"/>
        <v>1</v>
      </c>
      <c r="V61" s="291">
        <f t="shared" si="274"/>
        <v>0</v>
      </c>
      <c r="W61" s="3"/>
      <c r="X61" s="3"/>
      <c r="Y61" s="311">
        <f t="shared" si="275"/>
        <v>5.5544399999999999E-3</v>
      </c>
      <c r="Z61" s="311">
        <f t="shared" si="276"/>
        <v>5.5599999999999998E-3</v>
      </c>
      <c r="AA61" s="311">
        <f t="shared" si="277"/>
        <v>5.5544399999999996</v>
      </c>
      <c r="AB61" s="311">
        <f t="shared" si="278"/>
        <v>999</v>
      </c>
      <c r="AC61" s="312">
        <f t="shared" si="279"/>
        <v>2.9995654882259823</v>
      </c>
      <c r="AD61" s="3"/>
      <c r="AE61" s="3"/>
      <c r="AF61" s="3"/>
      <c r="AG61" s="3"/>
      <c r="AH61" s="3"/>
      <c r="AI61" s="3"/>
      <c r="AJ61" s="3"/>
      <c r="AK61" s="3"/>
      <c r="AL61" s="3"/>
      <c r="AM61" s="290" t="s">
        <v>2</v>
      </c>
      <c r="AN61" s="19">
        <f t="shared" si="280"/>
        <v>1</v>
      </c>
      <c r="AO61" s="291">
        <f t="shared" si="281"/>
        <v>-9.4724220623501151E-2</v>
      </c>
      <c r="AP61" s="3"/>
      <c r="AQ61" s="3"/>
      <c r="AR61" s="311">
        <f t="shared" si="282"/>
        <v>5.5544399999999999E-3</v>
      </c>
      <c r="AS61" s="311">
        <f t="shared" si="283"/>
        <v>5.5599999999999998E-3</v>
      </c>
      <c r="AT61" s="311">
        <f t="shared" si="284"/>
        <v>5.5544399999999996</v>
      </c>
      <c r="AU61" s="311"/>
      <c r="AV61" s="312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290" t="s">
        <v>2</v>
      </c>
      <c r="BJ61" s="19">
        <f t="shared" si="287"/>
        <v>1</v>
      </c>
      <c r="BK61" s="291">
        <f t="shared" si="288"/>
        <v>-4.1366906474820067E-2</v>
      </c>
      <c r="BL61" s="3"/>
      <c r="BM61" s="3"/>
      <c r="BN61" s="311">
        <f t="shared" si="289"/>
        <v>5.5544399999999999E-3</v>
      </c>
      <c r="BO61" s="311">
        <f t="shared" si="290"/>
        <v>5.5599999999999998E-3</v>
      </c>
      <c r="BP61" s="311">
        <f t="shared" si="291"/>
        <v>5.5544399999999996</v>
      </c>
      <c r="BQ61" s="311"/>
      <c r="BR61" s="312"/>
      <c r="BS61" s="3"/>
      <c r="BT61" s="3"/>
      <c r="BU61" s="3"/>
      <c r="BV61" s="3"/>
      <c r="BW61" s="3"/>
      <c r="BX61" s="3"/>
      <c r="BY61" s="3"/>
      <c r="BZ61" s="3"/>
      <c r="CA61" s="3"/>
      <c r="CB61" s="290" t="s">
        <v>2</v>
      </c>
      <c r="CC61" s="19">
        <f t="shared" si="294"/>
        <v>1</v>
      </c>
      <c r="CD61" s="291">
        <f t="shared" si="295"/>
        <v>0</v>
      </c>
      <c r="CE61" s="3"/>
      <c r="CF61" s="3"/>
      <c r="CG61" s="311">
        <f t="shared" si="296"/>
        <v>5.5542099999999995E-3</v>
      </c>
      <c r="CH61" s="311">
        <f t="shared" si="297"/>
        <v>5.7899999999999991E-3</v>
      </c>
      <c r="CI61" s="311">
        <f t="shared" si="298"/>
        <v>5.5542099999999994</v>
      </c>
      <c r="CJ61" s="311">
        <f t="shared" si="299"/>
        <v>959.27633851468056</v>
      </c>
      <c r="CK61" s="312">
        <f t="shared" si="300"/>
        <v>2.9819437323056439</v>
      </c>
      <c r="CL61" s="3"/>
      <c r="CM61" s="3"/>
      <c r="CN61" s="3"/>
      <c r="CO61" s="3"/>
      <c r="CP61" s="3"/>
      <c r="CQ61" s="3"/>
      <c r="CR61" s="3"/>
      <c r="CS61" s="3"/>
      <c r="CT61" s="3"/>
      <c r="CU61" s="290" t="s">
        <v>2</v>
      </c>
      <c r="CV61" s="19">
        <f t="shared" si="301"/>
        <v>1</v>
      </c>
      <c r="CW61" s="291">
        <f t="shared" si="302"/>
        <v>3.357314148681069E-2</v>
      </c>
      <c r="CX61" s="3"/>
      <c r="CY61" s="3"/>
      <c r="CZ61" s="311">
        <f t="shared" si="303"/>
        <v>5.5544399999999999E-3</v>
      </c>
      <c r="DA61" s="311">
        <f t="shared" si="304"/>
        <v>5.5599999999999998E-3</v>
      </c>
      <c r="DB61" s="311">
        <f t="shared" si="305"/>
        <v>5.5544399999999996</v>
      </c>
      <c r="DC61" s="311">
        <f t="shared" si="306"/>
        <v>999</v>
      </c>
      <c r="DD61" s="312">
        <f t="shared" si="307"/>
        <v>2.9995654882259823</v>
      </c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</row>
    <row r="62" spans="2:127" x14ac:dyDescent="0.25">
      <c r="B62" s="290" t="s">
        <v>3</v>
      </c>
      <c r="C62" s="294">
        <f t="shared" si="266"/>
        <v>1</v>
      </c>
      <c r="D62" s="296">
        <f t="shared" si="267"/>
        <v>0.91089189782672031</v>
      </c>
      <c r="E62" s="17"/>
      <c r="F62" s="17"/>
      <c r="G62" s="311">
        <f t="shared" si="268"/>
        <v>57.570393823333333</v>
      </c>
      <c r="H62" s="311">
        <f t="shared" si="269"/>
        <v>52.499510000000001</v>
      </c>
      <c r="I62" s="311">
        <f t="shared" si="270"/>
        <v>57570.393823333332</v>
      </c>
      <c r="J62" s="311">
        <f t="shared" si="271"/>
        <v>1096.5891648004588</v>
      </c>
      <c r="K62" s="312">
        <f t="shared" si="272"/>
        <v>3.0400439503833012</v>
      </c>
      <c r="L62" s="3"/>
      <c r="M62" s="3"/>
      <c r="N62" s="3"/>
      <c r="O62" s="3"/>
      <c r="P62" s="3"/>
      <c r="Q62" s="3"/>
      <c r="R62" s="3"/>
      <c r="S62" s="3"/>
      <c r="T62" s="290" t="s">
        <v>3</v>
      </c>
      <c r="U62" s="19">
        <f t="shared" si="273"/>
        <v>1</v>
      </c>
      <c r="V62" s="291">
        <f t="shared" si="274"/>
        <v>0.98533592088514821</v>
      </c>
      <c r="W62" s="3"/>
      <c r="X62" s="3"/>
      <c r="Y62" s="311">
        <f t="shared" si="275"/>
        <v>57.566023749999999</v>
      </c>
      <c r="Z62" s="311">
        <f t="shared" si="276"/>
        <v>56.869583333333338</v>
      </c>
      <c r="AA62" s="311">
        <f t="shared" si="277"/>
        <v>57566.023749999993</v>
      </c>
      <c r="AB62" s="311">
        <f t="shared" si="278"/>
        <v>1012.2462725387763</v>
      </c>
      <c r="AC62" s="312">
        <f t="shared" si="279"/>
        <v>3.0052861862121758</v>
      </c>
      <c r="AD62" s="3"/>
      <c r="AE62" s="3"/>
      <c r="AF62" s="3"/>
      <c r="AG62" s="3"/>
      <c r="AH62" s="3"/>
      <c r="AI62" s="3"/>
      <c r="AJ62" s="3"/>
      <c r="AK62" s="3"/>
      <c r="AL62" s="3"/>
      <c r="AM62" s="290" t="s">
        <v>3</v>
      </c>
      <c r="AN62" s="19">
        <f t="shared" si="280"/>
        <v>1</v>
      </c>
      <c r="AO62" s="291">
        <f t="shared" si="281"/>
        <v>1.0446070682092325</v>
      </c>
      <c r="AP62" s="3"/>
      <c r="AQ62" s="3"/>
      <c r="AR62" s="311">
        <f t="shared" si="282"/>
        <v>57.562664238333333</v>
      </c>
      <c r="AS62" s="311">
        <f t="shared" si="283"/>
        <v>60.229095000000001</v>
      </c>
      <c r="AT62" s="311">
        <f t="shared" si="284"/>
        <v>57562.664238333338</v>
      </c>
      <c r="AU62" s="311">
        <f t="shared" si="285"/>
        <v>955.72852685788052</v>
      </c>
      <c r="AV62" s="312">
        <f t="shared" si="286"/>
        <v>2.9803345491478854</v>
      </c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290" t="s">
        <v>3</v>
      </c>
      <c r="BJ62" s="19">
        <f t="shared" si="287"/>
        <v>1</v>
      </c>
      <c r="BK62" s="291">
        <f t="shared" si="288"/>
        <v>0.95789890916040998</v>
      </c>
      <c r="BL62" s="3"/>
      <c r="BM62" s="3"/>
      <c r="BN62" s="311">
        <f t="shared" si="289"/>
        <v>57.567650343333334</v>
      </c>
      <c r="BO62" s="311">
        <f t="shared" si="290"/>
        <v>55.242989999999999</v>
      </c>
      <c r="BP62" s="311">
        <f t="shared" si="291"/>
        <v>57567.650343333335</v>
      </c>
      <c r="BQ62" s="311">
        <f t="shared" si="292"/>
        <v>1042.0806394319593</v>
      </c>
      <c r="BR62" s="312">
        <f t="shared" ref="BR62:BR64" si="308">LOG(BQ62)</f>
        <v>3.0179013273178836</v>
      </c>
      <c r="BS62" s="3"/>
      <c r="BT62" s="3"/>
      <c r="BU62" s="3"/>
      <c r="BV62" s="3"/>
      <c r="BW62" s="3"/>
      <c r="BX62" s="3"/>
      <c r="BY62" s="3"/>
      <c r="BZ62" s="3"/>
      <c r="CA62" s="3"/>
      <c r="CB62" s="290" t="s">
        <v>3</v>
      </c>
      <c r="CC62" s="19">
        <f t="shared" si="294"/>
        <v>1</v>
      </c>
      <c r="CD62" s="291">
        <f t="shared" si="295"/>
        <v>0.86095485891371415</v>
      </c>
      <c r="CE62" s="3"/>
      <c r="CF62" s="3"/>
      <c r="CG62" s="311">
        <f t="shared" si="296"/>
        <v>57.573231873333327</v>
      </c>
      <c r="CH62" s="311">
        <f t="shared" si="297"/>
        <v>49.661459999999998</v>
      </c>
      <c r="CI62" s="311">
        <f t="shared" si="298"/>
        <v>57573.23187333333</v>
      </c>
      <c r="CJ62" s="311">
        <f t="shared" si="299"/>
        <v>1159.3141215206588</v>
      </c>
      <c r="CK62" s="312">
        <f t="shared" si="300"/>
        <v>3.0642011260062332</v>
      </c>
      <c r="CL62" s="3"/>
      <c r="CM62" s="3"/>
      <c r="CN62" s="3"/>
      <c r="CO62" s="3"/>
      <c r="CP62" s="3"/>
      <c r="CQ62" s="3"/>
      <c r="CR62" s="3"/>
      <c r="CS62" s="3"/>
      <c r="CT62" s="3"/>
      <c r="CU62" s="290" t="s">
        <v>3</v>
      </c>
      <c r="CV62" s="19">
        <f t="shared" si="301"/>
        <v>1</v>
      </c>
      <c r="CW62" s="291">
        <f t="shared" si="302"/>
        <v>0.87583817959389765</v>
      </c>
      <c r="CX62" s="3"/>
      <c r="CY62" s="3"/>
      <c r="CZ62" s="311">
        <f t="shared" si="303"/>
        <v>57.57241312</v>
      </c>
      <c r="DA62" s="311">
        <f t="shared" si="304"/>
        <v>50.480213333333339</v>
      </c>
      <c r="DB62" s="311">
        <f t="shared" si="305"/>
        <v>57572.413120000005</v>
      </c>
      <c r="DC62" s="311">
        <f t="shared" si="306"/>
        <v>1140.4946476718535</v>
      </c>
      <c r="DD62" s="312">
        <f t="shared" si="307"/>
        <v>3.0570932514784861</v>
      </c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</row>
    <row r="63" spans="2:127" x14ac:dyDescent="0.25">
      <c r="B63" s="290" t="s">
        <v>4</v>
      </c>
      <c r="C63" s="294">
        <f t="shared" si="266"/>
        <v>1</v>
      </c>
      <c r="D63" s="296">
        <f t="shared" si="267"/>
        <v>0.50045673329627505</v>
      </c>
      <c r="E63" s="17"/>
      <c r="F63" s="17"/>
      <c r="G63" s="311">
        <f t="shared" si="268"/>
        <v>44.274145786666665</v>
      </c>
      <c r="H63" s="311">
        <f t="shared" si="269"/>
        <v>22.310880000000001</v>
      </c>
      <c r="I63" s="311">
        <f t="shared" si="270"/>
        <v>44274.145786666661</v>
      </c>
      <c r="J63" s="311">
        <f t="shared" si="271"/>
        <v>1984.419520281883</v>
      </c>
      <c r="K63" s="312">
        <f t="shared" si="272"/>
        <v>3.2976334904408517</v>
      </c>
      <c r="L63" s="3"/>
      <c r="M63" s="3"/>
      <c r="N63" s="3"/>
      <c r="O63" s="3"/>
      <c r="P63" s="3"/>
      <c r="Q63" s="3"/>
      <c r="R63" s="3"/>
      <c r="S63" s="3"/>
      <c r="T63" s="290" t="s">
        <v>4</v>
      </c>
      <c r="U63" s="19">
        <f t="shared" si="273"/>
        <v>1</v>
      </c>
      <c r="V63" s="291">
        <f t="shared" si="274"/>
        <v>0.11901561426621256</v>
      </c>
      <c r="W63" s="3"/>
      <c r="X63" s="3"/>
      <c r="Y63" s="311">
        <f t="shared" si="275"/>
        <v>44.290868959999997</v>
      </c>
      <c r="Z63" s="311">
        <f t="shared" si="276"/>
        <v>5.5877066666666657</v>
      </c>
      <c r="AA63" s="311">
        <f t="shared" si="277"/>
        <v>44290.86896</v>
      </c>
      <c r="AB63" s="311">
        <f t="shared" si="278"/>
        <v>7926.4842630727471</v>
      </c>
      <c r="AC63" s="312">
        <f t="shared" si="279"/>
        <v>3.8990806017296489</v>
      </c>
      <c r="AD63" s="3"/>
      <c r="AE63" s="3"/>
      <c r="AF63" s="3"/>
      <c r="AG63" s="3"/>
      <c r="AH63" s="3"/>
      <c r="AI63" s="3"/>
      <c r="AJ63" s="3"/>
      <c r="AK63" s="3"/>
      <c r="AL63" s="3"/>
      <c r="AM63" s="290" t="s">
        <v>4</v>
      </c>
      <c r="AN63" s="19">
        <f t="shared" si="280"/>
        <v>1</v>
      </c>
      <c r="AO63" s="291">
        <f t="shared" si="281"/>
        <v>0.22045134234589267</v>
      </c>
      <c r="AP63" s="3"/>
      <c r="AQ63" s="3"/>
      <c r="AR63" s="311">
        <f t="shared" si="282"/>
        <v>44.286641796666665</v>
      </c>
      <c r="AS63" s="311">
        <f t="shared" si="283"/>
        <v>9.8148699999999991</v>
      </c>
      <c r="AT63" s="311">
        <f t="shared" si="284"/>
        <v>44286.641796666663</v>
      </c>
      <c r="AU63" s="311">
        <f t="shared" si="285"/>
        <v>4512.1985106951661</v>
      </c>
      <c r="AV63" s="312">
        <f t="shared" si="286"/>
        <v>3.6543881978465325</v>
      </c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290" t="s">
        <v>4</v>
      </c>
      <c r="BJ63" s="19">
        <f t="shared" si="287"/>
        <v>1</v>
      </c>
      <c r="BK63" s="291">
        <f t="shared" si="288"/>
        <v>0.15193367234715616</v>
      </c>
      <c r="BL63" s="3"/>
      <c r="BM63" s="3"/>
      <c r="BN63" s="311">
        <f t="shared" si="289"/>
        <v>44.289697633333333</v>
      </c>
      <c r="BO63" s="311">
        <f t="shared" si="290"/>
        <v>6.7590333333333339</v>
      </c>
      <c r="BP63" s="311">
        <f t="shared" si="291"/>
        <v>44289.697633333337</v>
      </c>
      <c r="BQ63" s="311">
        <f t="shared" si="292"/>
        <v>6552.6674376513411</v>
      </c>
      <c r="BR63" s="312">
        <f t="shared" si="308"/>
        <v>3.8164181271110418</v>
      </c>
      <c r="BS63" s="3"/>
      <c r="BT63" s="3"/>
      <c r="BU63" s="3"/>
      <c r="BV63" s="3"/>
      <c r="BW63" s="3"/>
      <c r="BX63" s="3"/>
      <c r="BY63" s="3"/>
      <c r="BZ63" s="3"/>
      <c r="CA63" s="3"/>
      <c r="CB63" s="290" t="s">
        <v>4</v>
      </c>
      <c r="CC63" s="19">
        <f t="shared" si="294"/>
        <v>1</v>
      </c>
      <c r="CD63" s="291">
        <f t="shared" si="295"/>
        <v>0.59094952440515003</v>
      </c>
      <c r="CE63" s="3"/>
      <c r="CF63" s="3"/>
      <c r="CG63" s="311">
        <f t="shared" si="296"/>
        <v>44.270163756666669</v>
      </c>
      <c r="CH63" s="311">
        <f t="shared" si="297"/>
        <v>26.292909999999999</v>
      </c>
      <c r="CI63" s="311">
        <f t="shared" si="298"/>
        <v>44270.163756666669</v>
      </c>
      <c r="CJ63" s="311">
        <f t="shared" si="299"/>
        <v>1683.7300913693718</v>
      </c>
      <c r="CK63" s="312">
        <f t="shared" si="300"/>
        <v>3.226272473610305</v>
      </c>
      <c r="CL63" s="3"/>
      <c r="CM63" s="3"/>
      <c r="CN63" s="3"/>
      <c r="CO63" s="3"/>
      <c r="CP63" s="3"/>
      <c r="CQ63" s="3"/>
      <c r="CR63" s="3"/>
      <c r="CS63" s="3"/>
      <c r="CT63" s="3"/>
      <c r="CU63" s="290" t="s">
        <v>4</v>
      </c>
      <c r="CV63" s="19">
        <f t="shared" si="301"/>
        <v>1</v>
      </c>
      <c r="CW63" s="291">
        <f t="shared" si="302"/>
        <v>0.19193250746843032</v>
      </c>
      <c r="CX63" s="3"/>
      <c r="CY63" s="3"/>
      <c r="CZ63" s="311">
        <f t="shared" si="303"/>
        <v>44.287919316666667</v>
      </c>
      <c r="DA63" s="311">
        <f t="shared" si="304"/>
        <v>8.53735</v>
      </c>
      <c r="DB63" s="311">
        <f t="shared" si="305"/>
        <v>44287.919316666666</v>
      </c>
      <c r="DC63" s="311">
        <f t="shared" si="306"/>
        <v>5187.5487495143889</v>
      </c>
      <c r="DD63" s="312">
        <f t="shared" si="307"/>
        <v>3.7149621909819546</v>
      </c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</row>
    <row r="64" spans="2:127" x14ac:dyDescent="0.25">
      <c r="B64" s="290" t="s">
        <v>5</v>
      </c>
      <c r="C64" s="294">
        <f t="shared" si="266"/>
        <v>1</v>
      </c>
      <c r="D64" s="296">
        <f t="shared" si="267"/>
        <v>0.59140297670970976</v>
      </c>
      <c r="E64" s="17"/>
      <c r="F64" s="17"/>
      <c r="G64" s="311">
        <f t="shared" si="268"/>
        <v>41.275730056666667</v>
      </c>
      <c r="H64" s="311">
        <f t="shared" si="269"/>
        <v>24.456610000000001</v>
      </c>
      <c r="I64" s="311">
        <f t="shared" si="270"/>
        <v>41275.730056666667</v>
      </c>
      <c r="J64" s="311">
        <f t="shared" si="271"/>
        <v>1687.712649327387</v>
      </c>
      <c r="K64" s="312">
        <f t="shared" si="272"/>
        <v>3.2272985054207424</v>
      </c>
      <c r="L64" s="3"/>
      <c r="M64" s="3"/>
      <c r="N64" s="3"/>
      <c r="O64" s="3"/>
      <c r="P64" s="3"/>
      <c r="Q64" s="3"/>
      <c r="R64" s="3"/>
      <c r="S64" s="3"/>
      <c r="T64" s="290" t="s">
        <v>5</v>
      </c>
      <c r="U64" s="19">
        <f t="shared" si="273"/>
        <v>1</v>
      </c>
      <c r="V64" s="291">
        <f t="shared" si="274"/>
        <v>0.21583502124607024</v>
      </c>
      <c r="W64" s="3"/>
      <c r="X64" s="3"/>
      <c r="Y64" s="311">
        <f t="shared" si="275"/>
        <v>41.291258380000002</v>
      </c>
      <c r="Z64" s="311">
        <f t="shared" si="276"/>
        <v>8.9282866666666667</v>
      </c>
      <c r="AA64" s="311">
        <f t="shared" si="277"/>
        <v>41291.258379999999</v>
      </c>
      <c r="AB64" s="311">
        <f t="shared" si="278"/>
        <v>4624.7684378413778</v>
      </c>
      <c r="AC64" s="312">
        <f t="shared" si="279"/>
        <v>3.6650899924944373</v>
      </c>
      <c r="AD64" s="3"/>
      <c r="AE64" s="3"/>
      <c r="AF64" s="3"/>
      <c r="AG64" s="3"/>
      <c r="AH64" s="3"/>
      <c r="AI64" s="3"/>
      <c r="AJ64" s="3"/>
      <c r="AK64" s="3"/>
      <c r="AL64" s="3"/>
      <c r="AM64" s="290" t="s">
        <v>5</v>
      </c>
      <c r="AN64" s="19">
        <f t="shared" si="280"/>
        <v>1</v>
      </c>
      <c r="AO64" s="291">
        <f t="shared" si="281"/>
        <v>0.34623632855251019</v>
      </c>
      <c r="AP64" s="3"/>
      <c r="AQ64" s="3"/>
      <c r="AR64" s="311">
        <f t="shared" si="282"/>
        <v>41.285877791666664</v>
      </c>
      <c r="AS64" s="311">
        <f t="shared" si="283"/>
        <v>14.308875</v>
      </c>
      <c r="AT64" s="311">
        <f t="shared" si="284"/>
        <v>41285.877791666666</v>
      </c>
      <c r="AU64" s="311">
        <f t="shared" si="285"/>
        <v>2885.3335983203897</v>
      </c>
      <c r="AV64" s="312">
        <f t="shared" si="286"/>
        <v>3.4601960329281405</v>
      </c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290" t="s">
        <v>5</v>
      </c>
      <c r="BJ64" s="19">
        <f t="shared" si="287"/>
        <v>1</v>
      </c>
      <c r="BK64" s="291">
        <f t="shared" si="288"/>
        <v>0.19914712249888136</v>
      </c>
      <c r="BL64" s="3"/>
      <c r="BM64" s="3"/>
      <c r="BN64" s="311">
        <f t="shared" si="289"/>
        <v>41.291950280000002</v>
      </c>
      <c r="BO64" s="311">
        <f t="shared" si="290"/>
        <v>8.2363866666666681</v>
      </c>
      <c r="BP64" s="311">
        <f t="shared" si="291"/>
        <v>41291.950280000005</v>
      </c>
      <c r="BQ64" s="311">
        <f t="shared" si="292"/>
        <v>5013.357428581141</v>
      </c>
      <c r="BR64" s="312">
        <f t="shared" si="308"/>
        <v>3.7001286688513897</v>
      </c>
      <c r="BS64" s="3"/>
      <c r="BT64" s="3"/>
      <c r="BU64" s="3"/>
      <c r="BV64" s="3"/>
      <c r="BW64" s="3"/>
      <c r="BX64" s="3"/>
      <c r="BY64" s="3"/>
      <c r="BZ64" s="3"/>
      <c r="CA64" s="3"/>
      <c r="CB64" s="290" t="s">
        <v>5</v>
      </c>
      <c r="CC64" s="19">
        <f t="shared" si="294"/>
        <v>1</v>
      </c>
      <c r="CD64" s="291">
        <f t="shared" si="295"/>
        <v>0.56101247645692631</v>
      </c>
      <c r="CE64" s="3"/>
      <c r="CF64" s="3"/>
      <c r="CG64" s="311">
        <f t="shared" si="296"/>
        <v>41.277007953333332</v>
      </c>
      <c r="CH64" s="311">
        <f t="shared" si="297"/>
        <v>23.178713333333334</v>
      </c>
      <c r="CI64" s="311">
        <f t="shared" si="298"/>
        <v>41277.007953333334</v>
      </c>
      <c r="CJ64" s="311">
        <f t="shared" si="299"/>
        <v>1780.8153265337994</v>
      </c>
      <c r="CK64" s="312">
        <f t="shared" si="300"/>
        <v>3.2506188847491755</v>
      </c>
      <c r="CL64" s="3"/>
      <c r="CM64" s="3"/>
      <c r="CN64" s="3"/>
      <c r="CO64" s="3"/>
      <c r="CP64" s="3"/>
      <c r="CQ64" s="3"/>
      <c r="CR64" s="3"/>
      <c r="CS64" s="3"/>
      <c r="CT64" s="3"/>
      <c r="CU64" s="290" t="s">
        <v>5</v>
      </c>
      <c r="CV64" s="19">
        <f t="shared" si="301"/>
        <v>1</v>
      </c>
      <c r="CW64" s="291">
        <f t="shared" si="302"/>
        <v>0.25166157441096304</v>
      </c>
      <c r="CX64" s="3"/>
      <c r="CY64" s="3"/>
      <c r="CZ64" s="311">
        <f t="shared" si="303"/>
        <v>41.289782256666669</v>
      </c>
      <c r="DA64" s="311">
        <f t="shared" si="304"/>
        <v>10.404409999999999</v>
      </c>
      <c r="DB64" s="311">
        <f t="shared" si="305"/>
        <v>41289.782256666665</v>
      </c>
      <c r="DC64" s="311">
        <f t="shared" si="306"/>
        <v>3968.4885790416438</v>
      </c>
      <c r="DD64" s="312">
        <f t="shared" si="307"/>
        <v>3.5986251347824307</v>
      </c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</row>
    <row r="65" spans="2:127" x14ac:dyDescent="0.25">
      <c r="B65" s="3"/>
      <c r="C65" s="17"/>
      <c r="D65" s="17"/>
      <c r="E65" s="17"/>
      <c r="F65" s="17"/>
      <c r="G65" s="313"/>
      <c r="H65" s="313"/>
      <c r="I65" s="313"/>
      <c r="J65" s="313"/>
      <c r="K65" s="31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1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1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1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1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1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</row>
    <row r="66" spans="2:127" x14ac:dyDescent="0.25">
      <c r="B66" s="19" t="s">
        <v>12</v>
      </c>
      <c r="C66" s="318">
        <v>250</v>
      </c>
      <c r="D66" s="319"/>
      <c r="E66" s="319"/>
      <c r="F66" s="319"/>
      <c r="G66" s="319"/>
      <c r="H66" s="319"/>
      <c r="I66" s="319"/>
      <c r="J66" s="319"/>
      <c r="K66" s="320"/>
      <c r="L66" s="3"/>
      <c r="M66" s="3"/>
      <c r="N66" s="3"/>
      <c r="O66" s="3"/>
      <c r="P66" s="3"/>
      <c r="Q66" s="3"/>
      <c r="R66" s="3"/>
      <c r="S66" s="3"/>
      <c r="T66" s="290" t="s">
        <v>12</v>
      </c>
      <c r="U66" s="309">
        <v>250</v>
      </c>
      <c r="V66" s="309"/>
      <c r="W66" s="309"/>
      <c r="X66" s="309"/>
      <c r="Y66" s="309"/>
      <c r="Z66" s="309"/>
      <c r="AA66" s="319"/>
      <c r="AB66" s="309"/>
      <c r="AC66" s="309"/>
      <c r="AD66" s="3"/>
      <c r="AE66" s="3"/>
      <c r="AF66" s="3"/>
      <c r="AG66" s="3"/>
      <c r="AH66" s="3"/>
      <c r="AI66" s="3"/>
      <c r="AJ66" s="3"/>
      <c r="AK66" s="3"/>
      <c r="AL66" s="3"/>
      <c r="AM66" s="290" t="s">
        <v>12</v>
      </c>
      <c r="AN66" s="309">
        <v>250</v>
      </c>
      <c r="AO66" s="309"/>
      <c r="AP66" s="309"/>
      <c r="AQ66" s="309"/>
      <c r="AR66" s="309"/>
      <c r="AS66" s="309"/>
      <c r="AT66" s="319"/>
      <c r="AU66" s="309"/>
      <c r="AV66" s="309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290" t="s">
        <v>12</v>
      </c>
      <c r="BJ66" s="309">
        <v>250</v>
      </c>
      <c r="BK66" s="309"/>
      <c r="BL66" s="309"/>
      <c r="BM66" s="309"/>
      <c r="BN66" s="309"/>
      <c r="BO66" s="309"/>
      <c r="BP66" s="319"/>
      <c r="BQ66" s="309"/>
      <c r="BR66" s="309"/>
      <c r="BS66" s="3"/>
      <c r="BT66" s="3"/>
      <c r="BU66" s="3"/>
      <c r="BV66" s="3"/>
      <c r="BW66" s="3"/>
      <c r="BX66" s="3"/>
      <c r="BY66" s="3"/>
      <c r="BZ66" s="3"/>
      <c r="CA66" s="3"/>
      <c r="CB66" s="290" t="s">
        <v>12</v>
      </c>
      <c r="CC66" s="309">
        <v>250</v>
      </c>
      <c r="CD66" s="309"/>
      <c r="CE66" s="309"/>
      <c r="CF66" s="309"/>
      <c r="CG66" s="309"/>
      <c r="CH66" s="309"/>
      <c r="CI66" s="319"/>
      <c r="CJ66" s="309"/>
      <c r="CK66" s="309"/>
      <c r="CL66" s="3"/>
      <c r="CM66" s="3"/>
      <c r="CN66" s="3"/>
      <c r="CO66" s="3"/>
      <c r="CP66" s="3"/>
      <c r="CQ66" s="3"/>
      <c r="CR66" s="3"/>
      <c r="CS66" s="3"/>
      <c r="CT66" s="3"/>
      <c r="CU66" s="290" t="s">
        <v>12</v>
      </c>
      <c r="CV66" s="309">
        <v>250</v>
      </c>
      <c r="CW66" s="309"/>
      <c r="CX66" s="309"/>
      <c r="CY66" s="309"/>
      <c r="CZ66" s="309"/>
      <c r="DA66" s="309"/>
      <c r="DB66" s="319"/>
      <c r="DC66" s="309"/>
      <c r="DD66" s="309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</row>
    <row r="67" spans="2:127" ht="18" x14ac:dyDescent="0.25">
      <c r="B67" s="19" t="s">
        <v>13</v>
      </c>
      <c r="C67" s="306">
        <v>0</v>
      </c>
      <c r="D67" s="306">
        <v>50</v>
      </c>
      <c r="E67" s="307"/>
      <c r="F67" s="307"/>
      <c r="G67" s="315" t="s">
        <v>186</v>
      </c>
      <c r="H67" s="316" t="s">
        <v>184</v>
      </c>
      <c r="I67" s="316" t="s">
        <v>185</v>
      </c>
      <c r="J67" s="316" t="s">
        <v>25</v>
      </c>
      <c r="K67" s="317" t="s">
        <v>174</v>
      </c>
      <c r="L67" s="3"/>
      <c r="M67" s="3"/>
      <c r="N67" s="3"/>
      <c r="O67" s="3"/>
      <c r="P67" s="3"/>
      <c r="Q67" s="3"/>
      <c r="R67" s="3"/>
      <c r="S67" s="3"/>
      <c r="T67" s="19" t="s">
        <v>13</v>
      </c>
      <c r="U67" s="297">
        <v>0</v>
      </c>
      <c r="V67" s="297">
        <v>50</v>
      </c>
      <c r="W67" s="3"/>
      <c r="X67" s="3"/>
      <c r="Y67" s="315" t="s">
        <v>181</v>
      </c>
      <c r="Z67" s="316" t="s">
        <v>184</v>
      </c>
      <c r="AA67" s="316" t="s">
        <v>185</v>
      </c>
      <c r="AB67" s="316" t="s">
        <v>25</v>
      </c>
      <c r="AC67" s="317" t="s">
        <v>174</v>
      </c>
      <c r="AD67" s="3"/>
      <c r="AE67" s="3"/>
      <c r="AF67" s="3"/>
      <c r="AG67" s="3"/>
      <c r="AH67" s="3"/>
      <c r="AI67" s="3"/>
      <c r="AJ67" s="3"/>
      <c r="AK67" s="3"/>
      <c r="AL67" s="3"/>
      <c r="AM67" s="19" t="s">
        <v>13</v>
      </c>
      <c r="AN67" s="297">
        <v>0</v>
      </c>
      <c r="AO67" s="297">
        <v>50</v>
      </c>
      <c r="AP67" s="3"/>
      <c r="AQ67" s="3"/>
      <c r="AR67" s="315" t="s">
        <v>181</v>
      </c>
      <c r="AS67" s="316" t="s">
        <v>184</v>
      </c>
      <c r="AT67" s="316" t="s">
        <v>185</v>
      </c>
      <c r="AU67" s="316" t="s">
        <v>25</v>
      </c>
      <c r="AV67" s="317" t="s">
        <v>174</v>
      </c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19" t="s">
        <v>13</v>
      </c>
      <c r="BJ67" s="297">
        <v>0</v>
      </c>
      <c r="BK67" s="297">
        <v>50</v>
      </c>
      <c r="BL67" s="3"/>
      <c r="BM67" s="3"/>
      <c r="BN67" s="315" t="s">
        <v>181</v>
      </c>
      <c r="BO67" s="316" t="s">
        <v>184</v>
      </c>
      <c r="BP67" s="316" t="s">
        <v>185</v>
      </c>
      <c r="BQ67" s="316" t="s">
        <v>25</v>
      </c>
      <c r="BR67" s="317" t="s">
        <v>174</v>
      </c>
      <c r="BS67" s="3"/>
      <c r="BT67" s="3"/>
      <c r="BU67" s="3"/>
      <c r="BV67" s="3"/>
      <c r="BW67" s="3"/>
      <c r="BX67" s="3"/>
      <c r="BY67" s="3"/>
      <c r="BZ67" s="3"/>
      <c r="CA67" s="3"/>
      <c r="CB67" s="19" t="s">
        <v>13</v>
      </c>
      <c r="CC67" s="297">
        <v>0</v>
      </c>
      <c r="CD67" s="297">
        <v>50</v>
      </c>
      <c r="CE67" s="3"/>
      <c r="CF67" s="3"/>
      <c r="CG67" s="315" t="s">
        <v>181</v>
      </c>
      <c r="CH67" s="316" t="s">
        <v>184</v>
      </c>
      <c r="CI67" s="316" t="s">
        <v>185</v>
      </c>
      <c r="CJ67" s="316" t="s">
        <v>25</v>
      </c>
      <c r="CK67" s="317" t="s">
        <v>174</v>
      </c>
      <c r="CL67" s="3"/>
      <c r="CM67" s="3"/>
      <c r="CN67" s="3"/>
      <c r="CO67" s="3"/>
      <c r="CP67" s="3"/>
      <c r="CQ67" s="3"/>
      <c r="CR67" s="3"/>
      <c r="CS67" s="3"/>
      <c r="CT67" s="3"/>
      <c r="CU67" s="19" t="s">
        <v>13</v>
      </c>
      <c r="CV67" s="297">
        <v>0</v>
      </c>
      <c r="CW67" s="297" t="s">
        <v>172</v>
      </c>
      <c r="CX67" s="3"/>
      <c r="CY67" s="3"/>
      <c r="CZ67" s="315" t="s">
        <v>181</v>
      </c>
      <c r="DA67" s="316" t="s">
        <v>184</v>
      </c>
      <c r="DB67" s="316" t="s">
        <v>185</v>
      </c>
      <c r="DC67" s="316" t="s">
        <v>25</v>
      </c>
      <c r="DD67" s="317" t="s">
        <v>174</v>
      </c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</row>
    <row r="68" spans="2:127" x14ac:dyDescent="0.25">
      <c r="B68" s="290" t="s">
        <v>0</v>
      </c>
      <c r="C68" s="294">
        <f>T13/T13</f>
        <v>1</v>
      </c>
      <c r="D68" s="296">
        <f>(AR13-AC13)/T13</f>
        <v>0.84328785658158445</v>
      </c>
      <c r="E68" s="307"/>
      <c r="F68" s="307"/>
      <c r="G68" s="311">
        <f>(T13-H68)/1000</f>
        <v>132.78317257</v>
      </c>
      <c r="H68" s="311">
        <f>AR13/1000</f>
        <v>112.08076333333332</v>
      </c>
      <c r="I68" s="311">
        <f>(G68*$B$19)/($F$19/1000000)</f>
        <v>132783.17257</v>
      </c>
      <c r="J68" s="311">
        <f>I68/H68</f>
        <v>1184.7097451959419</v>
      </c>
      <c r="K68" s="312">
        <f>LOG(J68)</f>
        <v>3.0736119608943056</v>
      </c>
      <c r="L68" s="3"/>
      <c r="M68" s="3"/>
      <c r="N68" s="3"/>
      <c r="O68" s="3"/>
      <c r="P68" s="3"/>
      <c r="Q68" s="3"/>
      <c r="R68" s="3"/>
      <c r="S68" s="3"/>
      <c r="T68" s="290" t="s">
        <v>0</v>
      </c>
      <c r="U68" s="19">
        <f>T13/T13</f>
        <v>1</v>
      </c>
      <c r="V68" s="291">
        <f>(BP13-BA13)/T13</f>
        <v>0.95195456692508906</v>
      </c>
      <c r="W68" s="3"/>
      <c r="X68" s="3"/>
      <c r="Y68" s="311">
        <f>(T13-Z68)/1000</f>
        <v>132.76871432666667</v>
      </c>
      <c r="Z68" s="311">
        <f>BP13/1000</f>
        <v>126.53900666666667</v>
      </c>
      <c r="AA68" s="311">
        <f>(Y68*$B$19)/($F$19/1000000)</f>
        <v>132768.71432666667</v>
      </c>
      <c r="AB68" s="311">
        <f>AA68/Z68</f>
        <v>1049.2315201778888</v>
      </c>
      <c r="AC68" s="312">
        <f>LOG(AB68)</f>
        <v>3.0208713288433122</v>
      </c>
      <c r="AD68" s="3"/>
      <c r="AE68" s="3"/>
      <c r="AF68" s="3"/>
      <c r="AG68" s="3"/>
      <c r="AH68" s="3"/>
      <c r="AI68" s="3"/>
      <c r="AJ68" s="3"/>
      <c r="AK68" s="3"/>
      <c r="AL68" s="3"/>
      <c r="AM68" s="290" t="s">
        <v>0</v>
      </c>
      <c r="AN68" s="19">
        <f>T13/T13</f>
        <v>1</v>
      </c>
      <c r="AO68" s="294" t="s">
        <v>170</v>
      </c>
      <c r="AP68" s="3"/>
      <c r="AQ68" s="3"/>
      <c r="AR68" s="311">
        <f>($T13-AS68)/1000</f>
        <v>132.89525333333333</v>
      </c>
      <c r="AS68" s="311"/>
      <c r="AT68" s="311">
        <f>(AR68*$B$19)/($F$19/1000000)</f>
        <v>132895.25333333333</v>
      </c>
      <c r="AU68" s="311"/>
      <c r="AV68" s="312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290" t="s">
        <v>0</v>
      </c>
      <c r="BJ68" s="19">
        <f>T13/T13</f>
        <v>1</v>
      </c>
      <c r="BK68" s="19" t="s">
        <v>170</v>
      </c>
      <c r="BL68" s="3"/>
      <c r="BM68" s="3"/>
      <c r="BN68" s="311">
        <f>($T13-BO68)/1000</f>
        <v>132.89525333333333</v>
      </c>
      <c r="BO68" s="311"/>
      <c r="BP68" s="311">
        <f>(BN68*$B$19)/($F$19/1000000)</f>
        <v>132895.25333333333</v>
      </c>
      <c r="BQ68" s="311"/>
      <c r="BR68" s="312"/>
      <c r="BS68" s="3"/>
      <c r="BT68" s="3"/>
      <c r="BU68" s="3"/>
      <c r="BV68" s="3"/>
      <c r="BW68" s="3"/>
      <c r="BX68" s="3"/>
      <c r="BY68" s="3"/>
      <c r="BZ68" s="3"/>
      <c r="CA68" s="3"/>
      <c r="CB68" s="290" t="s">
        <v>0</v>
      </c>
      <c r="CC68" s="19">
        <f>T13/T13</f>
        <v>1</v>
      </c>
      <c r="CD68" s="291">
        <f>(DL13-CW13)/T13</f>
        <v>1.0010564711415828</v>
      </c>
      <c r="CE68" s="3"/>
      <c r="CF68" s="3"/>
      <c r="CG68" s="311">
        <f>($T13-CH68)/1000</f>
        <v>132.76219905666667</v>
      </c>
      <c r="CH68" s="311">
        <f>DL13/1000</f>
        <v>133.05427666666665</v>
      </c>
      <c r="CI68" s="311">
        <f>(CG68*$B$19)/($F$19/1000000)</f>
        <v>132762.19905666666</v>
      </c>
      <c r="CJ68" s="311">
        <f>CI68/CH68</f>
        <v>997.80482358540257</v>
      </c>
      <c r="CK68" s="312">
        <f>LOG(CJ68)</f>
        <v>2.9990455990734572</v>
      </c>
      <c r="CL68" s="3"/>
      <c r="CM68" s="3"/>
      <c r="CN68" s="3"/>
      <c r="CO68" s="3"/>
      <c r="CP68" s="3"/>
      <c r="CQ68" s="3"/>
      <c r="CR68" s="3"/>
      <c r="CS68" s="3"/>
      <c r="CT68" s="3"/>
      <c r="CU68" s="290" t="s">
        <v>0</v>
      </c>
      <c r="CV68" s="19">
        <f>T13/T13</f>
        <v>1</v>
      </c>
      <c r="CW68" s="19" t="s">
        <v>170</v>
      </c>
      <c r="CX68" s="3"/>
      <c r="CY68" s="3"/>
      <c r="CZ68" s="311">
        <f>($T13-DA68)/1000</f>
        <v>132.89525333333333</v>
      </c>
      <c r="DA68" s="311"/>
      <c r="DB68" s="311">
        <f>(CZ68*$B$19)/($F$19/1000000)</f>
        <v>132895.25333333333</v>
      </c>
      <c r="DC68" s="311"/>
      <c r="DD68" s="312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</row>
    <row r="69" spans="2:127" x14ac:dyDescent="0.25">
      <c r="B69" s="290" t="s">
        <v>1</v>
      </c>
      <c r="C69" s="294">
        <f t="shared" ref="C69:C73" si="309">T14/T14</f>
        <v>1</v>
      </c>
      <c r="D69" s="296">
        <f t="shared" ref="D69:D73" si="310">(AR14-AC14)/T14</f>
        <v>0.71012406395095529</v>
      </c>
      <c r="E69" s="307"/>
      <c r="F69" s="307"/>
      <c r="G69" s="311">
        <f t="shared" ref="G69:G73" si="311">(T14-H69)/1000</f>
        <v>144.10787310333333</v>
      </c>
      <c r="H69" s="311">
        <f t="shared" ref="H69:H73" si="312">AR14/1000</f>
        <v>102.43022999999999</v>
      </c>
      <c r="I69" s="311">
        <f t="shared" ref="I69:I73" si="313">(G69*$B$19)/($F$19/1000000)</f>
        <v>144107.87310333332</v>
      </c>
      <c r="J69" s="311">
        <f t="shared" ref="J69:J73" si="314">I69/H69</f>
        <v>1406.8881140199853</v>
      </c>
      <c r="K69" s="312">
        <f t="shared" ref="K69:K73" si="315">LOG(J69)</f>
        <v>3.1482595605507053</v>
      </c>
      <c r="L69" s="3"/>
      <c r="M69" s="3"/>
      <c r="N69" s="3"/>
      <c r="O69" s="3"/>
      <c r="P69" s="3"/>
      <c r="Q69" s="3"/>
      <c r="R69" s="3"/>
      <c r="S69" s="3"/>
      <c r="T69" s="290" t="s">
        <v>1</v>
      </c>
      <c r="U69" s="19">
        <f t="shared" ref="U69:U73" si="316">T14/T14</f>
        <v>1</v>
      </c>
      <c r="V69" s="291">
        <f t="shared" ref="V69:V73" si="317">(BP14-BA14)/T14</f>
        <v>0.58644963671227268</v>
      </c>
      <c r="W69" s="3"/>
      <c r="X69" s="3"/>
      <c r="Y69" s="311">
        <f t="shared" ref="Y69:Y73" si="318">(T14-Z69)/1000</f>
        <v>144.12568564666668</v>
      </c>
      <c r="Z69" s="311">
        <f t="shared" ref="Z69:Z73" si="319">BP14/1000</f>
        <v>84.617686666666657</v>
      </c>
      <c r="AA69" s="311">
        <f t="shared" ref="AA69:AA73" si="320">(Y69*$B$19)/($F$19/1000000)</f>
        <v>144125.68564666668</v>
      </c>
      <c r="AB69" s="311">
        <f t="shared" ref="AB69:AB73" si="321">AA69/Z69</f>
        <v>1703.2572187233043</v>
      </c>
      <c r="AC69" s="312">
        <f t="shared" ref="AC69" si="322">LOG(AB69)</f>
        <v>3.2312802382367423</v>
      </c>
      <c r="AD69" s="3"/>
      <c r="AE69" s="3"/>
      <c r="AF69" s="3"/>
      <c r="AG69" s="3"/>
      <c r="AH69" s="3"/>
      <c r="AI69" s="3"/>
      <c r="AJ69" s="3"/>
      <c r="AK69" s="3"/>
      <c r="AL69" s="3"/>
      <c r="AM69" s="290" t="s">
        <v>1</v>
      </c>
      <c r="AN69" s="19">
        <f t="shared" ref="AN69:AN73" si="323">T14/T14</f>
        <v>1</v>
      </c>
      <c r="AO69" s="294" t="s">
        <v>170</v>
      </c>
      <c r="AP69" s="3"/>
      <c r="AQ69" s="3"/>
      <c r="AR69" s="311">
        <f t="shared" ref="AR69:AR73" si="324">($T14-AS69)/1000</f>
        <v>144.21030333333334</v>
      </c>
      <c r="AS69" s="311"/>
      <c r="AT69" s="311">
        <f t="shared" ref="AT69:AT73" si="325">(AR69*$B$19)/($F$19/1000000)</f>
        <v>144210.30333333334</v>
      </c>
      <c r="AU69" s="311"/>
      <c r="AV69" s="312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290" t="s">
        <v>1</v>
      </c>
      <c r="BJ69" s="19">
        <f t="shared" ref="BJ69:BJ73" si="326">T14/T14</f>
        <v>1</v>
      </c>
      <c r="BK69" s="19" t="s">
        <v>170</v>
      </c>
      <c r="BL69" s="3"/>
      <c r="BM69" s="3"/>
      <c r="BN69" s="311">
        <f t="shared" ref="BN69:BN73" si="327">($T14-BO69)/1000</f>
        <v>144.21030333333334</v>
      </c>
      <c r="BO69" s="311"/>
      <c r="BP69" s="311">
        <f t="shared" ref="BP69:BP73" si="328">(BN69*$B$19)/($F$19/1000000)</f>
        <v>144210.30333333334</v>
      </c>
      <c r="BQ69" s="311"/>
      <c r="BR69" s="312"/>
      <c r="BS69" s="3"/>
      <c r="BT69" s="3"/>
      <c r="BU69" s="3"/>
      <c r="BV69" s="3"/>
      <c r="BW69" s="3"/>
      <c r="BX69" s="3"/>
      <c r="BY69" s="3"/>
      <c r="BZ69" s="3"/>
      <c r="CA69" s="3"/>
      <c r="CB69" s="290" t="s">
        <v>1</v>
      </c>
      <c r="CC69" s="19">
        <f t="shared" ref="CC69:CC73" si="329">T14/T14</f>
        <v>1</v>
      </c>
      <c r="CD69" s="291">
        <f t="shared" ref="CD69:CD73" si="330">(DL14-CW14)/T14</f>
        <v>0.96053594506227036</v>
      </c>
      <c r="CE69" s="3"/>
      <c r="CF69" s="3"/>
      <c r="CG69" s="311">
        <f t="shared" ref="CG69:CG73" si="331">($T14-CH69)/1000</f>
        <v>144.07175622</v>
      </c>
      <c r="CH69" s="311">
        <f t="shared" ref="CH69:CH73" si="332">DL14/1000</f>
        <v>138.54711333333333</v>
      </c>
      <c r="CI69" s="311">
        <f t="shared" ref="CI69:CI73" si="333">(CG69*$B$19)/($F$19/1000000)</f>
        <v>144071.75622000001</v>
      </c>
      <c r="CJ69" s="311">
        <f t="shared" ref="CJ69:CJ73" si="334">CI69/CH69</f>
        <v>1039.8755539090507</v>
      </c>
      <c r="CK69" s="312">
        <f t="shared" ref="CK69" si="335">LOG(CJ69)</f>
        <v>3.0169813686406739</v>
      </c>
      <c r="CL69" s="3"/>
      <c r="CM69" s="3"/>
      <c r="CN69" s="3"/>
      <c r="CO69" s="3"/>
      <c r="CP69" s="3"/>
      <c r="CQ69" s="3"/>
      <c r="CR69" s="3"/>
      <c r="CS69" s="3"/>
      <c r="CT69" s="3"/>
      <c r="CU69" s="290" t="s">
        <v>1</v>
      </c>
      <c r="CV69" s="19">
        <f t="shared" ref="CV69:CV73" si="336">T14/T14</f>
        <v>1</v>
      </c>
      <c r="CW69" s="19" t="s">
        <v>170</v>
      </c>
      <c r="CX69" s="3"/>
      <c r="CY69" s="3"/>
      <c r="CZ69" s="311">
        <f t="shared" ref="CZ69:CZ73" si="337">($T14-DA69)/1000</f>
        <v>144.21030333333334</v>
      </c>
      <c r="DA69" s="311"/>
      <c r="DB69" s="311">
        <f t="shared" ref="DB69:DB73" si="338">(CZ69*$B$19)/($F$19/1000000)</f>
        <v>144210.30333333334</v>
      </c>
      <c r="DC69" s="311"/>
      <c r="DD69" s="312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</row>
    <row r="70" spans="2:127" x14ac:dyDescent="0.25">
      <c r="B70" s="290" t="s">
        <v>2</v>
      </c>
      <c r="C70" s="294">
        <f t="shared" si="309"/>
        <v>1</v>
      </c>
      <c r="D70" s="296">
        <f t="shared" si="310"/>
        <v>0</v>
      </c>
      <c r="E70" s="307"/>
      <c r="F70" s="307"/>
      <c r="G70" s="311">
        <f t="shared" si="311"/>
        <v>5.5544399999999999E-3</v>
      </c>
      <c r="H70" s="311">
        <f t="shared" si="312"/>
        <v>5.5599999999999998E-3</v>
      </c>
      <c r="I70" s="311">
        <f t="shared" si="313"/>
        <v>5.5544399999999996</v>
      </c>
      <c r="J70" s="311">
        <f t="shared" si="314"/>
        <v>999</v>
      </c>
      <c r="K70" s="312"/>
      <c r="L70" s="3"/>
      <c r="M70" s="3"/>
      <c r="N70" s="3"/>
      <c r="O70" s="3"/>
      <c r="P70" s="3"/>
      <c r="Q70" s="3"/>
      <c r="R70" s="3"/>
      <c r="S70" s="3"/>
      <c r="T70" s="290" t="s">
        <v>2</v>
      </c>
      <c r="U70" s="19">
        <f t="shared" si="316"/>
        <v>1</v>
      </c>
      <c r="V70" s="291">
        <f t="shared" si="317"/>
        <v>0</v>
      </c>
      <c r="W70" s="3"/>
      <c r="X70" s="3"/>
      <c r="Y70" s="311">
        <f t="shared" si="318"/>
        <v>5.5544399999999999E-3</v>
      </c>
      <c r="Z70" s="311">
        <f t="shared" si="319"/>
        <v>5.5599999999999998E-3</v>
      </c>
      <c r="AA70" s="311">
        <f t="shared" si="320"/>
        <v>5.5544399999999996</v>
      </c>
      <c r="AB70" s="311">
        <f t="shared" si="321"/>
        <v>999</v>
      </c>
      <c r="AC70" s="312"/>
      <c r="AD70" s="3"/>
      <c r="AE70" s="3"/>
      <c r="AF70" s="3"/>
      <c r="AG70" s="3"/>
      <c r="AH70" s="3"/>
      <c r="AI70" s="3"/>
      <c r="AJ70" s="3"/>
      <c r="AK70" s="3"/>
      <c r="AL70" s="3"/>
      <c r="AM70" s="290" t="s">
        <v>2</v>
      </c>
      <c r="AN70" s="19">
        <f t="shared" si="323"/>
        <v>1</v>
      </c>
      <c r="AO70" s="294" t="s">
        <v>170</v>
      </c>
      <c r="AP70" s="3"/>
      <c r="AQ70" s="3"/>
      <c r="AR70" s="311">
        <f t="shared" si="324"/>
        <v>5.5599999999999998E-3</v>
      </c>
      <c r="AS70" s="311"/>
      <c r="AT70" s="311">
        <f t="shared" si="325"/>
        <v>5.56</v>
      </c>
      <c r="AU70" s="311"/>
      <c r="AV70" s="312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290" t="s">
        <v>2</v>
      </c>
      <c r="BJ70" s="19">
        <f t="shared" si="326"/>
        <v>1</v>
      </c>
      <c r="BK70" s="19" t="s">
        <v>170</v>
      </c>
      <c r="BL70" s="3"/>
      <c r="BM70" s="3"/>
      <c r="BN70" s="311">
        <f t="shared" si="327"/>
        <v>5.5599999999999998E-3</v>
      </c>
      <c r="BO70" s="311"/>
      <c r="BP70" s="311">
        <f t="shared" si="328"/>
        <v>5.56</v>
      </c>
      <c r="BQ70" s="311"/>
      <c r="BR70" s="312"/>
      <c r="BS70" s="3"/>
      <c r="BT70" s="3"/>
      <c r="BU70" s="3"/>
      <c r="BV70" s="3"/>
      <c r="BW70" s="3"/>
      <c r="BX70" s="3"/>
      <c r="BY70" s="3"/>
      <c r="BZ70" s="3"/>
      <c r="CA70" s="3"/>
      <c r="CB70" s="290" t="s">
        <v>2</v>
      </c>
      <c r="CC70" s="19">
        <f t="shared" si="329"/>
        <v>1</v>
      </c>
      <c r="CD70" s="291">
        <f t="shared" si="330"/>
        <v>4.1366906474820227E-2</v>
      </c>
      <c r="CE70" s="3"/>
      <c r="CF70" s="3"/>
      <c r="CG70" s="311">
        <f t="shared" si="331"/>
        <v>5.5539799999999992E-3</v>
      </c>
      <c r="CH70" s="311">
        <f t="shared" si="332"/>
        <v>6.0199999999999993E-3</v>
      </c>
      <c r="CI70" s="311">
        <f t="shared" si="333"/>
        <v>5.5539799999999993</v>
      </c>
      <c r="CJ70" s="311">
        <f t="shared" si="334"/>
        <v>922.58803986710961</v>
      </c>
      <c r="CK70" s="312"/>
      <c r="CL70" s="3"/>
      <c r="CM70" s="3"/>
      <c r="CN70" s="3"/>
      <c r="CO70" s="3"/>
      <c r="CP70" s="3"/>
      <c r="CQ70" s="3"/>
      <c r="CR70" s="3"/>
      <c r="CS70" s="3"/>
      <c r="CT70" s="3"/>
      <c r="CU70" s="290" t="s">
        <v>2</v>
      </c>
      <c r="CV70" s="19">
        <f t="shared" si="336"/>
        <v>1</v>
      </c>
      <c r="CW70" s="19" t="s">
        <v>170</v>
      </c>
      <c r="CX70" s="3"/>
      <c r="CY70" s="3"/>
      <c r="CZ70" s="311">
        <f t="shared" si="337"/>
        <v>5.5599999999999998E-3</v>
      </c>
      <c r="DA70" s="311"/>
      <c r="DB70" s="311">
        <f t="shared" si="338"/>
        <v>5.56</v>
      </c>
      <c r="DC70" s="311"/>
      <c r="DD70" s="312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</row>
    <row r="71" spans="2:127" x14ac:dyDescent="0.25">
      <c r="B71" s="290" t="s">
        <v>3</v>
      </c>
      <c r="C71" s="294">
        <f t="shared" si="309"/>
        <v>1</v>
      </c>
      <c r="D71" s="296">
        <f t="shared" si="310"/>
        <v>0.77000206157235962</v>
      </c>
      <c r="E71" s="307"/>
      <c r="F71" s="307"/>
      <c r="G71" s="311">
        <f t="shared" si="311"/>
        <v>170.53119481666664</v>
      </c>
      <c r="H71" s="311">
        <f t="shared" si="312"/>
        <v>131.42185000000001</v>
      </c>
      <c r="I71" s="311">
        <f t="shared" si="313"/>
        <v>170531.19481666666</v>
      </c>
      <c r="J71" s="311">
        <f t="shared" si="314"/>
        <v>1297.5863208185447</v>
      </c>
      <c r="K71" s="312">
        <f t="shared" si="315"/>
        <v>3.1131362585499285</v>
      </c>
      <c r="L71" s="3"/>
      <c r="M71" s="3"/>
      <c r="N71" s="3"/>
      <c r="O71" s="3"/>
      <c r="P71" s="3"/>
      <c r="Q71" s="3"/>
      <c r="R71" s="3"/>
      <c r="S71" s="3"/>
      <c r="T71" s="290" t="s">
        <v>3</v>
      </c>
      <c r="U71" s="19">
        <f t="shared" si="316"/>
        <v>1</v>
      </c>
      <c r="V71" s="291">
        <f t="shared" si="317"/>
        <v>0.93209637689644398</v>
      </c>
      <c r="W71" s="3"/>
      <c r="X71" s="3"/>
      <c r="Y71" s="311">
        <f t="shared" si="318"/>
        <v>170.50345098333335</v>
      </c>
      <c r="Z71" s="311">
        <f t="shared" si="319"/>
        <v>159.16568333333336</v>
      </c>
      <c r="AA71" s="311">
        <f t="shared" si="320"/>
        <v>170503.45098333334</v>
      </c>
      <c r="AB71" s="311">
        <f t="shared" si="321"/>
        <v>1071.2324881378847</v>
      </c>
      <c r="AC71" s="312">
        <f t="shared" ref="AC71:AC73" si="339">LOG(AB71)</f>
        <v>3.0298837354052357</v>
      </c>
      <c r="AD71" s="3"/>
      <c r="AE71" s="3"/>
      <c r="AF71" s="3"/>
      <c r="AG71" s="3"/>
      <c r="AH71" s="3"/>
      <c r="AI71" s="3"/>
      <c r="AJ71" s="3"/>
      <c r="AK71" s="3"/>
      <c r="AL71" s="3"/>
      <c r="AM71" s="290" t="s">
        <v>3</v>
      </c>
      <c r="AN71" s="19">
        <f t="shared" si="323"/>
        <v>1</v>
      </c>
      <c r="AO71" s="294" t="s">
        <v>170</v>
      </c>
      <c r="AP71" s="3"/>
      <c r="AQ71" s="3"/>
      <c r="AR71" s="311">
        <f t="shared" si="324"/>
        <v>170.66261666666668</v>
      </c>
      <c r="AS71" s="311"/>
      <c r="AT71" s="311">
        <f t="shared" si="325"/>
        <v>170662.6166666667</v>
      </c>
      <c r="AU71" s="311"/>
      <c r="AV71" s="312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290" t="s">
        <v>3</v>
      </c>
      <c r="BJ71" s="19">
        <f t="shared" si="326"/>
        <v>1</v>
      </c>
      <c r="BK71" s="19" t="s">
        <v>170</v>
      </c>
      <c r="BL71" s="3"/>
      <c r="BM71" s="3"/>
      <c r="BN71" s="311">
        <f t="shared" si="327"/>
        <v>170.66261666666668</v>
      </c>
      <c r="BO71" s="311"/>
      <c r="BP71" s="311">
        <f t="shared" si="328"/>
        <v>170662.6166666667</v>
      </c>
      <c r="BQ71" s="311"/>
      <c r="BR71" s="312"/>
      <c r="BS71" s="3"/>
      <c r="BT71" s="3"/>
      <c r="BU71" s="3"/>
      <c r="BV71" s="3"/>
      <c r="BW71" s="3"/>
      <c r="BX71" s="3"/>
      <c r="BY71" s="3"/>
      <c r="BZ71" s="3"/>
      <c r="CA71" s="3"/>
      <c r="CB71" s="290" t="s">
        <v>3</v>
      </c>
      <c r="CC71" s="19">
        <f t="shared" si="329"/>
        <v>1</v>
      </c>
      <c r="CD71" s="291">
        <f t="shared" si="330"/>
        <v>0.90880861723574091</v>
      </c>
      <c r="CE71" s="3"/>
      <c r="CF71" s="3"/>
      <c r="CG71" s="311">
        <f t="shared" si="331"/>
        <v>170.50746626000003</v>
      </c>
      <c r="CH71" s="311">
        <f t="shared" si="332"/>
        <v>155.15040666666664</v>
      </c>
      <c r="CI71" s="311">
        <f t="shared" si="333"/>
        <v>170507.46626000002</v>
      </c>
      <c r="CJ71" s="311">
        <f t="shared" si="334"/>
        <v>1098.9817553384007</v>
      </c>
      <c r="CK71" s="312">
        <f t="shared" ref="CK71:CK73" si="340">LOG(CJ71)</f>
        <v>3.0409904825766958</v>
      </c>
      <c r="CL71" s="3"/>
      <c r="CM71" s="3"/>
      <c r="CN71" s="3"/>
      <c r="CO71" s="3"/>
      <c r="CP71" s="3"/>
      <c r="CQ71" s="3"/>
      <c r="CR71" s="3"/>
      <c r="CS71" s="3"/>
      <c r="CT71" s="3"/>
      <c r="CU71" s="290" t="s">
        <v>3</v>
      </c>
      <c r="CV71" s="19">
        <f t="shared" si="336"/>
        <v>1</v>
      </c>
      <c r="CW71" s="19" t="s">
        <v>170</v>
      </c>
      <c r="CX71" s="3"/>
      <c r="CY71" s="3"/>
      <c r="CZ71" s="311">
        <f t="shared" si="337"/>
        <v>170.66261666666668</v>
      </c>
      <c r="DA71" s="311"/>
      <c r="DB71" s="311">
        <f t="shared" si="338"/>
        <v>170662.6166666667</v>
      </c>
      <c r="DC71" s="311"/>
      <c r="DD71" s="312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</row>
    <row r="72" spans="2:127" x14ac:dyDescent="0.25">
      <c r="B72" s="290" t="s">
        <v>4</v>
      </c>
      <c r="C72" s="294">
        <f t="shared" si="309"/>
        <v>1</v>
      </c>
      <c r="D72" s="296">
        <f t="shared" si="310"/>
        <v>0.36361108289752597</v>
      </c>
      <c r="E72" s="307"/>
      <c r="F72" s="307"/>
      <c r="G72" s="311">
        <f t="shared" si="311"/>
        <v>129.06066590333333</v>
      </c>
      <c r="H72" s="311">
        <f t="shared" si="312"/>
        <v>47.087429999999998</v>
      </c>
      <c r="I72" s="311">
        <f t="shared" si="313"/>
        <v>129060.66590333333</v>
      </c>
      <c r="J72" s="311">
        <f t="shared" si="314"/>
        <v>2740.8730080051796</v>
      </c>
      <c r="K72" s="312">
        <f t="shared" si="315"/>
        <v>3.4378889139779352</v>
      </c>
      <c r="L72" s="3"/>
      <c r="M72" s="3"/>
      <c r="N72" s="3"/>
      <c r="O72" s="3"/>
      <c r="P72" s="3"/>
      <c r="Q72" s="3"/>
      <c r="R72" s="3"/>
      <c r="S72" s="3"/>
      <c r="T72" s="290" t="s">
        <v>4</v>
      </c>
      <c r="U72" s="19">
        <f t="shared" si="316"/>
        <v>1</v>
      </c>
      <c r="V72" s="291">
        <f t="shared" si="317"/>
        <v>0.12720369543517729</v>
      </c>
      <c r="W72" s="3"/>
      <c r="X72" s="3"/>
      <c r="Y72" s="311">
        <f t="shared" si="318"/>
        <v>129.09101461333336</v>
      </c>
      <c r="Z72" s="311">
        <f t="shared" si="319"/>
        <v>16.738719999999997</v>
      </c>
      <c r="AA72" s="311">
        <f t="shared" si="320"/>
        <v>129091.01461333335</v>
      </c>
      <c r="AB72" s="311">
        <f t="shared" si="321"/>
        <v>7712.11984030639</v>
      </c>
      <c r="AC72" s="312">
        <f t="shared" si="339"/>
        <v>3.8871737695435549</v>
      </c>
      <c r="AD72" s="3"/>
      <c r="AE72" s="3"/>
      <c r="AF72" s="3"/>
      <c r="AG72" s="3"/>
      <c r="AH72" s="3"/>
      <c r="AI72" s="3"/>
      <c r="AJ72" s="3"/>
      <c r="AK72" s="3"/>
      <c r="AL72" s="3"/>
      <c r="AM72" s="290" t="s">
        <v>4</v>
      </c>
      <c r="AN72" s="19">
        <f t="shared" si="323"/>
        <v>1</v>
      </c>
      <c r="AO72" s="294" t="s">
        <v>170</v>
      </c>
      <c r="AP72" s="3"/>
      <c r="AQ72" s="3"/>
      <c r="AR72" s="311">
        <f t="shared" si="324"/>
        <v>129.10775333333333</v>
      </c>
      <c r="AS72" s="311"/>
      <c r="AT72" s="311">
        <f t="shared" si="325"/>
        <v>129107.75333333333</v>
      </c>
      <c r="AU72" s="311"/>
      <c r="AV72" s="312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290" t="s">
        <v>4</v>
      </c>
      <c r="BJ72" s="19">
        <f t="shared" si="326"/>
        <v>1</v>
      </c>
      <c r="BK72" s="19" t="s">
        <v>170</v>
      </c>
      <c r="BL72" s="3"/>
      <c r="BM72" s="3"/>
      <c r="BN72" s="311">
        <f t="shared" si="327"/>
        <v>129.10775333333333</v>
      </c>
      <c r="BO72" s="311"/>
      <c r="BP72" s="311">
        <f t="shared" si="328"/>
        <v>129107.75333333333</v>
      </c>
      <c r="BQ72" s="311"/>
      <c r="BR72" s="312"/>
      <c r="BS72" s="3"/>
      <c r="BT72" s="3"/>
      <c r="BU72" s="3"/>
      <c r="BV72" s="3"/>
      <c r="BW72" s="3"/>
      <c r="BX72" s="3"/>
      <c r="BY72" s="3"/>
      <c r="BZ72" s="3"/>
      <c r="CA72" s="3"/>
      <c r="CB72" s="290" t="s">
        <v>4</v>
      </c>
      <c r="CC72" s="19">
        <f t="shared" si="329"/>
        <v>1</v>
      </c>
      <c r="CD72" s="291">
        <f t="shared" si="330"/>
        <v>0.62406368262004186</v>
      </c>
      <c r="CE72" s="3"/>
      <c r="CF72" s="3"/>
      <c r="CG72" s="311">
        <f t="shared" si="331"/>
        <v>129.02706593333335</v>
      </c>
      <c r="CH72" s="311">
        <f t="shared" si="332"/>
        <v>80.687399999999997</v>
      </c>
      <c r="CI72" s="311">
        <f t="shared" si="333"/>
        <v>129027.06593333335</v>
      </c>
      <c r="CJ72" s="311">
        <f t="shared" si="334"/>
        <v>1599.0980739661131</v>
      </c>
      <c r="CK72" s="312">
        <f t="shared" si="340"/>
        <v>3.203875100191603</v>
      </c>
      <c r="CL72" s="3"/>
      <c r="CM72" s="3"/>
      <c r="CN72" s="3"/>
      <c r="CO72" s="3"/>
      <c r="CP72" s="3"/>
      <c r="CQ72" s="3"/>
      <c r="CR72" s="3"/>
      <c r="CS72" s="3"/>
      <c r="CT72" s="3"/>
      <c r="CU72" s="290" t="s">
        <v>4</v>
      </c>
      <c r="CV72" s="19">
        <f t="shared" si="336"/>
        <v>1</v>
      </c>
      <c r="CW72" s="19" t="s">
        <v>170</v>
      </c>
      <c r="CX72" s="3"/>
      <c r="CY72" s="3"/>
      <c r="CZ72" s="311">
        <f t="shared" si="337"/>
        <v>129.10775333333333</v>
      </c>
      <c r="DA72" s="311"/>
      <c r="DB72" s="311">
        <f t="shared" si="338"/>
        <v>129107.75333333333</v>
      </c>
      <c r="DC72" s="311"/>
      <c r="DD72" s="312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</row>
    <row r="73" spans="2:127" x14ac:dyDescent="0.25">
      <c r="B73" s="290" t="s">
        <v>5</v>
      </c>
      <c r="C73" s="294">
        <f t="shared" si="309"/>
        <v>1</v>
      </c>
      <c r="D73" s="296">
        <f t="shared" si="310"/>
        <v>0.42493906124667397</v>
      </c>
      <c r="E73" s="307"/>
      <c r="F73" s="307"/>
      <c r="G73" s="311">
        <f t="shared" si="311"/>
        <v>143.26602988333335</v>
      </c>
      <c r="H73" s="311">
        <f t="shared" si="312"/>
        <v>60.936783333333331</v>
      </c>
      <c r="I73" s="311">
        <f t="shared" si="313"/>
        <v>143266.02988333334</v>
      </c>
      <c r="J73" s="311">
        <f t="shared" si="314"/>
        <v>2351.0599353373595</v>
      </c>
      <c r="K73" s="312">
        <f t="shared" si="315"/>
        <v>3.3712637006921442</v>
      </c>
      <c r="L73" s="3"/>
      <c r="M73" s="3"/>
      <c r="N73" s="3"/>
      <c r="O73" s="3"/>
      <c r="P73" s="3"/>
      <c r="Q73" s="3"/>
      <c r="R73" s="3"/>
      <c r="S73" s="3"/>
      <c r="T73" s="290" t="s">
        <v>5</v>
      </c>
      <c r="U73" s="19">
        <f t="shared" si="316"/>
        <v>1</v>
      </c>
      <c r="V73" s="291">
        <f t="shared" si="317"/>
        <v>0.19094534199077215</v>
      </c>
      <c r="W73" s="3"/>
      <c r="X73" s="3"/>
      <c r="Y73" s="311">
        <f t="shared" si="318"/>
        <v>143.29958478999998</v>
      </c>
      <c r="Z73" s="311">
        <f t="shared" si="319"/>
        <v>27.381876666666667</v>
      </c>
      <c r="AA73" s="311">
        <f t="shared" si="320"/>
        <v>143299.58478999996</v>
      </c>
      <c r="AB73" s="311">
        <f t="shared" si="321"/>
        <v>5233.373392717298</v>
      </c>
      <c r="AC73" s="312">
        <f t="shared" si="339"/>
        <v>3.7187817220531674</v>
      </c>
      <c r="AD73" s="3"/>
      <c r="AE73" s="3"/>
      <c r="AF73" s="3"/>
      <c r="AG73" s="3"/>
      <c r="AH73" s="3"/>
      <c r="AI73" s="3"/>
      <c r="AJ73" s="3"/>
      <c r="AK73" s="3"/>
      <c r="AL73" s="3"/>
      <c r="AM73" s="290" t="s">
        <v>5</v>
      </c>
      <c r="AN73" s="19">
        <f t="shared" si="323"/>
        <v>1</v>
      </c>
      <c r="AO73" s="294" t="s">
        <v>170</v>
      </c>
      <c r="AP73" s="3"/>
      <c r="AQ73" s="3"/>
      <c r="AR73" s="311">
        <f t="shared" si="324"/>
        <v>143.32696666666666</v>
      </c>
      <c r="AS73" s="311"/>
      <c r="AT73" s="311">
        <f t="shared" si="325"/>
        <v>143326.96666666667</v>
      </c>
      <c r="AU73" s="311"/>
      <c r="AV73" s="312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290" t="s">
        <v>5</v>
      </c>
      <c r="BJ73" s="19">
        <f t="shared" si="326"/>
        <v>1</v>
      </c>
      <c r="BK73" s="19" t="s">
        <v>170</v>
      </c>
      <c r="BL73" s="3"/>
      <c r="BM73" s="3"/>
      <c r="BN73" s="311">
        <f t="shared" si="327"/>
        <v>143.32696666666666</v>
      </c>
      <c r="BO73" s="311"/>
      <c r="BP73" s="311">
        <f t="shared" si="328"/>
        <v>143326.96666666667</v>
      </c>
      <c r="BQ73" s="311"/>
      <c r="BR73" s="312"/>
      <c r="BS73" s="3"/>
      <c r="BT73" s="3"/>
      <c r="BU73" s="3"/>
      <c r="BV73" s="3"/>
      <c r="BW73" s="3"/>
      <c r="BX73" s="3"/>
      <c r="BY73" s="3"/>
      <c r="BZ73" s="3"/>
      <c r="CA73" s="3"/>
      <c r="CB73" s="290" t="s">
        <v>5</v>
      </c>
      <c r="CC73" s="19">
        <f t="shared" si="329"/>
        <v>1</v>
      </c>
      <c r="CD73" s="291">
        <f t="shared" si="330"/>
        <v>0.60864908185456601</v>
      </c>
      <c r="CE73" s="3"/>
      <c r="CF73" s="3"/>
      <c r="CG73" s="311">
        <f t="shared" si="331"/>
        <v>143.23972204666666</v>
      </c>
      <c r="CH73" s="311">
        <f t="shared" si="332"/>
        <v>87.244619999999998</v>
      </c>
      <c r="CI73" s="311">
        <f t="shared" si="333"/>
        <v>143239.72204666666</v>
      </c>
      <c r="CJ73" s="311">
        <f t="shared" si="334"/>
        <v>1641.8172495526562</v>
      </c>
      <c r="CK73" s="312">
        <f t="shared" si="340"/>
        <v>3.2153248142158968</v>
      </c>
      <c r="CL73" s="3"/>
      <c r="CM73" s="3"/>
      <c r="CN73" s="3"/>
      <c r="CO73" s="3"/>
      <c r="CP73" s="3"/>
      <c r="CQ73" s="3"/>
      <c r="CR73" s="3"/>
      <c r="CS73" s="3"/>
      <c r="CT73" s="3"/>
      <c r="CU73" s="290" t="s">
        <v>5</v>
      </c>
      <c r="CV73" s="19">
        <f t="shared" si="336"/>
        <v>1</v>
      </c>
      <c r="CW73" s="19" t="s">
        <v>170</v>
      </c>
      <c r="CX73" s="3"/>
      <c r="CY73" s="3"/>
      <c r="CZ73" s="311">
        <f t="shared" si="337"/>
        <v>143.32696666666666</v>
      </c>
      <c r="DA73" s="311"/>
      <c r="DB73" s="311">
        <f t="shared" si="338"/>
        <v>143326.96666666667</v>
      </c>
      <c r="DC73" s="311"/>
      <c r="DD73" s="312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</row>
    <row r="74" spans="2:127" x14ac:dyDescent="0.25">
      <c r="B74" s="3"/>
      <c r="C74" s="17"/>
      <c r="D74" s="17"/>
      <c r="E74" s="307"/>
      <c r="F74" s="307"/>
      <c r="G74" s="313"/>
      <c r="H74" s="313"/>
      <c r="I74" s="313"/>
      <c r="J74" s="313"/>
      <c r="K74" s="31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1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1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1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1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1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</row>
    <row r="75" spans="2:127" x14ac:dyDescent="0.25">
      <c r="B75" s="19" t="s">
        <v>12</v>
      </c>
      <c r="C75" s="318">
        <v>500</v>
      </c>
      <c r="D75" s="319"/>
      <c r="E75" s="319"/>
      <c r="F75" s="319"/>
      <c r="G75" s="319"/>
      <c r="H75" s="319"/>
      <c r="I75" s="319"/>
      <c r="J75" s="319"/>
      <c r="K75" s="320"/>
      <c r="L75" s="3"/>
      <c r="M75" s="3"/>
      <c r="N75" s="3"/>
      <c r="O75" s="3"/>
      <c r="P75" s="3"/>
      <c r="Q75" s="3"/>
      <c r="R75" s="3"/>
      <c r="S75" s="3"/>
      <c r="T75" s="290" t="s">
        <v>12</v>
      </c>
      <c r="U75" s="309">
        <v>500</v>
      </c>
      <c r="V75" s="309"/>
      <c r="W75" s="309"/>
      <c r="X75" s="309"/>
      <c r="Y75" s="309"/>
      <c r="Z75" s="309"/>
      <c r="AA75" s="319"/>
      <c r="AB75" s="309"/>
      <c r="AC75" s="309"/>
      <c r="AD75" s="3"/>
      <c r="AE75" s="3"/>
      <c r="AF75" s="3"/>
      <c r="AG75" s="3"/>
      <c r="AH75" s="3"/>
      <c r="AI75" s="3"/>
      <c r="AJ75" s="3"/>
      <c r="AK75" s="3"/>
      <c r="AL75" s="3"/>
      <c r="AM75" s="290" t="s">
        <v>12</v>
      </c>
      <c r="AN75" s="309">
        <v>500</v>
      </c>
      <c r="AO75" s="309"/>
      <c r="AP75" s="309"/>
      <c r="AQ75" s="309"/>
      <c r="AR75" s="309"/>
      <c r="AS75" s="309"/>
      <c r="AT75" s="319"/>
      <c r="AU75" s="309"/>
      <c r="AV75" s="309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290" t="s">
        <v>12</v>
      </c>
      <c r="BJ75" s="318">
        <v>500</v>
      </c>
      <c r="BK75" s="319"/>
      <c r="BL75" s="309"/>
      <c r="BM75" s="309"/>
      <c r="BN75" s="309"/>
      <c r="BO75" s="309"/>
      <c r="BP75" s="319"/>
      <c r="BQ75" s="309"/>
      <c r="BR75" s="309"/>
      <c r="BS75" s="3"/>
      <c r="BT75" s="3"/>
      <c r="BU75" s="3"/>
      <c r="BV75" s="3"/>
      <c r="BW75" s="3"/>
      <c r="BX75" s="3"/>
      <c r="BY75" s="3"/>
      <c r="BZ75" s="3"/>
      <c r="CA75" s="3"/>
      <c r="CB75" s="290" t="s">
        <v>12</v>
      </c>
      <c r="CC75" s="309">
        <v>500</v>
      </c>
      <c r="CD75" s="309"/>
      <c r="CE75" s="309"/>
      <c r="CF75" s="309"/>
      <c r="CG75" s="309"/>
      <c r="CH75" s="309"/>
      <c r="CI75" s="319"/>
      <c r="CJ75" s="309"/>
      <c r="CK75" s="309"/>
      <c r="CL75" s="3"/>
      <c r="CM75" s="3"/>
      <c r="CN75" s="3"/>
      <c r="CO75" s="3"/>
      <c r="CP75" s="3"/>
      <c r="CQ75" s="3"/>
      <c r="CR75" s="3"/>
      <c r="CS75" s="3"/>
      <c r="CT75" s="3"/>
      <c r="CU75" s="290" t="s">
        <v>12</v>
      </c>
      <c r="CV75" s="309">
        <v>500</v>
      </c>
      <c r="CW75" s="309"/>
      <c r="CX75" s="309"/>
      <c r="CY75" s="309"/>
      <c r="CZ75" s="309"/>
      <c r="DA75" s="309"/>
      <c r="DB75" s="319"/>
      <c r="DC75" s="309"/>
      <c r="DD75" s="309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</row>
    <row r="76" spans="2:127" ht="18" x14ac:dyDescent="0.25">
      <c r="B76" s="19" t="s">
        <v>13</v>
      </c>
      <c r="C76" s="306">
        <v>0</v>
      </c>
      <c r="D76" s="306">
        <v>50</v>
      </c>
      <c r="E76" s="307"/>
      <c r="F76" s="307"/>
      <c r="G76" s="315" t="s">
        <v>186</v>
      </c>
      <c r="H76" s="316" t="s">
        <v>184</v>
      </c>
      <c r="I76" s="316" t="s">
        <v>185</v>
      </c>
      <c r="J76" s="316" t="s">
        <v>25</v>
      </c>
      <c r="K76" s="317" t="s">
        <v>174</v>
      </c>
      <c r="L76" s="3"/>
      <c r="M76" s="3"/>
      <c r="N76" s="3"/>
      <c r="O76" s="3"/>
      <c r="P76" s="3"/>
      <c r="Q76" s="3"/>
      <c r="R76" s="3"/>
      <c r="S76" s="3"/>
      <c r="T76" s="19" t="s">
        <v>13</v>
      </c>
      <c r="U76" s="297">
        <v>0</v>
      </c>
      <c r="V76" s="297">
        <v>50</v>
      </c>
      <c r="W76" s="3"/>
      <c r="X76" s="3"/>
      <c r="Y76" s="315" t="s">
        <v>181</v>
      </c>
      <c r="Z76" s="316" t="s">
        <v>184</v>
      </c>
      <c r="AA76" s="316" t="s">
        <v>185</v>
      </c>
      <c r="AB76" s="316" t="s">
        <v>25</v>
      </c>
      <c r="AC76" s="317" t="s">
        <v>174</v>
      </c>
      <c r="AD76" s="3"/>
      <c r="AE76" s="3"/>
      <c r="AF76" s="3"/>
      <c r="AG76" s="3"/>
      <c r="AH76" s="3"/>
      <c r="AI76" s="3"/>
      <c r="AJ76" s="3"/>
      <c r="AK76" s="3"/>
      <c r="AL76" s="3"/>
      <c r="AM76" s="19" t="s">
        <v>13</v>
      </c>
      <c r="AN76" s="297">
        <v>0</v>
      </c>
      <c r="AO76" s="297">
        <v>50</v>
      </c>
      <c r="AP76" s="3"/>
      <c r="AQ76" s="3"/>
      <c r="AR76" s="315" t="s">
        <v>181</v>
      </c>
      <c r="AS76" s="316" t="s">
        <v>184</v>
      </c>
      <c r="AT76" s="316" t="s">
        <v>185</v>
      </c>
      <c r="AU76" s="316" t="s">
        <v>25</v>
      </c>
      <c r="AV76" s="317" t="s">
        <v>174</v>
      </c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19" t="s">
        <v>13</v>
      </c>
      <c r="BJ76" s="297">
        <v>0</v>
      </c>
      <c r="BK76" s="297">
        <v>50</v>
      </c>
      <c r="BL76" s="3"/>
      <c r="BM76" s="3"/>
      <c r="BN76" s="315" t="s">
        <v>181</v>
      </c>
      <c r="BO76" s="316" t="s">
        <v>184</v>
      </c>
      <c r="BP76" s="316" t="s">
        <v>185</v>
      </c>
      <c r="BQ76" s="316" t="s">
        <v>25</v>
      </c>
      <c r="BR76" s="317" t="s">
        <v>174</v>
      </c>
      <c r="BS76" s="3"/>
      <c r="BT76" s="3"/>
      <c r="BU76" s="3"/>
      <c r="BV76" s="3"/>
      <c r="BW76" s="3"/>
      <c r="BX76" s="3"/>
      <c r="BY76" s="3"/>
      <c r="BZ76" s="3"/>
      <c r="CA76" s="3"/>
      <c r="CB76" s="19" t="s">
        <v>13</v>
      </c>
      <c r="CC76" s="297">
        <v>0</v>
      </c>
      <c r="CD76" s="297">
        <v>50</v>
      </c>
      <c r="CE76" s="3"/>
      <c r="CF76" s="3"/>
      <c r="CG76" s="315" t="s">
        <v>181</v>
      </c>
      <c r="CH76" s="316" t="s">
        <v>184</v>
      </c>
      <c r="CI76" s="316" t="s">
        <v>185</v>
      </c>
      <c r="CJ76" s="316" t="s">
        <v>25</v>
      </c>
      <c r="CK76" s="317" t="s">
        <v>174</v>
      </c>
      <c r="CL76" s="3"/>
      <c r="CM76" s="3"/>
      <c r="CN76" s="3"/>
      <c r="CO76" s="3"/>
      <c r="CP76" s="3"/>
      <c r="CQ76" s="3"/>
      <c r="CR76" s="3"/>
      <c r="CS76" s="3"/>
      <c r="CT76" s="3"/>
      <c r="CU76" s="19" t="s">
        <v>13</v>
      </c>
      <c r="CV76" s="297">
        <v>0</v>
      </c>
      <c r="CW76" s="297" t="s">
        <v>172</v>
      </c>
      <c r="CX76" s="3"/>
      <c r="CY76" s="3"/>
      <c r="CZ76" s="315" t="s">
        <v>181</v>
      </c>
      <c r="DA76" s="316" t="s">
        <v>184</v>
      </c>
      <c r="DB76" s="316" t="s">
        <v>185</v>
      </c>
      <c r="DC76" s="316" t="s">
        <v>25</v>
      </c>
      <c r="DD76" s="317" t="s">
        <v>174</v>
      </c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</row>
    <row r="77" spans="2:127" x14ac:dyDescent="0.25">
      <c r="B77" s="290" t="s">
        <v>0</v>
      </c>
      <c r="C77" s="294">
        <f>W13/W13</f>
        <v>1</v>
      </c>
      <c r="D77" s="296">
        <f>(AU13-AC13)/W13</f>
        <v>0.79661647105967737</v>
      </c>
      <c r="E77" s="307"/>
      <c r="F77" s="307"/>
      <c r="G77" s="311">
        <f>(W13-H77)/1000</f>
        <v>285.48729298666666</v>
      </c>
      <c r="H77" s="311">
        <f>AU13/1000</f>
        <v>227.61701333333332</v>
      </c>
      <c r="I77" s="311">
        <f>(G77*$B$19)/($F$19/1000000)</f>
        <v>285487.29298666667</v>
      </c>
      <c r="J77" s="311">
        <f>I77/H77</f>
        <v>1254.2440866166069</v>
      </c>
      <c r="K77" s="312">
        <f>LOG(J77)</f>
        <v>3.0983820621368383</v>
      </c>
      <c r="L77" s="3"/>
      <c r="M77" s="3"/>
      <c r="N77" s="3"/>
      <c r="O77" s="3"/>
      <c r="P77" s="3"/>
      <c r="Q77" s="3"/>
      <c r="R77" s="3"/>
      <c r="S77" s="3"/>
      <c r="T77" s="290" t="s">
        <v>0</v>
      </c>
      <c r="U77" s="19">
        <f>W13/W13</f>
        <v>1</v>
      </c>
      <c r="V77" s="291">
        <f>(BS13-BA13)/W13</f>
        <v>0.81543354994436001</v>
      </c>
      <c r="W77" s="3"/>
      <c r="X77" s="3"/>
      <c r="Y77" s="311">
        <f>(W13-Z77)/1000</f>
        <v>285.69124172333329</v>
      </c>
      <c r="Z77" s="311">
        <f>BV13/1000</f>
        <v>23.668276666666667</v>
      </c>
      <c r="AA77" s="311">
        <f>(Y77*$B$19)/($F$19/1000000)</f>
        <v>285691.24172333331</v>
      </c>
      <c r="AB77" s="311">
        <f>AA77/Z77</f>
        <v>12070.639774364645</v>
      </c>
      <c r="AC77" s="312">
        <f>LOG(AB77)</f>
        <v>4.0817302894107472</v>
      </c>
      <c r="AD77" s="3"/>
      <c r="AE77" s="3"/>
      <c r="AF77" s="3"/>
      <c r="AG77" s="3"/>
      <c r="AH77" s="3"/>
      <c r="AI77" s="3"/>
      <c r="AJ77" s="3"/>
      <c r="AK77" s="3"/>
      <c r="AL77" s="3"/>
      <c r="AM77" s="290" t="s">
        <v>0</v>
      </c>
      <c r="AN77" s="19">
        <f>W13/W13</f>
        <v>1</v>
      </c>
      <c r="AO77" s="291">
        <f>(CH13-BY13)/W13</f>
        <v>0.89316332843812751</v>
      </c>
      <c r="AP77" s="3"/>
      <c r="AQ77" s="3"/>
      <c r="AR77" s="311">
        <f>($W13-AS77)/1000</f>
        <v>285.45969116333333</v>
      </c>
      <c r="AS77" s="311">
        <f>CH13/1000</f>
        <v>255.21883666666668</v>
      </c>
      <c r="AT77" s="311">
        <f>(AR77*$B$19)/($F$19/1000000)</f>
        <v>285459.69116333337</v>
      </c>
      <c r="AU77" s="311">
        <f>AT77/AS77</f>
        <v>1118.4899002426037</v>
      </c>
      <c r="AV77" s="312">
        <f>LOG(AU77)</f>
        <v>3.0486320668513258</v>
      </c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290" t="s">
        <v>0</v>
      </c>
      <c r="BJ77" s="19">
        <f>W13/W13</f>
        <v>1</v>
      </c>
      <c r="BK77" s="291">
        <f>(CT13-CK13)/W13</f>
        <v>0.77644957345768206</v>
      </c>
      <c r="BL77" s="3"/>
      <c r="BM77" s="3"/>
      <c r="BN77" s="311">
        <f>($W13-BO77)/1000</f>
        <v>285.49303245333334</v>
      </c>
      <c r="BO77" s="311">
        <f>CT13/1000</f>
        <v>221.87754666666666</v>
      </c>
      <c r="BP77" s="311">
        <f>(BN77*$B$19)/($F$19/1000000)</f>
        <v>285493.03245333332</v>
      </c>
      <c r="BQ77" s="311">
        <f>BP77/BO77</f>
        <v>1286.7143915298384</v>
      </c>
      <c r="BR77" s="312">
        <f>LOG(BQ77)</f>
        <v>3.1094821584445844</v>
      </c>
      <c r="BS77" s="3"/>
      <c r="BT77" s="3"/>
      <c r="BU77" s="3"/>
      <c r="BV77" s="3"/>
      <c r="BW77" s="3"/>
      <c r="BX77" s="3"/>
      <c r="BY77" s="3"/>
      <c r="BZ77" s="3"/>
      <c r="CA77" s="3"/>
      <c r="CB77" s="290" t="s">
        <v>0</v>
      </c>
      <c r="CC77" s="19">
        <f>W13/W13</f>
        <v>1</v>
      </c>
      <c r="CD77" s="291">
        <f>(DO13-CW13)/W13</f>
        <v>0.88970063433744739</v>
      </c>
      <c r="CE77" s="3"/>
      <c r="CF77" s="3"/>
      <c r="CG77" s="311">
        <f>($W13-CH77)/1000</f>
        <v>285.46069064</v>
      </c>
      <c r="CH77" s="311">
        <f>DO13/1000</f>
        <v>254.21935999999999</v>
      </c>
      <c r="CI77" s="311">
        <f>(CG77*$B$19)/($F$19/1000000)</f>
        <v>285460.69063999999</v>
      </c>
      <c r="CJ77" s="311">
        <f>CI77/CH77</f>
        <v>1122.8912331460515</v>
      </c>
      <c r="CK77" s="312">
        <f>LOG(CJ77)</f>
        <v>3.050337691139315</v>
      </c>
      <c r="CL77" s="3"/>
      <c r="CM77" s="3"/>
      <c r="CN77" s="3"/>
      <c r="CO77" s="3"/>
      <c r="CP77" s="3"/>
      <c r="CQ77" s="3"/>
      <c r="CR77" s="3"/>
      <c r="CS77" s="3"/>
      <c r="CT77" s="3"/>
      <c r="CU77" s="290" t="s">
        <v>0</v>
      </c>
      <c r="CV77" s="19">
        <f>W13/W13</f>
        <v>1</v>
      </c>
      <c r="CW77" s="291">
        <f>(ED13-DU13)/W13</f>
        <v>0.78017532698357739</v>
      </c>
      <c r="CX77" s="3"/>
      <c r="CY77" s="3"/>
      <c r="CZ77" s="311">
        <f>($W13-DA77)/1000</f>
        <v>285.49199597</v>
      </c>
      <c r="DA77" s="311">
        <f>ED13/1000</f>
        <v>222.91403000000003</v>
      </c>
      <c r="DB77" s="311">
        <f>(CZ77*$B$19)/($F$19/1000000)</f>
        <v>285491.99596999999</v>
      </c>
      <c r="DC77" s="311">
        <f>DB77/DA77</f>
        <v>1280.7269061081529</v>
      </c>
      <c r="DD77" s="312">
        <f>LOG(DC77)</f>
        <v>3.1074565334804731</v>
      </c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</row>
    <row r="78" spans="2:127" x14ac:dyDescent="0.25">
      <c r="B78" s="290" t="s">
        <v>1</v>
      </c>
      <c r="C78" s="294">
        <f t="shared" ref="C78:C82" si="341">W14/W14</f>
        <v>1</v>
      </c>
      <c r="D78" s="296">
        <f t="shared" ref="D78:D82" si="342">(AU14-AC14)/W14</f>
        <v>0.77708104243697018</v>
      </c>
      <c r="E78" s="307"/>
      <c r="F78" s="307"/>
      <c r="G78" s="311">
        <f t="shared" ref="G78:G82" si="343">(W14-H78)/1000</f>
        <v>298.17142673666666</v>
      </c>
      <c r="H78" s="311">
        <f t="shared" ref="H78:H82" si="344">AU14/1000</f>
        <v>231.90659666666667</v>
      </c>
      <c r="I78" s="311">
        <f t="shared" ref="I78:I82" si="345">(G78*$B$19)/($F$19/1000000)</f>
        <v>298171.42673666665</v>
      </c>
      <c r="J78" s="311">
        <f t="shared" ref="J78:J82" si="346">I78/H78</f>
        <v>1285.7393063520587</v>
      </c>
      <c r="K78" s="312">
        <f t="shared" ref="K78:K82" si="347">LOG(J78)</f>
        <v>3.1091529209288806</v>
      </c>
      <c r="L78" s="3"/>
      <c r="M78" s="3"/>
      <c r="N78" s="3"/>
      <c r="O78" s="3"/>
      <c r="P78" s="3"/>
      <c r="Q78" s="3"/>
      <c r="R78" s="3"/>
      <c r="S78" s="3"/>
      <c r="T78" s="290" t="s">
        <v>1</v>
      </c>
      <c r="U78" s="19">
        <f t="shared" ref="U78:U82" si="348">W14/W14</f>
        <v>1</v>
      </c>
      <c r="V78" s="291">
        <f t="shared" ref="V78:V82" si="349">(BS14-BA14)/W14</f>
        <v>0.54011539191921454</v>
      </c>
      <c r="W78" s="3"/>
      <c r="X78" s="3"/>
      <c r="Y78" s="311">
        <f t="shared" ref="Y78:Y82" si="350">(W14-Z78)/1000</f>
        <v>298.38241631999995</v>
      </c>
      <c r="Z78" s="311">
        <f t="shared" ref="Z78:Z82" si="351">BV14/1000</f>
        <v>20.917013333333333</v>
      </c>
      <c r="AA78" s="311">
        <f t="shared" ref="AA78:AA82" si="352">(Y78*$B$19)/($F$19/1000000)</f>
        <v>298382.41631999996</v>
      </c>
      <c r="AB78" s="311">
        <f t="shared" ref="AB78:AB82" si="353">AA78/Z78</f>
        <v>14265.058379271481</v>
      </c>
      <c r="AC78" s="312">
        <f t="shared" ref="AC78" si="354">LOG(AB78)</f>
        <v>4.1542735533322874</v>
      </c>
      <c r="AD78" s="3"/>
      <c r="AE78" s="3"/>
      <c r="AF78" s="3"/>
      <c r="AG78" s="3"/>
      <c r="AH78" s="3"/>
      <c r="AI78" s="3"/>
      <c r="AJ78" s="3"/>
      <c r="AK78" s="3"/>
      <c r="AL78" s="3"/>
      <c r="AM78" s="290" t="s">
        <v>1</v>
      </c>
      <c r="AN78" s="19">
        <f t="shared" ref="AN78:AN82" si="355">W14/W14</f>
        <v>1</v>
      </c>
      <c r="AO78" s="291">
        <f t="shared" ref="AO78:AO82" si="356">(CH14-BY14)/W14</f>
        <v>0.64497371566448103</v>
      </c>
      <c r="AP78" s="3"/>
      <c r="AQ78" s="3"/>
      <c r="AR78" s="311">
        <f t="shared" ref="AR78:AR82" si="357">($W14-AS78)/1000</f>
        <v>298.21069680333329</v>
      </c>
      <c r="AS78" s="311">
        <f t="shared" ref="AS78:AS82" si="358">CH14/1000</f>
        <v>192.63652999999999</v>
      </c>
      <c r="AT78" s="311">
        <f t="shared" ref="AT78:AT82" si="359">(AR78*$B$19)/($F$19/1000000)</f>
        <v>298210.6968033333</v>
      </c>
      <c r="AU78" s="311">
        <f t="shared" ref="AU78:AU82" si="360">AT78/AS78</f>
        <v>1548.0485285077202</v>
      </c>
      <c r="AV78" s="312">
        <f t="shared" ref="AV78" si="361">LOG(AU78)</f>
        <v>3.1897845709029284</v>
      </c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290" t="s">
        <v>1</v>
      </c>
      <c r="BJ78" s="19">
        <f t="shared" ref="BJ78:BJ82" si="362">W14/W14</f>
        <v>1</v>
      </c>
      <c r="BK78" s="291">
        <f t="shared" ref="BK78:BK82" si="363">(CT14-CK14)/W14</f>
        <v>0.45790553054590544</v>
      </c>
      <c r="BL78" s="3"/>
      <c r="BM78" s="3"/>
      <c r="BN78" s="311">
        <f t="shared" ref="BN78:BN82" si="364">($W14-BO78)/1000</f>
        <v>298.26667291666666</v>
      </c>
      <c r="BO78" s="311">
        <f t="shared" ref="BO78:BO82" si="365">CT14/1000</f>
        <v>136.66041666666666</v>
      </c>
      <c r="BP78" s="311">
        <f t="shared" ref="BP78:BP82" si="366">(BN78*$B$19)/($F$19/1000000)</f>
        <v>298266.67291666666</v>
      </c>
      <c r="BQ78" s="311">
        <f t="shared" ref="BQ78:BQ82" si="367">BP78/BO78</f>
        <v>2182.5388813512814</v>
      </c>
      <c r="BR78" s="312">
        <f t="shared" ref="BR78" si="368">LOG(BQ78)</f>
        <v>3.3389619892875273</v>
      </c>
      <c r="BS78" s="3"/>
      <c r="BT78" s="3"/>
      <c r="BU78" s="3"/>
      <c r="BV78" s="3"/>
      <c r="BW78" s="3"/>
      <c r="BX78" s="3"/>
      <c r="BY78" s="3"/>
      <c r="BZ78" s="3"/>
      <c r="CA78" s="3"/>
      <c r="CB78" s="290" t="s">
        <v>1</v>
      </c>
      <c r="CC78" s="19">
        <f t="shared" ref="CC78:CC82" si="369">W14/W14</f>
        <v>1</v>
      </c>
      <c r="CD78" s="291">
        <f t="shared" ref="CD78:CD82" si="370">(DO14-CW14)/W14</f>
        <v>0.82757531752326274</v>
      </c>
      <c r="CE78" s="3"/>
      <c r="CF78" s="3"/>
      <c r="CG78" s="311">
        <f t="shared" ref="CG78:CG82" si="371">($W14-CH78)/1000</f>
        <v>298.39196816320265</v>
      </c>
      <c r="CH78" s="311">
        <f t="shared" ref="CH78:CH82" si="372">DM14/1000</f>
        <v>11.365170130694629</v>
      </c>
      <c r="CI78" s="311">
        <f t="shared" ref="CI78:CI82" si="373">(CG78*$B$19)/($F$19/1000000)</f>
        <v>298391.96816320269</v>
      </c>
      <c r="CJ78" s="311">
        <f t="shared" ref="CJ78:CJ82" si="374">CI78/CH78</f>
        <v>26254.949528411962</v>
      </c>
      <c r="CK78" s="312">
        <f t="shared" ref="CK78" si="375">LOG(CJ78)</f>
        <v>4.4192111877514995</v>
      </c>
      <c r="CL78" s="3"/>
      <c r="CM78" s="3"/>
      <c r="CN78" s="3"/>
      <c r="CO78" s="3"/>
      <c r="CP78" s="3"/>
      <c r="CQ78" s="3"/>
      <c r="CR78" s="3"/>
      <c r="CS78" s="3"/>
      <c r="CT78" s="3"/>
      <c r="CU78" s="290" t="s">
        <v>1</v>
      </c>
      <c r="CV78" s="19">
        <f t="shared" ref="CV78:CV82" si="376">W14/W14</f>
        <v>1</v>
      </c>
      <c r="CW78" s="291">
        <f t="shared" ref="CW78:CW82" si="377">(ED14-DU14)/W14</f>
        <v>0.60257045832821354</v>
      </c>
      <c r="CX78" s="3"/>
      <c r="CY78" s="3"/>
      <c r="CZ78" s="311">
        <f t="shared" ref="CZ78:CZ82" si="378">($W14-DA78)/1000</f>
        <v>298.2235157633333</v>
      </c>
      <c r="DA78" s="311">
        <f t="shared" ref="DA78:DA82" si="379">ED14/1000</f>
        <v>179.81756999999999</v>
      </c>
      <c r="DB78" s="311">
        <f t="shared" ref="DB78:DB82" si="380">(CZ78*$B$19)/($F$19/1000000)</f>
        <v>298223.5157633333</v>
      </c>
      <c r="DC78" s="311">
        <f t="shared" ref="DC78:DC82" si="381">DB78/DA78</f>
        <v>1658.4781774291207</v>
      </c>
      <c r="DD78" s="312">
        <f t="shared" ref="DD78" si="382">LOG(DC78)</f>
        <v>3.2197097613638119</v>
      </c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</row>
    <row r="79" spans="2:127" x14ac:dyDescent="0.25">
      <c r="B79" s="290" t="s">
        <v>2</v>
      </c>
      <c r="C79" s="294">
        <f t="shared" si="341"/>
        <v>1</v>
      </c>
      <c r="D79" s="296">
        <f t="shared" si="342"/>
        <v>0</v>
      </c>
      <c r="E79" s="307"/>
      <c r="F79" s="307"/>
      <c r="G79" s="311">
        <f t="shared" si="343"/>
        <v>5.3677733333333325E-3</v>
      </c>
      <c r="H79" s="311">
        <f t="shared" si="344"/>
        <v>5.5599999999999998E-3</v>
      </c>
      <c r="I79" s="311">
        <f t="shared" si="345"/>
        <v>5.3677733333333322</v>
      </c>
      <c r="J79" s="311">
        <f t="shared" si="346"/>
        <v>965.42685851318925</v>
      </c>
      <c r="K79" s="312"/>
      <c r="L79" s="3"/>
      <c r="M79" s="3"/>
      <c r="N79" s="3"/>
      <c r="O79" s="3"/>
      <c r="P79" s="3"/>
      <c r="Q79" s="3"/>
      <c r="R79" s="3"/>
      <c r="S79" s="3"/>
      <c r="T79" s="290" t="s">
        <v>2</v>
      </c>
      <c r="U79" s="19">
        <f t="shared" si="348"/>
        <v>1</v>
      </c>
      <c r="V79" s="291">
        <f t="shared" si="349"/>
        <v>4.2803970223324987E-2</v>
      </c>
      <c r="W79" s="3"/>
      <c r="X79" s="3"/>
      <c r="Y79" s="311">
        <f t="shared" si="350"/>
        <v>5.3677733333333325E-3</v>
      </c>
      <c r="Z79" s="311">
        <f t="shared" si="351"/>
        <v>5.5599999999999998E-3</v>
      </c>
      <c r="AA79" s="311">
        <f t="shared" si="352"/>
        <v>5.3677733333333322</v>
      </c>
      <c r="AB79" s="311">
        <f t="shared" si="353"/>
        <v>965.42685851318925</v>
      </c>
      <c r="AC79" s="312"/>
      <c r="AD79" s="3"/>
      <c r="AE79" s="3"/>
      <c r="AF79" s="3"/>
      <c r="AG79" s="3"/>
      <c r="AH79" s="3"/>
      <c r="AI79" s="3"/>
      <c r="AJ79" s="3"/>
      <c r="AK79" s="3"/>
      <c r="AL79" s="3"/>
      <c r="AM79" s="290" t="s">
        <v>2</v>
      </c>
      <c r="AN79" s="19">
        <f t="shared" si="355"/>
        <v>1</v>
      </c>
      <c r="AO79" s="291">
        <f t="shared" si="356"/>
        <v>-5.521091811414397E-2</v>
      </c>
      <c r="AP79" s="3"/>
      <c r="AQ79" s="3"/>
      <c r="AR79" s="311">
        <f t="shared" si="357"/>
        <v>5.3675433333333321E-3</v>
      </c>
      <c r="AS79" s="311">
        <f t="shared" si="358"/>
        <v>5.7899999999999991E-3</v>
      </c>
      <c r="AT79" s="311">
        <f t="shared" si="359"/>
        <v>5.367543333333332</v>
      </c>
      <c r="AU79" s="311">
        <f t="shared" si="360"/>
        <v>927.0368451352906</v>
      </c>
      <c r="AV79" s="312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290" t="s">
        <v>2</v>
      </c>
      <c r="BJ79" s="19">
        <f t="shared" si="362"/>
        <v>1</v>
      </c>
      <c r="BK79" s="291">
        <f t="shared" si="363"/>
        <v>-4.2803970223324987E-2</v>
      </c>
      <c r="BL79" s="3"/>
      <c r="BM79" s="3"/>
      <c r="BN79" s="311">
        <f t="shared" si="364"/>
        <v>5.3677733333333325E-3</v>
      </c>
      <c r="BO79" s="311">
        <f t="shared" si="365"/>
        <v>5.5599999999999998E-3</v>
      </c>
      <c r="BP79" s="311">
        <f t="shared" si="366"/>
        <v>5.3677733333333322</v>
      </c>
      <c r="BQ79" s="311"/>
      <c r="BR79" s="312"/>
      <c r="BS79" s="3"/>
      <c r="BT79" s="3"/>
      <c r="BU79" s="3"/>
      <c r="BV79" s="3"/>
      <c r="BW79" s="3"/>
      <c r="BX79" s="3"/>
      <c r="BY79" s="3"/>
      <c r="BZ79" s="3"/>
      <c r="CA79" s="3"/>
      <c r="CB79" s="290" t="s">
        <v>2</v>
      </c>
      <c r="CC79" s="19">
        <f t="shared" si="369"/>
        <v>1</v>
      </c>
      <c r="CD79" s="291">
        <f t="shared" si="370"/>
        <v>0</v>
      </c>
      <c r="CE79" s="3"/>
      <c r="CF79" s="3"/>
      <c r="CG79" s="311">
        <f t="shared" si="371"/>
        <v>5.3729349616475916E-3</v>
      </c>
      <c r="CH79" s="311">
        <f t="shared" si="372"/>
        <v>3.98371685740842E-4</v>
      </c>
      <c r="CI79" s="311">
        <f t="shared" si="373"/>
        <v>5.3729349616475917</v>
      </c>
      <c r="CJ79" s="311">
        <f t="shared" si="374"/>
        <v>13487.241071502553</v>
      </c>
      <c r="CK79" s="312"/>
      <c r="CL79" s="3"/>
      <c r="CM79" s="3"/>
      <c r="CN79" s="3"/>
      <c r="CO79" s="3"/>
      <c r="CP79" s="3"/>
      <c r="CQ79" s="3"/>
      <c r="CR79" s="3"/>
      <c r="CS79" s="3"/>
      <c r="CT79" s="3"/>
      <c r="CU79" s="290" t="s">
        <v>2</v>
      </c>
      <c r="CV79" s="19">
        <f t="shared" si="376"/>
        <v>1</v>
      </c>
      <c r="CW79" s="291">
        <f t="shared" si="377"/>
        <v>7.7543424317617932E-2</v>
      </c>
      <c r="CX79" s="3"/>
      <c r="CY79" s="3"/>
      <c r="CZ79" s="311">
        <f t="shared" si="378"/>
        <v>5.3675433333333321E-3</v>
      </c>
      <c r="DA79" s="311">
        <f t="shared" si="379"/>
        <v>5.7899999999999991E-3</v>
      </c>
      <c r="DB79" s="311">
        <f t="shared" si="380"/>
        <v>5.367543333333332</v>
      </c>
      <c r="DC79" s="311">
        <f t="shared" si="381"/>
        <v>927.0368451352906</v>
      </c>
      <c r="DD79" s="312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</row>
    <row r="80" spans="2:127" x14ac:dyDescent="0.25">
      <c r="B80" s="290" t="s">
        <v>3</v>
      </c>
      <c r="C80" s="294">
        <f t="shared" si="341"/>
        <v>1</v>
      </c>
      <c r="D80" s="296">
        <f t="shared" si="342"/>
        <v>0.88699561075145039</v>
      </c>
      <c r="E80" s="307"/>
      <c r="F80" s="307"/>
      <c r="G80" s="311">
        <f t="shared" si="343"/>
        <v>329.87071174000005</v>
      </c>
      <c r="H80" s="311">
        <f t="shared" si="344"/>
        <v>292.86492666666669</v>
      </c>
      <c r="I80" s="311">
        <f t="shared" si="345"/>
        <v>329870.71174000006</v>
      </c>
      <c r="J80" s="311">
        <f t="shared" si="346"/>
        <v>1126.3578588755104</v>
      </c>
      <c r="K80" s="312">
        <f t="shared" si="347"/>
        <v>3.0516763935734379</v>
      </c>
      <c r="L80" s="3"/>
      <c r="M80" s="3"/>
      <c r="N80" s="3"/>
      <c r="O80" s="3"/>
      <c r="P80" s="3"/>
      <c r="Q80" s="3"/>
      <c r="R80" s="3"/>
      <c r="S80" s="3"/>
      <c r="T80" s="290" t="s">
        <v>3</v>
      </c>
      <c r="U80" s="19">
        <f t="shared" si="348"/>
        <v>1</v>
      </c>
      <c r="V80" s="291">
        <f t="shared" si="349"/>
        <v>0.86952603786609883</v>
      </c>
      <c r="W80" s="3"/>
      <c r="X80" s="3"/>
      <c r="Y80" s="311">
        <f t="shared" si="350"/>
        <v>330.13345018000007</v>
      </c>
      <c r="Z80" s="311">
        <f t="shared" si="351"/>
        <v>30.126486666666668</v>
      </c>
      <c r="AA80" s="311">
        <f t="shared" si="352"/>
        <v>330133.4501800001</v>
      </c>
      <c r="AB80" s="311">
        <f t="shared" si="353"/>
        <v>10958.245939287535</v>
      </c>
      <c r="AC80" s="312">
        <f t="shared" ref="AC80:AC82" si="383">LOG(AB80)</f>
        <v>4.0397410432128416</v>
      </c>
      <c r="AD80" s="3"/>
      <c r="AE80" s="3"/>
      <c r="AF80" s="3"/>
      <c r="AG80" s="3"/>
      <c r="AH80" s="3"/>
      <c r="AI80" s="3"/>
      <c r="AJ80" s="3"/>
      <c r="AK80" s="3"/>
      <c r="AL80" s="3"/>
      <c r="AM80" s="290" t="s">
        <v>3</v>
      </c>
      <c r="AN80" s="19">
        <f t="shared" si="355"/>
        <v>1</v>
      </c>
      <c r="AO80" s="291">
        <f t="shared" si="356"/>
        <v>0.94270525883669787</v>
      </c>
      <c r="AP80" s="3"/>
      <c r="AQ80" s="3"/>
      <c r="AR80" s="311">
        <f t="shared" si="357"/>
        <v>329.85229391333337</v>
      </c>
      <c r="AS80" s="311">
        <f t="shared" si="358"/>
        <v>311.28275333333335</v>
      </c>
      <c r="AT80" s="311">
        <f t="shared" si="359"/>
        <v>329852.29391333339</v>
      </c>
      <c r="AU80" s="311">
        <f t="shared" si="360"/>
        <v>1059.6548969743758</v>
      </c>
      <c r="AV80" s="312">
        <f t="shared" ref="AV80:AV82" si="384">LOG(AU80)</f>
        <v>3.0251644494699113</v>
      </c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290" t="s">
        <v>3</v>
      </c>
      <c r="BJ80" s="19">
        <f t="shared" si="362"/>
        <v>1</v>
      </c>
      <c r="BK80" s="291">
        <f t="shared" si="363"/>
        <v>0.81401949112638328</v>
      </c>
      <c r="BL80" s="3"/>
      <c r="BM80" s="3"/>
      <c r="BN80" s="311">
        <f t="shared" si="364"/>
        <v>329.89477099666675</v>
      </c>
      <c r="BO80" s="311">
        <f t="shared" si="365"/>
        <v>268.80566999999996</v>
      </c>
      <c r="BP80" s="311">
        <f t="shared" si="366"/>
        <v>329894.7709966668</v>
      </c>
      <c r="BQ80" s="311">
        <f t="shared" si="367"/>
        <v>1227.2612069405636</v>
      </c>
      <c r="BR80" s="312">
        <f t="shared" ref="BR80:BR82" si="385">LOG(BQ80)</f>
        <v>3.0889370066225679</v>
      </c>
      <c r="BS80" s="3"/>
      <c r="BT80" s="3"/>
      <c r="BU80" s="3"/>
      <c r="BV80" s="3"/>
      <c r="BW80" s="3"/>
      <c r="BX80" s="3"/>
      <c r="BY80" s="3"/>
      <c r="BZ80" s="3"/>
      <c r="CA80" s="3"/>
      <c r="CB80" s="290" t="s">
        <v>3</v>
      </c>
      <c r="CC80" s="19">
        <f t="shared" si="369"/>
        <v>1</v>
      </c>
      <c r="CD80" s="291">
        <f t="shared" si="370"/>
        <v>0.92947435257672717</v>
      </c>
      <c r="CE80" s="3"/>
      <c r="CF80" s="3"/>
      <c r="CG80" s="311">
        <f t="shared" si="371"/>
        <v>330.15085881816668</v>
      </c>
      <c r="CH80" s="311">
        <f t="shared" si="372"/>
        <v>12.717848500066088</v>
      </c>
      <c r="CI80" s="311">
        <f t="shared" si="373"/>
        <v>330150.85881816666</v>
      </c>
      <c r="CJ80" s="311">
        <f t="shared" si="374"/>
        <v>25959.64709097227</v>
      </c>
      <c r="CK80" s="312">
        <f t="shared" ref="CK80:CK82" si="386">LOG(CJ80)</f>
        <v>4.4142987841420007</v>
      </c>
      <c r="CL80" s="3"/>
      <c r="CM80" s="3"/>
      <c r="CN80" s="3"/>
      <c r="CO80" s="3"/>
      <c r="CP80" s="3"/>
      <c r="CQ80" s="3"/>
      <c r="CR80" s="3"/>
      <c r="CS80" s="3"/>
      <c r="CT80" s="3"/>
      <c r="CU80" s="290" t="s">
        <v>3</v>
      </c>
      <c r="CV80" s="19">
        <f t="shared" si="376"/>
        <v>1</v>
      </c>
      <c r="CW80" s="291">
        <f t="shared" si="377"/>
        <v>0.81989651735559377</v>
      </c>
      <c r="CX80" s="3"/>
      <c r="CY80" s="3"/>
      <c r="CZ80" s="311">
        <f t="shared" si="378"/>
        <v>329.8928648166667</v>
      </c>
      <c r="DA80" s="311">
        <f t="shared" si="379"/>
        <v>270.71184999999997</v>
      </c>
      <c r="DB80" s="311">
        <f t="shared" si="380"/>
        <v>329892.86481666676</v>
      </c>
      <c r="DC80" s="311">
        <f t="shared" si="381"/>
        <v>1218.6125757578282</v>
      </c>
      <c r="DD80" s="312">
        <f t="shared" ref="DD80:DD82" si="387">LOG(DC80)</f>
        <v>3.0858656556151773</v>
      </c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</row>
    <row r="81" spans="1:127" x14ac:dyDescent="0.25">
      <c r="B81" s="290" t="s">
        <v>4</v>
      </c>
      <c r="C81" s="294">
        <f t="shared" si="341"/>
        <v>1</v>
      </c>
      <c r="D81" s="296">
        <f t="shared" si="342"/>
        <v>0.42789825398723158</v>
      </c>
      <c r="E81" s="307"/>
      <c r="F81" s="307"/>
      <c r="G81" s="311">
        <f t="shared" si="343"/>
        <v>254.38165479000003</v>
      </c>
      <c r="H81" s="311">
        <f t="shared" si="344"/>
        <v>109.03854333333334</v>
      </c>
      <c r="I81" s="311">
        <f t="shared" si="345"/>
        <v>254381.65479000003</v>
      </c>
      <c r="J81" s="311">
        <f t="shared" si="346"/>
        <v>2332.951697752871</v>
      </c>
      <c r="K81" s="312">
        <f t="shared" si="347"/>
        <v>3.3679057471021316</v>
      </c>
      <c r="L81" s="3"/>
      <c r="M81" s="3"/>
      <c r="N81" s="3"/>
      <c r="O81" s="3"/>
      <c r="P81" s="3"/>
      <c r="Q81" s="3"/>
      <c r="R81" s="3"/>
      <c r="S81" s="3"/>
      <c r="T81" s="290" t="s">
        <v>4</v>
      </c>
      <c r="U81" s="19">
        <f t="shared" si="348"/>
        <v>1</v>
      </c>
      <c r="V81" s="291">
        <f t="shared" si="349"/>
        <v>0.12398810968961693</v>
      </c>
      <c r="W81" s="3"/>
      <c r="X81" s="3"/>
      <c r="Y81" s="311">
        <f t="shared" si="350"/>
        <v>254.48169317666668</v>
      </c>
      <c r="Z81" s="311">
        <f t="shared" si="351"/>
        <v>9.0001566666666672</v>
      </c>
      <c r="AA81" s="311">
        <f t="shared" si="352"/>
        <v>254481.69317666668</v>
      </c>
      <c r="AB81" s="311">
        <f t="shared" si="353"/>
        <v>28275.251487474106</v>
      </c>
      <c r="AC81" s="312">
        <f t="shared" si="383"/>
        <v>4.4514064763432595</v>
      </c>
      <c r="AD81" s="3"/>
      <c r="AE81" s="3"/>
      <c r="AF81" s="3"/>
      <c r="AG81" s="3"/>
      <c r="AH81" s="3"/>
      <c r="AI81" s="3"/>
      <c r="AJ81" s="3"/>
      <c r="AK81" s="3"/>
      <c r="AL81" s="3"/>
      <c r="AM81" s="290" t="s">
        <v>4</v>
      </c>
      <c r="AN81" s="19">
        <f t="shared" si="355"/>
        <v>1</v>
      </c>
      <c r="AO81" s="291">
        <f t="shared" si="356"/>
        <v>0.2455638849294921</v>
      </c>
      <c r="AP81" s="3"/>
      <c r="AQ81" s="3"/>
      <c r="AR81" s="311">
        <f t="shared" si="357"/>
        <v>254.42814995333336</v>
      </c>
      <c r="AS81" s="311">
        <f t="shared" si="358"/>
        <v>62.543380000000006</v>
      </c>
      <c r="AT81" s="311">
        <f t="shared" si="359"/>
        <v>254428.14995333334</v>
      </c>
      <c r="AU81" s="311">
        <f t="shared" si="360"/>
        <v>4068.0268631681452</v>
      </c>
      <c r="AV81" s="312">
        <f t="shared" si="384"/>
        <v>3.6093838121187432</v>
      </c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290" t="s">
        <v>4</v>
      </c>
      <c r="BJ81" s="19">
        <f t="shared" si="362"/>
        <v>1</v>
      </c>
      <c r="BK81" s="291">
        <f t="shared" si="363"/>
        <v>9.6780448081349613E-2</v>
      </c>
      <c r="BL81" s="3"/>
      <c r="BM81" s="3"/>
      <c r="BN81" s="311">
        <f t="shared" si="364"/>
        <v>254.46603470000002</v>
      </c>
      <c r="BO81" s="311">
        <f t="shared" si="365"/>
        <v>24.658633333333334</v>
      </c>
      <c r="BP81" s="311">
        <f t="shared" si="366"/>
        <v>254466.03470000002</v>
      </c>
      <c r="BQ81" s="311">
        <f t="shared" si="367"/>
        <v>10319.551422828246</v>
      </c>
      <c r="BR81" s="312">
        <f t="shared" si="385"/>
        <v>4.0136608194981207</v>
      </c>
      <c r="BS81" s="3"/>
      <c r="BT81" s="3"/>
      <c r="BU81" s="3"/>
      <c r="BV81" s="3"/>
      <c r="BW81" s="3"/>
      <c r="BX81" s="3"/>
      <c r="BY81" s="3"/>
      <c r="BZ81" s="3"/>
      <c r="CA81" s="3"/>
      <c r="CB81" s="290" t="s">
        <v>4</v>
      </c>
      <c r="CC81" s="19">
        <f t="shared" si="369"/>
        <v>1</v>
      </c>
      <c r="CD81" s="291">
        <f t="shared" si="370"/>
        <v>0.51270914844718352</v>
      </c>
      <c r="CE81" s="3"/>
      <c r="CF81" s="3"/>
      <c r="CG81" s="311">
        <f t="shared" si="371"/>
        <v>254.48074273873851</v>
      </c>
      <c r="CH81" s="311">
        <f t="shared" si="372"/>
        <v>9.9505945948371348</v>
      </c>
      <c r="CI81" s="311">
        <f t="shared" si="373"/>
        <v>254480.74273873851</v>
      </c>
      <c r="CJ81" s="311">
        <f t="shared" si="374"/>
        <v>25574.425760524486</v>
      </c>
      <c r="CK81" s="312">
        <f t="shared" si="386"/>
        <v>4.4078058909927869</v>
      </c>
      <c r="CL81" s="3"/>
      <c r="CM81" s="3"/>
      <c r="CN81" s="3"/>
      <c r="CO81" s="3"/>
      <c r="CP81" s="3"/>
      <c r="CQ81" s="3"/>
      <c r="CR81" s="3"/>
      <c r="CS81" s="3"/>
      <c r="CT81" s="3"/>
      <c r="CU81" s="290" t="s">
        <v>4</v>
      </c>
      <c r="CV81" s="19">
        <f t="shared" si="376"/>
        <v>1</v>
      </c>
      <c r="CW81" s="291">
        <f t="shared" si="377"/>
        <v>0.19134664361269113</v>
      </c>
      <c r="CX81" s="3"/>
      <c r="CY81" s="3"/>
      <c r="CZ81" s="311">
        <f t="shared" si="378"/>
        <v>254.44196197333335</v>
      </c>
      <c r="DA81" s="311">
        <f t="shared" si="379"/>
        <v>48.731360000000009</v>
      </c>
      <c r="DB81" s="311">
        <f t="shared" si="380"/>
        <v>254441.96197333335</v>
      </c>
      <c r="DC81" s="311">
        <f t="shared" si="381"/>
        <v>5221.3187149575406</v>
      </c>
      <c r="DD81" s="312">
        <f t="shared" si="387"/>
        <v>3.7177802038260648</v>
      </c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</row>
    <row r="82" spans="1:127" x14ac:dyDescent="0.25">
      <c r="B82" s="290" t="s">
        <v>5</v>
      </c>
      <c r="C82" s="294">
        <f t="shared" si="341"/>
        <v>1</v>
      </c>
      <c r="D82" s="296">
        <f t="shared" si="342"/>
        <v>0.38011281854459622</v>
      </c>
      <c r="E82" s="307"/>
      <c r="F82" s="307"/>
      <c r="G82" s="311">
        <f t="shared" si="343"/>
        <v>256.37036504666662</v>
      </c>
      <c r="H82" s="311">
        <f t="shared" si="344"/>
        <v>97.518286666666668</v>
      </c>
      <c r="I82" s="311">
        <f t="shared" si="345"/>
        <v>256370.36504666661</v>
      </c>
      <c r="J82" s="311">
        <f t="shared" si="346"/>
        <v>2628.9465679701916</v>
      </c>
      <c r="K82" s="312">
        <f t="shared" si="347"/>
        <v>3.419781759376991</v>
      </c>
      <c r="L82" s="3"/>
      <c r="M82" s="3"/>
      <c r="N82" s="3"/>
      <c r="O82" s="3"/>
      <c r="P82" s="3"/>
      <c r="Q82" s="3"/>
      <c r="R82" s="3"/>
      <c r="S82" s="3"/>
      <c r="T82" s="290" t="s">
        <v>5</v>
      </c>
      <c r="U82" s="19">
        <f t="shared" si="348"/>
        <v>1</v>
      </c>
      <c r="V82" s="291">
        <f t="shared" si="349"/>
        <v>0.15843170226707398</v>
      </c>
      <c r="W82" s="3"/>
      <c r="X82" s="3"/>
      <c r="Y82" s="311">
        <f t="shared" si="350"/>
        <v>256.45548803333332</v>
      </c>
      <c r="Z82" s="311">
        <f t="shared" si="351"/>
        <v>12.395300000000001</v>
      </c>
      <c r="AA82" s="311">
        <f t="shared" si="352"/>
        <v>256455.48803333333</v>
      </c>
      <c r="AB82" s="311">
        <f t="shared" si="353"/>
        <v>20689.736273695136</v>
      </c>
      <c r="AC82" s="312">
        <f t="shared" si="383"/>
        <v>4.3157549548702345</v>
      </c>
      <c r="AD82" s="3"/>
      <c r="AE82" s="3"/>
      <c r="AF82" s="3"/>
      <c r="AG82" s="3"/>
      <c r="AH82" s="3"/>
      <c r="AI82" s="3"/>
      <c r="AJ82" s="3"/>
      <c r="AK82" s="3"/>
      <c r="AL82" s="3"/>
      <c r="AM82" s="290" t="s">
        <v>5</v>
      </c>
      <c r="AN82" s="19">
        <f t="shared" si="355"/>
        <v>1</v>
      </c>
      <c r="AO82" s="291">
        <f t="shared" si="356"/>
        <v>0.37065658578562771</v>
      </c>
      <c r="AP82" s="3"/>
      <c r="AQ82" s="3"/>
      <c r="AR82" s="311">
        <f t="shared" si="357"/>
        <v>256.37281257333331</v>
      </c>
      <c r="AS82" s="311">
        <f t="shared" si="358"/>
        <v>95.070760000000007</v>
      </c>
      <c r="AT82" s="311">
        <f t="shared" si="359"/>
        <v>256372.8125733333</v>
      </c>
      <c r="AU82" s="311">
        <f t="shared" si="360"/>
        <v>2696.6526045792975</v>
      </c>
      <c r="AV82" s="312">
        <f t="shared" si="384"/>
        <v>3.430825002206749</v>
      </c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290" t="s">
        <v>5</v>
      </c>
      <c r="BJ82" s="19">
        <f t="shared" si="362"/>
        <v>1</v>
      </c>
      <c r="BK82" s="291">
        <f t="shared" si="363"/>
        <v>0.19688673169148602</v>
      </c>
      <c r="BL82" s="3"/>
      <c r="BM82" s="3"/>
      <c r="BN82" s="311">
        <f t="shared" si="364"/>
        <v>256.41737663666663</v>
      </c>
      <c r="BO82" s="311">
        <f t="shared" si="365"/>
        <v>50.506696666666663</v>
      </c>
      <c r="BP82" s="311">
        <f t="shared" si="366"/>
        <v>256417.37663666662</v>
      </c>
      <c r="BQ82" s="311">
        <f t="shared" si="367"/>
        <v>5076.8985809736514</v>
      </c>
      <c r="BR82" s="312">
        <f t="shared" si="385"/>
        <v>3.7055984877765882</v>
      </c>
      <c r="BS82" s="3"/>
      <c r="BT82" s="3"/>
      <c r="BU82" s="3"/>
      <c r="BV82" s="3"/>
      <c r="BW82" s="3"/>
      <c r="BX82" s="3"/>
      <c r="BY82" s="3"/>
      <c r="BZ82" s="3"/>
      <c r="CA82" s="3"/>
      <c r="CB82" s="290" t="s">
        <v>5</v>
      </c>
      <c r="CC82" s="19">
        <f t="shared" si="369"/>
        <v>1</v>
      </c>
      <c r="CD82" s="291">
        <f t="shared" si="370"/>
        <v>0.65509984258587806</v>
      </c>
      <c r="CE82" s="3"/>
      <c r="CF82" s="3"/>
      <c r="CG82" s="311">
        <f t="shared" si="371"/>
        <v>256.46444666658437</v>
      </c>
      <c r="CH82" s="311">
        <f t="shared" si="372"/>
        <v>3.436666748915294</v>
      </c>
      <c r="CI82" s="311">
        <f t="shared" si="373"/>
        <v>256464.44666658438</v>
      </c>
      <c r="CJ82" s="311">
        <f t="shared" si="374"/>
        <v>74625.928378866403</v>
      </c>
      <c r="CK82" s="312">
        <f t="shared" si="386"/>
        <v>4.8728897469824624</v>
      </c>
      <c r="CL82" s="3"/>
      <c r="CM82" s="3"/>
      <c r="CN82" s="3"/>
      <c r="CO82" s="3"/>
      <c r="CP82" s="3"/>
      <c r="CQ82" s="3"/>
      <c r="CR82" s="3"/>
      <c r="CS82" s="3"/>
      <c r="CT82" s="3"/>
      <c r="CU82" s="290" t="s">
        <v>5</v>
      </c>
      <c r="CV82" s="19">
        <f t="shared" si="376"/>
        <v>1</v>
      </c>
      <c r="CW82" s="291">
        <f t="shared" si="377"/>
        <v>0.21022572481947546</v>
      </c>
      <c r="CX82" s="3"/>
      <c r="CY82" s="3"/>
      <c r="CZ82" s="311">
        <f t="shared" si="378"/>
        <v>256.41395644666665</v>
      </c>
      <c r="DA82" s="311">
        <f t="shared" si="379"/>
        <v>53.926886666666668</v>
      </c>
      <c r="DB82" s="311">
        <f t="shared" si="380"/>
        <v>256413.95644666665</v>
      </c>
      <c r="DC82" s="311">
        <f t="shared" si="381"/>
        <v>4754.8444254090691</v>
      </c>
      <c r="DD82" s="312">
        <f t="shared" si="387"/>
        <v>3.6771363117483662</v>
      </c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</row>
    <row r="83" spans="1:127" x14ac:dyDescent="0.25">
      <c r="B83" s="3"/>
      <c r="C83" s="3"/>
      <c r="D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</row>
    <row r="84" spans="1:127" x14ac:dyDescent="0.25">
      <c r="B84" s="3"/>
      <c r="C84" s="3"/>
      <c r="D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</row>
    <row r="85" spans="1:127" x14ac:dyDescent="0.25">
      <c r="B85" s="3"/>
      <c r="C85" s="3"/>
      <c r="D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</row>
    <row r="86" spans="1:127" x14ac:dyDescent="0.25">
      <c r="B86" s="3"/>
      <c r="C86" s="3"/>
      <c r="D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</row>
    <row r="87" spans="1:127" x14ac:dyDescent="0.25">
      <c r="B87" s="3"/>
      <c r="C87" s="3"/>
      <c r="D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</row>
    <row r="88" spans="1:127" x14ac:dyDescent="0.25">
      <c r="B88" s="3"/>
      <c r="C88" s="3"/>
      <c r="D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</row>
    <row r="89" spans="1:127" x14ac:dyDescent="0.25">
      <c r="B89" s="3"/>
      <c r="C89" s="3"/>
      <c r="D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</row>
    <row r="90" spans="1:127" ht="15.75" x14ac:dyDescent="0.25">
      <c r="A90" s="303" t="s">
        <v>177</v>
      </c>
      <c r="B90" s="290" t="s">
        <v>11</v>
      </c>
      <c r="C90" s="372" t="s">
        <v>167</v>
      </c>
      <c r="D90" s="372"/>
      <c r="E90" s="373" t="s">
        <v>168</v>
      </c>
      <c r="F90" s="373"/>
      <c r="T90" s="290" t="s">
        <v>125</v>
      </c>
      <c r="U90" s="372" t="s">
        <v>167</v>
      </c>
      <c r="V90" s="372"/>
      <c r="W90" s="373" t="s">
        <v>168</v>
      </c>
      <c r="X90" s="373"/>
      <c r="CB90" s="290" t="s">
        <v>10</v>
      </c>
      <c r="CC90" s="309" t="s">
        <v>167</v>
      </c>
      <c r="CD90" s="309"/>
      <c r="CE90" s="321" t="s">
        <v>168</v>
      </c>
      <c r="CF90" s="321"/>
    </row>
    <row r="91" spans="1:127" x14ac:dyDescent="0.25">
      <c r="B91" s="19" t="s">
        <v>12</v>
      </c>
      <c r="C91" s="372">
        <v>0</v>
      </c>
      <c r="D91" s="372"/>
      <c r="E91" s="372"/>
      <c r="F91" s="372"/>
      <c r="T91" s="19" t="s">
        <v>12</v>
      </c>
      <c r="U91" s="372">
        <v>0</v>
      </c>
      <c r="V91" s="372"/>
      <c r="W91" s="372"/>
      <c r="X91" s="372"/>
      <c r="CB91" s="19" t="s">
        <v>12</v>
      </c>
      <c r="CC91" s="309">
        <v>0</v>
      </c>
      <c r="CD91" s="309"/>
      <c r="CE91" s="309"/>
      <c r="CF91" s="309"/>
    </row>
    <row r="92" spans="1:127" x14ac:dyDescent="0.25">
      <c r="B92" s="19" t="s">
        <v>13</v>
      </c>
      <c r="C92" s="19">
        <v>0</v>
      </c>
      <c r="D92" s="19">
        <v>50</v>
      </c>
      <c r="E92" s="19">
        <v>0</v>
      </c>
      <c r="F92" s="19">
        <v>50</v>
      </c>
      <c r="T92" s="19" t="s">
        <v>13</v>
      </c>
      <c r="U92" s="19">
        <v>0</v>
      </c>
      <c r="V92" s="19">
        <v>50</v>
      </c>
      <c r="W92" s="19">
        <v>0</v>
      </c>
      <c r="X92" s="19">
        <v>50</v>
      </c>
      <c r="CB92" s="19" t="s">
        <v>13</v>
      </c>
      <c r="CC92" s="19">
        <v>0</v>
      </c>
      <c r="CD92" s="19">
        <v>50</v>
      </c>
      <c r="CE92" s="19">
        <v>0</v>
      </c>
      <c r="CF92" s="19">
        <v>50</v>
      </c>
    </row>
    <row r="93" spans="1:127" x14ac:dyDescent="0.25">
      <c r="B93" s="290" t="s">
        <v>0</v>
      </c>
      <c r="C93" s="291">
        <f>$E$13</f>
        <v>36.629999999999995</v>
      </c>
      <c r="D93" s="292" t="s">
        <v>170</v>
      </c>
      <c r="E93" s="293">
        <f>C93/1000</f>
        <v>3.6629999999999996E-2</v>
      </c>
      <c r="F93" s="293" t="e">
        <f>D93/1000</f>
        <v>#VALUE!</v>
      </c>
      <c r="T93" s="290" t="s">
        <v>0</v>
      </c>
      <c r="U93" s="291">
        <f>$E$13</f>
        <v>36.629999999999995</v>
      </c>
      <c r="V93" s="292" t="s">
        <v>170</v>
      </c>
      <c r="W93" s="293">
        <f>U93/1000</f>
        <v>3.6629999999999996E-2</v>
      </c>
      <c r="X93" s="293" t="e">
        <f>V93/1000</f>
        <v>#VALUE!</v>
      </c>
      <c r="CB93" s="290" t="s">
        <v>0</v>
      </c>
      <c r="CC93" s="291">
        <f>$E$13</f>
        <v>36.629999999999995</v>
      </c>
      <c r="CD93" s="292" t="s">
        <v>170</v>
      </c>
      <c r="CE93" s="293">
        <f>CC93/1000</f>
        <v>3.6629999999999996E-2</v>
      </c>
      <c r="CF93" s="293" t="e">
        <f>CD93/1000</f>
        <v>#VALUE!</v>
      </c>
    </row>
    <row r="94" spans="1:127" x14ac:dyDescent="0.25">
      <c r="B94" s="290" t="s">
        <v>1</v>
      </c>
      <c r="C94" s="291">
        <f>$E$14</f>
        <v>27.66</v>
      </c>
      <c r="D94" s="292" t="s">
        <v>170</v>
      </c>
      <c r="E94" s="293">
        <f t="shared" ref="E94:F98" si="388">C94/1000</f>
        <v>2.7660000000000001E-2</v>
      </c>
      <c r="F94" s="293" t="e">
        <f t="shared" si="388"/>
        <v>#VALUE!</v>
      </c>
      <c r="T94" s="290" t="s">
        <v>1</v>
      </c>
      <c r="U94" s="291">
        <f>$E$14</f>
        <v>27.66</v>
      </c>
      <c r="V94" s="292" t="s">
        <v>170</v>
      </c>
      <c r="W94" s="293">
        <f t="shared" ref="W94:X98" si="389">U94/1000</f>
        <v>2.7660000000000001E-2</v>
      </c>
      <c r="X94" s="293" t="e">
        <f t="shared" si="389"/>
        <v>#VALUE!</v>
      </c>
      <c r="CB94" s="290" t="s">
        <v>1</v>
      </c>
      <c r="CC94" s="291">
        <f>$E$14</f>
        <v>27.66</v>
      </c>
      <c r="CD94" s="292" t="s">
        <v>170</v>
      </c>
      <c r="CE94" s="293">
        <f t="shared" ref="CE94:CF98" si="390">CC94/1000</f>
        <v>2.7660000000000001E-2</v>
      </c>
      <c r="CF94" s="293" t="e">
        <f t="shared" si="390"/>
        <v>#VALUE!</v>
      </c>
    </row>
    <row r="95" spans="1:127" x14ac:dyDescent="0.25">
      <c r="B95" s="290" t="s">
        <v>2</v>
      </c>
      <c r="C95" s="291">
        <f>$E$15</f>
        <v>5.56</v>
      </c>
      <c r="D95" s="292" t="s">
        <v>170</v>
      </c>
      <c r="E95" s="293">
        <f t="shared" si="388"/>
        <v>5.5599999999999998E-3</v>
      </c>
      <c r="F95" s="293" t="e">
        <f t="shared" si="388"/>
        <v>#VALUE!</v>
      </c>
      <c r="T95" s="290" t="s">
        <v>2</v>
      </c>
      <c r="U95" s="291">
        <f>$E$15</f>
        <v>5.56</v>
      </c>
      <c r="V95" s="292" t="s">
        <v>170</v>
      </c>
      <c r="W95" s="293">
        <f t="shared" si="389"/>
        <v>5.5599999999999998E-3</v>
      </c>
      <c r="X95" s="293" t="e">
        <f t="shared" si="389"/>
        <v>#VALUE!</v>
      </c>
      <c r="CB95" s="290" t="s">
        <v>2</v>
      </c>
      <c r="CC95" s="291">
        <f>$E$15</f>
        <v>5.56</v>
      </c>
      <c r="CD95" s="292" t="s">
        <v>170</v>
      </c>
      <c r="CE95" s="293">
        <f t="shared" si="390"/>
        <v>5.5599999999999998E-3</v>
      </c>
      <c r="CF95" s="293" t="e">
        <f t="shared" si="390"/>
        <v>#VALUE!</v>
      </c>
    </row>
    <row r="96" spans="1:127" x14ac:dyDescent="0.25">
      <c r="B96" s="290" t="s">
        <v>3</v>
      </c>
      <c r="C96" s="291">
        <f>$E$16</f>
        <v>13.909999999999998</v>
      </c>
      <c r="D96" s="292" t="s">
        <v>170</v>
      </c>
      <c r="E96" s="293">
        <f t="shared" si="388"/>
        <v>1.3909999999999999E-2</v>
      </c>
      <c r="F96" s="293" t="e">
        <f t="shared" si="388"/>
        <v>#VALUE!</v>
      </c>
      <c r="T96" s="290" t="s">
        <v>3</v>
      </c>
      <c r="U96" s="291">
        <f>$E$16</f>
        <v>13.909999999999998</v>
      </c>
      <c r="V96" s="292" t="s">
        <v>170</v>
      </c>
      <c r="W96" s="293">
        <f t="shared" si="389"/>
        <v>1.3909999999999999E-2</v>
      </c>
      <c r="X96" s="293" t="e">
        <f t="shared" si="389"/>
        <v>#VALUE!</v>
      </c>
      <c r="CB96" s="290" t="s">
        <v>3</v>
      </c>
      <c r="CC96" s="291">
        <f>$E$16</f>
        <v>13.909999999999998</v>
      </c>
      <c r="CD96" s="292" t="s">
        <v>170</v>
      </c>
      <c r="CE96" s="293">
        <f t="shared" si="390"/>
        <v>1.3909999999999999E-2</v>
      </c>
      <c r="CF96" s="293" t="e">
        <f t="shared" si="390"/>
        <v>#VALUE!</v>
      </c>
    </row>
    <row r="97" spans="2:127" x14ac:dyDescent="0.25">
      <c r="B97" s="290" t="s">
        <v>4</v>
      </c>
      <c r="C97" s="291">
        <f>$E$17</f>
        <v>205.62666666666667</v>
      </c>
      <c r="D97" s="292" t="s">
        <v>170</v>
      </c>
      <c r="E97" s="293">
        <f t="shared" si="388"/>
        <v>0.20562666666666665</v>
      </c>
      <c r="F97" s="293" t="e">
        <f t="shared" si="388"/>
        <v>#VALUE!</v>
      </c>
      <c r="T97" s="290" t="s">
        <v>4</v>
      </c>
      <c r="U97" s="291">
        <f>$E$17</f>
        <v>205.62666666666667</v>
      </c>
      <c r="V97" s="292" t="s">
        <v>170</v>
      </c>
      <c r="W97" s="293">
        <f t="shared" si="389"/>
        <v>0.20562666666666665</v>
      </c>
      <c r="X97" s="293" t="e">
        <f t="shared" si="389"/>
        <v>#VALUE!</v>
      </c>
      <c r="CB97" s="290" t="s">
        <v>4</v>
      </c>
      <c r="CC97" s="291">
        <f>$E$17</f>
        <v>205.62666666666667</v>
      </c>
      <c r="CD97" s="292" t="s">
        <v>170</v>
      </c>
      <c r="CE97" s="293">
        <f t="shared" si="390"/>
        <v>0.20562666666666665</v>
      </c>
      <c r="CF97" s="293" t="e">
        <f t="shared" si="390"/>
        <v>#VALUE!</v>
      </c>
    </row>
    <row r="98" spans="2:127" x14ac:dyDescent="0.25">
      <c r="B98" s="290" t="s">
        <v>5</v>
      </c>
      <c r="C98" s="291">
        <f>$E$18</f>
        <v>12.876666666666667</v>
      </c>
      <c r="D98" s="292" t="s">
        <v>170</v>
      </c>
      <c r="E98" s="293">
        <f t="shared" si="388"/>
        <v>1.2876666666666666E-2</v>
      </c>
      <c r="F98" s="293" t="e">
        <f t="shared" si="388"/>
        <v>#VALUE!</v>
      </c>
      <c r="T98" s="290" t="s">
        <v>5</v>
      </c>
      <c r="U98" s="291">
        <f>$E$18</f>
        <v>12.876666666666667</v>
      </c>
      <c r="V98" s="292" t="s">
        <v>170</v>
      </c>
      <c r="W98" s="293">
        <f t="shared" si="389"/>
        <v>1.2876666666666666E-2</v>
      </c>
      <c r="X98" s="293" t="e">
        <f t="shared" si="389"/>
        <v>#VALUE!</v>
      </c>
      <c r="CB98" s="290" t="s">
        <v>5</v>
      </c>
      <c r="CC98" s="291">
        <f>$E$18</f>
        <v>12.876666666666667</v>
      </c>
      <c r="CD98" s="292" t="s">
        <v>170</v>
      </c>
      <c r="CE98" s="293">
        <f t="shared" si="390"/>
        <v>1.2876666666666666E-2</v>
      </c>
      <c r="CF98" s="293" t="e">
        <f t="shared" si="390"/>
        <v>#VALUE!</v>
      </c>
    </row>
    <row r="102" spans="2:127" x14ac:dyDescent="0.25">
      <c r="B102" s="19" t="s">
        <v>12</v>
      </c>
      <c r="C102" s="372">
        <v>50</v>
      </c>
      <c r="D102" s="372"/>
      <c r="T102" s="19" t="s">
        <v>12</v>
      </c>
      <c r="U102" s="372">
        <v>50</v>
      </c>
      <c r="V102" s="372"/>
      <c r="CB102" s="19" t="s">
        <v>12</v>
      </c>
      <c r="CC102" s="309">
        <v>50</v>
      </c>
      <c r="CD102" s="309"/>
    </row>
    <row r="103" spans="2:127" x14ac:dyDescent="0.25">
      <c r="B103" s="19" t="s">
        <v>13</v>
      </c>
      <c r="C103" s="19">
        <v>0</v>
      </c>
      <c r="D103" s="19">
        <v>50</v>
      </c>
      <c r="G103" s="30" t="s">
        <v>23</v>
      </c>
      <c r="H103" s="19" t="s">
        <v>24</v>
      </c>
      <c r="I103" s="19" t="s">
        <v>173</v>
      </c>
      <c r="J103" s="19" t="s">
        <v>25</v>
      </c>
      <c r="K103" s="19" t="s">
        <v>174</v>
      </c>
      <c r="T103" s="19" t="s">
        <v>13</v>
      </c>
      <c r="U103" s="19">
        <v>0</v>
      </c>
      <c r="V103" s="19">
        <v>50</v>
      </c>
      <c r="Y103" s="30" t="s">
        <v>23</v>
      </c>
      <c r="Z103" s="19" t="s">
        <v>24</v>
      </c>
      <c r="AA103" s="19" t="s">
        <v>173</v>
      </c>
      <c r="AB103" s="19" t="s">
        <v>25</v>
      </c>
      <c r="AC103" s="19" t="s">
        <v>174</v>
      </c>
      <c r="CB103" s="19" t="s">
        <v>13</v>
      </c>
      <c r="CC103" s="19">
        <v>0</v>
      </c>
      <c r="CD103" s="19">
        <v>50</v>
      </c>
      <c r="CG103" s="30" t="s">
        <v>23</v>
      </c>
      <c r="CH103" s="19" t="s">
        <v>24</v>
      </c>
      <c r="CI103" s="19" t="s">
        <v>173</v>
      </c>
      <c r="CJ103" s="19" t="s">
        <v>25</v>
      </c>
      <c r="CK103" s="19" t="s">
        <v>174</v>
      </c>
    </row>
    <row r="104" spans="2:127" x14ac:dyDescent="0.25">
      <c r="B104" s="290" t="s">
        <v>0</v>
      </c>
      <c r="C104" s="300">
        <f>Z13/Z13</f>
        <v>1</v>
      </c>
      <c r="D104" s="300">
        <f>(AX13-B13)/Z13</f>
        <v>0.94283067619547112</v>
      </c>
      <c r="G104" s="295">
        <f>Z13-H104</f>
        <v>1287.5933333333342</v>
      </c>
      <c r="H104" s="295">
        <f>AX13</f>
        <v>21547.963333333333</v>
      </c>
      <c r="I104" s="291">
        <f>(G104/20)/$D$76</f>
        <v>1.2875933333333343</v>
      </c>
      <c r="J104" s="295">
        <f>(G104/($D$49/1000000))/H104</f>
        <v>1195.0951590320453</v>
      </c>
      <c r="K104" s="299">
        <f>LOG(J104)</f>
        <v>3.0774024872064589</v>
      </c>
      <c r="T104" s="290" t="s">
        <v>0</v>
      </c>
      <c r="U104">
        <f>Z13/Z13</f>
        <v>1</v>
      </c>
      <c r="V104" s="298">
        <f>(BV13-B13)/Z13</f>
        <v>1.035682073001067</v>
      </c>
      <c r="Y104" s="295">
        <f>Z13-Z104</f>
        <v>-832.72000000000116</v>
      </c>
      <c r="Z104" s="295">
        <f>BV13</f>
        <v>23668.276666666668</v>
      </c>
      <c r="AA104" s="291">
        <f>(Y104/20)/$D$76</f>
        <v>-0.83272000000000124</v>
      </c>
      <c r="AB104" s="295">
        <f>(Y104/($D$49/1000000))/Z104</f>
        <v>-703.65917360833146</v>
      </c>
      <c r="AC104" s="299" t="e">
        <f>LOG(AB104)</f>
        <v>#NUM!</v>
      </c>
      <c r="CB104" s="290" t="s">
        <v>0</v>
      </c>
      <c r="CC104">
        <f>Z13/Z13</f>
        <v>1</v>
      </c>
      <c r="CD104" s="302">
        <f>(DR13-B13)/Z13</f>
        <v>0.87401591699027237</v>
      </c>
      <c r="CG104" s="295">
        <f>Z13-CH104</f>
        <v>2859.0166666666701</v>
      </c>
      <c r="CH104" s="295">
        <f>DR13</f>
        <v>19976.539999999997</v>
      </c>
      <c r="CI104" s="291">
        <f>(CG104/20)/$D$76</f>
        <v>2.8590166666666699</v>
      </c>
      <c r="CJ104" s="295">
        <f>(CG104/($D$49/1000000))/CH104</f>
        <v>2862.3742316403846</v>
      </c>
      <c r="CK104" s="299">
        <f>LOG(CJ104)</f>
        <v>3.4567264135297671</v>
      </c>
    </row>
    <row r="105" spans="2:127" x14ac:dyDescent="0.25">
      <c r="B105" s="290" t="s">
        <v>1</v>
      </c>
      <c r="C105" s="300">
        <f t="shared" ref="C105:C109" si="391">Z14/Z14</f>
        <v>1</v>
      </c>
      <c r="D105" s="300">
        <f t="shared" ref="D105:D109" si="392">(AX14-B14)/Z14</f>
        <v>1.0443171944244225</v>
      </c>
      <c r="G105" s="295">
        <f t="shared" ref="G105:G109" si="393">Z14-H105</f>
        <v>-1002.8066666666637</v>
      </c>
      <c r="H105" s="295">
        <f>AX14</f>
        <v>23506.186666666665</v>
      </c>
      <c r="I105" s="291">
        <f t="shared" ref="I105:I109" si="394">(G105/20)/$D$76</f>
        <v>-1.0028066666666637</v>
      </c>
      <c r="J105" s="295">
        <f t="shared" ref="J105" si="395">(G105/($D$49/1000000))/H105</f>
        <v>-853.22785944579448</v>
      </c>
      <c r="K105" s="299" t="e">
        <f t="shared" ref="K105:K109" si="396">LOG(J105)</f>
        <v>#NUM!</v>
      </c>
      <c r="T105" s="290" t="s">
        <v>1</v>
      </c>
      <c r="U105">
        <f t="shared" ref="U105:U109" si="397">Z14/Z14</f>
        <v>1</v>
      </c>
      <c r="V105" s="298">
        <f t="shared" ref="V105:V109" si="398">(BV14-B14)/Z14</f>
        <v>0.92926010818522953</v>
      </c>
      <c r="Y105" s="295">
        <f t="shared" ref="Y105:Y109" si="399">Z14-Z105</f>
        <v>1586.3666666666686</v>
      </c>
      <c r="Z105" s="295">
        <f t="shared" ref="Z105:Z109" si="400">BV14</f>
        <v>20917.013333333332</v>
      </c>
      <c r="AA105" s="291">
        <f t="shared" ref="AA105:AA109" si="401">(Y105/20)/$D$76</f>
        <v>1.5863666666666685</v>
      </c>
      <c r="AB105" s="295">
        <f t="shared" ref="AB105" si="402">(Y105/($D$49/1000000))/Z105</f>
        <v>1516.8194821950378</v>
      </c>
      <c r="AC105" s="299">
        <f t="shared" ref="AC105:AC109" si="403">LOG(AB105)</f>
        <v>3.180933898155557</v>
      </c>
      <c r="CB105" s="290" t="s">
        <v>1</v>
      </c>
      <c r="CC105">
        <f t="shared" ref="CC105:CC109" si="404">Z14/Z14</f>
        <v>1</v>
      </c>
      <c r="CD105" s="302">
        <f t="shared" ref="CD105:CD109" si="405">(DR14-B14)/Z14</f>
        <v>0.94580547455537789</v>
      </c>
      <c r="CG105" s="295">
        <f t="shared" ref="CG105:CG109" si="406">Z14-CH105</f>
        <v>1214.0400000000009</v>
      </c>
      <c r="CH105" s="295">
        <f t="shared" ref="CH105:CH109" si="407">DR14</f>
        <v>21289.34</v>
      </c>
      <c r="CI105" s="291">
        <f t="shared" ref="CI105:CI109" si="408">(CG105/20)/$D$76</f>
        <v>1.2140400000000009</v>
      </c>
      <c r="CJ105" s="295">
        <f t="shared" ref="CJ105" si="409">(CG105/($D$49/1000000))/CH105</f>
        <v>1140.5144546519532</v>
      </c>
      <c r="CK105" s="299">
        <f t="shared" ref="CK105:CK109" si="410">LOG(CJ105)</f>
        <v>3.0571007938088974</v>
      </c>
    </row>
    <row r="106" spans="2:127" x14ac:dyDescent="0.25">
      <c r="B106" s="290" t="s">
        <v>2</v>
      </c>
      <c r="C106" s="300">
        <f t="shared" si="391"/>
        <v>1</v>
      </c>
      <c r="D106" s="300">
        <f t="shared" si="392"/>
        <v>4.1366906474820067E-2</v>
      </c>
      <c r="G106" s="295">
        <f t="shared" si="393"/>
        <v>-0.22999999999999954</v>
      </c>
      <c r="H106" s="295">
        <f t="shared" ref="H106:H109" si="411">AX15</f>
        <v>5.7899999999999991</v>
      </c>
      <c r="I106" s="291">
        <f t="shared" si="394"/>
        <v>-2.2999999999999955E-4</v>
      </c>
      <c r="J106" s="295"/>
      <c r="K106" s="299"/>
      <c r="T106" s="290" t="s">
        <v>2</v>
      </c>
      <c r="U106">
        <f t="shared" si="397"/>
        <v>1</v>
      </c>
      <c r="V106" s="298">
        <f t="shared" si="398"/>
        <v>0</v>
      </c>
      <c r="Y106" s="295">
        <f t="shared" si="399"/>
        <v>0</v>
      </c>
      <c r="Z106" s="295">
        <f t="shared" si="400"/>
        <v>5.56</v>
      </c>
      <c r="AA106" s="291">
        <f t="shared" si="401"/>
        <v>0</v>
      </c>
      <c r="AB106" s="295"/>
      <c r="AC106" s="299"/>
      <c r="CB106" s="290" t="s">
        <v>2</v>
      </c>
      <c r="CC106">
        <f t="shared" si="404"/>
        <v>1</v>
      </c>
      <c r="CD106" s="302">
        <f t="shared" si="405"/>
        <v>-6.714628297362106E-2</v>
      </c>
      <c r="CG106" s="295">
        <f t="shared" si="406"/>
        <v>0.37333333333333307</v>
      </c>
      <c r="CH106" s="295">
        <f t="shared" si="407"/>
        <v>5.1866666666666665</v>
      </c>
      <c r="CI106" s="291">
        <f t="shared" si="408"/>
        <v>3.733333333333331E-4</v>
      </c>
      <c r="CJ106" s="295"/>
      <c r="CK106" s="299"/>
    </row>
    <row r="107" spans="2:127" x14ac:dyDescent="0.25">
      <c r="B107" s="290" t="s">
        <v>3</v>
      </c>
      <c r="C107" s="300">
        <f t="shared" si="391"/>
        <v>1</v>
      </c>
      <c r="D107" s="300">
        <f t="shared" si="392"/>
        <v>0.92754624858475454</v>
      </c>
      <c r="G107" s="295">
        <f t="shared" si="393"/>
        <v>2191.743333333332</v>
      </c>
      <c r="H107" s="295">
        <f t="shared" si="411"/>
        <v>28115.13</v>
      </c>
      <c r="I107" s="291">
        <f t="shared" si="394"/>
        <v>2.1917433333333323</v>
      </c>
      <c r="J107" s="295">
        <f t="shared" ref="J107:J109" si="412">(G107/($D$49/1000000))/H107</f>
        <v>1559.1201842803725</v>
      </c>
      <c r="K107" s="299">
        <f t="shared" si="396"/>
        <v>3.1928795939303387</v>
      </c>
      <c r="T107" s="290" t="s">
        <v>3</v>
      </c>
      <c r="U107">
        <f t="shared" si="397"/>
        <v>1</v>
      </c>
      <c r="V107" s="298">
        <f t="shared" si="398"/>
        <v>0.99391260200381393</v>
      </c>
      <c r="Y107" s="295">
        <f t="shared" si="399"/>
        <v>180.38666666666541</v>
      </c>
      <c r="Z107" s="295">
        <f t="shared" si="400"/>
        <v>30126.486666666668</v>
      </c>
      <c r="AA107" s="291">
        <f t="shared" si="401"/>
        <v>0.18038666666666539</v>
      </c>
      <c r="AB107" s="295">
        <f t="shared" ref="AB107:AB109" si="413">(Y107/($D$49/1000000))/Z107</f>
        <v>119.75287305323492</v>
      </c>
      <c r="AC107" s="299">
        <f t="shared" si="403"/>
        <v>2.0782859415955635</v>
      </c>
      <c r="CB107" s="290" t="s">
        <v>3</v>
      </c>
      <c r="CC107">
        <f t="shared" si="404"/>
        <v>1</v>
      </c>
      <c r="CD107" s="302">
        <f t="shared" si="405"/>
        <v>0.82674337240551155</v>
      </c>
      <c r="CG107" s="295">
        <f t="shared" si="406"/>
        <v>5246.7633333333324</v>
      </c>
      <c r="CH107" s="295">
        <f t="shared" si="407"/>
        <v>25060.11</v>
      </c>
      <c r="CI107" s="291">
        <f t="shared" si="408"/>
        <v>5.2467633333333321</v>
      </c>
      <c r="CJ107" s="295">
        <f t="shared" ref="CJ107:CJ109" si="414">(CG107/($D$49/1000000))/CH107</f>
        <v>4187.3426200709673</v>
      </c>
      <c r="CK107" s="299">
        <f t="shared" si="410"/>
        <v>3.6219384975328617</v>
      </c>
    </row>
    <row r="108" spans="2:127" x14ac:dyDescent="0.25">
      <c r="B108" s="290" t="s">
        <v>4</v>
      </c>
      <c r="C108" s="300">
        <f t="shared" si="391"/>
        <v>1</v>
      </c>
      <c r="D108" s="300">
        <f t="shared" si="392"/>
        <v>0.7518383957196153</v>
      </c>
      <c r="G108" s="295">
        <f t="shared" si="393"/>
        <v>5426.5400000000009</v>
      </c>
      <c r="H108" s="295">
        <f t="shared" si="411"/>
        <v>17108.506666666664</v>
      </c>
      <c r="I108" s="291">
        <f t="shared" si="394"/>
        <v>5.426540000000001</v>
      </c>
      <c r="J108" s="295">
        <f t="shared" si="412"/>
        <v>6343.6746476216913</v>
      </c>
      <c r="K108" s="299">
        <f t="shared" si="396"/>
        <v>3.8023409009227325</v>
      </c>
      <c r="T108" s="290" t="s">
        <v>4</v>
      </c>
      <c r="U108">
        <f t="shared" si="397"/>
        <v>1</v>
      </c>
      <c r="V108" s="298">
        <f t="shared" si="398"/>
        <v>0.39202773635259103</v>
      </c>
      <c r="Y108" s="295">
        <f t="shared" si="399"/>
        <v>13534.889999999998</v>
      </c>
      <c r="Z108" s="295">
        <f t="shared" si="400"/>
        <v>9000.1566666666677</v>
      </c>
      <c r="AA108" s="291">
        <f t="shared" si="401"/>
        <v>13.534889999999997</v>
      </c>
      <c r="AB108" s="295">
        <f t="shared" si="413"/>
        <v>30077.00977057065</v>
      </c>
      <c r="AC108" s="299">
        <f t="shared" si="403"/>
        <v>4.4782346568965501</v>
      </c>
      <c r="CB108" s="290" t="s">
        <v>4</v>
      </c>
      <c r="CC108">
        <f t="shared" si="404"/>
        <v>1</v>
      </c>
      <c r="CD108" s="302">
        <f t="shared" si="405"/>
        <v>0.71639153472650163</v>
      </c>
      <c r="CG108" s="295">
        <f t="shared" si="406"/>
        <v>6225.3366666666661</v>
      </c>
      <c r="CH108" s="295">
        <f t="shared" si="407"/>
        <v>16309.71</v>
      </c>
      <c r="CI108" s="291">
        <f t="shared" si="408"/>
        <v>6.2253366666666663</v>
      </c>
      <c r="CJ108" s="295">
        <f t="shared" si="414"/>
        <v>7633.9023399762054</v>
      </c>
      <c r="CK108" s="299">
        <f t="shared" si="410"/>
        <v>3.8827465997471209</v>
      </c>
    </row>
    <row r="109" spans="2:127" x14ac:dyDescent="0.25">
      <c r="B109" s="290" t="s">
        <v>5</v>
      </c>
      <c r="C109" s="300">
        <f t="shared" si="391"/>
        <v>1</v>
      </c>
      <c r="D109" s="300">
        <f t="shared" si="392"/>
        <v>0.77647798084177733</v>
      </c>
      <c r="G109" s="295">
        <f t="shared" si="393"/>
        <v>4392.340000000002</v>
      </c>
      <c r="H109" s="295">
        <f t="shared" si="411"/>
        <v>15298.769999999999</v>
      </c>
      <c r="I109" s="291">
        <f t="shared" si="394"/>
        <v>4.3923400000000017</v>
      </c>
      <c r="J109" s="295">
        <f t="shared" si="412"/>
        <v>5742.082533432429</v>
      </c>
      <c r="K109" s="299">
        <f t="shared" si="396"/>
        <v>3.7590694305075223</v>
      </c>
      <c r="T109" s="290" t="s">
        <v>5</v>
      </c>
      <c r="U109">
        <f t="shared" si="397"/>
        <v>1</v>
      </c>
      <c r="V109" s="298">
        <f t="shared" si="398"/>
        <v>0.62902717690030341</v>
      </c>
      <c r="Y109" s="295">
        <f t="shared" si="399"/>
        <v>7295.8099999999995</v>
      </c>
      <c r="Z109" s="295">
        <f t="shared" si="400"/>
        <v>12395.300000000001</v>
      </c>
      <c r="AA109" s="291">
        <f t="shared" si="401"/>
        <v>7.2958099999999995</v>
      </c>
      <c r="AB109" s="295">
        <f t="shared" si="413"/>
        <v>11771.897412729015</v>
      </c>
      <c r="AC109" s="299">
        <f t="shared" si="403"/>
        <v>4.070846468745291</v>
      </c>
      <c r="CB109" s="290" t="s">
        <v>5</v>
      </c>
      <c r="CC109">
        <f t="shared" si="404"/>
        <v>1</v>
      </c>
      <c r="CD109" s="302">
        <f t="shared" si="405"/>
        <v>0.75291083133454639</v>
      </c>
      <c r="CG109" s="295">
        <f t="shared" si="406"/>
        <v>4856.4033333333336</v>
      </c>
      <c r="CH109" s="295">
        <f t="shared" si="407"/>
        <v>14834.706666666667</v>
      </c>
      <c r="CI109" s="291">
        <f t="shared" si="408"/>
        <v>4.8564033333333336</v>
      </c>
      <c r="CJ109" s="295">
        <f t="shared" si="414"/>
        <v>6547.3533686319379</v>
      </c>
      <c r="CK109" s="299">
        <f t="shared" si="410"/>
        <v>3.8160657809564369</v>
      </c>
    </row>
    <row r="110" spans="2:127" x14ac:dyDescent="0.25">
      <c r="B110" s="3"/>
      <c r="C110" s="3"/>
      <c r="D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</row>
    <row r="111" spans="2:127" x14ac:dyDescent="0.25">
      <c r="B111" s="3"/>
      <c r="C111" s="3"/>
      <c r="D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</row>
    <row r="112" spans="2:127" x14ac:dyDescent="0.25">
      <c r="B112" s="3"/>
      <c r="C112" s="3"/>
      <c r="D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</row>
    <row r="113" spans="2:127" x14ac:dyDescent="0.25">
      <c r="B113" s="3"/>
      <c r="C113" s="3"/>
      <c r="D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</row>
    <row r="114" spans="2:127" x14ac:dyDescent="0.25">
      <c r="B114" s="3"/>
      <c r="C114" s="3"/>
      <c r="D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</row>
    <row r="115" spans="2:127" x14ac:dyDescent="0.25">
      <c r="B115" s="3"/>
      <c r="C115" s="3"/>
      <c r="D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</row>
    <row r="116" spans="2:127" x14ac:dyDescent="0.25">
      <c r="B116" s="3"/>
      <c r="C116" s="3"/>
      <c r="D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</row>
    <row r="117" spans="2:127" x14ac:dyDescent="0.25">
      <c r="B117" s="3"/>
      <c r="C117" s="3"/>
      <c r="D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</row>
    <row r="118" spans="2:127" x14ac:dyDescent="0.25">
      <c r="B118" s="3"/>
      <c r="C118" s="3"/>
      <c r="D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</row>
  </sheetData>
  <mergeCells count="26">
    <mergeCell ref="AP20:AQ20"/>
    <mergeCell ref="C20:D20"/>
    <mergeCell ref="E20:F20"/>
    <mergeCell ref="U20:V20"/>
    <mergeCell ref="W20:X20"/>
    <mergeCell ref="AN20:AO20"/>
    <mergeCell ref="CV21:CY21"/>
    <mergeCell ref="BJ20:BK20"/>
    <mergeCell ref="BL20:BM20"/>
    <mergeCell ref="CC20:CD20"/>
    <mergeCell ref="CE20:CF20"/>
    <mergeCell ref="CV20:CW20"/>
    <mergeCell ref="CX20:CY20"/>
    <mergeCell ref="C21:F21"/>
    <mergeCell ref="U21:X21"/>
    <mergeCell ref="AN21:AQ21"/>
    <mergeCell ref="BJ21:BM21"/>
    <mergeCell ref="CC21:CF21"/>
    <mergeCell ref="C102:D102"/>
    <mergeCell ref="U102:V102"/>
    <mergeCell ref="C91:F91"/>
    <mergeCell ref="U91:X91"/>
    <mergeCell ref="C90:D90"/>
    <mergeCell ref="E90:F90"/>
    <mergeCell ref="U90:V90"/>
    <mergeCell ref="W90:X9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ABDED-68DA-4B07-BA02-0EC58DD41DEF}">
  <dimension ref="A1:AN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3" sqref="G23"/>
    </sheetView>
  </sheetViews>
  <sheetFormatPr defaultRowHeight="15" x14ac:dyDescent="0.25"/>
  <cols>
    <col min="2" max="2" width="10.140625" bestFit="1" customWidth="1"/>
    <col min="3" max="3" width="11.140625" customWidth="1"/>
    <col min="4" max="4" width="14.28515625" bestFit="1" customWidth="1"/>
    <col min="5" max="5" width="13.7109375" bestFit="1" customWidth="1"/>
    <col min="6" max="6" width="6" style="26" customWidth="1"/>
    <col min="7" max="7" width="12" bestFit="1" customWidth="1"/>
    <col min="8" max="8" width="15.5703125" bestFit="1" customWidth="1"/>
    <col min="9" max="9" width="12" bestFit="1" customWidth="1"/>
    <col min="10" max="10" width="10.85546875" customWidth="1"/>
    <col min="11" max="16" width="10.140625" customWidth="1"/>
    <col min="17" max="17" width="4.85546875" customWidth="1"/>
    <col min="21" max="21" width="12" bestFit="1" customWidth="1"/>
    <col min="22" max="23" width="14.85546875" bestFit="1" customWidth="1"/>
    <col min="24" max="24" width="11.7109375" customWidth="1"/>
    <col min="25" max="25" width="14.42578125" customWidth="1"/>
    <col min="27" max="27" width="16.42578125" customWidth="1"/>
    <col min="28" max="28" width="17.42578125" bestFit="1" customWidth="1"/>
    <col min="30" max="31" width="9.140625" style="329"/>
    <col min="32" max="32" width="11.28515625" style="329" customWidth="1"/>
  </cols>
  <sheetData>
    <row r="1" spans="1:40" x14ac:dyDescent="0.25">
      <c r="B1" s="374" t="s">
        <v>203</v>
      </c>
      <c r="C1" s="374"/>
      <c r="D1" s="374"/>
      <c r="E1" s="374"/>
      <c r="G1" s="375" t="s">
        <v>204</v>
      </c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AA1" s="376" t="s">
        <v>205</v>
      </c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</row>
    <row r="3" spans="1:40" ht="61.5" x14ac:dyDescent="0.35">
      <c r="A3" s="21" t="s">
        <v>13</v>
      </c>
      <c r="B3" s="21" t="s">
        <v>190</v>
      </c>
      <c r="C3" s="21" t="s">
        <v>189</v>
      </c>
      <c r="D3" s="21" t="str">
        <f>'Kd Calcs'!H31</f>
        <v>Free,Cw (ug/L)</v>
      </c>
      <c r="E3" s="21" t="str">
        <f>'Kd Calcs'!I31</f>
        <v>CS (µg/Kg)</v>
      </c>
      <c r="F3" s="25"/>
      <c r="G3" s="21" t="s">
        <v>211</v>
      </c>
      <c r="H3" s="21" t="s">
        <v>210</v>
      </c>
      <c r="I3" s="21" t="s">
        <v>213</v>
      </c>
      <c r="J3" s="21" t="s">
        <v>212</v>
      </c>
      <c r="K3" s="25"/>
      <c r="L3" s="25"/>
      <c r="M3" s="25"/>
      <c r="N3" s="25"/>
      <c r="O3" s="25"/>
      <c r="P3" s="25"/>
      <c r="R3" s="324" t="s">
        <v>191</v>
      </c>
      <c r="S3" s="324" t="s">
        <v>192</v>
      </c>
      <c r="T3" s="324" t="s">
        <v>193</v>
      </c>
      <c r="U3" s="324" t="s">
        <v>194</v>
      </c>
      <c r="V3" s="324" t="s">
        <v>195</v>
      </c>
      <c r="W3" s="324" t="s">
        <v>196</v>
      </c>
      <c r="X3" s="325" t="s">
        <v>198</v>
      </c>
      <c r="Y3" s="326" t="s">
        <v>199</v>
      </c>
      <c r="AA3" s="344" t="s">
        <v>215</v>
      </c>
      <c r="AB3" s="344" t="s">
        <v>214</v>
      </c>
      <c r="AC3" s="333" t="s">
        <v>202</v>
      </c>
      <c r="AD3" s="337" t="s">
        <v>207</v>
      </c>
      <c r="AE3" s="337" t="s">
        <v>208</v>
      </c>
      <c r="AF3" s="337" t="s">
        <v>206</v>
      </c>
    </row>
    <row r="4" spans="1:40" x14ac:dyDescent="0.25">
      <c r="A4" s="30" t="s">
        <v>11</v>
      </c>
      <c r="B4" s="322" t="s">
        <v>5</v>
      </c>
      <c r="C4" s="322">
        <v>10</v>
      </c>
      <c r="D4" s="300">
        <f>'Kd Calcs'!H37</f>
        <v>2.9387933333333334</v>
      </c>
      <c r="E4" s="300">
        <f>'Kd Calcs'!I37</f>
        <v>7925.1545399999995</v>
      </c>
      <c r="F4" s="332"/>
      <c r="G4" s="323">
        <f>SLOPE(E4:E9,D4:D9)</f>
        <v>2652.485791094638</v>
      </c>
      <c r="H4" s="300">
        <f>LOG(G4)</f>
        <v>3.4236530661395532</v>
      </c>
      <c r="I4" s="30">
        <f>T4/J4*W4</f>
        <v>3.2438785017570657E-8</v>
      </c>
      <c r="J4" s="30">
        <f>1/U4*V4</f>
        <v>77044314990.819336</v>
      </c>
      <c r="K4" s="26"/>
      <c r="L4" s="26"/>
      <c r="M4" s="26"/>
      <c r="N4" s="26"/>
      <c r="O4" s="26"/>
      <c r="P4" s="26"/>
      <c r="R4" s="327">
        <f t="shared" ref="R4:S9" si="0">1/D4</f>
        <v>0.34027571406858598</v>
      </c>
      <c r="S4" s="327">
        <f t="shared" si="0"/>
        <v>1.2618050474003754E-4</v>
      </c>
      <c r="T4" s="327">
        <f>1/(SLOPE(S4:S9,R4:R9))</f>
        <v>2626.1372229384197</v>
      </c>
      <c r="U4" s="327">
        <f>INTERCEPT(S4:S9,R4:R9)</f>
        <v>8.0648209905988171E-6</v>
      </c>
      <c r="V4" s="327">
        <v>621348.60874426691</v>
      </c>
      <c r="W4" s="327">
        <v>0.95167303101426282</v>
      </c>
      <c r="X4" s="328">
        <f>J4*(I4*D4/(1+I4*D4))</f>
        <v>7344.7020437557003</v>
      </c>
      <c r="Y4" s="328">
        <f t="shared" ref="Y4:Y9" si="1">(E4-X4)^2</f>
        <v>336925.10039623827</v>
      </c>
      <c r="AA4" s="30">
        <f>INTERCEPT(AE4:AE9,AD4:AD9)</f>
        <v>3.3011924686618572</v>
      </c>
      <c r="AB4" s="30">
        <f>10^AA4</f>
        <v>2000.7483557800267</v>
      </c>
      <c r="AC4" s="335">
        <f>SLOPE(AE4:AE9,AD4:AD9)</f>
        <v>1.0185999880338321</v>
      </c>
      <c r="AD4" s="327">
        <f t="shared" ref="AD4:AE9" si="2">LOG(D4)</f>
        <v>0.46816904597435677</v>
      </c>
      <c r="AE4" s="327">
        <f t="shared" si="2"/>
        <v>3.8990077396866156</v>
      </c>
      <c r="AF4" s="327">
        <f>AB4*D4^AC4</f>
        <v>5998.870037791964</v>
      </c>
    </row>
    <row r="5" spans="1:40" x14ac:dyDescent="0.25">
      <c r="A5" s="30" t="s">
        <v>11</v>
      </c>
      <c r="B5" s="322" t="s">
        <v>5</v>
      </c>
      <c r="C5" s="322">
        <v>25</v>
      </c>
      <c r="D5" s="300">
        <f>'Kd Calcs'!H46</f>
        <v>5.4042699999999995</v>
      </c>
      <c r="E5" s="300">
        <f>'Kd Calcs'!I46</f>
        <v>10190.629063333334</v>
      </c>
      <c r="F5" s="332"/>
      <c r="R5" s="327">
        <f t="shared" si="0"/>
        <v>0.18503886741410036</v>
      </c>
      <c r="S5" s="327">
        <f t="shared" si="0"/>
        <v>9.8129369029638887E-5</v>
      </c>
      <c r="T5" s="329"/>
      <c r="U5" s="329"/>
      <c r="V5" s="329"/>
      <c r="W5" s="329"/>
      <c r="X5" s="328">
        <f>J4*(I4*D5/(1+I4*D5))</f>
        <v>13506.478760953429</v>
      </c>
      <c r="Y5" s="328">
        <f t="shared" si="1"/>
        <v>10994859.217207275</v>
      </c>
      <c r="AD5" s="327">
        <f t="shared" si="2"/>
        <v>0.73273703845896654</v>
      </c>
      <c r="AE5" s="327">
        <f t="shared" si="2"/>
        <v>4.0082009936533387</v>
      </c>
      <c r="AF5" s="327">
        <f>AB4*D5^AC4</f>
        <v>11157.281929851764</v>
      </c>
    </row>
    <row r="6" spans="1:40" x14ac:dyDescent="0.25">
      <c r="A6" s="30" t="s">
        <v>11</v>
      </c>
      <c r="B6" s="322" t="s">
        <v>5</v>
      </c>
      <c r="C6" s="322">
        <v>50</v>
      </c>
      <c r="D6" s="300">
        <f>'Kd Calcs'!H55</f>
        <v>14.810279999999999</v>
      </c>
      <c r="E6" s="300">
        <f>'Kd Calcs'!I55</f>
        <v>24728.663053333334</v>
      </c>
      <c r="F6" s="332"/>
      <c r="R6" s="327">
        <f t="shared" si="0"/>
        <v>6.7520668076498216E-2</v>
      </c>
      <c r="S6" s="327">
        <f t="shared" si="0"/>
        <v>4.0438902735795236E-5</v>
      </c>
      <c r="T6" s="329"/>
      <c r="U6" s="329"/>
      <c r="V6" s="329"/>
      <c r="W6" s="329"/>
      <c r="X6" s="328">
        <f>J4*(I4*D6/(1+I4*D6))</f>
        <v>37014.189007821209</v>
      </c>
      <c r="Y6" s="328">
        <f t="shared" si="1"/>
        <v>150934147.97839522</v>
      </c>
      <c r="AD6" s="327">
        <f t="shared" si="2"/>
        <v>1.170563269277821</v>
      </c>
      <c r="AE6" s="327">
        <f t="shared" si="2"/>
        <v>4.3932006370141323</v>
      </c>
      <c r="AF6" s="327">
        <f>AB4*D6^AC4</f>
        <v>31155.031933781265</v>
      </c>
    </row>
    <row r="7" spans="1:40" x14ac:dyDescent="0.25">
      <c r="A7" s="30" t="s">
        <v>11</v>
      </c>
      <c r="B7" s="322" t="s">
        <v>5</v>
      </c>
      <c r="C7" s="322">
        <v>100</v>
      </c>
      <c r="D7" s="300">
        <f>'Kd Calcs'!H64</f>
        <v>24.456610000000001</v>
      </c>
      <c r="E7" s="300">
        <f>'Kd Calcs'!I64</f>
        <v>41275.730056666667</v>
      </c>
      <c r="F7" s="332"/>
      <c r="R7" s="327">
        <f t="shared" si="0"/>
        <v>4.0888741325964637E-2</v>
      </c>
      <c r="S7" s="327">
        <f t="shared" si="0"/>
        <v>2.4227312239592587E-5</v>
      </c>
      <c r="T7" s="329"/>
      <c r="U7" s="329"/>
      <c r="V7" s="329"/>
      <c r="W7" s="329"/>
      <c r="X7" s="328">
        <f>J4*(I4*D7/(1+I4*D7))</f>
        <v>61122.49746574142</v>
      </c>
      <c r="Y7" s="328">
        <f t="shared" si="1"/>
        <v>393894176.58991182</v>
      </c>
      <c r="AD7" s="327">
        <f t="shared" si="2"/>
        <v>1.3883962580835094</v>
      </c>
      <c r="AE7" s="327">
        <f t="shared" si="2"/>
        <v>4.6156947635042513</v>
      </c>
      <c r="AF7" s="327">
        <f>AB4*D7^AC4</f>
        <v>51929.349278936555</v>
      </c>
    </row>
    <row r="8" spans="1:40" x14ac:dyDescent="0.25">
      <c r="A8" s="30" t="s">
        <v>11</v>
      </c>
      <c r="B8" s="322" t="s">
        <v>5</v>
      </c>
      <c r="C8" s="322">
        <v>250</v>
      </c>
      <c r="D8" s="300">
        <f>'Kd Calcs'!H73</f>
        <v>60.936783333333331</v>
      </c>
      <c r="E8" s="300">
        <f>'Kd Calcs'!I73</f>
        <v>143266.02988333334</v>
      </c>
      <c r="F8" s="332"/>
      <c r="R8" s="327">
        <f t="shared" si="0"/>
        <v>1.6410449408362272E-2</v>
      </c>
      <c r="S8" s="327">
        <f t="shared" si="0"/>
        <v>6.980021717739619E-6</v>
      </c>
      <c r="T8" s="329"/>
      <c r="U8" s="329"/>
      <c r="V8" s="329"/>
      <c r="W8" s="329"/>
      <c r="X8" s="328">
        <f>J4*(I4*D8/(1+I4*D8))</f>
        <v>152294.36856832061</v>
      </c>
      <c r="Y8" s="328">
        <f t="shared" si="1"/>
        <v>81510899.410837784</v>
      </c>
      <c r="AD8" s="327">
        <f t="shared" si="2"/>
        <v>1.7848795254125167</v>
      </c>
      <c r="AE8" s="327">
        <f t="shared" si="2"/>
        <v>5.1561432261046605</v>
      </c>
      <c r="AF8" s="327">
        <f>AB4*D8^AC4</f>
        <v>131604.49768776703</v>
      </c>
    </row>
    <row r="9" spans="1:40" x14ac:dyDescent="0.25">
      <c r="A9" s="30" t="s">
        <v>11</v>
      </c>
      <c r="B9" s="322" t="s">
        <v>5</v>
      </c>
      <c r="C9" s="322">
        <v>500</v>
      </c>
      <c r="D9" s="30">
        <v>97.518286666666668</v>
      </c>
      <c r="E9" s="30">
        <v>256370.36504666661</v>
      </c>
      <c r="R9" s="327">
        <f t="shared" si="0"/>
        <v>1.0254486970409584E-2</v>
      </c>
      <c r="S9" s="327">
        <f t="shared" si="0"/>
        <v>3.9006068420504523E-6</v>
      </c>
      <c r="T9" s="329"/>
      <c r="U9" s="329"/>
      <c r="V9" s="329"/>
      <c r="W9" s="329"/>
      <c r="X9" s="328">
        <f>J4*(I4*D9/(1+I4*D9))</f>
        <v>243719.26865458791</v>
      </c>
      <c r="Y9" s="328">
        <f t="shared" si="1"/>
        <v>160050239.9216668</v>
      </c>
      <c r="AD9" s="327">
        <f t="shared" si="2"/>
        <v>1.9890860624037126</v>
      </c>
      <c r="AE9" s="327">
        <f t="shared" si="2"/>
        <v>5.4088678217807038</v>
      </c>
      <c r="AF9" s="327">
        <f>AB4*D9^AC4</f>
        <v>212459.18345736279</v>
      </c>
    </row>
    <row r="10" spans="1:40" x14ac:dyDescent="0.25">
      <c r="R10" s="330"/>
      <c r="S10" s="330"/>
      <c r="T10" s="329"/>
      <c r="U10" s="329"/>
      <c r="V10" s="329"/>
      <c r="W10" s="329"/>
      <c r="X10" s="327" t="s">
        <v>200</v>
      </c>
      <c r="Y10" s="336">
        <f>SUM(Y4:Y9)</f>
        <v>797721248.21841502</v>
      </c>
    </row>
    <row r="11" spans="1:40" x14ac:dyDescent="0.25">
      <c r="R11" s="330"/>
      <c r="S11" s="330"/>
      <c r="T11" s="329"/>
      <c r="U11" s="329"/>
      <c r="V11" s="329"/>
      <c r="W11" s="329"/>
      <c r="X11" s="330"/>
      <c r="Y11" s="331"/>
    </row>
    <row r="12" spans="1:40" x14ac:dyDescent="0.25">
      <c r="R12" s="330"/>
      <c r="S12" s="330"/>
      <c r="T12" s="329"/>
      <c r="U12" s="329"/>
      <c r="V12" s="329"/>
      <c r="W12" s="329"/>
    </row>
    <row r="16" spans="1:40" ht="61.5" x14ac:dyDescent="0.35">
      <c r="A16" s="21" t="str">
        <f>A3</f>
        <v>Sorbent</v>
      </c>
      <c r="B16" s="21" t="s">
        <v>190</v>
      </c>
      <c r="C16" s="21" t="s">
        <v>189</v>
      </c>
      <c r="D16" s="21" t="s">
        <v>187</v>
      </c>
      <c r="E16" s="21" t="s">
        <v>188</v>
      </c>
      <c r="F16" s="25"/>
      <c r="G16" s="21" t="s">
        <v>25</v>
      </c>
      <c r="H16" s="21" t="s">
        <v>174</v>
      </c>
      <c r="I16" s="21" t="s">
        <v>213</v>
      </c>
      <c r="J16" s="21" t="s">
        <v>212</v>
      </c>
      <c r="R16" s="324" t="s">
        <v>191</v>
      </c>
      <c r="S16" s="324" t="s">
        <v>192</v>
      </c>
      <c r="T16" s="324" t="s">
        <v>193</v>
      </c>
      <c r="U16" s="324" t="s">
        <v>194</v>
      </c>
      <c r="V16" s="324" t="s">
        <v>195</v>
      </c>
      <c r="W16" s="324" t="s">
        <v>196</v>
      </c>
      <c r="X16" s="325" t="s">
        <v>198</v>
      </c>
      <c r="Y16" s="326" t="s">
        <v>199</v>
      </c>
      <c r="AA16" s="344" t="s">
        <v>215</v>
      </c>
      <c r="AB16" s="344" t="s">
        <v>214</v>
      </c>
      <c r="AC16" s="333" t="s">
        <v>202</v>
      </c>
      <c r="AD16" s="337" t="s">
        <v>207</v>
      </c>
      <c r="AE16" s="337" t="s">
        <v>208</v>
      </c>
      <c r="AF16" s="337" t="s">
        <v>206</v>
      </c>
    </row>
    <row r="17" spans="1:32" x14ac:dyDescent="0.25">
      <c r="A17" s="30" t="str">
        <f t="shared" ref="A17:A22" si="3">A4</f>
        <v>HSM</v>
      </c>
      <c r="B17" s="322" t="s">
        <v>3</v>
      </c>
      <c r="C17" s="322">
        <v>10</v>
      </c>
      <c r="D17" s="300">
        <f>'Kd Calcs'!H35</f>
        <v>6.9420600000000006</v>
      </c>
      <c r="E17" s="300">
        <f>'Kd Calcs'!I35</f>
        <v>8062.3646066666661</v>
      </c>
      <c r="F17" s="332"/>
      <c r="G17" s="323">
        <f>SLOPE(E17:E22,D17:D22)</f>
        <v>1146.2876025804851</v>
      </c>
      <c r="H17" s="300">
        <f>LOG(G17)</f>
        <v>3.059293595417754</v>
      </c>
      <c r="I17" s="30">
        <f>T17/J17*W17</f>
        <v>1.3915070815421502E-8</v>
      </c>
      <c r="J17" s="30">
        <f>1/U17*V17</f>
        <v>82846481165.902252</v>
      </c>
      <c r="R17" s="327">
        <f t="shared" ref="R17:S22" si="4">1/D17</f>
        <v>0.14404946082286813</v>
      </c>
      <c r="S17" s="327">
        <f t="shared" si="4"/>
        <v>1.2403309063610356E-4</v>
      </c>
      <c r="T17" s="327">
        <f>1/(SLOPE(S17:S22,R17:R22))</f>
        <v>1140.8630985952875</v>
      </c>
      <c r="U17" s="327">
        <v>9.0000000000000002E-6</v>
      </c>
      <c r="V17" s="327">
        <v>745618.33049312024</v>
      </c>
      <c r="W17" s="327">
        <v>1.0104758876428221</v>
      </c>
      <c r="X17" s="328">
        <f>J17*(I17*D17/(1+I17*D17))</f>
        <v>8002.9077115988375</v>
      </c>
      <c r="Y17" s="328">
        <f t="shared" ref="Y17:Y22" si="5">(E17-X17)^2</f>
        <v>3535.1223711067755</v>
      </c>
      <c r="AA17" s="30">
        <f>INTERCEPT(AE17:AE22,AD17:AD22)</f>
        <v>3.0088709286784083</v>
      </c>
      <c r="AB17" s="30">
        <f>10^AA17</f>
        <v>1020.6361079237573</v>
      </c>
      <c r="AC17" s="335">
        <f>SLOPE(AE17:AE22,AD17:AD22)</f>
        <v>1.0258926561550559</v>
      </c>
      <c r="AD17" s="327">
        <f t="shared" ref="AD17:AE22" si="6">LOG(D17)</f>
        <v>0.84148836294477181</v>
      </c>
      <c r="AE17" s="327">
        <f t="shared" si="6"/>
        <v>3.9064624344871968</v>
      </c>
      <c r="AF17" s="327">
        <f>AB17*D17^AC17</f>
        <v>7449.8522640995343</v>
      </c>
    </row>
    <row r="18" spans="1:32" x14ac:dyDescent="0.25">
      <c r="A18" s="30" t="str">
        <f t="shared" si="3"/>
        <v>HSM</v>
      </c>
      <c r="B18" s="322" t="s">
        <v>3</v>
      </c>
      <c r="C18" s="322">
        <v>25</v>
      </c>
      <c r="D18" s="300">
        <f>'Kd Calcs'!H44</f>
        <v>14.332396666666668</v>
      </c>
      <c r="E18" s="300">
        <f>'Kd Calcs'!I44</f>
        <v>14165.250936666669</v>
      </c>
      <c r="F18" s="332"/>
      <c r="R18" s="327">
        <f t="shared" si="4"/>
        <v>6.977200137962504E-2</v>
      </c>
      <c r="S18" s="327">
        <f t="shared" si="4"/>
        <v>7.0595290155538713E-5</v>
      </c>
      <c r="T18" s="329"/>
      <c r="U18" s="329"/>
      <c r="V18" s="329"/>
      <c r="W18" s="329"/>
      <c r="X18" s="328">
        <f>J17*(I17*D18/(1+I17*D18))</f>
        <v>16522.593583729435</v>
      </c>
      <c r="Y18" s="328">
        <f t="shared" si="5"/>
        <v>5557064.3556608865</v>
      </c>
      <c r="AD18" s="327">
        <f t="shared" si="6"/>
        <v>1.1563188192931639</v>
      </c>
      <c r="AE18" s="327">
        <f t="shared" si="6"/>
        <v>4.1512242724282418</v>
      </c>
      <c r="AF18" s="327">
        <f>AB17*D18^AC17</f>
        <v>15672.198134890763</v>
      </c>
    </row>
    <row r="19" spans="1:32" x14ac:dyDescent="0.25">
      <c r="A19" s="30" t="str">
        <f t="shared" si="3"/>
        <v>HSM</v>
      </c>
      <c r="B19" s="322" t="s">
        <v>3</v>
      </c>
      <c r="C19" s="322">
        <v>50</v>
      </c>
      <c r="D19" s="300">
        <f>'Kd Calcs'!H53</f>
        <v>28.490033333333336</v>
      </c>
      <c r="E19" s="300">
        <f>'Kd Calcs'!I53</f>
        <v>31321.509966666665</v>
      </c>
      <c r="F19" s="332"/>
      <c r="R19" s="327">
        <f t="shared" si="4"/>
        <v>3.5099994033001007E-2</v>
      </c>
      <c r="S19" s="327">
        <f t="shared" si="4"/>
        <v>3.1926940976480104E-5</v>
      </c>
      <c r="T19" s="329"/>
      <c r="U19" s="329"/>
      <c r="V19" s="329"/>
      <c r="W19" s="329"/>
      <c r="X19" s="328">
        <f>J17*(I17*D19/(1+I17*D19))</f>
        <v>32843.714848655531</v>
      </c>
      <c r="Y19" s="328">
        <f t="shared" si="5"/>
        <v>2317107.7027507373</v>
      </c>
      <c r="AD19" s="327">
        <f t="shared" si="6"/>
        <v>1.4546929573642315</v>
      </c>
      <c r="AE19" s="327">
        <f t="shared" si="6"/>
        <v>4.4958426906267759</v>
      </c>
      <c r="AF19" s="327">
        <f>AB17*D19^AC17</f>
        <v>31712.446721861525</v>
      </c>
    </row>
    <row r="20" spans="1:32" x14ac:dyDescent="0.25">
      <c r="A20" s="30" t="str">
        <f t="shared" si="3"/>
        <v>HSM</v>
      </c>
      <c r="B20" s="322" t="s">
        <v>3</v>
      </c>
      <c r="C20" s="322">
        <v>100</v>
      </c>
      <c r="D20" s="300">
        <f>'Kd Calcs'!H62</f>
        <v>52.499510000000001</v>
      </c>
      <c r="E20" s="300">
        <f>'Kd Calcs'!I62</f>
        <v>57570.393823333332</v>
      </c>
      <c r="F20" s="332"/>
      <c r="R20" s="327">
        <f t="shared" si="4"/>
        <v>1.9047796827056099E-2</v>
      </c>
      <c r="S20" s="327">
        <f t="shared" si="4"/>
        <v>1.7370039243933384E-5</v>
      </c>
      <c r="T20" s="329"/>
      <c r="U20" s="329"/>
      <c r="V20" s="329"/>
      <c r="W20" s="329"/>
      <c r="X20" s="328">
        <f>J17*(I17*D20/(1+I17*D20))</f>
        <v>60522.160149481198</v>
      </c>
      <c r="Y20" s="328">
        <f t="shared" si="5"/>
        <v>8712924.4441804737</v>
      </c>
      <c r="AD20" s="327">
        <f t="shared" si="6"/>
        <v>1.7201552499718764</v>
      </c>
      <c r="AE20" s="327">
        <f t="shared" si="6"/>
        <v>4.7601992003551779</v>
      </c>
      <c r="AF20" s="327">
        <f>AB17*D20^AC17</f>
        <v>59369.797424141361</v>
      </c>
    </row>
    <row r="21" spans="1:32" x14ac:dyDescent="0.25">
      <c r="A21" s="30" t="str">
        <f t="shared" si="3"/>
        <v>HSM</v>
      </c>
      <c r="B21" s="322" t="s">
        <v>3</v>
      </c>
      <c r="C21" s="322">
        <v>250</v>
      </c>
      <c r="D21" s="300">
        <f>'Kd Calcs'!H71</f>
        <v>131.42185000000001</v>
      </c>
      <c r="E21" s="300">
        <f>'Kd Calcs'!I71</f>
        <v>170531.19481666666</v>
      </c>
      <c r="F21" s="332"/>
      <c r="R21" s="327">
        <f t="shared" si="4"/>
        <v>7.609084790695002E-3</v>
      </c>
      <c r="S21" s="327">
        <f t="shared" si="4"/>
        <v>5.8640297517124192E-6</v>
      </c>
      <c r="T21" s="329"/>
      <c r="U21" s="329"/>
      <c r="V21" s="329"/>
      <c r="W21" s="329"/>
      <c r="X21" s="328">
        <f>J17*(I17*D21/(1+I17*D21))</f>
        <v>151504.75723996916</v>
      </c>
      <c r="Y21" s="328">
        <f t="shared" si="5"/>
        <v>362005326.85996658</v>
      </c>
      <c r="AD21" s="327">
        <f t="shared" si="6"/>
        <v>2.1186675763770695</v>
      </c>
      <c r="AE21" s="327">
        <f t="shared" si="6"/>
        <v>5.231803834926998</v>
      </c>
      <c r="AF21" s="327">
        <f>AB17*D21^AC17</f>
        <v>152193.61616269714</v>
      </c>
    </row>
    <row r="22" spans="1:32" x14ac:dyDescent="0.25">
      <c r="A22" s="30" t="str">
        <f t="shared" si="3"/>
        <v>HSM</v>
      </c>
      <c r="B22" s="322" t="s">
        <v>3</v>
      </c>
      <c r="C22" s="322">
        <v>500</v>
      </c>
      <c r="D22" s="30">
        <v>292.86492666666669</v>
      </c>
      <c r="E22" s="30">
        <v>329870.71174000006</v>
      </c>
      <c r="R22" s="327">
        <f t="shared" si="4"/>
        <v>3.4145433916645848E-3</v>
      </c>
      <c r="S22" s="327">
        <f t="shared" si="4"/>
        <v>3.0314907156358503E-6</v>
      </c>
      <c r="T22" s="329"/>
      <c r="U22" s="329"/>
      <c r="V22" s="329"/>
      <c r="W22" s="329"/>
      <c r="X22" s="328">
        <f>J17*(I17*D22/(1+I17*D22))</f>
        <v>337617.60271471326</v>
      </c>
      <c r="Y22" s="328">
        <f t="shared" si="5"/>
        <v>60014319.774092808</v>
      </c>
      <c r="AD22" s="327">
        <f t="shared" si="6"/>
        <v>2.4666673639411099</v>
      </c>
      <c r="AE22" s="327">
        <f t="shared" si="6"/>
        <v>5.5183437575145478</v>
      </c>
      <c r="AF22" s="327">
        <f>AB17*D22^AC17</f>
        <v>346263.61800002237</v>
      </c>
    </row>
    <row r="23" spans="1:32" x14ac:dyDescent="0.25">
      <c r="R23" s="330"/>
      <c r="S23" s="330"/>
      <c r="T23" s="329"/>
      <c r="U23" s="329"/>
      <c r="V23" s="329"/>
      <c r="W23" s="329"/>
      <c r="X23" s="327" t="s">
        <v>200</v>
      </c>
      <c r="Y23" s="336">
        <f>SUM(Y17:Y22)</f>
        <v>438610278.25902259</v>
      </c>
    </row>
    <row r="29" spans="1:32" ht="61.5" x14ac:dyDescent="0.35">
      <c r="A29" s="21" t="str">
        <f t="shared" ref="A29:A35" si="7">A3</f>
        <v>Sorbent</v>
      </c>
      <c r="B29" s="21" t="s">
        <v>190</v>
      </c>
      <c r="C29" s="21" t="s">
        <v>189</v>
      </c>
      <c r="D29" s="21" t="s">
        <v>187</v>
      </c>
      <c r="E29" s="333" t="s">
        <v>188</v>
      </c>
      <c r="F29" s="25"/>
      <c r="G29" s="21" t="s">
        <v>25</v>
      </c>
      <c r="H29" s="21" t="s">
        <v>174</v>
      </c>
      <c r="I29" s="21" t="s">
        <v>213</v>
      </c>
      <c r="J29" s="21" t="s">
        <v>212</v>
      </c>
      <c r="R29" s="324" t="s">
        <v>191</v>
      </c>
      <c r="S29" s="324" t="s">
        <v>192</v>
      </c>
      <c r="T29" s="324" t="s">
        <v>193</v>
      </c>
      <c r="U29" s="324" t="s">
        <v>194</v>
      </c>
      <c r="V29" s="324" t="s">
        <v>195</v>
      </c>
      <c r="W29" s="324" t="s">
        <v>196</v>
      </c>
      <c r="X29" s="325" t="s">
        <v>198</v>
      </c>
      <c r="Y29" s="326" t="s">
        <v>199</v>
      </c>
      <c r="AA29" s="344" t="s">
        <v>215</v>
      </c>
      <c r="AB29" s="344" t="s">
        <v>214</v>
      </c>
      <c r="AC29" s="333" t="s">
        <v>202</v>
      </c>
      <c r="AD29" s="337" t="s">
        <v>207</v>
      </c>
      <c r="AE29" s="337" t="s">
        <v>208</v>
      </c>
      <c r="AF29" s="337" t="s">
        <v>206</v>
      </c>
    </row>
    <row r="30" spans="1:32" x14ac:dyDescent="0.25">
      <c r="A30" s="30" t="str">
        <f t="shared" si="7"/>
        <v>HSM</v>
      </c>
      <c r="B30" s="322" t="s">
        <v>0</v>
      </c>
      <c r="C30" s="322">
        <v>10</v>
      </c>
      <c r="D30" s="300">
        <f>'Kd Calcs'!H32</f>
        <v>5.723913333333333</v>
      </c>
      <c r="E30" s="334">
        <f>'Kd Calcs'!I32</f>
        <v>6281.7827533333348</v>
      </c>
      <c r="F30" s="332"/>
      <c r="G30" s="323">
        <f>SLOPE(E30:E35,D30:D35)</f>
        <v>1265.039916895279</v>
      </c>
      <c r="H30" s="300">
        <f>LOG(G30)</f>
        <v>3.1021042293963013</v>
      </c>
      <c r="I30" s="30">
        <f>T30/J30*W30</f>
        <v>8.614854892213437E-7</v>
      </c>
      <c r="J30" s="30">
        <f>1/U30*V30</f>
        <v>1431631655.9961078</v>
      </c>
      <c r="R30" s="327">
        <f t="shared" ref="R30:S35" si="8">1/D30</f>
        <v>0.17470565009719458</v>
      </c>
      <c r="S30" s="327">
        <f t="shared" si="8"/>
        <v>1.5919047812810221E-4</v>
      </c>
      <c r="T30" s="327">
        <f>1/(SLOPE(S30:S35,R30:R35))</f>
        <v>1081.7717619133691</v>
      </c>
      <c r="U30" s="327">
        <f>INTERCEPT(S30:S35,R30:R35)</f>
        <v>1.2389652161249191E-6</v>
      </c>
      <c r="V30" s="327">
        <v>1773.7418240824936</v>
      </c>
      <c r="W30" s="327">
        <v>1.1401017672795728</v>
      </c>
      <c r="X30" s="328">
        <f>J30*(I30*D30/(1+I30*D30))</f>
        <v>7059.438634414425</v>
      </c>
      <c r="Y30" s="328">
        <f t="shared" ref="Y30:Y35" si="9">(E30-X30)^2</f>
        <v>604748.66938000673</v>
      </c>
      <c r="AA30" s="30">
        <f>INTERCEPT(AE30:AE35,AD30:AD35)</f>
        <v>2.9616073883024825</v>
      </c>
      <c r="AB30" s="30">
        <f>10^AA30</f>
        <v>915.39258106712555</v>
      </c>
      <c r="AC30" s="335">
        <f>SLOPE(AE30:AE35,AD30:AD35)</f>
        <v>1.0510251572675013</v>
      </c>
      <c r="AD30" s="327">
        <f t="shared" ref="AD30:AE35" si="10">LOG(D30)</f>
        <v>0.75769304941687132</v>
      </c>
      <c r="AE30" s="327">
        <f t="shared" si="10"/>
        <v>3.7980829128552287</v>
      </c>
      <c r="AF30" s="327">
        <f>AB30*D30^AC30</f>
        <v>5727.4570976325194</v>
      </c>
    </row>
    <row r="31" spans="1:32" x14ac:dyDescent="0.25">
      <c r="A31" s="30" t="str">
        <f t="shared" si="7"/>
        <v>HSM</v>
      </c>
      <c r="B31" s="322" t="s">
        <v>0</v>
      </c>
      <c r="C31" s="322">
        <v>25</v>
      </c>
      <c r="D31" s="300">
        <f>'Kd Calcs'!H41</f>
        <v>11.650340000000002</v>
      </c>
      <c r="E31" s="334">
        <f>'Kd Calcs'!I41</f>
        <v>11374.532993333334</v>
      </c>
      <c r="F31" s="332"/>
      <c r="R31" s="327">
        <f t="shared" si="8"/>
        <v>8.5834404832820316E-2</v>
      </c>
      <c r="S31" s="327">
        <f t="shared" si="8"/>
        <v>8.7915697337737252E-5</v>
      </c>
      <c r="T31" s="329"/>
      <c r="U31" s="329"/>
      <c r="V31" s="329"/>
      <c r="W31" s="329"/>
      <c r="X31" s="328">
        <f>J30*(I30*D31/(1+I30*D31))</f>
        <v>14368.568427071887</v>
      </c>
      <c r="Y31" s="328">
        <f t="shared" si="9"/>
        <v>8964248.1784820016</v>
      </c>
      <c r="AD31" s="327">
        <f t="shared" si="10"/>
        <v>1.0663385998658312</v>
      </c>
      <c r="AE31" s="327">
        <f t="shared" si="10"/>
        <v>4.055933574772502</v>
      </c>
      <c r="AF31" s="327">
        <f>AB30*D31^AC30</f>
        <v>12088.045413352424</v>
      </c>
    </row>
    <row r="32" spans="1:32" x14ac:dyDescent="0.25">
      <c r="A32" s="30" t="str">
        <f t="shared" si="7"/>
        <v>HSM</v>
      </c>
      <c r="B32" s="322" t="s">
        <v>0</v>
      </c>
      <c r="C32" s="322">
        <v>50</v>
      </c>
      <c r="D32" s="300">
        <f>'Kd Calcs'!H50</f>
        <v>23.22085666666667</v>
      </c>
      <c r="E32" s="334">
        <f>'Kd Calcs'!I50</f>
        <v>23874.092476666669</v>
      </c>
      <c r="F32" s="332"/>
      <c r="R32" s="327">
        <f t="shared" si="8"/>
        <v>4.306473332809857E-2</v>
      </c>
      <c r="S32" s="327">
        <f t="shared" si="8"/>
        <v>4.1886408917002789E-5</v>
      </c>
      <c r="T32" s="329"/>
      <c r="U32" s="329"/>
      <c r="V32" s="329"/>
      <c r="W32" s="329"/>
      <c r="X32" s="328">
        <f>J30*(I30*D32/(1+I30*D32))</f>
        <v>28638.403878760237</v>
      </c>
      <c r="Y32" s="328">
        <f t="shared" si="9"/>
        <v>22698663.136118781</v>
      </c>
      <c r="AD32" s="327">
        <f t="shared" si="10"/>
        <v>1.3658782377429213</v>
      </c>
      <c r="AE32" s="327">
        <f t="shared" si="10"/>
        <v>4.3779268717796862</v>
      </c>
      <c r="AF32" s="327">
        <f>AB30*D32^AC30</f>
        <v>24956.275881523958</v>
      </c>
    </row>
    <row r="33" spans="1:32" x14ac:dyDescent="0.25">
      <c r="A33" s="30" t="str">
        <f t="shared" si="7"/>
        <v>HSM</v>
      </c>
      <c r="B33" s="322" t="s">
        <v>0</v>
      </c>
      <c r="C33" s="322">
        <v>100</v>
      </c>
      <c r="D33" s="300">
        <f>'Kd Calcs'!H59</f>
        <v>43.162299999999995</v>
      </c>
      <c r="E33" s="334">
        <f>'Kd Calcs'!I59</f>
        <v>45895.797699999988</v>
      </c>
      <c r="F33" s="332"/>
      <c r="R33" s="327">
        <f t="shared" si="8"/>
        <v>2.3168366838653181E-2</v>
      </c>
      <c r="S33" s="327">
        <f t="shared" si="8"/>
        <v>2.1788487184307079E-5</v>
      </c>
      <c r="T33" s="329"/>
      <c r="U33" s="329"/>
      <c r="V33" s="329"/>
      <c r="W33" s="329"/>
      <c r="X33" s="328">
        <f>J30*(I30*D33/(1+I30*D33))</f>
        <v>53231.375697801559</v>
      </c>
      <c r="Y33" s="328">
        <f t="shared" si="9"/>
        <v>53810704.561830498</v>
      </c>
      <c r="AD33" s="327">
        <f t="shared" si="10"/>
        <v>1.6351045789833984</v>
      </c>
      <c r="AE33" s="327">
        <f t="shared" si="10"/>
        <v>4.661772922590627</v>
      </c>
      <c r="AF33" s="327">
        <f>AB30*D33^AC30</f>
        <v>47878.819684562732</v>
      </c>
    </row>
    <row r="34" spans="1:32" x14ac:dyDescent="0.25">
      <c r="A34" s="30" t="str">
        <f t="shared" si="7"/>
        <v>HSM</v>
      </c>
      <c r="B34" s="322" t="s">
        <v>0</v>
      </c>
      <c r="C34" s="322">
        <v>250</v>
      </c>
      <c r="D34" s="300">
        <f>'Kd Calcs'!H68</f>
        <v>112.08076333333332</v>
      </c>
      <c r="E34" s="334">
        <f>'Kd Calcs'!I68</f>
        <v>132783.17257</v>
      </c>
      <c r="F34" s="332"/>
      <c r="R34" s="327">
        <f t="shared" si="8"/>
        <v>8.9221376644799798E-3</v>
      </c>
      <c r="S34" s="327">
        <f t="shared" si="8"/>
        <v>7.5310747638058187E-6</v>
      </c>
      <c r="T34" s="329"/>
      <c r="U34" s="329"/>
      <c r="V34" s="329"/>
      <c r="W34" s="329"/>
      <c r="X34" s="328">
        <f>J30*(I30*D34/(1+I30*D34))</f>
        <v>138219.21047194389</v>
      </c>
      <c r="Y34" s="328">
        <f t="shared" si="9"/>
        <v>29550508.071370624</v>
      </c>
      <c r="AD34" s="327">
        <f t="shared" si="10"/>
        <v>2.0495310800786251</v>
      </c>
      <c r="AE34" s="327">
        <f t="shared" si="10"/>
        <v>5.1231430409729306</v>
      </c>
      <c r="AF34" s="327">
        <f>AB30*D34^AC30</f>
        <v>130531.73604183878</v>
      </c>
    </row>
    <row r="35" spans="1:32" x14ac:dyDescent="0.25">
      <c r="A35" s="30" t="str">
        <f t="shared" si="7"/>
        <v>HSM</v>
      </c>
      <c r="B35" s="322" t="s">
        <v>0</v>
      </c>
      <c r="C35" s="322">
        <v>500</v>
      </c>
      <c r="D35" s="30">
        <v>227.61701333333332</v>
      </c>
      <c r="E35" s="335">
        <v>285487.29298666667</v>
      </c>
      <c r="R35" s="327">
        <f t="shared" si="8"/>
        <v>4.393344703699946E-3</v>
      </c>
      <c r="S35" s="327">
        <f t="shared" si="8"/>
        <v>3.5027828718341724E-6</v>
      </c>
      <c r="T35" s="329"/>
      <c r="U35" s="329"/>
      <c r="V35" s="329"/>
      <c r="W35" s="329"/>
      <c r="X35" s="328">
        <f>J30*(I30*D35/(1+I30*D35))</f>
        <v>280671.83114549005</v>
      </c>
      <c r="Y35" s="328">
        <f t="shared" si="9"/>
        <v>23188672.743828058</v>
      </c>
      <c r="AD35" s="327">
        <f t="shared" si="10"/>
        <v>2.3572047204674935</v>
      </c>
      <c r="AE35" s="327">
        <f t="shared" si="10"/>
        <v>5.4555867826043318</v>
      </c>
      <c r="AF35" s="327">
        <f>AB30*D35^AC30</f>
        <v>274845.63898478932</v>
      </c>
    </row>
    <row r="36" spans="1:32" x14ac:dyDescent="0.25">
      <c r="R36" s="330"/>
      <c r="S36" s="330"/>
      <c r="T36" s="329"/>
      <c r="U36" s="329"/>
      <c r="V36" s="329"/>
      <c r="W36" s="329"/>
      <c r="X36" s="327" t="s">
        <v>200</v>
      </c>
      <c r="Y36" s="336">
        <f>SUM(Y30:Y35)</f>
        <v>138817545.36100999</v>
      </c>
    </row>
    <row r="41" spans="1:32" ht="61.5" x14ac:dyDescent="0.35">
      <c r="A41" s="21" t="str">
        <f t="shared" ref="A41:A47" si="11">A3</f>
        <v>Sorbent</v>
      </c>
      <c r="B41" s="21" t="s">
        <v>190</v>
      </c>
      <c r="C41" s="21" t="s">
        <v>189</v>
      </c>
      <c r="D41" s="21" t="s">
        <v>187</v>
      </c>
      <c r="E41" s="21" t="s">
        <v>188</v>
      </c>
      <c r="F41" s="25"/>
      <c r="G41" s="21" t="s">
        <v>25</v>
      </c>
      <c r="H41" s="21" t="s">
        <v>174</v>
      </c>
      <c r="I41" s="21" t="s">
        <v>213</v>
      </c>
      <c r="J41" s="21" t="s">
        <v>212</v>
      </c>
      <c r="R41" s="324" t="s">
        <v>191</v>
      </c>
      <c r="S41" s="324" t="s">
        <v>192</v>
      </c>
      <c r="T41" s="324" t="s">
        <v>193</v>
      </c>
      <c r="U41" s="324" t="s">
        <v>194</v>
      </c>
      <c r="V41" s="324" t="s">
        <v>195</v>
      </c>
      <c r="W41" s="324" t="s">
        <v>196</v>
      </c>
      <c r="X41" s="325" t="s">
        <v>198</v>
      </c>
      <c r="Y41" s="326" t="s">
        <v>199</v>
      </c>
      <c r="AA41" s="344" t="s">
        <v>215</v>
      </c>
      <c r="AB41" s="344" t="s">
        <v>214</v>
      </c>
      <c r="AC41" s="333" t="s">
        <v>202</v>
      </c>
      <c r="AD41" s="337" t="s">
        <v>207</v>
      </c>
      <c r="AE41" s="337" t="s">
        <v>208</v>
      </c>
      <c r="AF41" s="337" t="s">
        <v>206</v>
      </c>
    </row>
    <row r="42" spans="1:32" x14ac:dyDescent="0.25">
      <c r="A42" s="30" t="str">
        <f t="shared" si="11"/>
        <v>HSM</v>
      </c>
      <c r="B42" s="322" t="s">
        <v>1</v>
      </c>
      <c r="C42" s="322">
        <v>10</v>
      </c>
      <c r="D42" s="300">
        <f>'Kd Calcs'!H33</f>
        <v>5.8514866666666663</v>
      </c>
      <c r="E42" s="300">
        <f>'Kd Calcs'!I33</f>
        <v>7028.1751800000011</v>
      </c>
      <c r="F42" s="332"/>
      <c r="G42" s="323">
        <f>SLOPE(E42:E47,D42:D47)</f>
        <v>1314.8503140585697</v>
      </c>
      <c r="H42" s="300">
        <f>LOG(G42)</f>
        <v>3.1188763144390332</v>
      </c>
      <c r="I42" s="30">
        <f>T42/J42*W42</f>
        <v>4.5799252044216464E-9</v>
      </c>
      <c r="J42" s="30">
        <f>1/U42*V42</f>
        <v>283160442482.37714</v>
      </c>
      <c r="R42" s="327">
        <f t="shared" ref="R42:S47" si="12">1/D42</f>
        <v>0.17089674077129119</v>
      </c>
      <c r="S42" s="327">
        <f t="shared" si="12"/>
        <v>1.4228444431005203E-4</v>
      </c>
      <c r="T42" s="327">
        <f>1/(SLOPE(S42:S47,R42:R47))</f>
        <v>1177.872983723712</v>
      </c>
      <c r="U42" s="327">
        <f>INTERCEPT(S42:S47,R42:R47)</f>
        <v>2.1943340789273499E-6</v>
      </c>
      <c r="V42" s="327">
        <v>621348.6087432279</v>
      </c>
      <c r="W42" s="327">
        <v>1.1010131528107292</v>
      </c>
      <c r="X42" s="328">
        <f>J42*(I42*D42/(1+I42*D42))</f>
        <v>7588.5216231298737</v>
      </c>
      <c r="Y42" s="328">
        <f t="shared" ref="Y42:Y47" si="13">(E42-X42)^2</f>
        <v>313988.13632829953</v>
      </c>
      <c r="AA42" s="30">
        <f>INTERCEPT(AE42:AE47,AD42:AD47)</f>
        <v>2.9816655953323803</v>
      </c>
      <c r="AB42" s="30">
        <f>10^AA42</f>
        <v>958.66218196999921</v>
      </c>
      <c r="AC42" s="335">
        <f>SLOPE(AE42:AE47,AD42:AD47)</f>
        <v>1.0557511348215671</v>
      </c>
      <c r="AD42" s="327">
        <f t="shared" ref="AD42:AE47" si="14">LOG(D42)</f>
        <v>0.76726621977511344</v>
      </c>
      <c r="AE42" s="327">
        <f t="shared" si="14"/>
        <v>3.8468425779170499</v>
      </c>
      <c r="AF42" s="327">
        <f>AB42*D42^AC42</f>
        <v>6190.244138068394</v>
      </c>
    </row>
    <row r="43" spans="1:32" x14ac:dyDescent="0.25">
      <c r="A43" s="30" t="str">
        <f t="shared" si="11"/>
        <v>HSM</v>
      </c>
      <c r="B43" s="322" t="s">
        <v>1</v>
      </c>
      <c r="C43" s="322">
        <v>25</v>
      </c>
      <c r="D43" s="300">
        <f>'Kd Calcs'!H42</f>
        <v>11.999823333333334</v>
      </c>
      <c r="E43" s="300">
        <f>'Kd Calcs'!I42</f>
        <v>12022.686843333331</v>
      </c>
      <c r="F43" s="332"/>
      <c r="R43" s="327">
        <f t="shared" si="12"/>
        <v>8.3334560203247435E-2</v>
      </c>
      <c r="S43" s="327">
        <f t="shared" si="12"/>
        <v>8.3176083102797231E-5</v>
      </c>
      <c r="T43" s="329"/>
      <c r="U43" s="329"/>
      <c r="V43" s="329"/>
      <c r="W43" s="329"/>
      <c r="X43" s="328">
        <f>J42*(I42*D43/(1+I42*D43))</f>
        <v>15562.013802969937</v>
      </c>
      <c r="Y43" s="328">
        <f t="shared" si="13"/>
        <v>12526835.327210503</v>
      </c>
      <c r="AD43" s="327">
        <f t="shared" si="14"/>
        <v>1.0791748522206865</v>
      </c>
      <c r="AE43" s="327">
        <f t="shared" si="14"/>
        <v>4.0800015351239365</v>
      </c>
      <c r="AF43" s="327">
        <f>AB42*D43^AC42</f>
        <v>13213.128853981956</v>
      </c>
    </row>
    <row r="44" spans="1:32" x14ac:dyDescent="0.25">
      <c r="A44" s="30" t="str">
        <f t="shared" si="11"/>
        <v>HSM</v>
      </c>
      <c r="B44" s="322" t="s">
        <v>1</v>
      </c>
      <c r="C44" s="322">
        <v>50</v>
      </c>
      <c r="D44" s="300">
        <f>'Kd Calcs'!H51</f>
        <v>23.916509999999999</v>
      </c>
      <c r="E44" s="300">
        <f>'Kd Calcs'!I51</f>
        <v>25507.173489999997</v>
      </c>
      <c r="F44" s="332"/>
      <c r="R44" s="327">
        <f t="shared" si="12"/>
        <v>4.1812120581138305E-2</v>
      </c>
      <c r="S44" s="327">
        <f t="shared" si="12"/>
        <v>3.9204657481631462E-5</v>
      </c>
      <c r="T44" s="329"/>
      <c r="U44" s="329"/>
      <c r="V44" s="329"/>
      <c r="W44" s="329"/>
      <c r="X44" s="328">
        <f>J42*(I42*D44/(1+I42*D44))</f>
        <v>31016.209829676092</v>
      </c>
      <c r="Y44" s="328">
        <f t="shared" si="13"/>
        <v>30349481.391871788</v>
      </c>
      <c r="AD44" s="327">
        <f t="shared" si="14"/>
        <v>1.37869780582121</v>
      </c>
      <c r="AE44" s="327">
        <f t="shared" si="14"/>
        <v>4.4066623360811068</v>
      </c>
      <c r="AF44" s="327">
        <f>AB42*D44^AC42</f>
        <v>27367.011104062523</v>
      </c>
    </row>
    <row r="45" spans="1:32" x14ac:dyDescent="0.25">
      <c r="A45" s="30" t="str">
        <f t="shared" si="11"/>
        <v>HSM</v>
      </c>
      <c r="B45" s="322" t="s">
        <v>1</v>
      </c>
      <c r="C45" s="322">
        <v>100</v>
      </c>
      <c r="D45" s="300">
        <f>'Kd Calcs'!H60</f>
        <v>43.292143333333335</v>
      </c>
      <c r="E45" s="300">
        <f>'Kd Calcs'!I60</f>
        <v>47381.844523333333</v>
      </c>
      <c r="F45" s="332"/>
      <c r="R45" s="327">
        <f t="shared" si="12"/>
        <v>2.3098879450258989E-2</v>
      </c>
      <c r="S45" s="327">
        <f t="shared" si="12"/>
        <v>2.1105130246830027E-5</v>
      </c>
      <c r="T45" s="329"/>
      <c r="U45" s="329"/>
      <c r="V45" s="329"/>
      <c r="W45" s="329"/>
      <c r="X45" s="328">
        <f>J42*(I42*D45/(1+I42*D45))</f>
        <v>56143.562854620024</v>
      </c>
      <c r="Y45" s="328">
        <f t="shared" si="13"/>
        <v>76767708.116805241</v>
      </c>
      <c r="AD45" s="327">
        <f t="shared" si="14"/>
        <v>1.6364090876564674</v>
      </c>
      <c r="AE45" s="327">
        <f t="shared" si="14"/>
        <v>4.6756119633245445</v>
      </c>
      <c r="AF45" s="327">
        <f>AB42*D45^AC42</f>
        <v>51204.28977352436</v>
      </c>
    </row>
    <row r="46" spans="1:32" x14ac:dyDescent="0.25">
      <c r="A46" s="30" t="str">
        <f t="shared" si="11"/>
        <v>HSM</v>
      </c>
      <c r="B46" s="322" t="s">
        <v>1</v>
      </c>
      <c r="C46" s="322">
        <v>250</v>
      </c>
      <c r="D46" s="300">
        <f>'Kd Calcs'!H69</f>
        <v>102.43022999999999</v>
      </c>
      <c r="E46" s="300">
        <f>'Kd Calcs'!I69</f>
        <v>144107.87310333332</v>
      </c>
      <c r="F46" s="332"/>
      <c r="R46" s="327">
        <f t="shared" si="12"/>
        <v>9.7627428933821595E-3</v>
      </c>
      <c r="S46" s="327">
        <f t="shared" si="12"/>
        <v>6.9392461249007861E-6</v>
      </c>
      <c r="T46" s="329"/>
      <c r="U46" s="329"/>
      <c r="V46" s="329"/>
      <c r="W46" s="329"/>
      <c r="X46" s="328">
        <f>J42*(I42*D46/(1+I42*D46))</f>
        <v>132836.95506474929</v>
      </c>
      <c r="Y46" s="328">
        <f t="shared" si="13"/>
        <v>127033593.43247887</v>
      </c>
      <c r="AD46" s="327">
        <f t="shared" si="14"/>
        <v>2.0104281478963784</v>
      </c>
      <c r="AE46" s="327">
        <f t="shared" si="14"/>
        <v>5.1586877084470837</v>
      </c>
      <c r="AF46" s="327">
        <f>AB42*D46^AC42</f>
        <v>127109.31958459993</v>
      </c>
    </row>
    <row r="47" spans="1:32" x14ac:dyDescent="0.25">
      <c r="A47" s="30" t="str">
        <f t="shared" si="11"/>
        <v>HSM</v>
      </c>
      <c r="B47" s="322" t="s">
        <v>1</v>
      </c>
      <c r="C47" s="322">
        <v>500</v>
      </c>
      <c r="D47" s="30">
        <v>231.90659666666667</v>
      </c>
      <c r="E47" s="30">
        <v>298171.42673666665</v>
      </c>
      <c r="R47" s="327">
        <f t="shared" si="12"/>
        <v>4.3120808738242155E-3</v>
      </c>
      <c r="S47" s="327">
        <f t="shared" si="12"/>
        <v>3.3537754135078844E-6</v>
      </c>
      <c r="T47" s="329"/>
      <c r="U47" s="329"/>
      <c r="V47" s="329"/>
      <c r="W47" s="329"/>
      <c r="X47" s="328">
        <f>J42*(I42*D47/(1+I42*D47))</f>
        <v>300748.59631842223</v>
      </c>
      <c r="Y47" s="328">
        <f t="shared" si="13"/>
        <v>6641803.0531262737</v>
      </c>
      <c r="AD47" s="327">
        <f t="shared" si="14"/>
        <v>2.3653131024766481</v>
      </c>
      <c r="AE47" s="327">
        <f t="shared" si="14"/>
        <v>5.4744660234055287</v>
      </c>
      <c r="AF47" s="327">
        <f>AB42*D47^AC42</f>
        <v>301194.88169494289</v>
      </c>
    </row>
    <row r="48" spans="1:32" x14ac:dyDescent="0.25">
      <c r="R48" s="330"/>
      <c r="S48" s="330"/>
      <c r="T48" s="329"/>
      <c r="U48" s="329"/>
      <c r="V48" s="329"/>
      <c r="W48" s="329"/>
      <c r="X48" s="327" t="s">
        <v>200</v>
      </c>
      <c r="Y48" s="336">
        <f>SUM(Y42:Y47)</f>
        <v>253633409.45782098</v>
      </c>
    </row>
    <row r="54" spans="1:32" ht="61.5" x14ac:dyDescent="0.35">
      <c r="A54" s="21" t="str">
        <f t="shared" ref="A54:A60" si="15">A3</f>
        <v>Sorbent</v>
      </c>
      <c r="B54" s="21" t="s">
        <v>190</v>
      </c>
      <c r="C54" s="21" t="s">
        <v>189</v>
      </c>
      <c r="D54" s="21" t="s">
        <v>187</v>
      </c>
      <c r="E54" s="21" t="s">
        <v>188</v>
      </c>
      <c r="F54" s="25"/>
      <c r="G54" s="21" t="s">
        <v>25</v>
      </c>
      <c r="H54" s="21" t="s">
        <v>174</v>
      </c>
      <c r="I54" s="21" t="s">
        <v>213</v>
      </c>
      <c r="J54" s="21" t="s">
        <v>212</v>
      </c>
      <c r="R54" s="324" t="s">
        <v>191</v>
      </c>
      <c r="S54" s="324" t="s">
        <v>192</v>
      </c>
      <c r="T54" s="324" t="s">
        <v>193</v>
      </c>
      <c r="U54" s="324" t="s">
        <v>194</v>
      </c>
      <c r="V54" s="324" t="s">
        <v>195</v>
      </c>
      <c r="W54" s="324" t="s">
        <v>196</v>
      </c>
      <c r="X54" s="325" t="s">
        <v>198</v>
      </c>
      <c r="Y54" s="326" t="s">
        <v>199</v>
      </c>
      <c r="AA54" s="344" t="s">
        <v>215</v>
      </c>
      <c r="AB54" s="344" t="s">
        <v>214</v>
      </c>
      <c r="AC54" s="333" t="s">
        <v>202</v>
      </c>
      <c r="AD54" s="337" t="s">
        <v>207</v>
      </c>
      <c r="AE54" s="337" t="s">
        <v>208</v>
      </c>
      <c r="AF54" s="337" t="s">
        <v>206</v>
      </c>
    </row>
    <row r="55" spans="1:32" x14ac:dyDescent="0.25">
      <c r="A55" s="30" t="str">
        <f t="shared" si="15"/>
        <v>HSM</v>
      </c>
      <c r="B55" s="322" t="s">
        <v>4</v>
      </c>
      <c r="C55" s="322">
        <v>10</v>
      </c>
      <c r="D55" s="300">
        <f>'Kd Calcs'!H36</f>
        <v>3.444806666666667</v>
      </c>
      <c r="E55" s="300">
        <f>'Kd Calcs'!I36</f>
        <v>6483.7951933333343</v>
      </c>
      <c r="F55" s="332"/>
      <c r="G55" s="323">
        <f>SLOPE(E55:E60,D55:D60)</f>
        <v>2410.7897493351634</v>
      </c>
      <c r="H55" s="300">
        <f>LOG(G55)</f>
        <v>3.3821593361820366</v>
      </c>
      <c r="I55" s="30">
        <f>T55/J55*W55</f>
        <v>-2.7753634491111864E-8</v>
      </c>
      <c r="J55" s="30">
        <f>1/U55*V55</f>
        <v>-85520026853.96994</v>
      </c>
      <c r="R55" s="327">
        <f t="shared" ref="R55:S60" si="16">1/D55</f>
        <v>0.29029205315828077</v>
      </c>
      <c r="S55" s="327">
        <f t="shared" si="16"/>
        <v>1.5423065815345374E-4</v>
      </c>
      <c r="T55" s="327">
        <f>1/(SLOPE(S55:S60,R55:R60))</f>
        <v>1859.8940806157684</v>
      </c>
      <c r="U55" s="327">
        <f>INTERCEPT(S55:S60,R55:R60)</f>
        <v>-1.0352023742008182E-6</v>
      </c>
      <c r="V55" s="327">
        <v>88530.53484094741</v>
      </c>
      <c r="W55" s="327">
        <v>1.2761434060746859</v>
      </c>
      <c r="X55" s="328">
        <f>J55*(I55*D55/(1+I55*D55))</f>
        <v>8176.220354888068</v>
      </c>
      <c r="Y55" s="328">
        <f t="shared" ref="Y55:Y60" si="17">(E55-X55)^2</f>
        <v>2864302.9274635664</v>
      </c>
      <c r="AA55" s="30">
        <f>INTERCEPT(AE55:AE60,AD55:AD60)</f>
        <v>3.1956546557622176</v>
      </c>
      <c r="AB55" s="30">
        <f>10^AA55</f>
        <v>1569.114572534857</v>
      </c>
      <c r="AC55" s="335">
        <f>SLOPE(AE55:AE60,AD55:AD60)</f>
        <v>1.0958703166267481</v>
      </c>
      <c r="AD55" s="327">
        <f t="shared" ref="AD55:AE60" si="18">LOG(D55)</f>
        <v>0.53716485296180416</v>
      </c>
      <c r="AE55" s="327">
        <f t="shared" si="18"/>
        <v>3.8118292881305225</v>
      </c>
      <c r="AF55" s="327">
        <f>AB55*D55^AC55</f>
        <v>6085.7999634140479</v>
      </c>
    </row>
    <row r="56" spans="1:32" x14ac:dyDescent="0.25">
      <c r="A56" s="30" t="str">
        <f t="shared" si="15"/>
        <v>HSM</v>
      </c>
      <c r="B56" s="322" t="s">
        <v>4</v>
      </c>
      <c r="C56" s="322">
        <v>25</v>
      </c>
      <c r="D56" s="300">
        <f>'Kd Calcs'!H45</f>
        <v>5.9781899999999997</v>
      </c>
      <c r="E56" s="300">
        <f>'Kd Calcs'!I45</f>
        <v>11212.818476666667</v>
      </c>
      <c r="F56" s="332"/>
      <c r="R56" s="327">
        <f t="shared" si="16"/>
        <v>0.1672747102383832</v>
      </c>
      <c r="S56" s="327">
        <f t="shared" si="16"/>
        <v>8.9183642995822293E-5</v>
      </c>
      <c r="T56" s="329"/>
      <c r="U56" s="329"/>
      <c r="V56" s="329"/>
      <c r="W56" s="329"/>
      <c r="X56" s="328">
        <f>J55*(I55*D56/(1+I55*D56))</f>
        <v>14189.185904995255</v>
      </c>
      <c r="Y56" s="328">
        <f t="shared" si="17"/>
        <v>8858763.0684153289</v>
      </c>
      <c r="AD56" s="327">
        <f t="shared" si="18"/>
        <v>0.77656971375449613</v>
      </c>
      <c r="AE56" s="327">
        <f t="shared" si="18"/>
        <v>4.0497147914541278</v>
      </c>
      <c r="AF56" s="327">
        <f>AB55*D56^AC55</f>
        <v>11134.593175744874</v>
      </c>
    </row>
    <row r="57" spans="1:32" x14ac:dyDescent="0.25">
      <c r="A57" s="30" t="str">
        <f t="shared" si="15"/>
        <v>HSM</v>
      </c>
      <c r="B57" s="322" t="s">
        <v>4</v>
      </c>
      <c r="C57" s="322">
        <v>50</v>
      </c>
      <c r="D57" s="300">
        <f>'Kd Calcs'!H54</f>
        <v>13.554446666666665</v>
      </c>
      <c r="E57" s="300">
        <f>'Kd Calcs'!I54</f>
        <v>23673.438886666667</v>
      </c>
      <c r="F57" s="332"/>
      <c r="R57" s="327">
        <f t="shared" si="16"/>
        <v>7.3776526965074696E-2</v>
      </c>
      <c r="S57" s="327">
        <f t="shared" si="16"/>
        <v>4.2241433734547923E-5</v>
      </c>
      <c r="T57" s="329"/>
      <c r="U57" s="329"/>
      <c r="V57" s="329"/>
      <c r="W57" s="329"/>
      <c r="X57" s="328">
        <f>J55*(I55*D57/(1+I55*D57))</f>
        <v>32171.376960742342</v>
      </c>
      <c r="Y57" s="328">
        <f t="shared" si="17"/>
        <v>72214951.510824993</v>
      </c>
      <c r="AD57" s="327">
        <f t="shared" si="18"/>
        <v>1.1320817930697074</v>
      </c>
      <c r="AE57" s="327">
        <f t="shared" si="18"/>
        <v>4.3742613496495393</v>
      </c>
      <c r="AF57" s="327">
        <f>AB55*D57^AC55</f>
        <v>27306.716959202633</v>
      </c>
    </row>
    <row r="58" spans="1:32" x14ac:dyDescent="0.25">
      <c r="A58" s="30" t="str">
        <f t="shared" si="15"/>
        <v>HSM</v>
      </c>
      <c r="B58" s="322" t="s">
        <v>4</v>
      </c>
      <c r="C58" s="322">
        <v>100</v>
      </c>
      <c r="D58" s="300">
        <f>'Kd Calcs'!H63</f>
        <v>22.310880000000001</v>
      </c>
      <c r="E58" s="300">
        <f>'Kd Calcs'!I63</f>
        <v>44274.145786666661</v>
      </c>
      <c r="F58" s="332"/>
      <c r="R58" s="327">
        <f t="shared" si="16"/>
        <v>4.4821181414628194E-2</v>
      </c>
      <c r="S58" s="327">
        <f t="shared" si="16"/>
        <v>2.2586545312888998E-5</v>
      </c>
      <c r="T58" s="329"/>
      <c r="U58" s="329"/>
      <c r="V58" s="329"/>
      <c r="W58" s="329"/>
      <c r="X58" s="328">
        <f>J55*(I55*D58/(1+I55*D58))</f>
        <v>52954.718321780281</v>
      </c>
      <c r="Y58" s="328">
        <f t="shared" si="17"/>
        <v>75352339.537368909</v>
      </c>
      <c r="AD58" s="327">
        <f t="shared" si="18"/>
        <v>1.3485167003424168</v>
      </c>
      <c r="AE58" s="327">
        <f t="shared" si="18"/>
        <v>4.6461501907832687</v>
      </c>
      <c r="AF58" s="327">
        <f>AB55*D58^AC55</f>
        <v>47147.001702600202</v>
      </c>
    </row>
    <row r="59" spans="1:32" x14ac:dyDescent="0.25">
      <c r="A59" s="30" t="str">
        <f t="shared" si="15"/>
        <v>HSM</v>
      </c>
      <c r="B59" s="322" t="s">
        <v>4</v>
      </c>
      <c r="C59" s="322">
        <v>250</v>
      </c>
      <c r="D59" s="300">
        <f>'Kd Calcs'!H72</f>
        <v>47.087429999999998</v>
      </c>
      <c r="E59" s="300">
        <f>'Kd Calcs'!I72</f>
        <v>129060.66590333333</v>
      </c>
      <c r="F59" s="332"/>
      <c r="R59" s="327">
        <f t="shared" si="16"/>
        <v>2.1237090238307763E-2</v>
      </c>
      <c r="S59" s="327">
        <f t="shared" si="16"/>
        <v>7.7482941297467182E-6</v>
      </c>
      <c r="T59" s="329"/>
      <c r="U59" s="329"/>
      <c r="V59" s="329"/>
      <c r="W59" s="329"/>
      <c r="X59" s="328">
        <f>J55*(I55*D59/(1+I55*D59))</f>
        <v>111761.76407109483</v>
      </c>
      <c r="Y59" s="328">
        <f t="shared" si="17"/>
        <v>299252004.60142434</v>
      </c>
      <c r="AD59" s="327">
        <f t="shared" si="18"/>
        <v>1.6729049875912267</v>
      </c>
      <c r="AE59" s="327">
        <f t="shared" si="18"/>
        <v>5.1107939015691617</v>
      </c>
      <c r="AF59" s="327">
        <f>AB55*D59^AC55</f>
        <v>106891.10685420191</v>
      </c>
    </row>
    <row r="60" spans="1:32" x14ac:dyDescent="0.25">
      <c r="A60" s="30" t="str">
        <f t="shared" si="15"/>
        <v>HSM</v>
      </c>
      <c r="B60" s="322" t="s">
        <v>4</v>
      </c>
      <c r="C60" s="322">
        <v>500</v>
      </c>
      <c r="D60" s="30">
        <v>109.03854333333334</v>
      </c>
      <c r="E60" s="30">
        <v>254381.65479000003</v>
      </c>
      <c r="R60" s="327">
        <f t="shared" si="16"/>
        <v>9.1710689580928925E-3</v>
      </c>
      <c r="S60" s="327">
        <f t="shared" si="16"/>
        <v>3.9311010883451135E-6</v>
      </c>
      <c r="T60" s="329"/>
      <c r="U60" s="329"/>
      <c r="V60" s="329"/>
      <c r="W60" s="329"/>
      <c r="X60" s="328">
        <f>J55*(I55*D60/(1+I55*D60))</f>
        <v>258802.84627020388</v>
      </c>
      <c r="Y60" s="328">
        <f t="shared" si="17"/>
        <v>19546934.104627125</v>
      </c>
      <c r="AD60" s="327">
        <f t="shared" si="18"/>
        <v>2.0375800410426761</v>
      </c>
      <c r="AE60" s="327">
        <f t="shared" si="18"/>
        <v>5.4054857881448077</v>
      </c>
      <c r="AF60" s="327">
        <f>AB55*D60^AC55</f>
        <v>268273.72560419003</v>
      </c>
    </row>
    <row r="61" spans="1:32" x14ac:dyDescent="0.25">
      <c r="R61" s="330"/>
      <c r="S61" s="330"/>
      <c r="T61" s="329"/>
      <c r="U61" s="329"/>
      <c r="V61" s="329"/>
      <c r="W61" s="329"/>
      <c r="X61" s="327" t="s">
        <v>200</v>
      </c>
      <c r="Y61" s="336">
        <f>SUM(Y55:Y60)</f>
        <v>478089295.75012428</v>
      </c>
    </row>
  </sheetData>
  <sortState xmlns:xlrd2="http://schemas.microsoft.com/office/spreadsheetml/2017/richdata2" ref="B4:E60">
    <sortCondition ref="B4:B60"/>
    <sortCondition ref="C4:C60"/>
  </sortState>
  <mergeCells count="3">
    <mergeCell ref="B1:E1"/>
    <mergeCell ref="G1:Y1"/>
    <mergeCell ref="AA1:AN1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FC101-7E74-4E29-BB9D-1669DAD09240}">
  <dimension ref="A1:AN61"/>
  <sheetViews>
    <sheetView zoomScaleNormal="100" workbookViewId="0">
      <pane xSplit="2" ySplit="1" topLeftCell="C44" activePane="bottomRight" state="frozen"/>
      <selection pane="topRight" activeCell="C1" sqref="C1"/>
      <selection pane="bottomLeft" activeCell="A2" sqref="A2"/>
      <selection pane="bottomRight" activeCell="H4" sqref="H4"/>
    </sheetView>
  </sheetViews>
  <sheetFormatPr defaultRowHeight="15" x14ac:dyDescent="0.25"/>
  <cols>
    <col min="2" max="2" width="10.140625" bestFit="1" customWidth="1"/>
    <col min="3" max="3" width="11.140625" customWidth="1"/>
    <col min="4" max="4" width="14.28515625" bestFit="1" customWidth="1"/>
    <col min="5" max="5" width="13.7109375" bestFit="1" customWidth="1"/>
    <col min="6" max="6" width="6" style="26" customWidth="1"/>
    <col min="7" max="7" width="12" bestFit="1" customWidth="1"/>
    <col min="8" max="8" width="15.5703125" bestFit="1" customWidth="1"/>
    <col min="9" max="9" width="12" bestFit="1" customWidth="1"/>
    <col min="10" max="10" width="11.28515625" customWidth="1"/>
    <col min="11" max="16" width="10.140625" customWidth="1"/>
    <col min="17" max="17" width="4.85546875" customWidth="1"/>
    <col min="21" max="21" width="12" bestFit="1" customWidth="1"/>
    <col min="22" max="23" width="14.85546875" bestFit="1" customWidth="1"/>
    <col min="24" max="24" width="11.7109375" customWidth="1"/>
    <col min="25" max="25" width="14.42578125" customWidth="1"/>
    <col min="27" max="28" width="15.7109375" customWidth="1"/>
    <col min="30" max="31" width="9.140625" style="329"/>
    <col min="32" max="32" width="11.28515625" style="329" customWidth="1"/>
  </cols>
  <sheetData>
    <row r="1" spans="1:40" x14ac:dyDescent="0.25">
      <c r="B1" s="374" t="s">
        <v>203</v>
      </c>
      <c r="C1" s="374"/>
      <c r="D1" s="374"/>
      <c r="E1" s="374"/>
      <c r="G1" s="375" t="s">
        <v>204</v>
      </c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AA1" s="376" t="s">
        <v>205</v>
      </c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</row>
    <row r="3" spans="1:40" ht="66.75" x14ac:dyDescent="0.35">
      <c r="A3" s="21" t="s">
        <v>13</v>
      </c>
      <c r="B3" s="21" t="s">
        <v>190</v>
      </c>
      <c r="C3" s="21" t="s">
        <v>189</v>
      </c>
      <c r="D3" s="21" t="str">
        <f>'Kd Calcs'!H31</f>
        <v>Free,Cw (ug/L)</v>
      </c>
      <c r="E3" s="21" t="str">
        <f>'Kd Calcs'!I31</f>
        <v>CS (µg/Kg)</v>
      </c>
      <c r="F3" s="25"/>
      <c r="G3" s="21" t="s">
        <v>211</v>
      </c>
      <c r="H3" s="21" t="s">
        <v>210</v>
      </c>
      <c r="I3" s="21" t="s">
        <v>213</v>
      </c>
      <c r="J3" s="21" t="s">
        <v>212</v>
      </c>
      <c r="K3" s="25"/>
      <c r="L3" s="25"/>
      <c r="M3" s="25"/>
      <c r="N3" s="25"/>
      <c r="O3" s="25"/>
      <c r="P3" s="25"/>
      <c r="R3" s="324" t="s">
        <v>191</v>
      </c>
      <c r="S3" s="324" t="s">
        <v>192</v>
      </c>
      <c r="T3" s="324" t="s">
        <v>193</v>
      </c>
      <c r="U3" s="324" t="s">
        <v>194</v>
      </c>
      <c r="V3" s="324" t="s">
        <v>195</v>
      </c>
      <c r="W3" s="324" t="s">
        <v>196</v>
      </c>
      <c r="X3" s="325" t="s">
        <v>198</v>
      </c>
      <c r="Y3" s="326" t="s">
        <v>199</v>
      </c>
      <c r="AA3" s="344" t="s">
        <v>215</v>
      </c>
      <c r="AB3" s="344" t="s">
        <v>214</v>
      </c>
      <c r="AC3" s="333" t="s">
        <v>202</v>
      </c>
      <c r="AD3" s="337" t="s">
        <v>207</v>
      </c>
      <c r="AE3" s="337" t="s">
        <v>208</v>
      </c>
      <c r="AF3" s="337" t="s">
        <v>206</v>
      </c>
    </row>
    <row r="4" spans="1:40" x14ac:dyDescent="0.25">
      <c r="A4" s="30" t="s">
        <v>125</v>
      </c>
      <c r="B4" s="322" t="s">
        <v>5</v>
      </c>
      <c r="C4" s="322">
        <v>10</v>
      </c>
      <c r="D4" s="300">
        <v>1.0013066666666668</v>
      </c>
      <c r="E4" s="300">
        <v>7927.0920266666662</v>
      </c>
      <c r="F4" s="332"/>
      <c r="G4" s="323">
        <f>SLOPE(E4:E8,D4:D8)</f>
        <v>5216.6335300268393</v>
      </c>
      <c r="H4" s="300">
        <f>LOG(G4)</f>
        <v>3.7173903284844281</v>
      </c>
      <c r="I4" s="30">
        <f>T4/J4*W4</f>
        <v>9.3304920741514723E-9</v>
      </c>
      <c r="J4" s="30">
        <f>1/U4*V4</f>
        <v>554884626532.68469</v>
      </c>
      <c r="K4" s="26"/>
      <c r="L4" s="26"/>
      <c r="M4" s="26"/>
      <c r="N4" s="26"/>
      <c r="O4" s="26"/>
      <c r="P4" s="26"/>
      <c r="R4" s="327">
        <f t="shared" ref="R4:S8" si="0">1/D4</f>
        <v>0.99869503848304875</v>
      </c>
      <c r="S4" s="327">
        <f t="shared" si="0"/>
        <v>1.2614966454735344E-4</v>
      </c>
      <c r="T4" s="327">
        <f>1/(SLOPE(S4:S9,R4:R9))</f>
        <v>8208.9848744830106</v>
      </c>
      <c r="U4" s="327">
        <f>INTERCEPT(S4:S9,R4:R9)</f>
        <v>1.6115381580694672E-5</v>
      </c>
      <c r="V4" s="327">
        <v>8942177.4898354691</v>
      </c>
      <c r="W4" s="327">
        <v>0.63069267261352768</v>
      </c>
      <c r="X4" s="328">
        <f>J4*(I4*D4/(1+I4*D4))</f>
        <v>5184.1116277351757</v>
      </c>
      <c r="Y4" s="328">
        <f>(E4-X4)^2</f>
        <v>7523941.4689223589</v>
      </c>
      <c r="AA4" s="30">
        <f>INTERCEPT(AE4:AE9,AD4:AD9)</f>
        <v>3.7879004687028592</v>
      </c>
      <c r="AB4" s="30">
        <f>10^AA4</f>
        <v>6136.2135974681869</v>
      </c>
      <c r="AC4" s="335">
        <f>SLOPE(AE4:AE9,AD4:AD9)</f>
        <v>0.91021221738222147</v>
      </c>
      <c r="AD4" s="327">
        <f t="shared" ref="AD4:AE8" si="1">LOG(D4)</f>
        <v>5.6710769329693111E-4</v>
      </c>
      <c r="AE4" s="327">
        <f t="shared" si="1"/>
        <v>3.8991139000051227</v>
      </c>
      <c r="AF4" s="327">
        <f>AB4*D4^AC4</f>
        <v>6143.5112381609397</v>
      </c>
    </row>
    <row r="5" spans="1:40" x14ac:dyDescent="0.25">
      <c r="A5" s="30" t="s">
        <v>125</v>
      </c>
      <c r="B5" s="322" t="s">
        <v>5</v>
      </c>
      <c r="C5" s="322">
        <v>25</v>
      </c>
      <c r="D5" s="300">
        <v>2.5112266666666669</v>
      </c>
      <c r="E5" s="300">
        <v>10193.522106666665</v>
      </c>
      <c r="F5" s="332"/>
      <c r="R5" s="327">
        <f t="shared" si="0"/>
        <v>0.39821176370644884</v>
      </c>
      <c r="S5" s="327">
        <f t="shared" si="0"/>
        <v>9.8101518742573773E-5</v>
      </c>
      <c r="T5" s="329"/>
      <c r="U5" s="329"/>
      <c r="V5" s="329"/>
      <c r="W5" s="329"/>
      <c r="X5" s="328">
        <f>J4*(I4*D5/(1+I4*D5))</f>
        <v>13001.490564799115</v>
      </c>
      <c r="Y5" s="328">
        <f>(E5-X5)^2</f>
        <v>7884686.8618667237</v>
      </c>
      <c r="AD5" s="327">
        <f t="shared" si="1"/>
        <v>0.39988591448104854</v>
      </c>
      <c r="AE5" s="327">
        <f t="shared" si="1"/>
        <v>4.0083242691092096</v>
      </c>
      <c r="AF5" s="327">
        <f>AB4*D5^AC4</f>
        <v>14186.704201763141</v>
      </c>
    </row>
    <row r="6" spans="1:40" x14ac:dyDescent="0.25">
      <c r="A6" s="30" t="s">
        <v>125</v>
      </c>
      <c r="B6" s="322" t="s">
        <v>5</v>
      </c>
      <c r="C6" s="322">
        <v>50</v>
      </c>
      <c r="D6" s="300">
        <v>4.5064233333333332</v>
      </c>
      <c r="E6" s="300">
        <v>24738.966909999999</v>
      </c>
      <c r="F6" s="332"/>
      <c r="R6" s="327">
        <f t="shared" si="0"/>
        <v>0.22190547270673638</v>
      </c>
      <c r="S6" s="327">
        <f t="shared" si="0"/>
        <v>4.0422059807023686E-5</v>
      </c>
      <c r="T6" s="329"/>
      <c r="U6" s="329"/>
      <c r="V6" s="329"/>
      <c r="W6" s="329"/>
      <c r="X6" s="328">
        <f>J4*(I4*D6/(1+I4*D6))</f>
        <v>23331.314586735291</v>
      </c>
      <c r="Y6" s="328">
        <f>(E6-X6)^2</f>
        <v>1981485.0631925319</v>
      </c>
      <c r="AD6" s="327">
        <f t="shared" si="1"/>
        <v>0.65383198692063638</v>
      </c>
      <c r="AE6" s="327">
        <f t="shared" si="1"/>
        <v>4.3933815596967305</v>
      </c>
      <c r="AF6" s="327">
        <f>AB4*D6^AC4</f>
        <v>24156.072884912803</v>
      </c>
    </row>
    <row r="7" spans="1:40" x14ac:dyDescent="0.25">
      <c r="A7" s="30" t="s">
        <v>125</v>
      </c>
      <c r="B7" s="322" t="s">
        <v>5</v>
      </c>
      <c r="C7" s="322">
        <v>100</v>
      </c>
      <c r="D7" s="300">
        <v>8.9282866666666667</v>
      </c>
      <c r="E7" s="300">
        <v>41291.258379999999</v>
      </c>
      <c r="F7" s="332"/>
      <c r="R7" s="327">
        <f t="shared" si="0"/>
        <v>0.11200357216726166</v>
      </c>
      <c r="S7" s="327">
        <f t="shared" si="0"/>
        <v>2.4218201121338653E-5</v>
      </c>
      <c r="T7" s="329"/>
      <c r="U7" s="329"/>
      <c r="V7" s="329"/>
      <c r="W7" s="329"/>
      <c r="X7" s="328">
        <f>J4*(I4*D7/(1+I4*D7))</f>
        <v>46224.830855391425</v>
      </c>
      <c r="Y7" s="328">
        <f>(E7-X7)^2</f>
        <v>24340137.369939879</v>
      </c>
      <c r="AD7" s="327">
        <f t="shared" si="1"/>
        <v>0.95076812601025862</v>
      </c>
      <c r="AE7" s="327">
        <f t="shared" si="1"/>
        <v>4.6158581185046961</v>
      </c>
      <c r="AF7" s="327">
        <f>AB4*D7^AC4</f>
        <v>45009.193688533567</v>
      </c>
    </row>
    <row r="8" spans="1:40" x14ac:dyDescent="0.25">
      <c r="A8" s="30" t="s">
        <v>125</v>
      </c>
      <c r="B8" s="322" t="s">
        <v>5</v>
      </c>
      <c r="C8" s="322">
        <v>250</v>
      </c>
      <c r="D8" s="300">
        <v>27.381876666666667</v>
      </c>
      <c r="E8" s="300">
        <v>143299.58478999996</v>
      </c>
      <c r="F8" s="332"/>
      <c r="R8" s="327">
        <f t="shared" si="0"/>
        <v>3.6520506325169094E-2</v>
      </c>
      <c r="S8" s="327">
        <f t="shared" si="0"/>
        <v>6.9783872818993964E-6</v>
      </c>
      <c r="T8" s="329"/>
      <c r="U8" s="329"/>
      <c r="V8" s="329"/>
      <c r="W8" s="329"/>
      <c r="X8" s="328">
        <f>J4*(I4*D8/(1+I4*D8))</f>
        <v>141765.43011459798</v>
      </c>
      <c r="Y8" s="328">
        <f>(E8-X8)^2</f>
        <v>2353630.568057755</v>
      </c>
      <c r="AD8" s="327">
        <f t="shared" si="1"/>
        <v>1.4374632099793965</v>
      </c>
      <c r="AE8" s="327">
        <f t="shared" si="1"/>
        <v>5.1562449320325641</v>
      </c>
      <c r="AF8" s="327">
        <f>AB4*D8^AC4</f>
        <v>124823.69791759973</v>
      </c>
    </row>
    <row r="9" spans="1:40" x14ac:dyDescent="0.25">
      <c r="A9" s="30" t="s">
        <v>125</v>
      </c>
      <c r="B9" s="322" t="s">
        <v>5</v>
      </c>
      <c r="C9" s="322">
        <v>500</v>
      </c>
      <c r="D9" s="338">
        <v>12.395300000000001</v>
      </c>
      <c r="E9" s="339">
        <v>256455.48803333333</v>
      </c>
      <c r="R9" s="340"/>
      <c r="S9" s="340"/>
      <c r="T9" s="341"/>
      <c r="U9" s="341"/>
      <c r="V9" s="341"/>
      <c r="W9" s="341"/>
      <c r="X9" s="342"/>
      <c r="Y9" s="342"/>
      <c r="AD9" s="340"/>
      <c r="AE9" s="340"/>
      <c r="AF9" s="340"/>
    </row>
    <row r="10" spans="1:40" x14ac:dyDescent="0.25">
      <c r="R10" s="330"/>
      <c r="S10" s="330"/>
      <c r="T10" s="329"/>
      <c r="U10" s="329"/>
      <c r="V10" s="329"/>
      <c r="W10" s="329"/>
      <c r="X10" s="327" t="s">
        <v>200</v>
      </c>
      <c r="Y10" s="336">
        <f>SUM(Y4:Y9)</f>
        <v>44083881.331979245</v>
      </c>
    </row>
    <row r="11" spans="1:40" x14ac:dyDescent="0.25">
      <c r="R11" s="330"/>
      <c r="S11" s="330"/>
      <c r="T11" s="329"/>
      <c r="U11" s="329"/>
      <c r="V11" s="329"/>
      <c r="W11" s="329"/>
      <c r="X11" s="330"/>
      <c r="Y11" s="331"/>
    </row>
    <row r="12" spans="1:40" x14ac:dyDescent="0.25">
      <c r="R12" s="330"/>
      <c r="S12" s="330"/>
      <c r="T12" s="329"/>
      <c r="U12" s="329"/>
      <c r="V12" s="329"/>
      <c r="W12" s="329"/>
    </row>
    <row r="16" spans="1:40" ht="61.5" x14ac:dyDescent="0.35">
      <c r="A16" s="21" t="str">
        <f>A3</f>
        <v>Sorbent</v>
      </c>
      <c r="B16" s="21" t="s">
        <v>190</v>
      </c>
      <c r="C16" s="21" t="s">
        <v>189</v>
      </c>
      <c r="D16" s="21" t="s">
        <v>187</v>
      </c>
      <c r="E16" s="21" t="s">
        <v>188</v>
      </c>
      <c r="F16" s="25"/>
      <c r="G16" s="21" t="s">
        <v>25</v>
      </c>
      <c r="H16" s="21" t="s">
        <v>174</v>
      </c>
      <c r="I16" s="21" t="s">
        <v>213</v>
      </c>
      <c r="J16" s="21" t="s">
        <v>212</v>
      </c>
      <c r="R16" s="324" t="s">
        <v>191</v>
      </c>
      <c r="S16" s="324" t="s">
        <v>192</v>
      </c>
      <c r="T16" s="324" t="s">
        <v>193</v>
      </c>
      <c r="U16" s="324" t="s">
        <v>194</v>
      </c>
      <c r="V16" s="324" t="s">
        <v>195</v>
      </c>
      <c r="W16" s="324" t="s">
        <v>196</v>
      </c>
      <c r="X16" s="325" t="s">
        <v>198</v>
      </c>
      <c r="Y16" s="326" t="s">
        <v>199</v>
      </c>
      <c r="AA16" s="344" t="s">
        <v>215</v>
      </c>
      <c r="AB16" s="344" t="s">
        <v>214</v>
      </c>
      <c r="AC16" s="333" t="s">
        <v>202</v>
      </c>
      <c r="AD16" s="337" t="s">
        <v>207</v>
      </c>
      <c r="AE16" s="337" t="s">
        <v>208</v>
      </c>
      <c r="AF16" s="337" t="s">
        <v>206</v>
      </c>
    </row>
    <row r="17" spans="1:32" x14ac:dyDescent="0.25">
      <c r="A17" s="30" t="str">
        <f t="shared" ref="A17:A22" si="2">A4</f>
        <v>BM1</v>
      </c>
      <c r="B17" s="322" t="s">
        <v>3</v>
      </c>
      <c r="C17" s="322">
        <v>10</v>
      </c>
      <c r="D17" s="300">
        <v>5.8372766666666678</v>
      </c>
      <c r="E17" s="300">
        <v>8063.4693899999993</v>
      </c>
      <c r="F17" s="332"/>
      <c r="G17" s="323">
        <f>SLOPE(E17:E21,D17:D21)</f>
        <v>1063.9173204942322</v>
      </c>
      <c r="H17" s="300">
        <f>LOG(G17)</f>
        <v>3.0269078792294208</v>
      </c>
      <c r="I17" s="30">
        <f>T17/J17*W17</f>
        <v>1.478071936324746E-9</v>
      </c>
      <c r="J17" s="30">
        <f>1/U17*V17</f>
        <v>722049821082.82312</v>
      </c>
      <c r="R17" s="327">
        <f t="shared" ref="R17:S21" si="3">1/D17</f>
        <v>0.17131276400010734</v>
      </c>
      <c r="S17" s="327">
        <f t="shared" si="3"/>
        <v>1.2401609674864782E-4</v>
      </c>
      <c r="T17" s="327">
        <f>1/(SLOPE(S17:S22,R17:R22))</f>
        <v>1406.7588029468809</v>
      </c>
      <c r="U17" s="327">
        <v>9.0000000000000002E-6</v>
      </c>
      <c r="V17" s="327">
        <v>6498448.3897454087</v>
      </c>
      <c r="W17" s="327">
        <v>0.75865285145908812</v>
      </c>
      <c r="X17" s="328">
        <f>J17*(I17*D17/(1+I17*D17))</f>
        <v>6229.7843023657406</v>
      </c>
      <c r="Y17" s="328">
        <f>(E17-X17)^2</f>
        <v>3362401.0006122589</v>
      </c>
      <c r="AA17" s="30">
        <f>INTERCEPT(AE17:AE22,AD17:AD22)</f>
        <v>3.128794994287964</v>
      </c>
      <c r="AB17" s="30">
        <f>10^AA17</f>
        <v>1345.2251998888109</v>
      </c>
      <c r="AC17" s="335">
        <f>SLOPE(AE17:AE22,AD17:AD22)</f>
        <v>0.94263974764973413</v>
      </c>
      <c r="AD17" s="327">
        <f t="shared" ref="AD17:AE21" si="4">LOG(D17)</f>
        <v>0.76621027785001861</v>
      </c>
      <c r="AE17" s="327">
        <f t="shared" si="4"/>
        <v>3.9065219416489616</v>
      </c>
      <c r="AF17" s="327">
        <f>AB17*D17^AC17</f>
        <v>7096.6805648930176</v>
      </c>
    </row>
    <row r="18" spans="1:32" x14ac:dyDescent="0.25">
      <c r="A18" s="30" t="str">
        <f t="shared" si="2"/>
        <v>BM1</v>
      </c>
      <c r="B18" s="322" t="s">
        <v>3</v>
      </c>
      <c r="C18" s="322">
        <v>25</v>
      </c>
      <c r="D18" s="300">
        <v>15.545296666666667</v>
      </c>
      <c r="E18" s="300">
        <v>14164.038036666669</v>
      </c>
      <c r="F18" s="332"/>
      <c r="R18" s="327">
        <f t="shared" si="3"/>
        <v>6.4328138693182435E-2</v>
      </c>
      <c r="S18" s="327">
        <f t="shared" si="3"/>
        <v>7.0601335396818632E-5</v>
      </c>
      <c r="T18" s="329"/>
      <c r="U18" s="329"/>
      <c r="V18" s="329"/>
      <c r="W18" s="329"/>
      <c r="X18" s="328">
        <f>J17*(I17*D18/(1+I17*D18))</f>
        <v>16590.586550918684</v>
      </c>
      <c r="Y18" s="328">
        <f>(E18-X18)^2</f>
        <v>5888137.6920186644</v>
      </c>
      <c r="AD18" s="327">
        <f t="shared" si="4"/>
        <v>1.1915990145404773</v>
      </c>
      <c r="AE18" s="327">
        <f t="shared" si="4"/>
        <v>4.1511870843591785</v>
      </c>
      <c r="AF18" s="327">
        <f>AB17*D18^AC17</f>
        <v>17866.668875075924</v>
      </c>
    </row>
    <row r="19" spans="1:32" x14ac:dyDescent="0.25">
      <c r="A19" s="30" t="str">
        <f t="shared" si="2"/>
        <v>BM1</v>
      </c>
      <c r="B19" s="322" t="s">
        <v>3</v>
      </c>
      <c r="C19" s="322">
        <v>50</v>
      </c>
      <c r="D19" s="300">
        <v>25.523509999999998</v>
      </c>
      <c r="E19" s="300">
        <v>31324.476490000001</v>
      </c>
      <c r="F19" s="332"/>
      <c r="R19" s="327">
        <f t="shared" si="3"/>
        <v>3.9179564252722295E-2</v>
      </c>
      <c r="S19" s="327">
        <f t="shared" si="3"/>
        <v>3.1923917397924885E-5</v>
      </c>
      <c r="T19" s="329"/>
      <c r="U19" s="329"/>
      <c r="V19" s="329"/>
      <c r="W19" s="329"/>
      <c r="X19" s="328">
        <f>J17*(I17*D19/(1+I17*D19))</f>
        <v>27239.750039699844</v>
      </c>
      <c r="Y19" s="328">
        <f>(E19-X19)^2</f>
        <v>16684990.173781721</v>
      </c>
      <c r="AD19" s="327">
        <f t="shared" si="4"/>
        <v>1.4069403984507916</v>
      </c>
      <c r="AE19" s="327">
        <f t="shared" si="4"/>
        <v>4.4958838215846528</v>
      </c>
      <c r="AF19" s="327">
        <f>AB17*D19^AC17</f>
        <v>28512.344939633072</v>
      </c>
    </row>
    <row r="20" spans="1:32" x14ac:dyDescent="0.25">
      <c r="A20" s="30" t="str">
        <f t="shared" si="2"/>
        <v>BM1</v>
      </c>
      <c r="B20" s="322" t="s">
        <v>3</v>
      </c>
      <c r="C20" s="322">
        <v>100</v>
      </c>
      <c r="D20" s="300">
        <v>56.869583333333338</v>
      </c>
      <c r="E20" s="300">
        <v>57566.023749999993</v>
      </c>
      <c r="F20" s="332"/>
      <c r="R20" s="327">
        <f t="shared" si="3"/>
        <v>1.758409225787071E-2</v>
      </c>
      <c r="S20" s="327">
        <f t="shared" si="3"/>
        <v>1.7371357874965268E-5</v>
      </c>
      <c r="T20" s="329"/>
      <c r="U20" s="329"/>
      <c r="V20" s="329"/>
      <c r="W20" s="329"/>
      <c r="X20" s="328">
        <f>J17*(I17*D20/(1+I17*D20))</f>
        <v>60693.578707973837</v>
      </c>
      <c r="Y20" s="328">
        <f>(E20-X20)^2</f>
        <v>9781600.0151467696</v>
      </c>
      <c r="AD20" s="327">
        <f t="shared" si="4"/>
        <v>1.7548800463162255</v>
      </c>
      <c r="AE20" s="327">
        <f t="shared" si="4"/>
        <v>4.7601662325284018</v>
      </c>
      <c r="AF20" s="327">
        <f>AB17*D20^AC17</f>
        <v>60675.683643486693</v>
      </c>
    </row>
    <row r="21" spans="1:32" x14ac:dyDescent="0.25">
      <c r="A21" s="30" t="str">
        <f t="shared" si="2"/>
        <v>BM1</v>
      </c>
      <c r="B21" s="322" t="s">
        <v>3</v>
      </c>
      <c r="C21" s="322">
        <v>250</v>
      </c>
      <c r="D21" s="300">
        <v>159.16568333333336</v>
      </c>
      <c r="E21" s="300">
        <v>170503.45098333334</v>
      </c>
      <c r="F21" s="332"/>
      <c r="R21" s="327">
        <f t="shared" si="3"/>
        <v>6.2827613280542769E-3</v>
      </c>
      <c r="S21" s="327">
        <f t="shared" si="3"/>
        <v>5.8649839298428607E-6</v>
      </c>
      <c r="T21" s="329"/>
      <c r="U21" s="329"/>
      <c r="V21" s="329"/>
      <c r="W21" s="329"/>
      <c r="X21" s="328">
        <f>J17*(I17*D21/(1+I17*D21))</f>
        <v>169868.19494923096</v>
      </c>
      <c r="Y21" s="328">
        <f>(E21-X21)^2</f>
        <v>403550.2288634819</v>
      </c>
      <c r="AD21" s="327">
        <f t="shared" si="4"/>
        <v>2.2018494381159579</v>
      </c>
      <c r="AE21" s="327">
        <f t="shared" si="4"/>
        <v>5.231733173521194</v>
      </c>
      <c r="AF21" s="327">
        <f>AB17*D21^AC17</f>
        <v>160083.21323515766</v>
      </c>
    </row>
    <row r="22" spans="1:32" x14ac:dyDescent="0.25">
      <c r="A22" s="30" t="str">
        <f t="shared" si="2"/>
        <v>BM1</v>
      </c>
      <c r="B22" s="322" t="s">
        <v>3</v>
      </c>
      <c r="C22" s="322">
        <v>500</v>
      </c>
      <c r="D22" s="338">
        <v>30.126486666666668</v>
      </c>
      <c r="E22" s="339">
        <v>330133.4501800001</v>
      </c>
      <c r="R22" s="340"/>
      <c r="S22" s="340"/>
      <c r="T22" s="341"/>
      <c r="U22" s="341"/>
      <c r="V22" s="341"/>
      <c r="W22" s="341"/>
      <c r="X22" s="342"/>
      <c r="Y22" s="342"/>
      <c r="AD22" s="340"/>
      <c r="AE22" s="340"/>
      <c r="AF22" s="340"/>
    </row>
    <row r="23" spans="1:32" x14ac:dyDescent="0.25">
      <c r="R23" s="330"/>
      <c r="S23" s="330"/>
      <c r="T23" s="329"/>
      <c r="U23" s="329"/>
      <c r="V23" s="329"/>
      <c r="W23" s="329"/>
      <c r="X23" s="327" t="s">
        <v>200</v>
      </c>
      <c r="Y23" s="336">
        <f>SUM(Y17:Y22)</f>
        <v>36120679.110422902</v>
      </c>
    </row>
    <row r="29" spans="1:32" ht="61.5" x14ac:dyDescent="0.35">
      <c r="A29" s="21" t="str">
        <f t="shared" ref="A29:A35" si="5">A3</f>
        <v>Sorbent</v>
      </c>
      <c r="B29" s="21" t="s">
        <v>190</v>
      </c>
      <c r="C29" s="21" t="s">
        <v>189</v>
      </c>
      <c r="D29" s="21" t="s">
        <v>187</v>
      </c>
      <c r="E29" s="333" t="s">
        <v>188</v>
      </c>
      <c r="F29" s="25"/>
      <c r="G29" s="21" t="s">
        <v>25</v>
      </c>
      <c r="H29" s="21" t="s">
        <v>174</v>
      </c>
      <c r="I29" s="21" t="s">
        <v>213</v>
      </c>
      <c r="J29" s="21" t="s">
        <v>212</v>
      </c>
      <c r="R29" s="324" t="s">
        <v>191</v>
      </c>
      <c r="S29" s="324" t="s">
        <v>192</v>
      </c>
      <c r="T29" s="324" t="s">
        <v>193</v>
      </c>
      <c r="U29" s="324" t="s">
        <v>194</v>
      </c>
      <c r="V29" s="324" t="s">
        <v>195</v>
      </c>
      <c r="W29" s="324" t="s">
        <v>196</v>
      </c>
      <c r="X29" s="325" t="s">
        <v>198</v>
      </c>
      <c r="Y29" s="326" t="s">
        <v>199</v>
      </c>
      <c r="AA29" s="344" t="s">
        <v>215</v>
      </c>
      <c r="AB29" s="344" t="s">
        <v>214</v>
      </c>
      <c r="AC29" s="333" t="s">
        <v>202</v>
      </c>
      <c r="AD29" s="337" t="s">
        <v>207</v>
      </c>
      <c r="AE29" s="337" t="s">
        <v>208</v>
      </c>
      <c r="AF29" s="337" t="s">
        <v>206</v>
      </c>
    </row>
    <row r="30" spans="1:32" x14ac:dyDescent="0.25">
      <c r="A30" s="30" t="str">
        <f t="shared" si="5"/>
        <v>BM1</v>
      </c>
      <c r="B30" s="322" t="s">
        <v>0</v>
      </c>
      <c r="C30" s="322">
        <v>10</v>
      </c>
      <c r="D30" s="300">
        <v>4.7821166666666661</v>
      </c>
      <c r="E30" s="334">
        <v>6282.7245500000017</v>
      </c>
      <c r="F30" s="332"/>
      <c r="G30" s="323">
        <f>SLOPE(E30:E34,D30:D34)</f>
        <v>1044.7854751304542</v>
      </c>
      <c r="H30" s="300">
        <f>LOG(G30)</f>
        <v>3.0190271263022255</v>
      </c>
      <c r="I30" s="30">
        <f>T30/J30*W30</f>
        <v>1.2027933223770522E-5</v>
      </c>
      <c r="J30" s="30">
        <f>1/U30*V30</f>
        <v>87446316.104022339</v>
      </c>
      <c r="R30" s="327">
        <f t="shared" ref="R30:S34" si="6">1/D30</f>
        <v>0.20911242232344815</v>
      </c>
      <c r="S30" s="327">
        <f t="shared" si="6"/>
        <v>1.5916661506352363E-4</v>
      </c>
      <c r="T30" s="327">
        <f>1/(SLOPE(S30:S35,R30:R35))</f>
        <v>1330.808374982282</v>
      </c>
      <c r="U30" s="327">
        <f>INTERCEPT(S30:S35,R30:R35)</f>
        <v>8.0049112540440107E-6</v>
      </c>
      <c r="V30" s="327">
        <v>699.9999999057784</v>
      </c>
      <c r="W30" s="327">
        <v>0.79034553023301557</v>
      </c>
      <c r="X30" s="328">
        <f>J30*(I30*D30/(1+I30*D30))</f>
        <v>5029.5336077296051</v>
      </c>
      <c r="Y30" s="328">
        <f>(E30-X30)^2</f>
        <v>1570487.5377885646</v>
      </c>
      <c r="AA30" s="30">
        <f>INTERCEPT(AE30:AE35,AD30:AD35)</f>
        <v>3.1015532952777698</v>
      </c>
      <c r="AB30" s="30">
        <f>10^AA30</f>
        <v>1263.4361392760986</v>
      </c>
      <c r="AC30" s="335">
        <f>SLOPE(AE30:AE35,AD30:AD35)</f>
        <v>0.95371322861142638</v>
      </c>
      <c r="AD30" s="327">
        <f t="shared" ref="AD30:AE34" si="7">LOG(D30)</f>
        <v>0.67962016715229767</v>
      </c>
      <c r="AE30" s="327">
        <f t="shared" si="7"/>
        <v>3.798148019601765</v>
      </c>
      <c r="AF30" s="327">
        <f>AB30*D30^AC30</f>
        <v>5619.7376181899999</v>
      </c>
    </row>
    <row r="31" spans="1:32" x14ac:dyDescent="0.25">
      <c r="A31" s="30" t="str">
        <f t="shared" si="5"/>
        <v>BM1</v>
      </c>
      <c r="B31" s="322" t="s">
        <v>0</v>
      </c>
      <c r="C31" s="322">
        <v>25</v>
      </c>
      <c r="D31" s="300">
        <v>12.076126666666665</v>
      </c>
      <c r="E31" s="334">
        <v>11374.107206666667</v>
      </c>
      <c r="F31" s="332"/>
      <c r="R31" s="327">
        <f t="shared" si="6"/>
        <v>8.2808008528120786E-2</v>
      </c>
      <c r="S31" s="327">
        <f t="shared" si="6"/>
        <v>8.7918988438395702E-5</v>
      </c>
      <c r="T31" s="329"/>
      <c r="U31" s="329"/>
      <c r="V31" s="329"/>
      <c r="W31" s="329"/>
      <c r="X31" s="328">
        <f>J30*(I30*D31/(1+I30*D31))</f>
        <v>12699.806661577915</v>
      </c>
      <c r="Y31" s="328">
        <f>(E31-X31)^2</f>
        <v>1757479.0447519796</v>
      </c>
      <c r="AD31" s="327">
        <f t="shared" si="7"/>
        <v>1.081927659696031</v>
      </c>
      <c r="AE31" s="327">
        <f t="shared" si="7"/>
        <v>4.0559173173788121</v>
      </c>
      <c r="AF31" s="327">
        <f>AB30*D31^AC30</f>
        <v>13595.713892309312</v>
      </c>
    </row>
    <row r="32" spans="1:32" x14ac:dyDescent="0.25">
      <c r="A32" s="30" t="str">
        <f t="shared" si="5"/>
        <v>BM1</v>
      </c>
      <c r="B32" s="322" t="s">
        <v>0</v>
      </c>
      <c r="C32" s="322">
        <v>50</v>
      </c>
      <c r="D32" s="300">
        <v>21.072683333333334</v>
      </c>
      <c r="E32" s="334">
        <v>23876.24065</v>
      </c>
      <c r="F32" s="332"/>
      <c r="R32" s="327">
        <f t="shared" si="6"/>
        <v>4.7454801279065074E-2</v>
      </c>
      <c r="S32" s="327">
        <f t="shared" si="6"/>
        <v>4.1882640347738332E-5</v>
      </c>
      <c r="T32" s="329"/>
      <c r="U32" s="329"/>
      <c r="V32" s="329"/>
      <c r="W32" s="329"/>
      <c r="X32" s="328">
        <f>J30*(I30*D32/(1+I30*D32))</f>
        <v>22158.599346501243</v>
      </c>
      <c r="Y32" s="328">
        <f>(E32-X32)^2</f>
        <v>2950291.6474849065</v>
      </c>
      <c r="AD32" s="327">
        <f t="shared" si="7"/>
        <v>1.3237198409075814</v>
      </c>
      <c r="AE32" s="327">
        <f t="shared" si="7"/>
        <v>4.3779659475207078</v>
      </c>
      <c r="AF32" s="327">
        <f>AB30*D32^AC30</f>
        <v>23120.77665784959</v>
      </c>
    </row>
    <row r="33" spans="1:32" x14ac:dyDescent="0.25">
      <c r="A33" s="30" t="str">
        <f t="shared" si="5"/>
        <v>BM1</v>
      </c>
      <c r="B33" s="322" t="s">
        <v>0</v>
      </c>
      <c r="C33" s="322">
        <v>100</v>
      </c>
      <c r="D33" s="300">
        <v>43.405840000000005</v>
      </c>
      <c r="E33" s="334">
        <v>45895.55416</v>
      </c>
      <c r="F33" s="332"/>
      <c r="R33" s="327">
        <f t="shared" si="6"/>
        <v>2.303837455973666E-2</v>
      </c>
      <c r="S33" s="327">
        <f t="shared" si="6"/>
        <v>2.178860280265543E-5</v>
      </c>
      <c r="T33" s="329"/>
      <c r="U33" s="329"/>
      <c r="V33" s="329"/>
      <c r="W33" s="329"/>
      <c r="X33" s="328">
        <f>J30*(I30*D33/(1+I30*D33))</f>
        <v>45630.372445128793</v>
      </c>
      <c r="Y33" s="328">
        <f>(E33-X33)^2</f>
        <v>70321.341902034168</v>
      </c>
      <c r="AD33" s="327">
        <f t="shared" si="7"/>
        <v>1.6375481652071171</v>
      </c>
      <c r="AE33" s="327">
        <f t="shared" si="7"/>
        <v>4.6617706180580987</v>
      </c>
      <c r="AF33" s="327">
        <f>AB30*D33^AC30</f>
        <v>46057.954129900216</v>
      </c>
    </row>
    <row r="34" spans="1:32" x14ac:dyDescent="0.25">
      <c r="A34" s="30" t="str">
        <f t="shared" si="5"/>
        <v>BM1</v>
      </c>
      <c r="B34" s="322" t="s">
        <v>0</v>
      </c>
      <c r="C34" s="322">
        <v>250</v>
      </c>
      <c r="D34" s="300">
        <v>126.53900666666667</v>
      </c>
      <c r="E34" s="334">
        <v>132768.71432666667</v>
      </c>
      <c r="F34" s="332"/>
      <c r="R34" s="327">
        <f t="shared" si="6"/>
        <v>7.9027015174398668E-3</v>
      </c>
      <c r="S34" s="327">
        <f t="shared" si="6"/>
        <v>7.5318948825517807E-6</v>
      </c>
      <c r="T34" s="329"/>
      <c r="U34" s="329"/>
      <c r="V34" s="329"/>
      <c r="W34" s="329"/>
      <c r="X34" s="328">
        <f>J30*(I30*D34/(1+I30*D34))</f>
        <v>132891.27029802868</v>
      </c>
      <c r="Y34" s="328">
        <f>(E34-X34)^2</f>
        <v>15019.966116487498</v>
      </c>
      <c r="AD34" s="327">
        <f t="shared" si="7"/>
        <v>2.1022244209175143</v>
      </c>
      <c r="AE34" s="327">
        <f t="shared" si="7"/>
        <v>5.1230957497608269</v>
      </c>
      <c r="AF34" s="327">
        <f>AB30*D34^AC30</f>
        <v>127782.83965542421</v>
      </c>
    </row>
    <row r="35" spans="1:32" x14ac:dyDescent="0.25">
      <c r="A35" s="30" t="str">
        <f t="shared" si="5"/>
        <v>BM1</v>
      </c>
      <c r="B35" s="322" t="s">
        <v>0</v>
      </c>
      <c r="C35" s="322">
        <v>500</v>
      </c>
      <c r="D35" s="338">
        <v>23.668276666666667</v>
      </c>
      <c r="E35" s="339">
        <v>285691.24172333331</v>
      </c>
      <c r="R35" s="340"/>
      <c r="S35" s="340"/>
      <c r="T35" s="341"/>
      <c r="U35" s="341"/>
      <c r="V35" s="341"/>
      <c r="W35" s="341"/>
      <c r="X35" s="342"/>
      <c r="Y35" s="342"/>
      <c r="AD35" s="340"/>
      <c r="AE35" s="340"/>
      <c r="AF35" s="340"/>
    </row>
    <row r="36" spans="1:32" x14ac:dyDescent="0.25">
      <c r="R36" s="330"/>
      <c r="S36" s="330"/>
      <c r="T36" s="329"/>
      <c r="U36" s="329"/>
      <c r="V36" s="329"/>
      <c r="W36" s="329"/>
      <c r="X36" s="327" t="s">
        <v>200</v>
      </c>
      <c r="Y36" s="336">
        <f>SUM(Y30:Y35)</f>
        <v>6363599.5380439721</v>
      </c>
    </row>
    <row r="41" spans="1:32" ht="61.5" x14ac:dyDescent="0.35">
      <c r="A41" s="21" t="str">
        <f t="shared" ref="A41:A47" si="8">A3</f>
        <v>Sorbent</v>
      </c>
      <c r="B41" s="21" t="s">
        <v>190</v>
      </c>
      <c r="C41" s="21" t="s">
        <v>189</v>
      </c>
      <c r="D41" s="21" t="s">
        <v>187</v>
      </c>
      <c r="E41" s="21" t="s">
        <v>188</v>
      </c>
      <c r="F41" s="25"/>
      <c r="G41" s="21" t="s">
        <v>25</v>
      </c>
      <c r="H41" s="21" t="s">
        <v>174</v>
      </c>
      <c r="I41" s="21" t="s">
        <v>213</v>
      </c>
      <c r="J41" s="21" t="s">
        <v>212</v>
      </c>
      <c r="R41" s="324" t="s">
        <v>191</v>
      </c>
      <c r="S41" s="324" t="s">
        <v>192</v>
      </c>
      <c r="T41" s="324" t="s">
        <v>193</v>
      </c>
      <c r="U41" s="324" t="s">
        <v>194</v>
      </c>
      <c r="V41" s="324" t="s">
        <v>195</v>
      </c>
      <c r="W41" s="324" t="s">
        <v>196</v>
      </c>
      <c r="X41" s="325" t="s">
        <v>198</v>
      </c>
      <c r="Y41" s="326" t="s">
        <v>199</v>
      </c>
      <c r="AA41" s="344" t="s">
        <v>215</v>
      </c>
      <c r="AB41" s="344" t="s">
        <v>214</v>
      </c>
      <c r="AC41" s="333" t="s">
        <v>202</v>
      </c>
      <c r="AD41" s="337" t="s">
        <v>207</v>
      </c>
      <c r="AE41" s="337" t="s">
        <v>208</v>
      </c>
      <c r="AF41" s="337" t="s">
        <v>206</v>
      </c>
    </row>
    <row r="42" spans="1:32" x14ac:dyDescent="0.25">
      <c r="A42" s="30" t="str">
        <f t="shared" si="8"/>
        <v>BM1</v>
      </c>
      <c r="B42" s="322" t="s">
        <v>1</v>
      </c>
      <c r="C42" s="322">
        <v>10</v>
      </c>
      <c r="D42" s="300">
        <v>3.5719300000000005</v>
      </c>
      <c r="E42" s="300">
        <v>7030.4547366666675</v>
      </c>
      <c r="F42" s="332"/>
      <c r="G42" s="323">
        <f>SLOPE(E42:E46,D42:D46)</f>
        <v>1715.8526338699301</v>
      </c>
      <c r="H42" s="300">
        <f>LOG(G42)</f>
        <v>3.2344799857007023</v>
      </c>
      <c r="I42" s="30">
        <f>T42/J42*W42</f>
        <v>1.7999193214834258E-11</v>
      </c>
      <c r="J42" s="30">
        <f>1/U42*V42</f>
        <v>94260516934469.344</v>
      </c>
      <c r="R42" s="327">
        <f t="shared" ref="R42:S46" si="9">1/D42</f>
        <v>0.27996069351862996</v>
      </c>
      <c r="S42" s="327">
        <f t="shared" si="9"/>
        <v>1.422383099608899E-4</v>
      </c>
      <c r="T42" s="327">
        <f>1/(SLOPE(S42:S47,R42:R47))</f>
        <v>1986.86017986755</v>
      </c>
      <c r="U42" s="327">
        <f>INTERCEPT(S42:S47,R42:R47)</f>
        <v>7.6406324285474938E-6</v>
      </c>
      <c r="V42" s="327">
        <v>720209962.42115664</v>
      </c>
      <c r="W42" s="327">
        <v>0.85391678489765277</v>
      </c>
      <c r="X42" s="328">
        <f>J42*(I42*D42/(1+I42*D42))</f>
        <v>6060.1837900922719</v>
      </c>
      <c r="Y42" s="328">
        <f>(E42-X42)^2</f>
        <v>941425.70976637362</v>
      </c>
      <c r="AA42" s="30">
        <f>INTERCEPT(AE42:AE47,AD42:AD47)</f>
        <v>3.2392924498942568</v>
      </c>
      <c r="AB42" s="30">
        <f>10^AA42</f>
        <v>1734.9719185473568</v>
      </c>
      <c r="AC42" s="335">
        <f>SLOPE(AE42:AE47,AD42:AD47)</f>
        <v>0.98371536721080832</v>
      </c>
      <c r="AD42" s="327">
        <f t="shared" ref="AD42:AE46" si="10">LOG(D42)</f>
        <v>0.5529029393229995</v>
      </c>
      <c r="AE42" s="327">
        <f t="shared" si="10"/>
        <v>3.846983416518829</v>
      </c>
      <c r="AF42" s="327">
        <f>AB42*D42^AC42</f>
        <v>6070.0402083779854</v>
      </c>
    </row>
    <row r="43" spans="1:32" x14ac:dyDescent="0.25">
      <c r="A43" s="30" t="str">
        <f t="shared" si="8"/>
        <v>BM1</v>
      </c>
      <c r="B43" s="322" t="s">
        <v>1</v>
      </c>
      <c r="C43" s="322">
        <v>25</v>
      </c>
      <c r="D43" s="300">
        <v>8.5918200000000002</v>
      </c>
      <c r="E43" s="300">
        <v>12026.094846666665</v>
      </c>
      <c r="F43" s="332"/>
      <c r="R43" s="327">
        <f t="shared" si="9"/>
        <v>0.11638977539101145</v>
      </c>
      <c r="S43" s="327">
        <f t="shared" si="9"/>
        <v>8.315251232840353E-5</v>
      </c>
      <c r="T43" s="329"/>
      <c r="U43" s="329"/>
      <c r="V43" s="329"/>
      <c r="W43" s="329"/>
      <c r="X43" s="328">
        <f>J42*(I42*D43/(1+I42*D43))</f>
        <v>14576.995710074392</v>
      </c>
      <c r="Y43" s="328">
        <f>(E43-X43)^2</f>
        <v>6507095.2149342885</v>
      </c>
      <c r="AD43" s="327">
        <f t="shared" si="10"/>
        <v>0.93408516991209056</v>
      </c>
      <c r="AE43" s="327">
        <f t="shared" si="10"/>
        <v>4.0801246246900496</v>
      </c>
      <c r="AF43" s="327">
        <f>AB42*D43^AC42</f>
        <v>14393.499127907055</v>
      </c>
    </row>
    <row r="44" spans="1:32" x14ac:dyDescent="0.25">
      <c r="A44" s="30" t="str">
        <f t="shared" si="8"/>
        <v>BM1</v>
      </c>
      <c r="B44" s="322" t="s">
        <v>1</v>
      </c>
      <c r="C44" s="322">
        <v>50</v>
      </c>
      <c r="D44" s="300">
        <v>16.292623333333331</v>
      </c>
      <c r="E44" s="300">
        <v>25514.797376666658</v>
      </c>
      <c r="F44" s="332"/>
      <c r="R44" s="327">
        <f t="shared" si="9"/>
        <v>6.1377470008410769E-2</v>
      </c>
      <c r="S44" s="327">
        <f t="shared" si="9"/>
        <v>3.9192943029777003E-5</v>
      </c>
      <c r="T44" s="329"/>
      <c r="U44" s="329"/>
      <c r="V44" s="329"/>
      <c r="W44" s="329"/>
      <c r="X44" s="328">
        <f>J42*(I42*D44/(1+I42*D44))</f>
        <v>27642.280727824706</v>
      </c>
      <c r="Y44" s="328">
        <f>(E44-X44)^2</f>
        <v>4526185.4094546754</v>
      </c>
      <c r="AD44" s="327">
        <f t="shared" si="10"/>
        <v>1.2119910172406534</v>
      </c>
      <c r="AE44" s="327">
        <f t="shared" si="10"/>
        <v>4.4067921237736787</v>
      </c>
      <c r="AF44" s="327">
        <f>AB42*D44^AC42</f>
        <v>27011.371653258786</v>
      </c>
    </row>
    <row r="45" spans="1:32" x14ac:dyDescent="0.25">
      <c r="A45" s="30" t="str">
        <f t="shared" si="8"/>
        <v>BM1</v>
      </c>
      <c r="B45" s="322" t="s">
        <v>1</v>
      </c>
      <c r="C45" s="322">
        <v>100</v>
      </c>
      <c r="D45" s="300">
        <v>27.819763333333334</v>
      </c>
      <c r="E45" s="300">
        <v>47397.316903333332</v>
      </c>
      <c r="F45" s="332"/>
      <c r="R45" s="327">
        <f t="shared" si="9"/>
        <v>3.594566884046102E-2</v>
      </c>
      <c r="S45" s="327">
        <f t="shared" si="9"/>
        <v>2.1098240688170105E-5</v>
      </c>
      <c r="T45" s="329"/>
      <c r="U45" s="329"/>
      <c r="V45" s="329"/>
      <c r="W45" s="329"/>
      <c r="X45" s="328">
        <f>J42*(I42*D45/(1+I42*D45))</f>
        <v>47199.37924967429</v>
      </c>
      <c r="Y45" s="328">
        <f>(E45-X45)^2</f>
        <v>39179.314736047083</v>
      </c>
      <c r="AD45" s="327">
        <f t="shared" si="10"/>
        <v>1.444353431067078</v>
      </c>
      <c r="AE45" s="327">
        <f t="shared" si="10"/>
        <v>4.6757537575589412</v>
      </c>
      <c r="AF45" s="327">
        <f>AB42*D45^AC42</f>
        <v>45721.989093332806</v>
      </c>
    </row>
    <row r="46" spans="1:32" x14ac:dyDescent="0.25">
      <c r="A46" s="30" t="str">
        <f t="shared" si="8"/>
        <v>BM1</v>
      </c>
      <c r="B46" s="322" t="s">
        <v>1</v>
      </c>
      <c r="C46" s="322">
        <v>250</v>
      </c>
      <c r="D46" s="300">
        <v>84.617686666666657</v>
      </c>
      <c r="E46" s="300">
        <v>144125.68564666668</v>
      </c>
      <c r="F46" s="332"/>
      <c r="R46" s="327">
        <f t="shared" si="9"/>
        <v>1.1817860300758242E-2</v>
      </c>
      <c r="S46" s="327">
        <f t="shared" si="9"/>
        <v>6.9383885010723477E-6</v>
      </c>
      <c r="T46" s="329"/>
      <c r="U46" s="329"/>
      <c r="V46" s="329"/>
      <c r="W46" s="329"/>
      <c r="X46" s="328">
        <f>J42*(I42*D46/(1+I42*D46))</f>
        <v>143563.48874260997</v>
      </c>
      <c r="Y46" s="328">
        <f>(E46-X46)^2</f>
        <v>316065.35893094458</v>
      </c>
      <c r="AD46" s="327">
        <f t="shared" si="10"/>
        <v>1.9274611481326609</v>
      </c>
      <c r="AE46" s="327">
        <f t="shared" si="10"/>
        <v>5.1587413863694032</v>
      </c>
      <c r="AF46" s="327">
        <f>AB42*D46^AC42</f>
        <v>136573.2363782122</v>
      </c>
    </row>
    <row r="47" spans="1:32" x14ac:dyDescent="0.25">
      <c r="A47" s="30" t="str">
        <f t="shared" si="8"/>
        <v>BM1</v>
      </c>
      <c r="B47" s="322" t="s">
        <v>1</v>
      </c>
      <c r="C47" s="322">
        <v>500</v>
      </c>
      <c r="D47" s="338">
        <v>20.917013333333333</v>
      </c>
      <c r="E47" s="339">
        <v>298382.41631999996</v>
      </c>
      <c r="R47" s="340"/>
      <c r="S47" s="340"/>
      <c r="T47" s="341"/>
      <c r="U47" s="341"/>
      <c r="V47" s="341"/>
      <c r="W47" s="341"/>
      <c r="X47" s="342"/>
      <c r="Y47" s="342"/>
      <c r="AD47" s="340"/>
      <c r="AE47" s="340"/>
      <c r="AF47" s="340"/>
    </row>
    <row r="48" spans="1:32" x14ac:dyDescent="0.25">
      <c r="R48" s="330"/>
      <c r="S48" s="330"/>
      <c r="T48" s="329"/>
      <c r="U48" s="329"/>
      <c r="V48" s="329"/>
      <c r="W48" s="329"/>
      <c r="X48" s="327" t="s">
        <v>200</v>
      </c>
      <c r="Y48" s="336">
        <f>SUM(Y42:Y47)</f>
        <v>12329951.007822331</v>
      </c>
    </row>
    <row r="54" spans="1:32" ht="61.5" x14ac:dyDescent="0.35">
      <c r="A54" s="21" t="str">
        <f t="shared" ref="A54:A60" si="11">A3</f>
        <v>Sorbent</v>
      </c>
      <c r="B54" s="21" t="s">
        <v>190</v>
      </c>
      <c r="C54" s="21" t="s">
        <v>189</v>
      </c>
      <c r="D54" s="21" t="s">
        <v>187</v>
      </c>
      <c r="E54" s="21" t="s">
        <v>188</v>
      </c>
      <c r="F54" s="25"/>
      <c r="G54" s="21" t="s">
        <v>25</v>
      </c>
      <c r="H54" s="21" t="s">
        <v>174</v>
      </c>
      <c r="I54" s="21" t="s">
        <v>213</v>
      </c>
      <c r="J54" s="21" t="s">
        <v>212</v>
      </c>
      <c r="R54" s="324" t="s">
        <v>191</v>
      </c>
      <c r="S54" s="324" t="s">
        <v>192</v>
      </c>
      <c r="T54" s="324" t="s">
        <v>193</v>
      </c>
      <c r="U54" s="324" t="s">
        <v>194</v>
      </c>
      <c r="V54" s="324" t="s">
        <v>195</v>
      </c>
      <c r="W54" s="324" t="s">
        <v>196</v>
      </c>
      <c r="X54" s="325" t="s">
        <v>198</v>
      </c>
      <c r="Y54" s="326" t="s">
        <v>199</v>
      </c>
      <c r="AA54" s="344" t="s">
        <v>215</v>
      </c>
      <c r="AB54" s="344" t="s">
        <v>214</v>
      </c>
      <c r="AC54" s="333" t="s">
        <v>202</v>
      </c>
      <c r="AD54" s="337" t="s">
        <v>207</v>
      </c>
      <c r="AE54" s="337" t="s">
        <v>208</v>
      </c>
      <c r="AF54" s="337" t="s">
        <v>206</v>
      </c>
    </row>
    <row r="55" spans="1:32" x14ac:dyDescent="0.25">
      <c r="A55" s="30" t="str">
        <f t="shared" si="11"/>
        <v>BM1</v>
      </c>
      <c r="B55" s="322" t="s">
        <v>4</v>
      </c>
      <c r="C55" s="322">
        <v>10</v>
      </c>
      <c r="D55" s="300">
        <v>0.86142999999999992</v>
      </c>
      <c r="E55" s="300">
        <v>6486.3785700000017</v>
      </c>
      <c r="F55" s="332"/>
      <c r="G55" s="323">
        <f>SLOPE(E55:E59,D55:D59)</f>
        <v>7749.0423335033465</v>
      </c>
      <c r="H55" s="300">
        <f>LOG(G55)</f>
        <v>3.8892480334774011</v>
      </c>
      <c r="I55" s="30">
        <f>T55/J55*W55</f>
        <v>2.3195598394545901E-8</v>
      </c>
      <c r="J55" s="30">
        <f>1/U55*V55</f>
        <v>333268630078.12134</v>
      </c>
      <c r="R55" s="327">
        <f t="shared" ref="R55:S59" si="12">1/D55</f>
        <v>1.1608604297505312</v>
      </c>
      <c r="S55" s="327">
        <f t="shared" si="12"/>
        <v>1.5416923159944389E-4</v>
      </c>
      <c r="T55" s="327">
        <f>1/(SLOPE(S55:S60,R55:R60))</f>
        <v>7368.6626363905461</v>
      </c>
      <c r="U55" s="327">
        <f>INTERCEPT(S55:S60,R55:R60)</f>
        <v>2.6564316845301052E-7</v>
      </c>
      <c r="V55" s="327">
        <v>88530.534839946442</v>
      </c>
      <c r="W55" s="327">
        <v>1.0490866093686728</v>
      </c>
      <c r="X55" s="328">
        <f>J55*(I55*D55/(1+I55*D55))</f>
        <v>6659.1684480023496</v>
      </c>
      <c r="Y55" s="328">
        <f>(E55-X55)^2</f>
        <v>29856.341940066271</v>
      </c>
      <c r="AA55" s="30">
        <f>INTERCEPT(AE55:AE60,AD55:AD60)</f>
        <v>3.8605150491011067</v>
      </c>
      <c r="AB55" s="30">
        <f>10^AA55</f>
        <v>7252.9561048025635</v>
      </c>
      <c r="AC55" s="335">
        <f>SLOPE(AE55:AE60,AD55:AD60)</f>
        <v>1.0300867196323533</v>
      </c>
      <c r="AD55" s="327">
        <f t="shared" ref="AD55:AE59" si="13">LOG(D55)</f>
        <v>-6.4780007651681362E-2</v>
      </c>
      <c r="AE55" s="327">
        <f t="shared" si="13"/>
        <v>3.8120022921729233</v>
      </c>
      <c r="AF55" s="327">
        <f>AB55*D55^AC55</f>
        <v>6219.9375392998554</v>
      </c>
    </row>
    <row r="56" spans="1:32" x14ac:dyDescent="0.25">
      <c r="A56" s="30" t="str">
        <f t="shared" si="11"/>
        <v>BM1</v>
      </c>
      <c r="B56" s="322" t="s">
        <v>4</v>
      </c>
      <c r="C56" s="322">
        <v>25</v>
      </c>
      <c r="D56" s="300">
        <v>1.7312100000000001</v>
      </c>
      <c r="E56" s="300">
        <v>11217.065456666667</v>
      </c>
      <c r="F56" s="332"/>
      <c r="R56" s="327">
        <f t="shared" si="12"/>
        <v>0.57763067449933858</v>
      </c>
      <c r="S56" s="327">
        <f t="shared" si="12"/>
        <v>8.9149876486248675E-5</v>
      </c>
      <c r="T56" s="329"/>
      <c r="U56" s="329"/>
      <c r="V56" s="329"/>
      <c r="W56" s="329"/>
      <c r="X56" s="328">
        <f>J55*(I55*D56/(1+I55*D56))</f>
        <v>13382.885174975941</v>
      </c>
      <c r="Y56" s="328">
        <f>(E56-X56)^2</f>
        <v>4690775.0522172647</v>
      </c>
      <c r="AD56" s="327">
        <f t="shared" si="13"/>
        <v>0.23834975205186587</v>
      </c>
      <c r="AE56" s="327">
        <f t="shared" si="13"/>
        <v>4.0498792541866386</v>
      </c>
      <c r="AF56" s="327">
        <f>AB55*D56^AC55</f>
        <v>12765.445132967789</v>
      </c>
    </row>
    <row r="57" spans="1:32" x14ac:dyDescent="0.25">
      <c r="A57" s="30" t="str">
        <f t="shared" si="11"/>
        <v>BM1</v>
      </c>
      <c r="B57" s="322" t="s">
        <v>4</v>
      </c>
      <c r="C57" s="322">
        <v>50</v>
      </c>
      <c r="D57" s="300">
        <v>2.9366300000000005</v>
      </c>
      <c r="E57" s="300">
        <v>23684.056703333335</v>
      </c>
      <c r="F57" s="332"/>
      <c r="R57" s="327">
        <f t="shared" si="12"/>
        <v>0.34052638568699489</v>
      </c>
      <c r="S57" s="327">
        <f t="shared" si="12"/>
        <v>4.2222496446702828E-5</v>
      </c>
      <c r="T57" s="329"/>
      <c r="U57" s="329"/>
      <c r="V57" s="329"/>
      <c r="W57" s="329"/>
      <c r="X57" s="328">
        <f>J55*(I55*D57/(1+I55*D57))</f>
        <v>22701.221106929945</v>
      </c>
      <c r="Y57" s="328">
        <f>(E57-X57)^2</f>
        <v>965965.80955760891</v>
      </c>
      <c r="AD57" s="327">
        <f t="shared" si="13"/>
        <v>0.4678492311394627</v>
      </c>
      <c r="AE57" s="327">
        <f t="shared" si="13"/>
        <v>4.3744560921800728</v>
      </c>
      <c r="AF57" s="327">
        <f>AB55*D57^AC55</f>
        <v>22000.894013979105</v>
      </c>
    </row>
    <row r="58" spans="1:32" x14ac:dyDescent="0.25">
      <c r="A58" s="30" t="str">
        <f t="shared" si="11"/>
        <v>BM1</v>
      </c>
      <c r="B58" s="322" t="s">
        <v>4</v>
      </c>
      <c r="C58" s="322">
        <v>100</v>
      </c>
      <c r="D58" s="300">
        <v>5.5877066666666657</v>
      </c>
      <c r="E58" s="300">
        <v>44290.86896</v>
      </c>
      <c r="F58" s="332"/>
      <c r="R58" s="327">
        <f t="shared" si="12"/>
        <v>0.17896429781568113</v>
      </c>
      <c r="S58" s="327">
        <f t="shared" si="12"/>
        <v>2.257801717331671E-5</v>
      </c>
      <c r="T58" s="329"/>
      <c r="U58" s="329"/>
      <c r="V58" s="329"/>
      <c r="W58" s="329"/>
      <c r="X58" s="328">
        <f>J55*(I55*D58/(1+I55*D58))</f>
        <v>43195.008128493755</v>
      </c>
      <c r="Y58" s="328">
        <f>(E58-X58)^2</f>
        <v>1200910.9620295581</v>
      </c>
      <c r="AD58" s="327">
        <f t="shared" si="13"/>
        <v>0.74723359923316224</v>
      </c>
      <c r="AE58" s="327">
        <f t="shared" si="13"/>
        <v>4.6463142009628111</v>
      </c>
      <c r="AF58" s="327">
        <f>AB55*D58^AC55</f>
        <v>42680.594109995574</v>
      </c>
    </row>
    <row r="59" spans="1:32" x14ac:dyDescent="0.25">
      <c r="A59" s="30" t="str">
        <f t="shared" si="11"/>
        <v>BM1</v>
      </c>
      <c r="B59" s="322" t="s">
        <v>4</v>
      </c>
      <c r="C59" s="322">
        <v>250</v>
      </c>
      <c r="D59" s="300">
        <v>16.738719999999997</v>
      </c>
      <c r="E59" s="300">
        <v>129091.01461333335</v>
      </c>
      <c r="F59" s="332"/>
      <c r="R59" s="327">
        <f t="shared" si="12"/>
        <v>5.9741724576311703E-2</v>
      </c>
      <c r="S59" s="327">
        <f t="shared" si="12"/>
        <v>7.7464725410618441E-6</v>
      </c>
      <c r="T59" s="329"/>
      <c r="U59" s="329"/>
      <c r="V59" s="329"/>
      <c r="W59" s="329"/>
      <c r="X59" s="328">
        <f>J55*(I55*D59/(1+I55*D59))</f>
        <v>129396.37002764951</v>
      </c>
      <c r="Y59" s="328">
        <f>(E59-X59)^2</f>
        <v>93241.929052193751</v>
      </c>
      <c r="AD59" s="327">
        <f t="shared" si="13"/>
        <v>1.2237222446852669</v>
      </c>
      <c r="AE59" s="327">
        <f t="shared" si="13"/>
        <v>5.110896014228822</v>
      </c>
      <c r="AF59" s="327">
        <f>AB55*D59^AC55</f>
        <v>132146.3225655127</v>
      </c>
    </row>
    <row r="60" spans="1:32" x14ac:dyDescent="0.25">
      <c r="A60" s="30" t="str">
        <f t="shared" si="11"/>
        <v>BM1</v>
      </c>
      <c r="B60" s="322" t="s">
        <v>4</v>
      </c>
      <c r="C60" s="322">
        <v>500</v>
      </c>
      <c r="D60" s="338">
        <v>9.0001566666666672</v>
      </c>
      <c r="E60" s="339">
        <v>254481.69317666668</v>
      </c>
      <c r="R60" s="340"/>
      <c r="S60" s="340"/>
      <c r="T60" s="341"/>
      <c r="U60" s="341"/>
      <c r="V60" s="341"/>
      <c r="W60" s="341"/>
      <c r="X60" s="342"/>
      <c r="Y60" s="342"/>
      <c r="AD60" s="340"/>
      <c r="AE60" s="340"/>
      <c r="AF60" s="340"/>
    </row>
    <row r="61" spans="1:32" x14ac:dyDescent="0.25">
      <c r="R61" s="330"/>
      <c r="S61" s="330"/>
      <c r="T61" s="329"/>
      <c r="U61" s="329"/>
      <c r="V61" s="329"/>
      <c r="W61" s="329"/>
      <c r="X61" s="327" t="s">
        <v>200</v>
      </c>
      <c r="Y61" s="336">
        <f>SUM(Y55:Y60)</f>
        <v>6980750.094796692</v>
      </c>
    </row>
  </sheetData>
  <mergeCells count="3">
    <mergeCell ref="B1:E1"/>
    <mergeCell ref="G1:Y1"/>
    <mergeCell ref="AA1:AN1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6F5A-0B14-4E6E-86CE-9957FA488FF8}">
  <dimension ref="A1:AN61"/>
  <sheetViews>
    <sheetView zoomScaleNormal="100" workbookViewId="0">
      <pane xSplit="2" ySplit="1" topLeftCell="C35" activePane="bottomRight" state="frozen"/>
      <selection pane="topRight" activeCell="C1" sqref="C1"/>
      <selection pane="bottomLeft" activeCell="A2" sqref="A2"/>
      <selection pane="bottomRight" activeCell="AC55" sqref="AA55:AC55"/>
    </sheetView>
  </sheetViews>
  <sheetFormatPr defaultRowHeight="15" x14ac:dyDescent="0.25"/>
  <cols>
    <col min="2" max="2" width="10.140625" bestFit="1" customWidth="1"/>
    <col min="3" max="3" width="11.140625" customWidth="1"/>
    <col min="4" max="4" width="14.28515625" bestFit="1" customWidth="1"/>
    <col min="5" max="5" width="13.7109375" bestFit="1" customWidth="1"/>
    <col min="6" max="6" width="6" style="26" customWidth="1"/>
    <col min="7" max="7" width="12" bestFit="1" customWidth="1"/>
    <col min="8" max="8" width="15.5703125" bestFit="1" customWidth="1"/>
    <col min="9" max="9" width="12" bestFit="1" customWidth="1"/>
    <col min="10" max="10" width="11.28515625" customWidth="1"/>
    <col min="11" max="16" width="10.140625" customWidth="1"/>
    <col min="17" max="17" width="4.85546875" customWidth="1"/>
    <col min="21" max="21" width="12" bestFit="1" customWidth="1"/>
    <col min="22" max="23" width="14.85546875" bestFit="1" customWidth="1"/>
    <col min="24" max="24" width="11.7109375" customWidth="1"/>
    <col min="25" max="25" width="14.42578125" customWidth="1"/>
    <col min="27" max="27" width="16.28515625" customWidth="1"/>
    <col min="28" max="28" width="15.7109375" customWidth="1"/>
    <col min="30" max="31" width="9.140625" style="329"/>
    <col min="32" max="32" width="11.28515625" style="329" customWidth="1"/>
  </cols>
  <sheetData>
    <row r="1" spans="1:40" x14ac:dyDescent="0.25">
      <c r="B1" s="374" t="s">
        <v>203</v>
      </c>
      <c r="C1" s="374"/>
      <c r="D1" s="374"/>
      <c r="E1" s="374"/>
      <c r="G1" s="375" t="s">
        <v>204</v>
      </c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AA1" s="376" t="s">
        <v>205</v>
      </c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</row>
    <row r="3" spans="1:40" ht="66.75" x14ac:dyDescent="0.35">
      <c r="A3" s="21" t="s">
        <v>13</v>
      </c>
      <c r="B3" s="21" t="s">
        <v>190</v>
      </c>
      <c r="C3" s="21" t="s">
        <v>189</v>
      </c>
      <c r="D3" s="21" t="str">
        <f>'Kd Calcs'!H31</f>
        <v>Free,Cw (ug/L)</v>
      </c>
      <c r="E3" s="21" t="str">
        <f>'Kd Calcs'!I31</f>
        <v>CS (µg/Kg)</v>
      </c>
      <c r="F3" s="25"/>
      <c r="G3" s="21" t="s">
        <v>211</v>
      </c>
      <c r="H3" s="21" t="s">
        <v>210</v>
      </c>
      <c r="I3" s="21" t="s">
        <v>213</v>
      </c>
      <c r="J3" s="21" t="s">
        <v>212</v>
      </c>
      <c r="K3" s="25"/>
      <c r="L3" s="25"/>
      <c r="M3" s="25"/>
      <c r="N3" s="25"/>
      <c r="O3" s="25"/>
      <c r="P3" s="25"/>
      <c r="R3" s="324" t="s">
        <v>191</v>
      </c>
      <c r="S3" s="324" t="s">
        <v>192</v>
      </c>
      <c r="T3" s="324" t="s">
        <v>193</v>
      </c>
      <c r="U3" s="324" t="s">
        <v>194</v>
      </c>
      <c r="V3" s="324" t="s">
        <v>195</v>
      </c>
      <c r="W3" s="324" t="s">
        <v>196</v>
      </c>
      <c r="X3" s="325" t="s">
        <v>198</v>
      </c>
      <c r="Y3" s="326" t="s">
        <v>199</v>
      </c>
      <c r="AA3" s="344" t="s">
        <v>215</v>
      </c>
      <c r="AB3" s="344" t="s">
        <v>214</v>
      </c>
      <c r="AC3" s="333" t="s">
        <v>202</v>
      </c>
      <c r="AD3" s="337" t="s">
        <v>207</v>
      </c>
      <c r="AE3" s="337" t="s">
        <v>208</v>
      </c>
      <c r="AF3" s="337" t="s">
        <v>206</v>
      </c>
    </row>
    <row r="4" spans="1:40" x14ac:dyDescent="0.25">
      <c r="A4" s="30" t="s">
        <v>126</v>
      </c>
      <c r="B4" s="322" t="s">
        <v>5</v>
      </c>
      <c r="C4" s="322">
        <v>10</v>
      </c>
      <c r="D4" s="300">
        <v>2.4390666666666667</v>
      </c>
      <c r="E4" s="300">
        <v>7925.6542666666655</v>
      </c>
      <c r="F4" s="332"/>
      <c r="G4" s="323">
        <f>SLOPE(E4:E9,D4:D9)</f>
        <v>2675.2081656231085</v>
      </c>
      <c r="H4" s="300">
        <f>LOG(G4)</f>
        <v>3.4273575813718278</v>
      </c>
      <c r="I4" s="30">
        <f>T4/J4*W4</f>
        <v>5.2900802535411623E-10</v>
      </c>
      <c r="J4" s="30">
        <f>1/U4*V4</f>
        <v>5106132455537.54</v>
      </c>
      <c r="K4" s="26"/>
      <c r="L4" s="26"/>
      <c r="M4" s="26"/>
      <c r="N4" s="26"/>
      <c r="O4" s="26"/>
      <c r="P4" s="26"/>
      <c r="R4" s="327">
        <f t="shared" ref="R4:S6" si="0">1/D4</f>
        <v>0.40999289345651341</v>
      </c>
      <c r="S4" s="327">
        <f t="shared" si="0"/>
        <v>1.2617254883369716E-4</v>
      </c>
      <c r="T4" s="327">
        <f>1/(SLOPE(S4:S9,R4:R9))</f>
        <v>3290.3636911561357</v>
      </c>
      <c r="U4" s="327">
        <f>INTERCEPT(S4:S9,R4:R9)</f>
        <v>1.7512623434075202E-6</v>
      </c>
      <c r="V4" s="327">
        <v>8942177.4898338672</v>
      </c>
      <c r="W4" s="327">
        <v>0.82093813968369034</v>
      </c>
      <c r="X4" s="328">
        <f>J4*(I4*D4/(1+I4*D4))</f>
        <v>6588.3704013559527</v>
      </c>
      <c r="Y4" s="328">
        <f>(E4-X4)^2</f>
        <v>1788328.1364203608</v>
      </c>
      <c r="AA4" s="30">
        <f>INTERCEPT(AE4:AE9,AD4:AD9)</f>
        <v>3.5271495443071279</v>
      </c>
      <c r="AB4" s="30">
        <f>10^AA4</f>
        <v>3366.2746321415289</v>
      </c>
      <c r="AC4" s="335">
        <f>SLOPE(AE4:AE9,AD4:AD9)</f>
        <v>0.94926940376074787</v>
      </c>
      <c r="AD4" s="327">
        <f t="shared" ref="AD4:AE6" si="1">LOG(D4)</f>
        <v>0.38722367098604427</v>
      </c>
      <c r="AE4" s="327">
        <f t="shared" si="1"/>
        <v>3.8990351235932055</v>
      </c>
      <c r="AF4" s="327">
        <f>AB4*D4^AC4</f>
        <v>7847.4603051958838</v>
      </c>
    </row>
    <row r="5" spans="1:40" x14ac:dyDescent="0.25">
      <c r="A5" s="30" t="s">
        <v>126</v>
      </c>
      <c r="B5" s="322" t="s">
        <v>5</v>
      </c>
      <c r="C5" s="322">
        <v>100</v>
      </c>
      <c r="D5" s="300">
        <v>14.308875</v>
      </c>
      <c r="E5" s="300">
        <v>41285.877791666666</v>
      </c>
      <c r="F5" s="332"/>
      <c r="R5" s="327">
        <f t="shared" si="0"/>
        <v>6.9886696193795811E-2</v>
      </c>
      <c r="S5" s="327">
        <f t="shared" si="0"/>
        <v>2.42213573621013E-5</v>
      </c>
      <c r="T5" s="329"/>
      <c r="U5" s="329"/>
      <c r="V5" s="329"/>
      <c r="W5" s="329"/>
      <c r="X5" s="328">
        <f>J4*(I4*D5/(1+I4*D5))</f>
        <v>38650.918903984915</v>
      </c>
      <c r="Y5" s="328">
        <f>(E5-X5)^2</f>
        <v>6943008.3397730486</v>
      </c>
      <c r="AD5" s="327">
        <f t="shared" si="1"/>
        <v>1.1556054897696724</v>
      </c>
      <c r="AE5" s="327">
        <f t="shared" si="1"/>
        <v>4.6158015226978133</v>
      </c>
      <c r="AF5" s="327">
        <f>AB4*D5^AC4</f>
        <v>42085.304963909046</v>
      </c>
    </row>
    <row r="6" spans="1:40" x14ac:dyDescent="0.25">
      <c r="A6" s="30" t="s">
        <v>126</v>
      </c>
      <c r="B6" s="322" t="s">
        <v>5</v>
      </c>
      <c r="C6" s="322">
        <v>500</v>
      </c>
      <c r="D6" s="300">
        <v>95.070760000000007</v>
      </c>
      <c r="E6" s="300">
        <v>256372.8125733333</v>
      </c>
      <c r="F6" s="332"/>
      <c r="R6" s="327">
        <f t="shared" si="0"/>
        <v>1.0518481181806056E-2</v>
      </c>
      <c r="S6" s="327">
        <f t="shared" si="0"/>
        <v>3.9005696039394133E-6</v>
      </c>
      <c r="T6" s="329"/>
      <c r="U6" s="329"/>
      <c r="V6" s="329"/>
      <c r="W6" s="329"/>
      <c r="X6" s="328">
        <f>J4*(I4*D6/(1+I4*D6))</f>
        <v>256803.70245102796</v>
      </c>
      <c r="Y6" s="328">
        <f>(E6-X6)^2</f>
        <v>185666.08669971814</v>
      </c>
      <c r="AD6" s="327">
        <f t="shared" si="1"/>
        <v>1.9780469656937747</v>
      </c>
      <c r="AE6" s="327">
        <f t="shared" si="1"/>
        <v>5.4088719679005237</v>
      </c>
      <c r="AF6" s="327">
        <f>AB4*D6^AC4</f>
        <v>254008.94344678061</v>
      </c>
    </row>
    <row r="7" spans="1:40" x14ac:dyDescent="0.25">
      <c r="F7" s="332"/>
      <c r="AD7"/>
      <c r="AE7"/>
      <c r="AF7"/>
    </row>
    <row r="8" spans="1:40" x14ac:dyDescent="0.25">
      <c r="F8" s="332"/>
      <c r="AD8"/>
      <c r="AE8"/>
      <c r="AF8"/>
    </row>
    <row r="9" spans="1:40" x14ac:dyDescent="0.25">
      <c r="AD9"/>
      <c r="AE9"/>
      <c r="AF9"/>
    </row>
    <row r="10" spans="1:40" x14ac:dyDescent="0.25">
      <c r="R10" s="330"/>
      <c r="S10" s="330"/>
      <c r="T10" s="329"/>
      <c r="U10" s="329"/>
      <c r="V10" s="329"/>
      <c r="W10" s="329"/>
      <c r="X10" s="327" t="s">
        <v>200</v>
      </c>
      <c r="Y10" s="336">
        <f>SUM(Y4:Y9)</f>
        <v>8917002.562893128</v>
      </c>
    </row>
    <row r="11" spans="1:40" x14ac:dyDescent="0.25">
      <c r="R11" s="330"/>
      <c r="S11" s="330"/>
      <c r="T11" s="329"/>
      <c r="U11" s="329"/>
      <c r="V11" s="329"/>
      <c r="W11" s="329"/>
      <c r="X11" s="330"/>
      <c r="Y11" s="331"/>
    </row>
    <row r="12" spans="1:40" x14ac:dyDescent="0.25">
      <c r="R12" s="330"/>
      <c r="S12" s="330"/>
      <c r="T12" s="329"/>
      <c r="U12" s="329"/>
      <c r="V12" s="329"/>
      <c r="W12" s="329"/>
    </row>
    <row r="16" spans="1:40" ht="61.5" x14ac:dyDescent="0.35">
      <c r="A16" s="21" t="str">
        <f>A3</f>
        <v>Sorbent</v>
      </c>
      <c r="B16" s="21" t="s">
        <v>190</v>
      </c>
      <c r="C16" s="21" t="s">
        <v>189</v>
      </c>
      <c r="D16" s="21" t="s">
        <v>187</v>
      </c>
      <c r="E16" s="21" t="s">
        <v>188</v>
      </c>
      <c r="F16" s="25"/>
      <c r="G16" s="21" t="s">
        <v>25</v>
      </c>
      <c r="H16" s="21" t="s">
        <v>174</v>
      </c>
      <c r="I16" s="21" t="s">
        <v>213</v>
      </c>
      <c r="J16" s="21" t="s">
        <v>212</v>
      </c>
      <c r="R16" s="324" t="s">
        <v>191</v>
      </c>
      <c r="S16" s="324" t="s">
        <v>192</v>
      </c>
      <c r="T16" s="324" t="s">
        <v>193</v>
      </c>
      <c r="U16" s="324" t="s">
        <v>194</v>
      </c>
      <c r="V16" s="324" t="s">
        <v>195</v>
      </c>
      <c r="W16" s="324" t="s">
        <v>196</v>
      </c>
      <c r="X16" s="325" t="s">
        <v>198</v>
      </c>
      <c r="Y16" s="326" t="s">
        <v>199</v>
      </c>
      <c r="AA16" s="344" t="s">
        <v>215</v>
      </c>
      <c r="AB16" s="344" t="s">
        <v>214</v>
      </c>
      <c r="AC16" s="333" t="s">
        <v>202</v>
      </c>
      <c r="AD16" s="337" t="s">
        <v>207</v>
      </c>
      <c r="AE16" s="337" t="s">
        <v>208</v>
      </c>
      <c r="AF16" s="337" t="s">
        <v>206</v>
      </c>
    </row>
    <row r="17" spans="1:32" x14ac:dyDescent="0.25">
      <c r="A17" s="30" t="str">
        <f t="shared" ref="A17:A19" si="2">A4</f>
        <v>BM2</v>
      </c>
      <c r="B17" s="322" t="s">
        <v>3</v>
      </c>
      <c r="C17" s="322">
        <v>10</v>
      </c>
      <c r="D17" s="300">
        <v>5.8372766666666678</v>
      </c>
      <c r="E17" s="300">
        <v>8063.4693899999993</v>
      </c>
      <c r="F17" s="332"/>
      <c r="G17" s="323">
        <f>SLOPE(E17:E22,D17:D22)</f>
        <v>1184.0834091246538</v>
      </c>
      <c r="H17" s="300">
        <f>LOG(G17)</f>
        <v>3.073382296007424</v>
      </c>
      <c r="I17" s="30">
        <f>T17/J17*W17</f>
        <v>1.5934451206624423E-9</v>
      </c>
      <c r="J17" s="30">
        <f>1/U17*V17</f>
        <v>722049821082.90466</v>
      </c>
      <c r="R17" s="327">
        <f t="shared" ref="R17:S19" si="3">1/D17</f>
        <v>0.17131276400010734</v>
      </c>
      <c r="S17" s="327">
        <f t="shared" si="3"/>
        <v>1.2401609674864782E-4</v>
      </c>
      <c r="T17" s="327">
        <f>1/(SLOPE(S17:S22,R17:R22))</f>
        <v>1566.4962475257059</v>
      </c>
      <c r="U17" s="327">
        <v>9.0000000000000002E-6</v>
      </c>
      <c r="V17" s="327">
        <v>6498448.3897461416</v>
      </c>
      <c r="W17" s="327">
        <v>0.73447144613148119</v>
      </c>
      <c r="X17" s="328">
        <f>J17*(I17*D17/(1+I17*D17))</f>
        <v>6716.05971857036</v>
      </c>
      <c r="Y17" s="328">
        <f>(E17-X17)^2</f>
        <v>1815512.8226621284</v>
      </c>
      <c r="AA17" s="30">
        <f>INTERCEPT(AE17:AE22,AD17:AD22)</f>
        <v>3.2070185164977931</v>
      </c>
      <c r="AB17" s="30">
        <f>10^AA17</f>
        <v>1610.7143078263841</v>
      </c>
      <c r="AC17" s="335">
        <f>SLOPE(AE17:AE22,AD17:AD22)</f>
        <v>0.87154694035091551</v>
      </c>
      <c r="AD17" s="327">
        <f t="shared" ref="AD17:AE19" si="4">LOG(D17)</f>
        <v>0.76621027785001861</v>
      </c>
      <c r="AE17" s="327">
        <f t="shared" si="4"/>
        <v>3.9065219416489616</v>
      </c>
      <c r="AF17" s="327">
        <f>AB17*D17^AC17</f>
        <v>7495.6058214503455</v>
      </c>
    </row>
    <row r="18" spans="1:32" x14ac:dyDescent="0.25">
      <c r="A18" s="30" t="str">
        <f t="shared" si="2"/>
        <v>BM2</v>
      </c>
      <c r="B18" s="322" t="s">
        <v>3</v>
      </c>
      <c r="C18" s="322">
        <v>25</v>
      </c>
      <c r="D18" s="300">
        <v>15.545296666666667</v>
      </c>
      <c r="E18" s="300">
        <v>14164.038036666669</v>
      </c>
      <c r="F18" s="332"/>
      <c r="R18" s="327">
        <f t="shared" si="3"/>
        <v>6.4328138693182435E-2</v>
      </c>
      <c r="S18" s="327">
        <f t="shared" si="3"/>
        <v>7.0601335396818632E-5</v>
      </c>
      <c r="T18" s="329"/>
      <c r="U18" s="329"/>
      <c r="V18" s="329"/>
      <c r="W18" s="329"/>
      <c r="X18" s="328">
        <f>J17*(I17*D18/(1+I17*D18))</f>
        <v>17885.590336565627</v>
      </c>
      <c r="Y18" s="328">
        <f>(E18-X18)^2</f>
        <v>13849951.520883225</v>
      </c>
      <c r="AD18" s="327">
        <f t="shared" si="4"/>
        <v>1.1915990145404773</v>
      </c>
      <c r="AE18" s="327">
        <f t="shared" si="4"/>
        <v>4.1511870843591785</v>
      </c>
      <c r="AF18" s="327">
        <f>AB17*D18^AC17</f>
        <v>17601.634223260298</v>
      </c>
    </row>
    <row r="19" spans="1:32" x14ac:dyDescent="0.25">
      <c r="A19" s="30" t="str">
        <f t="shared" si="2"/>
        <v>BM2</v>
      </c>
      <c r="B19" s="322" t="s">
        <v>3</v>
      </c>
      <c r="C19" s="322">
        <v>50</v>
      </c>
      <c r="D19" s="300">
        <v>25.523509999999998</v>
      </c>
      <c r="E19" s="300">
        <v>31324.476490000001</v>
      </c>
      <c r="F19" s="332"/>
      <c r="R19" s="327">
        <f t="shared" si="3"/>
        <v>3.9179564252722295E-2</v>
      </c>
      <c r="S19" s="327">
        <f t="shared" si="3"/>
        <v>3.1923917397924885E-5</v>
      </c>
      <c r="T19" s="329"/>
      <c r="U19" s="329"/>
      <c r="V19" s="329"/>
      <c r="W19" s="329"/>
      <c r="X19" s="328">
        <f>J17*(I17*D19/(1+I17*D19))</f>
        <v>29365.990649237672</v>
      </c>
      <c r="Y19" s="328">
        <f>(E19-X19)^2</f>
        <v>3835666.7884665257</v>
      </c>
      <c r="AD19" s="327">
        <f t="shared" si="4"/>
        <v>1.4069403984507916</v>
      </c>
      <c r="AE19" s="327">
        <f t="shared" si="4"/>
        <v>4.4958838215846528</v>
      </c>
      <c r="AF19" s="327">
        <f>AB17*D19^AC17</f>
        <v>27116.467705487397</v>
      </c>
    </row>
    <row r="20" spans="1:32" x14ac:dyDescent="0.25">
      <c r="F20" s="332"/>
      <c r="AD20"/>
      <c r="AE20"/>
      <c r="AF20"/>
    </row>
    <row r="21" spans="1:32" x14ac:dyDescent="0.25">
      <c r="F21" s="332"/>
      <c r="AD21"/>
      <c r="AE21"/>
      <c r="AF21"/>
    </row>
    <row r="22" spans="1:32" x14ac:dyDescent="0.25">
      <c r="AD22"/>
      <c r="AE22"/>
      <c r="AF22"/>
    </row>
    <row r="23" spans="1:32" x14ac:dyDescent="0.25">
      <c r="R23" s="330"/>
      <c r="S23" s="330"/>
      <c r="T23" s="329"/>
      <c r="U23" s="329"/>
      <c r="V23" s="329"/>
      <c r="W23" s="329"/>
      <c r="X23" s="327" t="s">
        <v>200</v>
      </c>
      <c r="Y23" s="336">
        <f>SUM(Y17:Y22)</f>
        <v>19501131.132011879</v>
      </c>
    </row>
    <row r="29" spans="1:32" ht="61.5" x14ac:dyDescent="0.35">
      <c r="A29" s="21" t="str">
        <f t="shared" ref="A29:A32" si="5">A3</f>
        <v>Sorbent</v>
      </c>
      <c r="B29" s="21" t="s">
        <v>190</v>
      </c>
      <c r="C29" s="21" t="s">
        <v>189</v>
      </c>
      <c r="D29" s="21" t="s">
        <v>187</v>
      </c>
      <c r="E29" s="333" t="s">
        <v>188</v>
      </c>
      <c r="F29" s="25"/>
      <c r="G29" s="21" t="s">
        <v>25</v>
      </c>
      <c r="H29" s="21" t="s">
        <v>174</v>
      </c>
      <c r="I29" s="21" t="s">
        <v>213</v>
      </c>
      <c r="J29" s="21" t="s">
        <v>212</v>
      </c>
      <c r="R29" s="324" t="s">
        <v>191</v>
      </c>
      <c r="S29" s="324" t="s">
        <v>192</v>
      </c>
      <c r="T29" s="324" t="s">
        <v>193</v>
      </c>
      <c r="U29" s="324" t="s">
        <v>194</v>
      </c>
      <c r="V29" s="324" t="s">
        <v>195</v>
      </c>
      <c r="W29" s="324" t="s">
        <v>196</v>
      </c>
      <c r="X29" s="325" t="s">
        <v>198</v>
      </c>
      <c r="Y29" s="326" t="s">
        <v>199</v>
      </c>
      <c r="AA29" s="344" t="s">
        <v>215</v>
      </c>
      <c r="AB29" s="344" t="s">
        <v>214</v>
      </c>
      <c r="AC29" s="333" t="s">
        <v>202</v>
      </c>
      <c r="AD29" s="337" t="s">
        <v>207</v>
      </c>
      <c r="AE29" s="337" t="s">
        <v>208</v>
      </c>
      <c r="AF29" s="337" t="s">
        <v>206</v>
      </c>
    </row>
    <row r="30" spans="1:32" x14ac:dyDescent="0.25">
      <c r="A30" s="30" t="str">
        <f t="shared" si="5"/>
        <v>BM2</v>
      </c>
      <c r="B30" s="322" t="s">
        <v>0</v>
      </c>
      <c r="C30" s="322">
        <v>10</v>
      </c>
      <c r="D30" s="300">
        <v>4.7821166666666661</v>
      </c>
      <c r="E30" s="334">
        <v>6282.7245500000017</v>
      </c>
      <c r="F30" s="332"/>
      <c r="G30" s="323">
        <f>SLOPE(E30:E35,D30:D35)</f>
        <v>1091.8542929629509</v>
      </c>
      <c r="H30" s="300">
        <f>LOG(G30)</f>
        <v>3.0381646860021503</v>
      </c>
      <c r="I30" s="30">
        <f>T30/J30*W30</f>
        <v>7.3368806150483492E-6</v>
      </c>
      <c r="J30" s="30">
        <f>1/U30*V30</f>
        <v>149161566.12282825</v>
      </c>
      <c r="R30" s="327">
        <f t="shared" ref="R30:S32" si="6">1/D30</f>
        <v>0.20911242232344815</v>
      </c>
      <c r="S30" s="327">
        <f t="shared" si="6"/>
        <v>1.5916661506352363E-4</v>
      </c>
      <c r="T30" s="327">
        <f>1/(SLOPE(S30:S35,R30:R35))</f>
        <v>1464.7280564962998</v>
      </c>
      <c r="U30" s="327">
        <f>INTERCEPT(S30:S35,R30:R35)</f>
        <v>1.9089928604922523E-5</v>
      </c>
      <c r="V30" s="327">
        <v>2847.4836478832212</v>
      </c>
      <c r="W30" s="327">
        <v>0.74715616878032798</v>
      </c>
      <c r="X30" s="328">
        <f>J30*(I30*D30/(1+I30*D30))</f>
        <v>5233.2721076295466</v>
      </c>
      <c r="Y30" s="328">
        <f>(E30-X30)^2</f>
        <v>1101350.4287973135</v>
      </c>
      <c r="AA30" s="30">
        <f>INTERCEPT(AE30:AE35,AD30:AD35)</f>
        <v>3.1786881483090021</v>
      </c>
      <c r="AB30" s="30">
        <f>10^AA30</f>
        <v>1508.9962075939727</v>
      </c>
      <c r="AC30" s="335">
        <f>SLOPE(AE30:AE35,AD30:AD35)</f>
        <v>0.87381943153580899</v>
      </c>
      <c r="AD30" s="327">
        <f t="shared" ref="AD30:AE32" si="7">LOG(D30)</f>
        <v>0.67962016715229767</v>
      </c>
      <c r="AE30" s="327">
        <f t="shared" si="7"/>
        <v>3.798148019601765</v>
      </c>
      <c r="AF30" s="327">
        <f>AB30*D30^AC30</f>
        <v>5923.1598936769769</v>
      </c>
    </row>
    <row r="31" spans="1:32" x14ac:dyDescent="0.25">
      <c r="A31" s="30" t="str">
        <f t="shared" si="5"/>
        <v>BM2</v>
      </c>
      <c r="B31" s="322" t="s">
        <v>0</v>
      </c>
      <c r="C31" s="322">
        <v>25</v>
      </c>
      <c r="D31" s="300">
        <v>12.076126666666665</v>
      </c>
      <c r="E31" s="334">
        <v>11374.107206666667</v>
      </c>
      <c r="F31" s="332"/>
      <c r="R31" s="327">
        <f t="shared" si="6"/>
        <v>8.2808008528120786E-2</v>
      </c>
      <c r="S31" s="327">
        <f t="shared" si="6"/>
        <v>8.7918988438395702E-5</v>
      </c>
      <c r="T31" s="329"/>
      <c r="U31" s="329"/>
      <c r="V31" s="329"/>
      <c r="W31" s="329"/>
      <c r="X31" s="328">
        <f>J30*(I30*D31/(1+I30*D31))</f>
        <v>13214.707945677295</v>
      </c>
      <c r="Y31" s="328">
        <f>(E31-X31)^2</f>
        <v>3387811.0804464696</v>
      </c>
      <c r="AD31" s="327">
        <f t="shared" si="7"/>
        <v>1.081927659696031</v>
      </c>
      <c r="AE31" s="327">
        <f t="shared" si="7"/>
        <v>4.0559173173788121</v>
      </c>
      <c r="AF31" s="327">
        <f>AB30*D31^AC30</f>
        <v>13307.53327756919</v>
      </c>
    </row>
    <row r="32" spans="1:32" x14ac:dyDescent="0.25">
      <c r="A32" s="30" t="str">
        <f t="shared" si="5"/>
        <v>BM2</v>
      </c>
      <c r="B32" s="322" t="s">
        <v>0</v>
      </c>
      <c r="C32" s="322">
        <v>50</v>
      </c>
      <c r="D32" s="300">
        <v>21.072683333333334</v>
      </c>
      <c r="E32" s="334">
        <v>23876.24065</v>
      </c>
      <c r="F32" s="332"/>
      <c r="R32" s="327">
        <f t="shared" si="6"/>
        <v>4.7454801279065074E-2</v>
      </c>
      <c r="S32" s="327">
        <f t="shared" si="6"/>
        <v>4.1882640347738332E-5</v>
      </c>
      <c r="T32" s="329"/>
      <c r="U32" s="329"/>
      <c r="V32" s="329"/>
      <c r="W32" s="329"/>
      <c r="X32" s="328">
        <f>J30*(I30*D32/(1+I30*D32))</f>
        <v>23057.970951812815</v>
      </c>
      <c r="Y32" s="328">
        <f>(E32-X32)^2</f>
        <v>669565.29897134681</v>
      </c>
      <c r="AD32" s="327">
        <f t="shared" si="7"/>
        <v>1.3237198409075814</v>
      </c>
      <c r="AE32" s="327">
        <f t="shared" si="7"/>
        <v>4.3779659475207078</v>
      </c>
      <c r="AF32" s="327">
        <f>AB30*D32^AC30</f>
        <v>21646.130241523369</v>
      </c>
    </row>
    <row r="33" spans="1:32" x14ac:dyDescent="0.25">
      <c r="F33" s="332"/>
      <c r="AD33"/>
      <c r="AE33"/>
      <c r="AF33"/>
    </row>
    <row r="34" spans="1:32" x14ac:dyDescent="0.25">
      <c r="F34" s="332"/>
      <c r="AD34"/>
      <c r="AE34"/>
      <c r="AF34"/>
    </row>
    <row r="35" spans="1:32" x14ac:dyDescent="0.25">
      <c r="AD35"/>
      <c r="AE35"/>
      <c r="AF35"/>
    </row>
    <row r="36" spans="1:32" x14ac:dyDescent="0.25">
      <c r="R36" s="330"/>
      <c r="S36" s="330"/>
      <c r="T36" s="329"/>
      <c r="U36" s="329"/>
      <c r="V36" s="329"/>
      <c r="W36" s="329"/>
      <c r="X36" s="327" t="s">
        <v>200</v>
      </c>
      <c r="Y36" s="336">
        <f>SUM(Y30:Y35)</f>
        <v>5158726.8082151292</v>
      </c>
    </row>
    <row r="41" spans="1:32" ht="61.5" x14ac:dyDescent="0.35">
      <c r="A41" s="21" t="str">
        <f t="shared" ref="A41:A44" si="8">A3</f>
        <v>Sorbent</v>
      </c>
      <c r="B41" s="21" t="s">
        <v>190</v>
      </c>
      <c r="C41" s="21" t="s">
        <v>189</v>
      </c>
      <c r="D41" s="21" t="s">
        <v>187</v>
      </c>
      <c r="E41" s="21" t="s">
        <v>188</v>
      </c>
      <c r="F41" s="25"/>
      <c r="G41" s="21" t="s">
        <v>25</v>
      </c>
      <c r="H41" s="21" t="s">
        <v>174</v>
      </c>
      <c r="I41" s="21" t="s">
        <v>213</v>
      </c>
      <c r="J41" s="21" t="s">
        <v>212</v>
      </c>
      <c r="R41" s="324" t="s">
        <v>191</v>
      </c>
      <c r="S41" s="324" t="s">
        <v>192</v>
      </c>
      <c r="T41" s="324" t="s">
        <v>193</v>
      </c>
      <c r="U41" s="324" t="s">
        <v>194</v>
      </c>
      <c r="V41" s="324" t="s">
        <v>195</v>
      </c>
      <c r="W41" s="324" t="s">
        <v>196</v>
      </c>
      <c r="X41" s="325" t="s">
        <v>198</v>
      </c>
      <c r="Y41" s="326" t="s">
        <v>199</v>
      </c>
      <c r="AA41" s="344" t="s">
        <v>215</v>
      </c>
      <c r="AB41" s="344" t="s">
        <v>214</v>
      </c>
      <c r="AC41" s="333" t="s">
        <v>202</v>
      </c>
      <c r="AD41" s="337" t="s">
        <v>207</v>
      </c>
      <c r="AE41" s="337" t="s">
        <v>208</v>
      </c>
      <c r="AF41" s="337" t="s">
        <v>206</v>
      </c>
    </row>
    <row r="42" spans="1:32" x14ac:dyDescent="0.25">
      <c r="A42" s="30" t="str">
        <f t="shared" si="8"/>
        <v>BM2</v>
      </c>
      <c r="B42" s="322" t="s">
        <v>1</v>
      </c>
      <c r="C42" s="322">
        <v>10</v>
      </c>
      <c r="D42" s="300">
        <v>3.5719300000000005</v>
      </c>
      <c r="E42" s="300">
        <v>7030.4547366666675</v>
      </c>
      <c r="F42" s="332"/>
      <c r="G42" s="323">
        <f>SLOPE(E42:E47,D42:D47)</f>
        <v>1478.1116170834157</v>
      </c>
      <c r="H42" s="300">
        <f>LOG(G42)</f>
        <v>3.1697072303058476</v>
      </c>
      <c r="I42" s="30">
        <f>T42/J42*W42</f>
        <v>4.3173620698342806E-11</v>
      </c>
      <c r="J42" s="30">
        <f>1/U42*V42</f>
        <v>35802757806143.945</v>
      </c>
      <c r="R42" s="327">
        <f t="shared" ref="R42:S44" si="9">1/D42</f>
        <v>0.27996069351862996</v>
      </c>
      <c r="S42" s="327">
        <f t="shared" si="9"/>
        <v>1.422383099608899E-4</v>
      </c>
      <c r="T42" s="327">
        <f>1/(SLOPE(S42:S47,R42:R47))</f>
        <v>2241.1758043291948</v>
      </c>
      <c r="U42" s="327">
        <f>INTERCEPT(S42:S47,R42:R47)</f>
        <v>2.0116047102314692E-5</v>
      </c>
      <c r="V42" s="327">
        <v>720209962.42115664</v>
      </c>
      <c r="W42" s="327">
        <v>0.68969809619185307</v>
      </c>
      <c r="X42" s="328">
        <f>J42*(I42*D42/(1+I42*D42))</f>
        <v>5521.2560942447353</v>
      </c>
      <c r="Y42" s="328">
        <f>(E42-X42)^2</f>
        <v>2277680.5422882033</v>
      </c>
      <c r="AA42" s="30">
        <f>INTERCEPT(AE42:AE47,AD42:AD47)</f>
        <v>3.3599747506049256</v>
      </c>
      <c r="AB42" s="30">
        <f>10^AA42</f>
        <v>2290.7344681582385</v>
      </c>
      <c r="AC42" s="335">
        <f>SLOPE(AE42:AE47,AD42:AD47)</f>
        <v>0.83512165435342378</v>
      </c>
      <c r="AD42" s="327">
        <f t="shared" ref="AD42:AE44" si="10">LOG(D42)</f>
        <v>0.5529029393229995</v>
      </c>
      <c r="AE42" s="327">
        <f t="shared" si="10"/>
        <v>3.846983416518829</v>
      </c>
      <c r="AF42" s="327">
        <f>AB42*D42^AC42</f>
        <v>6633.0911912682604</v>
      </c>
    </row>
    <row r="43" spans="1:32" x14ac:dyDescent="0.25">
      <c r="A43" s="30" t="str">
        <f t="shared" si="8"/>
        <v>BM2</v>
      </c>
      <c r="B43" s="322" t="s">
        <v>1</v>
      </c>
      <c r="C43" s="322">
        <v>25</v>
      </c>
      <c r="D43" s="300">
        <v>8.5918200000000002</v>
      </c>
      <c r="E43" s="300">
        <v>12026.094846666665</v>
      </c>
      <c r="F43" s="332"/>
      <c r="R43" s="327">
        <f t="shared" si="9"/>
        <v>0.11638977539101145</v>
      </c>
      <c r="S43" s="327">
        <f t="shared" si="9"/>
        <v>8.315251232840353E-5</v>
      </c>
      <c r="T43" s="329"/>
      <c r="U43" s="329"/>
      <c r="V43" s="329"/>
      <c r="W43" s="329"/>
      <c r="X43" s="328">
        <f>J42*(I42*D43/(1+I42*D43))</f>
        <v>13280.674180449443</v>
      </c>
      <c r="Y43" s="328">
        <f>(E43-X43)^2</f>
        <v>1573969.3047548395</v>
      </c>
      <c r="AD43" s="327">
        <f t="shared" si="10"/>
        <v>0.93408516991209056</v>
      </c>
      <c r="AE43" s="327">
        <f t="shared" si="10"/>
        <v>4.0801246246900496</v>
      </c>
      <c r="AF43" s="327">
        <f>AB42*D43^AC42</f>
        <v>13805.416165196604</v>
      </c>
    </row>
    <row r="44" spans="1:32" x14ac:dyDescent="0.25">
      <c r="A44" s="30" t="str">
        <f t="shared" si="8"/>
        <v>BM2</v>
      </c>
      <c r="B44" s="322" t="s">
        <v>1</v>
      </c>
      <c r="C44" s="322">
        <v>50</v>
      </c>
      <c r="D44" s="300">
        <v>16.292623333333331</v>
      </c>
      <c r="E44" s="300">
        <v>25514.797376666658</v>
      </c>
      <c r="F44" s="332"/>
      <c r="R44" s="327">
        <f t="shared" si="9"/>
        <v>6.1377470008410769E-2</v>
      </c>
      <c r="S44" s="327">
        <f t="shared" si="9"/>
        <v>3.9192943029777003E-5</v>
      </c>
      <c r="T44" s="329"/>
      <c r="U44" s="329"/>
      <c r="V44" s="329"/>
      <c r="W44" s="329"/>
      <c r="X44" s="328">
        <f>J42*(I42*D44/(1+I42*D44))</f>
        <v>25184.072986031941</v>
      </c>
      <c r="Y44" s="328">
        <f>(E44-X44)^2</f>
        <v>109378.62256070526</v>
      </c>
      <c r="AD44" s="327">
        <f t="shared" si="10"/>
        <v>1.2119910172406534</v>
      </c>
      <c r="AE44" s="327">
        <f t="shared" si="10"/>
        <v>4.4067921237736787</v>
      </c>
      <c r="AF44" s="327">
        <f>AB42*D44^AC42</f>
        <v>23557.798024277388</v>
      </c>
    </row>
    <row r="45" spans="1:32" x14ac:dyDescent="0.25">
      <c r="F45" s="332"/>
      <c r="AD45"/>
      <c r="AE45"/>
      <c r="AF45"/>
    </row>
    <row r="46" spans="1:32" x14ac:dyDescent="0.25">
      <c r="F46" s="332"/>
      <c r="AD46"/>
      <c r="AE46"/>
      <c r="AF46"/>
    </row>
    <row r="47" spans="1:32" x14ac:dyDescent="0.25">
      <c r="AD47"/>
      <c r="AE47"/>
      <c r="AF47"/>
    </row>
    <row r="48" spans="1:32" x14ac:dyDescent="0.25">
      <c r="R48" s="330"/>
      <c r="S48" s="330"/>
      <c r="T48" s="329"/>
      <c r="U48" s="329"/>
      <c r="V48" s="329"/>
      <c r="W48" s="329"/>
      <c r="X48" s="327" t="s">
        <v>200</v>
      </c>
      <c r="Y48" s="336">
        <f>SUM(Y42:Y47)</f>
        <v>3961028.4696037481</v>
      </c>
    </row>
    <row r="54" spans="1:32" ht="61.5" x14ac:dyDescent="0.35">
      <c r="A54" s="21" t="str">
        <f t="shared" ref="A54:A57" si="11">A3</f>
        <v>Sorbent</v>
      </c>
      <c r="B54" s="21" t="s">
        <v>190</v>
      </c>
      <c r="C54" s="21" t="s">
        <v>189</v>
      </c>
      <c r="D54" s="21" t="s">
        <v>187</v>
      </c>
      <c r="E54" s="21" t="s">
        <v>188</v>
      </c>
      <c r="F54" s="25"/>
      <c r="G54" s="21" t="s">
        <v>25</v>
      </c>
      <c r="H54" s="21" t="s">
        <v>174</v>
      </c>
      <c r="I54" s="21" t="s">
        <v>213</v>
      </c>
      <c r="J54" s="21" t="s">
        <v>212</v>
      </c>
      <c r="R54" s="324" t="s">
        <v>191</v>
      </c>
      <c r="S54" s="324" t="s">
        <v>192</v>
      </c>
      <c r="T54" s="324" t="s">
        <v>193</v>
      </c>
      <c r="U54" s="324" t="s">
        <v>194</v>
      </c>
      <c r="V54" s="324" t="s">
        <v>195</v>
      </c>
      <c r="W54" s="324" t="s">
        <v>196</v>
      </c>
      <c r="X54" s="325" t="s">
        <v>198</v>
      </c>
      <c r="Y54" s="326" t="s">
        <v>199</v>
      </c>
      <c r="AA54" s="344" t="s">
        <v>215</v>
      </c>
      <c r="AB54" s="344" t="s">
        <v>214</v>
      </c>
      <c r="AC54" s="333" t="s">
        <v>202</v>
      </c>
      <c r="AD54" s="337" t="s">
        <v>207</v>
      </c>
      <c r="AE54" s="337" t="s">
        <v>208</v>
      </c>
      <c r="AF54" s="337" t="s">
        <v>206</v>
      </c>
    </row>
    <row r="55" spans="1:32" x14ac:dyDescent="0.25">
      <c r="A55" s="30" t="str">
        <f t="shared" si="11"/>
        <v>BM2</v>
      </c>
      <c r="B55" s="322" t="s">
        <v>4</v>
      </c>
      <c r="C55" s="322">
        <v>10</v>
      </c>
      <c r="D55" s="300">
        <v>0.86142999999999992</v>
      </c>
      <c r="E55" s="300">
        <v>6486.3785700000017</v>
      </c>
      <c r="F55" s="332"/>
      <c r="G55" s="323">
        <f>SLOPE(E55:E60,D55:D60)</f>
        <v>8414.849257719472</v>
      </c>
      <c r="H55" s="300">
        <f>LOG(G55)</f>
        <v>3.925046340498771</v>
      </c>
      <c r="I55" s="30">
        <f>T55/J55*W55</f>
        <v>3.3504750590113202E-7</v>
      </c>
      <c r="J55" s="30">
        <f>1/U55*V55</f>
        <v>22828119842.164181</v>
      </c>
      <c r="R55" s="327">
        <f t="shared" ref="R55:S57" si="12">1/D55</f>
        <v>1.1608604297505312</v>
      </c>
      <c r="S55" s="327">
        <f t="shared" si="12"/>
        <v>1.5416923159944389E-4</v>
      </c>
      <c r="T55" s="327">
        <f>1/(SLOPE(S55:S60,R55:R60))</f>
        <v>7590.2258055796892</v>
      </c>
      <c r="U55" s="327">
        <f>INTERCEPT(S55:S60,R55:R60)</f>
        <v>3.8781351883118313E-6</v>
      </c>
      <c r="V55" s="327">
        <v>88530.534842896435</v>
      </c>
      <c r="W55" s="327">
        <v>1.007678139418029</v>
      </c>
      <c r="X55" s="328">
        <f>J55*(I55*D55/(1+I55*D55))</f>
        <v>6588.6494310624012</v>
      </c>
      <c r="Y55" s="328">
        <f>(E55-X55)^2</f>
        <v>10459.329022444621</v>
      </c>
      <c r="AA55" s="30">
        <f>INTERCEPT(AE55:AE60,AD55:AD60)</f>
        <v>3.8560234730435119</v>
      </c>
      <c r="AB55" s="30">
        <f>10^AA55</f>
        <v>7178.3308815382352</v>
      </c>
      <c r="AC55" s="335">
        <f>SLOPE(AE55:AE60,AD55:AD60)</f>
        <v>1.0418575765502776</v>
      </c>
      <c r="AD55" s="327">
        <f t="shared" ref="AD55:AE57" si="13">LOG(D55)</f>
        <v>-6.4780007651681362E-2</v>
      </c>
      <c r="AE55" s="327">
        <f t="shared" si="13"/>
        <v>3.8120022921729233</v>
      </c>
      <c r="AF55" s="327">
        <f>AB55*D55^AC55</f>
        <v>6145.1421186384232</v>
      </c>
    </row>
    <row r="56" spans="1:32" x14ac:dyDescent="0.25">
      <c r="A56" s="30" t="str">
        <f t="shared" si="11"/>
        <v>BM2</v>
      </c>
      <c r="B56" s="322" t="s">
        <v>4</v>
      </c>
      <c r="C56" s="322">
        <v>25</v>
      </c>
      <c r="D56" s="300">
        <v>1.7312100000000001</v>
      </c>
      <c r="E56" s="300">
        <v>11217.065456666667</v>
      </c>
      <c r="F56" s="332"/>
      <c r="R56" s="327">
        <f t="shared" si="12"/>
        <v>0.57763067449933858</v>
      </c>
      <c r="S56" s="327">
        <f t="shared" si="12"/>
        <v>8.9149876486248675E-5</v>
      </c>
      <c r="T56" s="329"/>
      <c r="U56" s="329"/>
      <c r="V56" s="329"/>
      <c r="W56" s="329"/>
      <c r="X56" s="328">
        <f>J55*(I55*D56/(1+I55*D56))</f>
        <v>13241.159998542247</v>
      </c>
      <c r="Y56" s="328">
        <f>(E56-X56)^2</f>
        <v>4096958.7144505144</v>
      </c>
      <c r="AD56" s="327">
        <f t="shared" si="13"/>
        <v>0.23834975205186587</v>
      </c>
      <c r="AE56" s="327">
        <f t="shared" si="13"/>
        <v>4.0498792541866386</v>
      </c>
      <c r="AF56" s="327">
        <f>AB55*D56^AC55</f>
        <v>12715.983862369476</v>
      </c>
    </row>
    <row r="57" spans="1:32" x14ac:dyDescent="0.25">
      <c r="A57" s="30" t="str">
        <f t="shared" si="11"/>
        <v>BM2</v>
      </c>
      <c r="B57" s="322" t="s">
        <v>4</v>
      </c>
      <c r="C57" s="322">
        <v>50</v>
      </c>
      <c r="D57" s="300">
        <v>2.9366300000000005</v>
      </c>
      <c r="E57" s="300">
        <v>23684.056703333335</v>
      </c>
      <c r="F57" s="332"/>
      <c r="R57" s="327">
        <f t="shared" si="12"/>
        <v>0.34052638568699489</v>
      </c>
      <c r="S57" s="327">
        <f t="shared" si="12"/>
        <v>4.2222496446702828E-5</v>
      </c>
      <c r="T57" s="329"/>
      <c r="U57" s="329"/>
      <c r="V57" s="329"/>
      <c r="W57" s="329"/>
      <c r="X57" s="328">
        <f>J55*(I55*D57/(1+I55*D57))</f>
        <v>22460.806015550774</v>
      </c>
      <c r="Y57" s="328">
        <f>(E57-X57)^2</f>
        <v>1496342.2451605103</v>
      </c>
      <c r="AD57" s="327">
        <f t="shared" si="13"/>
        <v>0.4678492311394627</v>
      </c>
      <c r="AE57" s="327">
        <f t="shared" si="13"/>
        <v>4.3744560921800728</v>
      </c>
      <c r="AF57" s="327">
        <f>AB55*D57^AC55</f>
        <v>22052.393795503642</v>
      </c>
    </row>
    <row r="58" spans="1:32" x14ac:dyDescent="0.25">
      <c r="F58" s="332"/>
      <c r="AD58"/>
      <c r="AE58"/>
      <c r="AF58"/>
    </row>
    <row r="59" spans="1:32" x14ac:dyDescent="0.25">
      <c r="F59" s="332"/>
      <c r="AD59"/>
      <c r="AE59"/>
      <c r="AF59"/>
    </row>
    <row r="60" spans="1:32" x14ac:dyDescent="0.25">
      <c r="AD60"/>
      <c r="AE60"/>
      <c r="AF60"/>
    </row>
    <row r="61" spans="1:32" x14ac:dyDescent="0.25">
      <c r="R61" s="330"/>
      <c r="S61" s="330"/>
      <c r="T61" s="329"/>
      <c r="U61" s="329"/>
      <c r="V61" s="329"/>
      <c r="W61" s="329"/>
      <c r="X61" s="327" t="s">
        <v>200</v>
      </c>
      <c r="Y61" s="336">
        <f>SUM(Y55:Y60)</f>
        <v>5603760.2886334695</v>
      </c>
    </row>
  </sheetData>
  <mergeCells count="3">
    <mergeCell ref="B1:E1"/>
    <mergeCell ref="G1:Y1"/>
    <mergeCell ref="AA1:AN1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265B3-DCC5-4EEE-8BC7-0918C325DD31}">
  <dimension ref="A1:AN61"/>
  <sheetViews>
    <sheetView zoomScaleNormal="100" workbookViewId="0">
      <pane xSplit="2" ySplit="1" topLeftCell="C41" activePane="bottomRight" state="frozen"/>
      <selection pane="topRight" activeCell="C1" sqref="C1"/>
      <selection pane="bottomLeft" activeCell="A2" sqref="A2"/>
      <selection pane="bottomRight" activeCell="AC55" sqref="AA55:AC55"/>
    </sheetView>
  </sheetViews>
  <sheetFormatPr defaultRowHeight="15" x14ac:dyDescent="0.25"/>
  <cols>
    <col min="2" max="2" width="10.140625" bestFit="1" customWidth="1"/>
    <col min="3" max="3" width="11.140625" customWidth="1"/>
    <col min="4" max="4" width="14.28515625" bestFit="1" customWidth="1"/>
    <col min="5" max="5" width="13.7109375" bestFit="1" customWidth="1"/>
    <col min="6" max="6" width="6" style="26" customWidth="1"/>
    <col min="7" max="7" width="12" bestFit="1" customWidth="1"/>
    <col min="8" max="8" width="15.5703125" bestFit="1" customWidth="1"/>
    <col min="9" max="9" width="12" bestFit="1" customWidth="1"/>
    <col min="10" max="10" width="12" customWidth="1"/>
    <col min="11" max="16" width="10.140625" customWidth="1"/>
    <col min="17" max="17" width="4.85546875" customWidth="1"/>
    <col min="21" max="21" width="12" bestFit="1" customWidth="1"/>
    <col min="22" max="23" width="14.85546875" bestFit="1" customWidth="1"/>
    <col min="24" max="24" width="11.7109375" customWidth="1"/>
    <col min="25" max="25" width="14.42578125" customWidth="1"/>
    <col min="27" max="27" width="16.42578125" customWidth="1"/>
    <col min="28" max="28" width="15.5703125" customWidth="1"/>
    <col min="30" max="31" width="9.140625" style="329"/>
    <col min="32" max="32" width="11.28515625" style="329" customWidth="1"/>
  </cols>
  <sheetData>
    <row r="1" spans="1:40" x14ac:dyDescent="0.25">
      <c r="B1" s="374" t="s">
        <v>203</v>
      </c>
      <c r="C1" s="374"/>
      <c r="D1" s="374"/>
      <c r="E1" s="374"/>
      <c r="G1" s="375" t="s">
        <v>204</v>
      </c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AA1" s="376" t="s">
        <v>205</v>
      </c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</row>
    <row r="3" spans="1:40" ht="66.75" x14ac:dyDescent="0.35">
      <c r="A3" s="21" t="s">
        <v>13</v>
      </c>
      <c r="B3" s="21" t="s">
        <v>190</v>
      </c>
      <c r="C3" s="21" t="s">
        <v>189</v>
      </c>
      <c r="D3" s="21" t="str">
        <f>'Kd Calcs'!H31</f>
        <v>Free,Cw (ug/L)</v>
      </c>
      <c r="E3" s="21" t="str">
        <f>'Kd Calcs'!I31</f>
        <v>CS (µg/Kg)</v>
      </c>
      <c r="F3" s="25"/>
      <c r="G3" s="21" t="s">
        <v>211</v>
      </c>
      <c r="H3" s="21" t="s">
        <v>210</v>
      </c>
      <c r="I3" s="21" t="s">
        <v>213</v>
      </c>
      <c r="J3" s="21" t="s">
        <v>212</v>
      </c>
      <c r="K3" s="25"/>
      <c r="L3" s="25"/>
      <c r="M3" s="25"/>
      <c r="N3" s="25"/>
      <c r="O3" s="25"/>
      <c r="P3" s="25"/>
      <c r="R3" s="324" t="s">
        <v>191</v>
      </c>
      <c r="S3" s="324" t="s">
        <v>192</v>
      </c>
      <c r="T3" s="324" t="s">
        <v>193</v>
      </c>
      <c r="U3" s="324" t="s">
        <v>194</v>
      </c>
      <c r="V3" s="324" t="s">
        <v>195</v>
      </c>
      <c r="W3" s="324" t="s">
        <v>196</v>
      </c>
      <c r="X3" s="325" t="s">
        <v>198</v>
      </c>
      <c r="Y3" s="326" t="s">
        <v>199</v>
      </c>
      <c r="AA3" s="344" t="s">
        <v>215</v>
      </c>
      <c r="AB3" s="344" t="s">
        <v>214</v>
      </c>
      <c r="AC3" s="333" t="s">
        <v>202</v>
      </c>
      <c r="AD3" s="337" t="s">
        <v>207</v>
      </c>
      <c r="AE3" s="337" t="s">
        <v>208</v>
      </c>
      <c r="AF3" s="337" t="s">
        <v>206</v>
      </c>
    </row>
    <row r="4" spans="1:40" x14ac:dyDescent="0.25">
      <c r="A4" s="30" t="s">
        <v>127</v>
      </c>
      <c r="B4" s="322" t="s">
        <v>5</v>
      </c>
      <c r="C4" s="322">
        <v>10</v>
      </c>
      <c r="D4" s="300">
        <v>1.2674633333333334</v>
      </c>
      <c r="E4" s="300">
        <v>7926.8258699999997</v>
      </c>
      <c r="F4" s="332"/>
      <c r="G4" s="323">
        <f>SLOPE(E4:E9,D4:D9)</f>
        <v>5061.5482582686773</v>
      </c>
      <c r="H4" s="300">
        <f>LOG(G4)</f>
        <v>3.7042833818937879</v>
      </c>
      <c r="I4" s="30">
        <f>T4/J4*W4</f>
        <v>1.6640646646797836E-9</v>
      </c>
      <c r="J4" s="30">
        <f>1/U4*V4</f>
        <v>3148471333547.4639</v>
      </c>
      <c r="K4" s="26"/>
      <c r="L4" s="26"/>
      <c r="M4" s="26"/>
      <c r="N4" s="26"/>
      <c r="O4" s="26"/>
      <c r="P4" s="26"/>
      <c r="R4" s="327">
        <f t="shared" ref="R4:S6" si="0">1/D4</f>
        <v>0.78897745891399884</v>
      </c>
      <c r="S4" s="327">
        <f t="shared" si="0"/>
        <v>1.2615390023699362E-4</v>
      </c>
      <c r="T4" s="327">
        <f>1/(SLOPE(S4:S9,R4:R9))</f>
        <v>6382.0398159747729</v>
      </c>
      <c r="U4" s="327">
        <f>INTERCEPT(S4:S9,R4:R9)</f>
        <v>2.8401648109523949E-6</v>
      </c>
      <c r="V4" s="327">
        <v>8942177.4898338672</v>
      </c>
      <c r="W4" s="327">
        <v>0.82093813968369034</v>
      </c>
      <c r="X4" s="328">
        <f>J4*(I4*D4/(1+I4*D4))</f>
        <v>6640.5697953334457</v>
      </c>
      <c r="Y4" s="328">
        <f>(E4-X4)^2</f>
        <v>1654454.6896166117</v>
      </c>
      <c r="AA4" s="30">
        <f>INTERCEPT(AE4:AE9,AD4:AD9)</f>
        <v>3.7856066108832866</v>
      </c>
      <c r="AB4" s="30">
        <f>10^AA4</f>
        <v>6103.8887690134343</v>
      </c>
      <c r="AC4" s="335">
        <f>SLOPE(AE4:AE9,AD4:AD9)</f>
        <v>0.94308318823399429</v>
      </c>
      <c r="AD4" s="327">
        <f t="shared" ref="AD4:AE6" si="1">LOG(D4)</f>
        <v>0.10293540440668573</v>
      </c>
      <c r="AE4" s="327">
        <f t="shared" si="1"/>
        <v>3.8990993180737137</v>
      </c>
      <c r="AF4" s="327">
        <f>AB4*D4^AC4</f>
        <v>7632.7890579244595</v>
      </c>
    </row>
    <row r="5" spans="1:40" x14ac:dyDescent="0.25">
      <c r="A5" s="30" t="s">
        <v>127</v>
      </c>
      <c r="B5" s="322" t="s">
        <v>5</v>
      </c>
      <c r="C5" s="322">
        <v>100</v>
      </c>
      <c r="D5" s="300">
        <v>8.2363866666666681</v>
      </c>
      <c r="E5" s="300">
        <v>41291.950280000005</v>
      </c>
      <c r="F5" s="332"/>
      <c r="R5" s="327">
        <f t="shared" si="0"/>
        <v>0.12141246404167522</v>
      </c>
      <c r="S5" s="327">
        <f t="shared" si="0"/>
        <v>2.4217795314074952E-5</v>
      </c>
      <c r="T5" s="329"/>
      <c r="U5" s="329"/>
      <c r="V5" s="329"/>
      <c r="W5" s="329"/>
      <c r="X5" s="328">
        <f>J4*(I4*D5/(1+I4*D5))</f>
        <v>43152.569741987223</v>
      </c>
      <c r="Y5" s="328">
        <f>(E5-X5)^2</f>
        <v>3461904.7823256063</v>
      </c>
      <c r="AD5" s="327">
        <f t="shared" si="1"/>
        <v>0.91573672687968</v>
      </c>
      <c r="AE5" s="327">
        <f t="shared" si="1"/>
        <v>4.6158653957310696</v>
      </c>
      <c r="AF5" s="327">
        <f>AB4*D5^AC4</f>
        <v>44588.46512756672</v>
      </c>
    </row>
    <row r="6" spans="1:40" x14ac:dyDescent="0.25">
      <c r="A6" s="30" t="s">
        <v>127</v>
      </c>
      <c r="B6" s="322" t="s">
        <v>5</v>
      </c>
      <c r="C6" s="322">
        <v>500</v>
      </c>
      <c r="D6" s="300">
        <v>50.506696666666663</v>
      </c>
      <c r="E6" s="300">
        <v>256417.37663666662</v>
      </c>
      <c r="F6" s="332"/>
      <c r="R6" s="327">
        <f t="shared" si="0"/>
        <v>1.979935465983422E-2</v>
      </c>
      <c r="S6" s="327">
        <f t="shared" si="0"/>
        <v>3.8998917043635492E-6</v>
      </c>
      <c r="T6" s="329"/>
      <c r="U6" s="329"/>
      <c r="V6" s="329"/>
      <c r="W6" s="329"/>
      <c r="X6" s="328">
        <f>J4*(I4*D6/(1+I4*D6))</f>
        <v>264617.68797955842</v>
      </c>
      <c r="Y6" s="328">
        <f>(E6-X6)^2</f>
        <v>67245106.120359927</v>
      </c>
      <c r="AD6" s="327">
        <f t="shared" si="1"/>
        <v>1.7033489649021265</v>
      </c>
      <c r="AE6" s="327">
        <f t="shared" si="1"/>
        <v>5.4089474526787145</v>
      </c>
      <c r="AF6" s="327">
        <f>AB4*D6^AC4</f>
        <v>246607.55840167296</v>
      </c>
    </row>
    <row r="7" spans="1:40" x14ac:dyDescent="0.25">
      <c r="F7" s="332"/>
      <c r="AD7"/>
      <c r="AE7"/>
      <c r="AF7"/>
    </row>
    <row r="8" spans="1:40" x14ac:dyDescent="0.25">
      <c r="F8" s="332"/>
      <c r="AD8"/>
      <c r="AE8"/>
      <c r="AF8"/>
    </row>
    <row r="9" spans="1:40" x14ac:dyDescent="0.25">
      <c r="AD9"/>
      <c r="AE9"/>
      <c r="AF9"/>
    </row>
    <row r="10" spans="1:40" x14ac:dyDescent="0.25">
      <c r="R10" s="330"/>
      <c r="S10" s="330"/>
      <c r="T10" s="329"/>
      <c r="U10" s="329"/>
      <c r="V10" s="329"/>
      <c r="W10" s="329"/>
      <c r="X10" s="327" t="s">
        <v>200</v>
      </c>
      <c r="Y10" s="336">
        <f>SUM(Y4:Y9)</f>
        <v>72361465.592302144</v>
      </c>
    </row>
    <row r="11" spans="1:40" x14ac:dyDescent="0.25">
      <c r="R11" s="330"/>
      <c r="S11" s="330"/>
      <c r="T11" s="329"/>
      <c r="U11" s="329"/>
      <c r="V11" s="329"/>
      <c r="W11" s="329"/>
      <c r="X11" s="330"/>
      <c r="Y11" s="331"/>
    </row>
    <row r="12" spans="1:40" x14ac:dyDescent="0.25">
      <c r="R12" s="330"/>
      <c r="S12" s="330"/>
      <c r="T12" s="329"/>
      <c r="U12" s="329"/>
      <c r="V12" s="329"/>
      <c r="W12" s="329"/>
    </row>
    <row r="16" spans="1:40" ht="61.5" x14ac:dyDescent="0.35">
      <c r="A16" s="21" t="str">
        <f>A3</f>
        <v>Sorbent</v>
      </c>
      <c r="B16" s="21" t="s">
        <v>190</v>
      </c>
      <c r="C16" s="21" t="s">
        <v>189</v>
      </c>
      <c r="D16" s="21" t="s">
        <v>187</v>
      </c>
      <c r="E16" s="21" t="s">
        <v>188</v>
      </c>
      <c r="F16" s="25"/>
      <c r="G16" s="21" t="s">
        <v>25</v>
      </c>
      <c r="H16" s="21" t="s">
        <v>174</v>
      </c>
      <c r="I16" s="21" t="s">
        <v>213</v>
      </c>
      <c r="J16" s="21" t="s">
        <v>212</v>
      </c>
      <c r="R16" s="324" t="s">
        <v>191</v>
      </c>
      <c r="S16" s="324" t="s">
        <v>192</v>
      </c>
      <c r="T16" s="324" t="s">
        <v>193</v>
      </c>
      <c r="U16" s="324" t="s">
        <v>194</v>
      </c>
      <c r="V16" s="324" t="s">
        <v>195</v>
      </c>
      <c r="W16" s="324" t="s">
        <v>196</v>
      </c>
      <c r="X16" s="325" t="s">
        <v>198</v>
      </c>
      <c r="Y16" s="326" t="s">
        <v>199</v>
      </c>
      <c r="AA16" s="344" t="s">
        <v>215</v>
      </c>
      <c r="AB16" s="344" t="s">
        <v>214</v>
      </c>
      <c r="AC16" s="333" t="s">
        <v>202</v>
      </c>
      <c r="AD16" s="337" t="s">
        <v>207</v>
      </c>
      <c r="AE16" s="337" t="s">
        <v>208</v>
      </c>
      <c r="AF16" s="337" t="s">
        <v>206</v>
      </c>
    </row>
    <row r="17" spans="1:32" x14ac:dyDescent="0.25">
      <c r="A17" s="30" t="str">
        <f t="shared" ref="A17:A19" si="2">A4</f>
        <v>BM3</v>
      </c>
      <c r="B17" s="322" t="s">
        <v>3</v>
      </c>
      <c r="C17" s="322">
        <v>10</v>
      </c>
      <c r="D17" s="300">
        <v>7.2840533333333335</v>
      </c>
      <c r="E17" s="300">
        <v>8062.0226133333335</v>
      </c>
      <c r="F17" s="332"/>
      <c r="G17" s="323">
        <f>SLOPE(E17:E22,D17:D22)</f>
        <v>1244.1624305127662</v>
      </c>
      <c r="H17" s="300">
        <f>LOG(G17)</f>
        <v>3.0948770829837136</v>
      </c>
      <c r="I17" s="30">
        <f>T17/J17*W17</f>
        <v>1.6891881039449929E-9</v>
      </c>
      <c r="J17" s="30">
        <f>1/U17*V17</f>
        <v>722049821091.16968</v>
      </c>
      <c r="R17" s="327">
        <f t="shared" ref="R17:S19" si="3">1/D17</f>
        <v>0.13728619962511715</v>
      </c>
      <c r="S17" s="327">
        <f t="shared" si="3"/>
        <v>1.2403835215571776E-4</v>
      </c>
      <c r="T17" s="327">
        <f>1/(SLOPE(S17:S22,R17:R22))</f>
        <v>1108.9985830775429</v>
      </c>
      <c r="U17" s="327">
        <v>9.0000000000000002E-6</v>
      </c>
      <c r="V17" s="327">
        <v>6498448.3898205273</v>
      </c>
      <c r="W17" s="327">
        <v>1.0998011961910077</v>
      </c>
      <c r="X17" s="328">
        <f>J17*(I17*D17/(1+I17*D17))</f>
        <v>8884.1992608599012</v>
      </c>
      <c r="Y17" s="328">
        <f>(E17-X17)^2</f>
        <v>675974.43973802589</v>
      </c>
      <c r="AA17" s="30">
        <f>INTERCEPT(AE17:AE22,AD17:AD22)</f>
        <v>3.0067471088002238</v>
      </c>
      <c r="AB17" s="30">
        <f>10^AA17</f>
        <v>1015.657099953135</v>
      </c>
      <c r="AC17" s="335">
        <f>SLOPE(AE17:AE22,AD17:AD22)</f>
        <v>1.025956614953113</v>
      </c>
      <c r="AD17" s="327">
        <f t="shared" ref="AD17:AE19" si="4">LOG(D17)</f>
        <v>0.86237311700860064</v>
      </c>
      <c r="AE17" s="327">
        <f t="shared" si="4"/>
        <v>3.9064440119802812</v>
      </c>
      <c r="AF17" s="327">
        <f>AB17*D17^AC17</f>
        <v>7789.4090848475489</v>
      </c>
    </row>
    <row r="18" spans="1:32" x14ac:dyDescent="0.25">
      <c r="A18" s="30" t="str">
        <f t="shared" si="2"/>
        <v>BM3</v>
      </c>
      <c r="B18" s="322" t="s">
        <v>3</v>
      </c>
      <c r="C18" s="322">
        <v>25</v>
      </c>
      <c r="D18" s="300">
        <v>55.242989999999999</v>
      </c>
      <c r="E18" s="300">
        <v>57567.650343333335</v>
      </c>
      <c r="F18" s="332"/>
      <c r="R18" s="327">
        <f t="shared" si="3"/>
        <v>1.8101844233992404E-2</v>
      </c>
      <c r="S18" s="327">
        <f t="shared" si="3"/>
        <v>1.7370867041402635E-5</v>
      </c>
      <c r="T18" s="329"/>
      <c r="U18" s="329"/>
      <c r="V18" s="329"/>
      <c r="W18" s="329"/>
      <c r="X18" s="328">
        <f>J17*(I17*D18/(1+I17*D18))</f>
        <v>67378.651515365229</v>
      </c>
      <c r="Y18" s="328">
        <f>(E18-X18)^2</f>
        <v>96255743.99761121</v>
      </c>
      <c r="AD18" s="327">
        <f t="shared" si="4"/>
        <v>1.7422771765206202</v>
      </c>
      <c r="AE18" s="327">
        <f t="shared" si="4"/>
        <v>4.760178503838504</v>
      </c>
      <c r="AF18" s="327">
        <f>AB17*D18^AC17</f>
        <v>62265.560681268791</v>
      </c>
    </row>
    <row r="19" spans="1:32" x14ac:dyDescent="0.25">
      <c r="A19" s="30" t="str">
        <f t="shared" si="2"/>
        <v>BM3</v>
      </c>
      <c r="B19" s="322" t="s">
        <v>3</v>
      </c>
      <c r="C19" s="322">
        <v>50</v>
      </c>
      <c r="D19" s="300">
        <v>268.80566999999996</v>
      </c>
      <c r="E19" s="300">
        <v>329894.7709966668</v>
      </c>
      <c r="F19" s="332"/>
      <c r="R19" s="327">
        <f t="shared" si="3"/>
        <v>3.7201596231210454E-3</v>
      </c>
      <c r="S19" s="327">
        <f t="shared" si="3"/>
        <v>3.0312696287329266E-6</v>
      </c>
      <c r="T19" s="329"/>
      <c r="U19" s="329"/>
      <c r="V19" s="329"/>
      <c r="W19" s="329"/>
      <c r="X19" s="328">
        <f>J17*(I17*D19/(1+I17*D19))</f>
        <v>327856.20457026508</v>
      </c>
      <c r="Y19" s="328">
        <f>(E19-X19)^2</f>
        <v>4155753.0748522999</v>
      </c>
      <c r="AD19" s="327">
        <f t="shared" si="4"/>
        <v>2.4294384251843977</v>
      </c>
      <c r="AE19" s="327">
        <f t="shared" si="4"/>
        <v>5.5183754318069651</v>
      </c>
      <c r="AF19" s="327">
        <f>AB17*D19^AC17</f>
        <v>315678.88339158532</v>
      </c>
    </row>
    <row r="20" spans="1:32" x14ac:dyDescent="0.25">
      <c r="F20" s="332"/>
      <c r="AD20"/>
      <c r="AE20"/>
      <c r="AF20"/>
    </row>
    <row r="21" spans="1:32" x14ac:dyDescent="0.25">
      <c r="F21" s="332"/>
      <c r="AD21"/>
      <c r="AE21"/>
      <c r="AF21"/>
    </row>
    <row r="22" spans="1:32" x14ac:dyDescent="0.25">
      <c r="AD22"/>
      <c r="AE22"/>
      <c r="AF22"/>
    </row>
    <row r="23" spans="1:32" x14ac:dyDescent="0.25">
      <c r="R23" s="330"/>
      <c r="S23" s="330"/>
      <c r="T23" s="329"/>
      <c r="U23" s="329"/>
      <c r="V23" s="329"/>
      <c r="W23" s="329"/>
      <c r="X23" s="327" t="s">
        <v>200</v>
      </c>
      <c r="Y23" s="336">
        <f>SUM(Y17:Y22)</f>
        <v>101087471.51220153</v>
      </c>
    </row>
    <row r="29" spans="1:32" ht="61.5" x14ac:dyDescent="0.35">
      <c r="A29" s="21" t="str">
        <f t="shared" ref="A29:A32" si="5">A3</f>
        <v>Sorbent</v>
      </c>
      <c r="B29" s="21" t="s">
        <v>190</v>
      </c>
      <c r="C29" s="21" t="s">
        <v>189</v>
      </c>
      <c r="D29" s="21" t="s">
        <v>187</v>
      </c>
      <c r="E29" s="333" t="s">
        <v>188</v>
      </c>
      <c r="F29" s="25"/>
      <c r="G29" s="21" t="s">
        <v>25</v>
      </c>
      <c r="H29" s="21" t="s">
        <v>174</v>
      </c>
      <c r="I29" s="21" t="s">
        <v>213</v>
      </c>
      <c r="J29" s="21" t="s">
        <v>212</v>
      </c>
      <c r="R29" s="324" t="s">
        <v>191</v>
      </c>
      <c r="S29" s="324" t="s">
        <v>192</v>
      </c>
      <c r="T29" s="324" t="s">
        <v>193</v>
      </c>
      <c r="U29" s="324" t="s">
        <v>194</v>
      </c>
      <c r="V29" s="324" t="s">
        <v>195</v>
      </c>
      <c r="W29" s="324" t="s">
        <v>196</v>
      </c>
      <c r="X29" s="325" t="s">
        <v>198</v>
      </c>
      <c r="Y29" s="326" t="s">
        <v>199</v>
      </c>
      <c r="AA29" s="344" t="s">
        <v>215</v>
      </c>
      <c r="AB29" s="344" t="s">
        <v>214</v>
      </c>
      <c r="AC29" s="333" t="s">
        <v>202</v>
      </c>
      <c r="AD29" s="337" t="s">
        <v>207</v>
      </c>
      <c r="AE29" s="337" t="s">
        <v>208</v>
      </c>
      <c r="AF29" s="337" t="s">
        <v>206</v>
      </c>
    </row>
    <row r="30" spans="1:32" x14ac:dyDescent="0.25">
      <c r="A30" s="30" t="str">
        <f t="shared" si="5"/>
        <v>BM3</v>
      </c>
      <c r="B30" s="322" t="s">
        <v>0</v>
      </c>
      <c r="C30" s="322">
        <v>10</v>
      </c>
      <c r="D30" s="300">
        <v>5.7171266666666671</v>
      </c>
      <c r="E30" s="334">
        <v>6281.7895400000007</v>
      </c>
      <c r="F30" s="332"/>
      <c r="G30" s="323">
        <f>SLOPE(E30:E35,D30:D35)</f>
        <v>1307.3074894227277</v>
      </c>
      <c r="H30" s="300">
        <f>LOG(G30)</f>
        <v>3.1163777492127855</v>
      </c>
      <c r="I30" s="30">
        <f>T30/J30*W30</f>
        <v>1.3886612476508704E-9</v>
      </c>
      <c r="J30" s="30">
        <f>1/U30*V30</f>
        <v>920558347022.50989</v>
      </c>
      <c r="R30" s="327">
        <f t="shared" ref="R30:S32" si="6">1/D30</f>
        <v>0.17491303906741029</v>
      </c>
      <c r="S30" s="327">
        <f t="shared" si="6"/>
        <v>1.5919030614323953E-4</v>
      </c>
      <c r="T30" s="327">
        <f>1/(SLOPE(S30:S35,R30:R35))</f>
        <v>1098.4397181445061</v>
      </c>
      <c r="U30" s="327">
        <f>INTERCEPT(S30:S35,R30:R35)</f>
        <v>2.9881504793146567E-8</v>
      </c>
      <c r="V30" s="327">
        <v>27507.668658924209</v>
      </c>
      <c r="W30" s="327">
        <v>1.1637813906357017</v>
      </c>
      <c r="X30" s="328">
        <f>J30*(I30*D30/(1+I30*D30))</f>
        <v>7308.4528139155564</v>
      </c>
      <c r="Y30" s="328">
        <f>(E30-X30)^2</f>
        <v>1054037.4780070074</v>
      </c>
      <c r="AA30" s="30">
        <f>INTERCEPT(AE30:AE35,AD30:AD35)</f>
        <v>2.9942712682211643</v>
      </c>
      <c r="AB30" s="30">
        <f>10^AA30</f>
        <v>986.89572614847123</v>
      </c>
      <c r="AC30" s="335">
        <f>SLOPE(AE30:AE35,AD30:AD35)</f>
        <v>1.0408075868349562</v>
      </c>
      <c r="AD30" s="327">
        <f t="shared" ref="AD30:AE32" si="7">LOG(D30)</f>
        <v>0.75717781439810528</v>
      </c>
      <c r="AE30" s="327">
        <f t="shared" si="7"/>
        <v>3.7980833820548821</v>
      </c>
      <c r="AF30" s="327">
        <f>AB30*D30^AC30</f>
        <v>6058.2568499558574</v>
      </c>
    </row>
    <row r="31" spans="1:32" x14ac:dyDescent="0.25">
      <c r="A31" s="30" t="str">
        <f t="shared" si="5"/>
        <v>BM3</v>
      </c>
      <c r="B31" s="322" t="s">
        <v>0</v>
      </c>
      <c r="C31" s="322">
        <v>25</v>
      </c>
      <c r="D31" s="300">
        <v>43.246313333333333</v>
      </c>
      <c r="E31" s="334">
        <v>45895.713686666662</v>
      </c>
      <c r="F31" s="332"/>
      <c r="R31" s="327">
        <f t="shared" si="6"/>
        <v>2.3123358337905336E-2</v>
      </c>
      <c r="S31" s="327">
        <f t="shared" si="6"/>
        <v>2.1788527068716524E-5</v>
      </c>
      <c r="T31" s="329"/>
      <c r="U31" s="329"/>
      <c r="V31" s="329"/>
      <c r="W31" s="329"/>
      <c r="X31" s="328">
        <f>J30*(I30*D31/(1+I30*D31))</f>
        <v>55283.648995132993</v>
      </c>
      <c r="Y31" s="328">
        <f>(E31-X31)^2</f>
        <v>88133329.355948821</v>
      </c>
      <c r="AD31" s="327">
        <f t="shared" si="7"/>
        <v>1.6359490905931255</v>
      </c>
      <c r="AE31" s="327">
        <f t="shared" si="7"/>
        <v>4.6617721276036725</v>
      </c>
      <c r="AF31" s="327">
        <f>AB30*D31^AC30</f>
        <v>49771.358327304195</v>
      </c>
    </row>
    <row r="32" spans="1:32" x14ac:dyDescent="0.25">
      <c r="A32" s="30" t="str">
        <f t="shared" si="5"/>
        <v>BM3</v>
      </c>
      <c r="B32" s="322" t="s">
        <v>0</v>
      </c>
      <c r="C32" s="322">
        <v>50</v>
      </c>
      <c r="D32" s="300">
        <v>221.87754666666666</v>
      </c>
      <c r="E32" s="334">
        <v>285493.03245333332</v>
      </c>
      <c r="F32" s="332"/>
      <c r="R32" s="327">
        <f t="shared" si="6"/>
        <v>4.506990522580143E-3</v>
      </c>
      <c r="S32" s="327">
        <f t="shared" si="6"/>
        <v>3.5027124529333653E-6</v>
      </c>
      <c r="T32" s="329"/>
      <c r="U32" s="329"/>
      <c r="V32" s="329"/>
      <c r="W32" s="329"/>
      <c r="X32" s="328">
        <f>J30*(I30*D32/(1+I30*D32))</f>
        <v>283635.6771626863</v>
      </c>
      <c r="Y32" s="328">
        <f>(E32-X32)^2</f>
        <v>3449768.675694454</v>
      </c>
      <c r="AD32" s="327">
        <f t="shared" si="7"/>
        <v>2.3461133551740798</v>
      </c>
      <c r="AE32" s="327">
        <f t="shared" si="7"/>
        <v>5.4555955136186647</v>
      </c>
      <c r="AF32" s="327">
        <f>AB30*D32^AC30</f>
        <v>272975.61170279462</v>
      </c>
    </row>
    <row r="33" spans="1:32" x14ac:dyDescent="0.25">
      <c r="F33" s="332"/>
      <c r="AD33"/>
      <c r="AE33"/>
      <c r="AF33"/>
    </row>
    <row r="34" spans="1:32" x14ac:dyDescent="0.25">
      <c r="F34" s="332"/>
      <c r="AD34"/>
      <c r="AE34"/>
      <c r="AF34"/>
    </row>
    <row r="35" spans="1:32" x14ac:dyDescent="0.25">
      <c r="AD35"/>
      <c r="AE35"/>
      <c r="AF35"/>
    </row>
    <row r="36" spans="1:32" x14ac:dyDescent="0.25">
      <c r="R36" s="330"/>
      <c r="S36" s="330"/>
      <c r="T36" s="329"/>
      <c r="U36" s="329"/>
      <c r="V36" s="329"/>
      <c r="W36" s="329"/>
      <c r="X36" s="327" t="s">
        <v>200</v>
      </c>
      <c r="Y36" s="336">
        <f>SUM(Y30:Y35)</f>
        <v>92637135.509650275</v>
      </c>
    </row>
    <row r="41" spans="1:32" ht="61.5" x14ac:dyDescent="0.35">
      <c r="A41" s="21" t="str">
        <f t="shared" ref="A41:A44" si="8">A3</f>
        <v>Sorbent</v>
      </c>
      <c r="B41" s="21" t="s">
        <v>190</v>
      </c>
      <c r="C41" s="21" t="s">
        <v>189</v>
      </c>
      <c r="D41" s="21" t="s">
        <v>187</v>
      </c>
      <c r="E41" s="21" t="s">
        <v>188</v>
      </c>
      <c r="F41" s="25"/>
      <c r="G41" s="21" t="s">
        <v>25</v>
      </c>
      <c r="H41" s="21" t="s">
        <v>174</v>
      </c>
      <c r="I41" s="21" t="s">
        <v>213</v>
      </c>
      <c r="J41" s="21" t="s">
        <v>212</v>
      </c>
      <c r="R41" s="324" t="s">
        <v>191</v>
      </c>
      <c r="S41" s="324" t="s">
        <v>192</v>
      </c>
      <c r="T41" s="324" t="s">
        <v>193</v>
      </c>
      <c r="U41" s="324" t="s">
        <v>194</v>
      </c>
      <c r="V41" s="324" t="s">
        <v>195</v>
      </c>
      <c r="W41" s="324" t="s">
        <v>196</v>
      </c>
      <c r="X41" s="325" t="s">
        <v>198</v>
      </c>
      <c r="Y41" s="326" t="s">
        <v>199</v>
      </c>
      <c r="AA41" s="344" t="s">
        <v>215</v>
      </c>
      <c r="AB41" s="344" t="s">
        <v>214</v>
      </c>
      <c r="AC41" s="333" t="s">
        <v>202</v>
      </c>
      <c r="AD41" s="337" t="s">
        <v>207</v>
      </c>
      <c r="AE41" s="337" t="s">
        <v>208</v>
      </c>
      <c r="AF41" s="337" t="s">
        <v>206</v>
      </c>
    </row>
    <row r="42" spans="1:32" x14ac:dyDescent="0.25">
      <c r="A42" s="30" t="str">
        <f t="shared" si="8"/>
        <v>BM3</v>
      </c>
      <c r="B42" s="322" t="s">
        <v>1</v>
      </c>
      <c r="C42" s="322">
        <v>10</v>
      </c>
      <c r="D42" s="300">
        <v>3.7806100000000002</v>
      </c>
      <c r="E42" s="300">
        <v>7030.2460566666678</v>
      </c>
      <c r="F42" s="332"/>
      <c r="G42" s="323">
        <f>SLOPE(E42:E47,D42:D47)</f>
        <v>2235.8224091693587</v>
      </c>
      <c r="H42" s="300">
        <f>LOG(G42)</f>
        <v>3.3494373046791526</v>
      </c>
      <c r="I42" s="30">
        <f>T42/J42*W42</f>
        <v>3.4169325389734303E-12</v>
      </c>
      <c r="J42" s="30">
        <f>1/U42*V42</f>
        <v>631091338755719.5</v>
      </c>
      <c r="R42" s="327">
        <f t="shared" ref="R42:S44" si="9">1/D42</f>
        <v>0.26450757946468956</v>
      </c>
      <c r="S42" s="327">
        <f t="shared" si="9"/>
        <v>1.4224253204505073E-4</v>
      </c>
      <c r="T42" s="327">
        <f>1/(SLOPE(S42:S47,R42:R47))</f>
        <v>1872.0062819495383</v>
      </c>
      <c r="U42" s="327">
        <f>INTERCEPT(S42:S47,R42:R47)</f>
        <v>1.1412135109335305E-6</v>
      </c>
      <c r="V42" s="327">
        <v>720209962.42115664</v>
      </c>
      <c r="W42" s="327">
        <v>1.1519173579978668</v>
      </c>
      <c r="X42" s="328">
        <f>J42*(I42*D42/(1+I42*D42))</f>
        <v>8152.4942869122342</v>
      </c>
      <c r="Y42" s="328">
        <f>(E42-X42)^2</f>
        <v>1259441.0902893059</v>
      </c>
      <c r="AA42" s="30">
        <f>INTERCEPT(AE42:AE47,AD42:AD47)</f>
        <v>3.2178992287465755</v>
      </c>
      <c r="AB42" s="30">
        <f>10^AA42</f>
        <v>1651.5785307549083</v>
      </c>
      <c r="AC42" s="335">
        <f>SLOPE(AE42:AE47,AD42:AD47)</f>
        <v>1.0381369120552262</v>
      </c>
      <c r="AD42" s="327">
        <f t="shared" ref="AD42:AE44" si="10">LOG(D42)</f>
        <v>0.57756187874211151</v>
      </c>
      <c r="AE42" s="327">
        <f t="shared" si="10"/>
        <v>3.8469705254725257</v>
      </c>
      <c r="AF42" s="327">
        <f>AB42*D42^AC42</f>
        <v>6568.8226113820665</v>
      </c>
    </row>
    <row r="43" spans="1:32" x14ac:dyDescent="0.25">
      <c r="A43" s="30" t="str">
        <f t="shared" si="8"/>
        <v>BM3</v>
      </c>
      <c r="B43" s="322" t="s">
        <v>1</v>
      </c>
      <c r="C43" s="322">
        <v>25</v>
      </c>
      <c r="D43" s="300">
        <v>29.569500000000001</v>
      </c>
      <c r="E43" s="300">
        <v>47395.567166666668</v>
      </c>
      <c r="F43" s="332"/>
      <c r="R43" s="327">
        <f t="shared" si="9"/>
        <v>3.3818630683643616E-2</v>
      </c>
      <c r="S43" s="327">
        <f t="shared" si="9"/>
        <v>2.1099019587285382E-5</v>
      </c>
      <c r="T43" s="329"/>
      <c r="U43" s="329"/>
      <c r="V43" s="329"/>
      <c r="W43" s="329"/>
      <c r="X43" s="328">
        <f>J42*(I42*D43/(1+I42*D43))</f>
        <v>63763.567200956699</v>
      </c>
      <c r="Y43" s="328">
        <f>(E43-X43)^2</f>
        <v>267911425.12251845</v>
      </c>
      <c r="AD43" s="327">
        <f t="shared" si="10"/>
        <v>1.4708439809658591</v>
      </c>
      <c r="AE43" s="327">
        <f t="shared" si="10"/>
        <v>4.6757377246892444</v>
      </c>
      <c r="AF43" s="327">
        <f>AB42*D43^AC42</f>
        <v>55569.521512575913</v>
      </c>
    </row>
    <row r="44" spans="1:32" x14ac:dyDescent="0.25">
      <c r="A44" s="30" t="str">
        <f t="shared" si="8"/>
        <v>BM3</v>
      </c>
      <c r="B44" s="322" t="s">
        <v>1</v>
      </c>
      <c r="C44" s="322">
        <v>50</v>
      </c>
      <c r="D44" s="300">
        <v>136.66041666666666</v>
      </c>
      <c r="E44" s="300">
        <v>298266.67291666666</v>
      </c>
      <c r="F44" s="332"/>
      <c r="R44" s="327">
        <f t="shared" si="9"/>
        <v>7.3174078082839152E-3</v>
      </c>
      <c r="S44" s="327">
        <f t="shared" si="9"/>
        <v>3.3527044447214926E-6</v>
      </c>
      <c r="T44" s="329"/>
      <c r="U44" s="329"/>
      <c r="V44" s="329"/>
      <c r="W44" s="329"/>
      <c r="X44" s="328">
        <f>J42*(I42*D44/(1+I42*D44))</f>
        <v>294694.04821343313</v>
      </c>
      <c r="Y44" s="328">
        <f>(E44-X44)^2</f>
        <v>12763647.270154523</v>
      </c>
      <c r="AD44" s="327">
        <f t="shared" si="10"/>
        <v>2.1356427405177838</v>
      </c>
      <c r="AE44" s="327">
        <f t="shared" si="10"/>
        <v>5.4746047298053115</v>
      </c>
      <c r="AF44" s="327">
        <f>AB42*D44^AC42</f>
        <v>272263.10221557081</v>
      </c>
    </row>
    <row r="45" spans="1:32" x14ac:dyDescent="0.25">
      <c r="F45" s="332"/>
      <c r="AD45"/>
      <c r="AE45"/>
      <c r="AF45"/>
    </row>
    <row r="46" spans="1:32" x14ac:dyDescent="0.25">
      <c r="F46" s="332"/>
      <c r="AD46"/>
      <c r="AE46"/>
      <c r="AF46"/>
    </row>
    <row r="47" spans="1:32" x14ac:dyDescent="0.25">
      <c r="AD47"/>
      <c r="AE47"/>
      <c r="AF47"/>
    </row>
    <row r="48" spans="1:32" x14ac:dyDescent="0.25">
      <c r="R48" s="330"/>
      <c r="S48" s="330"/>
      <c r="T48" s="329"/>
      <c r="U48" s="329"/>
      <c r="V48" s="329"/>
      <c r="W48" s="329"/>
      <c r="X48" s="327" t="s">
        <v>200</v>
      </c>
      <c r="Y48" s="336">
        <f>SUM(Y42:Y47)</f>
        <v>281934513.48296231</v>
      </c>
    </row>
    <row r="54" spans="1:32" ht="61.5" x14ac:dyDescent="0.35">
      <c r="A54" s="21" t="str">
        <f t="shared" ref="A54:A57" si="11">A3</f>
        <v>Sorbent</v>
      </c>
      <c r="B54" s="21" t="s">
        <v>190</v>
      </c>
      <c r="C54" s="21" t="s">
        <v>189</v>
      </c>
      <c r="D54" s="21" t="s">
        <v>187</v>
      </c>
      <c r="E54" s="21" t="s">
        <v>188</v>
      </c>
      <c r="F54" s="25"/>
      <c r="G54" s="21" t="s">
        <v>25</v>
      </c>
      <c r="H54" s="21" t="s">
        <v>174</v>
      </c>
      <c r="I54" s="21" t="s">
        <v>213</v>
      </c>
      <c r="J54" s="21" t="s">
        <v>212</v>
      </c>
      <c r="R54" s="324" t="s">
        <v>191</v>
      </c>
      <c r="S54" s="324" t="s">
        <v>192</v>
      </c>
      <c r="T54" s="324" t="s">
        <v>193</v>
      </c>
      <c r="U54" s="324" t="s">
        <v>194</v>
      </c>
      <c r="V54" s="324" t="s">
        <v>195</v>
      </c>
      <c r="W54" s="324" t="s">
        <v>196</v>
      </c>
      <c r="X54" s="325" t="s">
        <v>198</v>
      </c>
      <c r="Y54" s="326" t="s">
        <v>199</v>
      </c>
      <c r="AA54" s="344" t="s">
        <v>215</v>
      </c>
      <c r="AB54" s="344" t="s">
        <v>214</v>
      </c>
      <c r="AC54" s="333" t="s">
        <v>202</v>
      </c>
      <c r="AD54" s="337" t="s">
        <v>207</v>
      </c>
      <c r="AE54" s="337" t="s">
        <v>208</v>
      </c>
      <c r="AF54" s="337" t="s">
        <v>206</v>
      </c>
    </row>
    <row r="55" spans="1:32" x14ac:dyDescent="0.25">
      <c r="A55" s="30" t="str">
        <f t="shared" si="11"/>
        <v>BM3</v>
      </c>
      <c r="B55" s="322" t="s">
        <v>4</v>
      </c>
      <c r="C55" s="322">
        <v>10</v>
      </c>
      <c r="D55" s="300">
        <v>0.84100666666666668</v>
      </c>
      <c r="E55" s="300">
        <v>6486.3989933333341</v>
      </c>
      <c r="F55" s="332"/>
      <c r="G55" s="323">
        <f>SLOPE(E55:E60,D55:D60)</f>
        <v>10720.819851430246</v>
      </c>
      <c r="H55" s="300">
        <f>LOG(G55)</f>
        <v>4.0302279983546478</v>
      </c>
      <c r="I55" s="30">
        <f>T55/J55*W55</f>
        <v>3.7657612232127237E-11</v>
      </c>
      <c r="J55" s="30">
        <f>1/U55*V55</f>
        <v>266978662055946.28</v>
      </c>
      <c r="R55" s="327">
        <f t="shared" ref="R55:S57" si="12">1/D55</f>
        <v>1.1890512163993943</v>
      </c>
      <c r="S55" s="327">
        <f t="shared" si="12"/>
        <v>1.5416874617608191E-4</v>
      </c>
      <c r="T55" s="327">
        <f>1/(SLOPE(S55:S60,R55:R60))</f>
        <v>7749.8572264401892</v>
      </c>
      <c r="U55" s="327">
        <f>INTERCEPT(S55:S60,R55:R60)</f>
        <v>9.7494543440605747E-7</v>
      </c>
      <c r="V55" s="327">
        <v>260289627.65528256</v>
      </c>
      <c r="W55" s="327">
        <v>1.2972856965228323</v>
      </c>
      <c r="X55" s="328">
        <f>J55*(I55*D55/(1+I55*D55))</f>
        <v>8455.2951050172105</v>
      </c>
      <c r="Y55" s="328">
        <f>(E55-X55)^2</f>
        <v>3876551.8986038873</v>
      </c>
      <c r="AA55" s="30">
        <f>INTERCEPT(AE55:AE60,AD55:AD60)</f>
        <v>3.8551950699780857</v>
      </c>
      <c r="AB55" s="30">
        <f>10^AA55</f>
        <v>7164.6514917947134</v>
      </c>
      <c r="AC55" s="335">
        <f>SLOPE(AE55:AE60,AD55:AD60)</f>
        <v>1.0706671994644168</v>
      </c>
      <c r="AD55" s="327">
        <f t="shared" ref="AD55:AE57" si="13">LOG(D55)</f>
        <v>-7.5200561532562882E-2</v>
      </c>
      <c r="AE55" s="327">
        <f t="shared" si="13"/>
        <v>3.81200365961192</v>
      </c>
      <c r="AF55" s="327">
        <f>AB55*D55^AC55</f>
        <v>5952.2380991081682</v>
      </c>
    </row>
    <row r="56" spans="1:32" x14ac:dyDescent="0.25">
      <c r="A56" s="30" t="str">
        <f t="shared" si="11"/>
        <v>BM3</v>
      </c>
      <c r="B56" s="322" t="s">
        <v>4</v>
      </c>
      <c r="C56" s="322">
        <v>25</v>
      </c>
      <c r="D56" s="300">
        <v>6.7590333333333339</v>
      </c>
      <c r="E56" s="300">
        <v>44289.697633333337</v>
      </c>
      <c r="F56" s="332"/>
      <c r="R56" s="327">
        <f t="shared" si="12"/>
        <v>0.14795015066257008</v>
      </c>
      <c r="S56" s="327">
        <f t="shared" si="12"/>
        <v>2.2578614292624556E-5</v>
      </c>
      <c r="T56" s="329"/>
      <c r="U56" s="329"/>
      <c r="V56" s="329"/>
      <c r="W56" s="329"/>
      <c r="X56" s="328">
        <f>J55*(I55*D56/(1+I55*D56))</f>
        <v>67953.826896233732</v>
      </c>
      <c r="Y56" s="328">
        <f>(E56-X56)^2</f>
        <v>559991013.77125883</v>
      </c>
      <c r="AD56" s="327">
        <f t="shared" si="13"/>
        <v>0.82988458824657563</v>
      </c>
      <c r="AE56" s="327">
        <f t="shared" si="13"/>
        <v>4.6463027153576171</v>
      </c>
      <c r="AF56" s="327">
        <f>AB55*D56^AC55</f>
        <v>55427.498382139347</v>
      </c>
    </row>
    <row r="57" spans="1:32" x14ac:dyDescent="0.25">
      <c r="A57" s="30" t="str">
        <f t="shared" si="11"/>
        <v>BM3</v>
      </c>
      <c r="B57" s="322" t="s">
        <v>4</v>
      </c>
      <c r="C57" s="322">
        <v>50</v>
      </c>
      <c r="D57" s="300">
        <v>24.658633333333334</v>
      </c>
      <c r="E57" s="300">
        <v>254466.03470000002</v>
      </c>
      <c r="F57" s="332"/>
      <c r="R57" s="327">
        <f t="shared" si="12"/>
        <v>4.0553747909792243E-2</v>
      </c>
      <c r="S57" s="327">
        <f t="shared" si="12"/>
        <v>3.9297975510914026E-6</v>
      </c>
      <c r="T57" s="329"/>
      <c r="U57" s="329"/>
      <c r="V57" s="329"/>
      <c r="W57" s="329"/>
      <c r="X57" s="328">
        <f>J55*(I55*D57/(1+I55*D57))</f>
        <v>247912.44801794403</v>
      </c>
      <c r="Y57" s="328">
        <f>(E57-X57)^2</f>
        <v>42949498.399221636</v>
      </c>
      <c r="AD57" s="327">
        <f t="shared" si="13"/>
        <v>1.3919690028258307</v>
      </c>
      <c r="AE57" s="327">
        <f t="shared" si="13"/>
        <v>5.4056298223239514</v>
      </c>
      <c r="AF57" s="327">
        <f>AB55*D57^AC55</f>
        <v>221580.03364317864</v>
      </c>
    </row>
    <row r="58" spans="1:32" x14ac:dyDescent="0.25">
      <c r="F58" s="332"/>
      <c r="AD58"/>
      <c r="AE58"/>
      <c r="AF58"/>
    </row>
    <row r="59" spans="1:32" x14ac:dyDescent="0.25">
      <c r="F59" s="332"/>
      <c r="AD59"/>
      <c r="AE59"/>
      <c r="AF59"/>
    </row>
    <row r="60" spans="1:32" x14ac:dyDescent="0.25">
      <c r="AD60"/>
      <c r="AE60"/>
      <c r="AF60"/>
    </row>
    <row r="61" spans="1:32" x14ac:dyDescent="0.25">
      <c r="R61" s="330"/>
      <c r="S61" s="330"/>
      <c r="T61" s="329"/>
      <c r="U61" s="329"/>
      <c r="V61" s="329"/>
      <c r="W61" s="329"/>
      <c r="X61" s="327" t="s">
        <v>200</v>
      </c>
      <c r="Y61" s="336">
        <f>SUM(Y55:Y60)</f>
        <v>606817064.06908441</v>
      </c>
    </row>
  </sheetData>
  <mergeCells count="3">
    <mergeCell ref="B1:E1"/>
    <mergeCell ref="G1:Y1"/>
    <mergeCell ref="AA1:AN1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C899-3A5B-4F48-9D71-DB7ED84F1F8F}">
  <dimension ref="A1:AN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7" sqref="G17"/>
    </sheetView>
  </sheetViews>
  <sheetFormatPr defaultRowHeight="15" x14ac:dyDescent="0.25"/>
  <cols>
    <col min="1" max="1" width="14.42578125" bestFit="1" customWidth="1"/>
    <col min="2" max="2" width="10.140625" bestFit="1" customWidth="1"/>
    <col min="3" max="3" width="11.140625" customWidth="1"/>
    <col min="4" max="4" width="14.28515625" bestFit="1" customWidth="1"/>
    <col min="5" max="5" width="13.7109375" bestFit="1" customWidth="1"/>
    <col min="6" max="6" width="6" style="26" customWidth="1"/>
    <col min="7" max="7" width="12" bestFit="1" customWidth="1"/>
    <col min="8" max="8" width="15.5703125" bestFit="1" customWidth="1"/>
    <col min="9" max="9" width="12" bestFit="1" customWidth="1"/>
    <col min="10" max="10" width="10.7109375" customWidth="1"/>
    <col min="11" max="16" width="10.140625" customWidth="1"/>
    <col min="17" max="17" width="4.85546875" customWidth="1"/>
    <col min="21" max="21" width="12" bestFit="1" customWidth="1"/>
    <col min="22" max="23" width="14.85546875" bestFit="1" customWidth="1"/>
    <col min="24" max="24" width="11.7109375" customWidth="1"/>
    <col min="25" max="25" width="14.42578125" customWidth="1"/>
    <col min="27" max="27" width="15.85546875" customWidth="1"/>
    <col min="28" max="28" width="15.5703125" customWidth="1"/>
    <col min="30" max="31" width="9.140625" style="329"/>
    <col min="32" max="32" width="11.28515625" style="329" customWidth="1"/>
  </cols>
  <sheetData>
    <row r="1" spans="1:40" x14ac:dyDescent="0.25">
      <c r="B1" s="374" t="s">
        <v>203</v>
      </c>
      <c r="C1" s="374"/>
      <c r="D1" s="374"/>
      <c r="E1" s="374"/>
      <c r="G1" s="375" t="s">
        <v>204</v>
      </c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AA1" s="376" t="s">
        <v>205</v>
      </c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</row>
    <row r="3" spans="1:40" ht="66.75" x14ac:dyDescent="0.35">
      <c r="A3" s="21" t="s">
        <v>13</v>
      </c>
      <c r="B3" s="21" t="s">
        <v>190</v>
      </c>
      <c r="C3" s="21" t="s">
        <v>189</v>
      </c>
      <c r="D3" s="21" t="str">
        <f>'Kd Calcs'!H31</f>
        <v>Free,Cw (ug/L)</v>
      </c>
      <c r="E3" s="21" t="str">
        <f>'Kd Calcs'!I31</f>
        <v>CS (µg/Kg)</v>
      </c>
      <c r="F3" s="25"/>
      <c r="G3" s="21" t="s">
        <v>211</v>
      </c>
      <c r="H3" s="21" t="s">
        <v>210</v>
      </c>
      <c r="I3" s="21" t="s">
        <v>213</v>
      </c>
      <c r="J3" s="21" t="s">
        <v>212</v>
      </c>
      <c r="K3" s="25"/>
      <c r="L3" s="25"/>
      <c r="M3" s="25"/>
      <c r="N3" s="25"/>
      <c r="O3" s="25"/>
      <c r="P3" s="25"/>
      <c r="R3" s="324" t="s">
        <v>191</v>
      </c>
      <c r="S3" s="324" t="s">
        <v>192</v>
      </c>
      <c r="T3" s="324" t="s">
        <v>193</v>
      </c>
      <c r="U3" s="324" t="s">
        <v>194</v>
      </c>
      <c r="V3" s="324" t="s">
        <v>195</v>
      </c>
      <c r="W3" s="324" t="s">
        <v>196</v>
      </c>
      <c r="X3" s="325" t="s">
        <v>198</v>
      </c>
      <c r="Y3" s="326" t="s">
        <v>199</v>
      </c>
      <c r="AA3" s="344" t="s">
        <v>215</v>
      </c>
      <c r="AB3" s="344" t="s">
        <v>214</v>
      </c>
      <c r="AC3" s="333" t="s">
        <v>202</v>
      </c>
      <c r="AD3" s="337" t="s">
        <v>207</v>
      </c>
      <c r="AE3" s="337" t="s">
        <v>208</v>
      </c>
      <c r="AF3" s="337" t="s">
        <v>206</v>
      </c>
    </row>
    <row r="4" spans="1:40" x14ac:dyDescent="0.25">
      <c r="A4" s="30" t="s">
        <v>171</v>
      </c>
      <c r="B4" s="322" t="s">
        <v>5</v>
      </c>
      <c r="C4" s="322">
        <v>10</v>
      </c>
      <c r="D4" s="300">
        <v>1.7369866666666667</v>
      </c>
      <c r="E4" s="300">
        <v>7926.3563466666665</v>
      </c>
      <c r="F4" s="332"/>
      <c r="G4" s="323">
        <f>SLOPE(E4:E9,D4:D9)</f>
        <v>4819.9225081232053</v>
      </c>
      <c r="H4" s="300">
        <f>LOG(G4)</f>
        <v>3.6830400559639491</v>
      </c>
      <c r="I4" s="30">
        <f>T4/J4*W4</f>
        <v>7.8668779857046876E-10</v>
      </c>
      <c r="J4" s="30">
        <f>1/U4*V4</f>
        <v>6008051116821.4814</v>
      </c>
      <c r="K4" s="26"/>
      <c r="L4" s="26"/>
      <c r="M4" s="26"/>
      <c r="N4" s="26"/>
      <c r="O4" s="26"/>
      <c r="P4" s="26"/>
      <c r="R4" s="327">
        <f t="shared" ref="R4:S6" si="0">1/D4</f>
        <v>0.57570965810522434</v>
      </c>
      <c r="S4" s="327">
        <f t="shared" si="0"/>
        <v>1.2616137305264329E-4</v>
      </c>
      <c r="T4" s="327">
        <f>1/(SLOPE(S4:S9,R4:R9))</f>
        <v>4608.1170391695214</v>
      </c>
      <c r="U4" s="327">
        <f>INTERCEPT(S4:S9,R4:R9)</f>
        <v>1.4883657472219272E-6</v>
      </c>
      <c r="V4" s="327">
        <v>8942177.489835538</v>
      </c>
      <c r="W4" s="327">
        <v>1.0256815238449204</v>
      </c>
      <c r="X4" s="328">
        <f>J4*(I4*D4/(1+I4*D4))</f>
        <v>8209.7988696043685</v>
      </c>
      <c r="Y4" s="328">
        <f>(E4-X4)^2</f>
        <v>80339.663809289748</v>
      </c>
      <c r="AA4" s="30">
        <f>INTERCEPT(AE4:AE9,AD4:AD9)</f>
        <v>3.6343982815188998</v>
      </c>
      <c r="AB4" s="30">
        <f>10^AA4</f>
        <v>4309.2161768040442</v>
      </c>
      <c r="AC4" s="335">
        <f>SLOPE(AE4:AE9,AD4:AD9)</f>
        <v>1.0106542775630476</v>
      </c>
      <c r="AD4" s="327">
        <f t="shared" ref="AD4:AE6" si="1">LOG(D4)</f>
        <v>0.23979648475952428</v>
      </c>
      <c r="AE4" s="327">
        <f t="shared" si="1"/>
        <v>3.8990735930943292</v>
      </c>
      <c r="AF4" s="327">
        <f>AB4*D4^AC4</f>
        <v>7529.2137136315787</v>
      </c>
    </row>
    <row r="5" spans="1:40" x14ac:dyDescent="0.25">
      <c r="A5" s="30" t="s">
        <v>171</v>
      </c>
      <c r="B5" s="322" t="s">
        <v>5</v>
      </c>
      <c r="C5" s="322">
        <v>100</v>
      </c>
      <c r="D5" s="300">
        <v>10.404409999999999</v>
      </c>
      <c r="E5" s="300">
        <v>41289.782256666665</v>
      </c>
      <c r="F5" s="332"/>
      <c r="R5" s="327">
        <f t="shared" si="0"/>
        <v>9.611309050681395E-2</v>
      </c>
      <c r="S5" s="327">
        <f t="shared" si="0"/>
        <v>2.4219066930016071E-5</v>
      </c>
      <c r="T5" s="329"/>
      <c r="U5" s="329"/>
      <c r="V5" s="329"/>
      <c r="W5" s="329"/>
      <c r="X5" s="328">
        <f>J4*(I4*D5/(1+I4*D5))</f>
        <v>49176.032558955834</v>
      </c>
      <c r="Y5" s="328">
        <f>(E5-X5)^2</f>
        <v>62192943.830356009</v>
      </c>
      <c r="AD5" s="327">
        <f t="shared" si="1"/>
        <v>1.0172174578288304</v>
      </c>
      <c r="AE5" s="327">
        <f t="shared" si="1"/>
        <v>4.6158425926112612</v>
      </c>
      <c r="AF5" s="327">
        <f>AB4*D5^AC4</f>
        <v>45967.772204430912</v>
      </c>
    </row>
    <row r="6" spans="1:40" x14ac:dyDescent="0.25">
      <c r="A6" s="30" t="s">
        <v>171</v>
      </c>
      <c r="B6" s="322" t="s">
        <v>5</v>
      </c>
      <c r="C6" s="322">
        <v>500</v>
      </c>
      <c r="D6" s="300">
        <v>53.926886666666668</v>
      </c>
      <c r="E6" s="300">
        <v>256413.95644666665</v>
      </c>
      <c r="F6" s="332"/>
      <c r="R6" s="327">
        <f t="shared" si="0"/>
        <v>1.8543625671943727E-2</v>
      </c>
      <c r="S6" s="327">
        <f t="shared" si="0"/>
        <v>3.8999437232582815E-6</v>
      </c>
      <c r="T6" s="329"/>
      <c r="U6" s="329"/>
      <c r="V6" s="329"/>
      <c r="W6" s="329"/>
      <c r="X6" s="328">
        <f>J4*(I4*D6/(1+I4*D6))</f>
        <v>254883.28927112883</v>
      </c>
      <c r="Y6" s="328">
        <f>(E6-X6)^2</f>
        <v>2342942.0022689253</v>
      </c>
      <c r="AD6" s="327">
        <f t="shared" si="1"/>
        <v>1.7318053481109625</v>
      </c>
      <c r="AE6" s="327">
        <f t="shared" si="1"/>
        <v>5.4089416598593285</v>
      </c>
      <c r="AF6" s="327">
        <f>AB4*D6^AC4</f>
        <v>242468.18664062442</v>
      </c>
    </row>
    <row r="7" spans="1:40" x14ac:dyDescent="0.25">
      <c r="F7" s="332"/>
      <c r="AD7"/>
      <c r="AE7"/>
      <c r="AF7"/>
    </row>
    <row r="8" spans="1:40" x14ac:dyDescent="0.25">
      <c r="F8" s="332"/>
      <c r="AD8"/>
      <c r="AE8"/>
      <c r="AF8"/>
    </row>
    <row r="9" spans="1:40" x14ac:dyDescent="0.25">
      <c r="AD9"/>
      <c r="AE9"/>
      <c r="AF9"/>
    </row>
    <row r="10" spans="1:40" x14ac:dyDescent="0.25">
      <c r="R10" s="330"/>
      <c r="S10" s="330"/>
      <c r="T10" s="329"/>
      <c r="U10" s="329"/>
      <c r="V10" s="329"/>
      <c r="W10" s="329"/>
      <c r="X10" s="327" t="s">
        <v>200</v>
      </c>
      <c r="Y10" s="336">
        <f>SUM(Y4:Y9)</f>
        <v>64616225.496434227</v>
      </c>
    </row>
    <row r="11" spans="1:40" x14ac:dyDescent="0.25">
      <c r="R11" s="330"/>
      <c r="S11" s="330"/>
      <c r="T11" s="329"/>
      <c r="U11" s="329"/>
      <c r="V11" s="329"/>
      <c r="W11" s="329"/>
      <c r="X11" s="330"/>
      <c r="Y11" s="331"/>
    </row>
    <row r="12" spans="1:40" x14ac:dyDescent="0.25">
      <c r="R12" s="330"/>
      <c r="S12" s="330"/>
      <c r="T12" s="329"/>
      <c r="U12" s="329"/>
      <c r="V12" s="329"/>
      <c r="W12" s="329"/>
    </row>
    <row r="16" spans="1:40" ht="61.5" x14ac:dyDescent="0.35">
      <c r="A16" s="21" t="str">
        <f>A3</f>
        <v>Sorbent</v>
      </c>
      <c r="B16" s="21" t="s">
        <v>190</v>
      </c>
      <c r="C16" s="21" t="s">
        <v>189</v>
      </c>
      <c r="D16" s="21" t="s">
        <v>187</v>
      </c>
      <c r="E16" s="21" t="s">
        <v>188</v>
      </c>
      <c r="F16" s="25"/>
      <c r="G16" s="21" t="s">
        <v>25</v>
      </c>
      <c r="H16" s="21" t="s">
        <v>174</v>
      </c>
      <c r="I16" s="21" t="s">
        <v>213</v>
      </c>
      <c r="J16" s="21" t="s">
        <v>212</v>
      </c>
      <c r="R16" s="324" t="s">
        <v>191</v>
      </c>
      <c r="S16" s="324" t="s">
        <v>192</v>
      </c>
      <c r="T16" s="324" t="s">
        <v>193</v>
      </c>
      <c r="U16" s="324" t="s">
        <v>194</v>
      </c>
      <c r="V16" s="324" t="s">
        <v>195</v>
      </c>
      <c r="W16" s="324" t="s">
        <v>196</v>
      </c>
      <c r="X16" s="325" t="s">
        <v>198</v>
      </c>
      <c r="Y16" s="326" t="s">
        <v>199</v>
      </c>
      <c r="AA16" s="344" t="s">
        <v>215</v>
      </c>
      <c r="AB16" s="344" t="s">
        <v>214</v>
      </c>
      <c r="AC16" s="333" t="s">
        <v>202</v>
      </c>
      <c r="AD16" s="337" t="s">
        <v>207</v>
      </c>
      <c r="AE16" s="337" t="s">
        <v>208</v>
      </c>
      <c r="AF16" s="337" t="s">
        <v>206</v>
      </c>
    </row>
    <row r="17" spans="1:32" x14ac:dyDescent="0.25">
      <c r="A17" s="30" t="str">
        <f t="shared" ref="A17:A19" si="2">A4</f>
        <v>HSM+BM1 (1:1)</v>
      </c>
      <c r="B17" s="322" t="s">
        <v>3</v>
      </c>
      <c r="C17" s="322">
        <v>10</v>
      </c>
      <c r="D17" s="300">
        <v>6.9573433333333332</v>
      </c>
      <c r="E17" s="300">
        <v>8062.3493233333329</v>
      </c>
      <c r="F17" s="332"/>
      <c r="G17" s="323">
        <f>SLOPE(E17:E22,D17:D22)</f>
        <v>1225.4867914827043</v>
      </c>
      <c r="H17" s="300">
        <f>LOG(G17)</f>
        <v>3.0883086347091986</v>
      </c>
      <c r="I17" s="30">
        <f>T17/J17*W17</f>
        <v>1.6840273160253331E-9</v>
      </c>
      <c r="J17" s="30">
        <f>1/U17*V17</f>
        <v>722049821094.5343</v>
      </c>
      <c r="R17" s="327">
        <f t="shared" ref="R17:S19" si="3">1/D17</f>
        <v>0.1437330245309153</v>
      </c>
      <c r="S17" s="327">
        <f t="shared" si="3"/>
        <v>1.2403332575852168E-4</v>
      </c>
      <c r="T17" s="327">
        <f>1/(SLOPE(S17:S22,R17:R22))</f>
        <v>1159.0241188621762</v>
      </c>
      <c r="U17" s="327">
        <v>9.0000000000000002E-6</v>
      </c>
      <c r="V17" s="327">
        <v>6498448.3898508083</v>
      </c>
      <c r="W17" s="327">
        <v>1.0491167547471838</v>
      </c>
      <c r="X17" s="328">
        <f>J17*(I17*D17/(1+I17*D17))</f>
        <v>8459.7928136295577</v>
      </c>
      <c r="Y17" s="328">
        <f>(E17-X17)^2</f>
        <v>157961.32797884534</v>
      </c>
      <c r="AA17" s="30">
        <f>INTERCEPT(AE17:AE22,AD17:AD22)</f>
        <v>3.0472674876421624</v>
      </c>
      <c r="AB17" s="30">
        <f>10^AA17</f>
        <v>1114.9810535413606</v>
      </c>
      <c r="AC17" s="335">
        <f>SLOPE(AE17:AE22,AD17:AD22)</f>
        <v>1.0130923420371569</v>
      </c>
      <c r="AD17" s="327">
        <f t="shared" ref="AD17:AE19" si="4">LOG(D17)</f>
        <v>0.84244343559754475</v>
      </c>
      <c r="AE17" s="327">
        <f t="shared" si="4"/>
        <v>3.9064616112208292</v>
      </c>
      <c r="AF17" s="327">
        <f>AB17*D17^AC17</f>
        <v>7956.8373562517309</v>
      </c>
    </row>
    <row r="18" spans="1:32" x14ac:dyDescent="0.25">
      <c r="A18" s="30" t="str">
        <f t="shared" si="2"/>
        <v>HSM+BM1 (1:1)</v>
      </c>
      <c r="B18" s="322" t="s">
        <v>3</v>
      </c>
      <c r="C18" s="322">
        <v>25</v>
      </c>
      <c r="D18" s="300">
        <v>50.480213333333339</v>
      </c>
      <c r="E18" s="300">
        <v>57572.413120000005</v>
      </c>
      <c r="F18" s="332"/>
      <c r="R18" s="327">
        <f t="shared" si="3"/>
        <v>1.9809741955659984E-2</v>
      </c>
      <c r="S18" s="327">
        <f t="shared" si="3"/>
        <v>1.7369430006619114E-5</v>
      </c>
      <c r="T18" s="329"/>
      <c r="U18" s="329"/>
      <c r="V18" s="329"/>
      <c r="W18" s="329"/>
      <c r="X18" s="328">
        <f>J17*(I17*D18/(1+I17*D18))</f>
        <v>61381.492076370683</v>
      </c>
      <c r="Y18" s="328">
        <f>(E18-X18)^2</f>
        <v>14509082.495865937</v>
      </c>
      <c r="AD18" s="327">
        <f t="shared" si="4"/>
        <v>1.703121181602435</v>
      </c>
      <c r="AE18" s="327">
        <f t="shared" si="4"/>
        <v>4.7602144330809208</v>
      </c>
      <c r="AF18" s="327">
        <f>AB17*D18^AC17</f>
        <v>59249.748918505225</v>
      </c>
    </row>
    <row r="19" spans="1:32" x14ac:dyDescent="0.25">
      <c r="A19" s="30" t="str">
        <f t="shared" si="2"/>
        <v>HSM+BM1 (1:1)</v>
      </c>
      <c r="B19" s="322" t="s">
        <v>3</v>
      </c>
      <c r="C19" s="322">
        <v>50</v>
      </c>
      <c r="D19" s="300">
        <v>270.71184999999997</v>
      </c>
      <c r="E19" s="300">
        <v>329892.86481666676</v>
      </c>
      <c r="F19" s="332"/>
      <c r="R19" s="327">
        <f t="shared" si="3"/>
        <v>3.6939646343519877E-3</v>
      </c>
      <c r="S19" s="327">
        <f t="shared" si="3"/>
        <v>3.0312871439512211E-6</v>
      </c>
      <c r="T19" s="329"/>
      <c r="U19" s="329"/>
      <c r="V19" s="329"/>
      <c r="W19" s="329"/>
      <c r="X19" s="328">
        <f>J17*(I17*D19/(1+I17*D19))</f>
        <v>329172.36310586857</v>
      </c>
      <c r="Y19" s="328">
        <f>(E19-X19)^2</f>
        <v>519122.71526310989</v>
      </c>
      <c r="AD19" s="327">
        <f t="shared" si="4"/>
        <v>2.4325072667678143</v>
      </c>
      <c r="AE19" s="327">
        <f t="shared" si="4"/>
        <v>5.5183729223829916</v>
      </c>
      <c r="AF19" s="327">
        <f>AB17*D19^AC17</f>
        <v>324804.45065117563</v>
      </c>
    </row>
    <row r="20" spans="1:32" x14ac:dyDescent="0.25">
      <c r="F20" s="332"/>
      <c r="AD20"/>
      <c r="AE20"/>
      <c r="AF20"/>
    </row>
    <row r="21" spans="1:32" x14ac:dyDescent="0.25">
      <c r="F21" s="332"/>
      <c r="AD21"/>
      <c r="AE21"/>
      <c r="AF21"/>
    </row>
    <row r="22" spans="1:32" x14ac:dyDescent="0.25">
      <c r="AD22"/>
      <c r="AE22"/>
      <c r="AF22"/>
    </row>
    <row r="23" spans="1:32" x14ac:dyDescent="0.25">
      <c r="R23" s="330"/>
      <c r="S23" s="330"/>
      <c r="T23" s="329"/>
      <c r="U23" s="329"/>
      <c r="V23" s="329"/>
      <c r="W23" s="329"/>
      <c r="X23" s="327" t="s">
        <v>200</v>
      </c>
      <c r="Y23" s="336">
        <f>SUM(Y17:Y22)</f>
        <v>15186166.539107893</v>
      </c>
    </row>
    <row r="29" spans="1:32" ht="61.5" x14ac:dyDescent="0.35">
      <c r="A29" s="21" t="str">
        <f t="shared" ref="A29:A32" si="5">A3</f>
        <v>Sorbent</v>
      </c>
      <c r="B29" s="21" t="s">
        <v>190</v>
      </c>
      <c r="C29" s="21" t="s">
        <v>189</v>
      </c>
      <c r="D29" s="21" t="s">
        <v>187</v>
      </c>
      <c r="E29" s="333" t="s">
        <v>188</v>
      </c>
      <c r="F29" s="25"/>
      <c r="G29" s="21" t="s">
        <v>25</v>
      </c>
      <c r="H29" s="21" t="s">
        <v>174</v>
      </c>
      <c r="I29" s="21" t="s">
        <v>213</v>
      </c>
      <c r="J29" s="21" t="s">
        <v>212</v>
      </c>
      <c r="R29" s="324" t="s">
        <v>191</v>
      </c>
      <c r="S29" s="324" t="s">
        <v>192</v>
      </c>
      <c r="T29" s="324" t="s">
        <v>193</v>
      </c>
      <c r="U29" s="324" t="s">
        <v>194</v>
      </c>
      <c r="V29" s="324" t="s">
        <v>195</v>
      </c>
      <c r="W29" s="324" t="s">
        <v>196</v>
      </c>
      <c r="X29" s="325" t="s">
        <v>198</v>
      </c>
      <c r="Y29" s="326" t="s">
        <v>199</v>
      </c>
      <c r="AA29" s="344" t="s">
        <v>215</v>
      </c>
      <c r="AB29" s="344" t="s">
        <v>214</v>
      </c>
      <c r="AC29" s="333" t="s">
        <v>202</v>
      </c>
      <c r="AD29" s="337" t="s">
        <v>207</v>
      </c>
      <c r="AE29" s="337" t="s">
        <v>208</v>
      </c>
      <c r="AF29" s="337" t="s">
        <v>206</v>
      </c>
    </row>
    <row r="30" spans="1:32" x14ac:dyDescent="0.25">
      <c r="A30" s="30" t="str">
        <f t="shared" si="5"/>
        <v>HSM+BM1 (1:1)</v>
      </c>
      <c r="B30" s="322" t="s">
        <v>0</v>
      </c>
      <c r="C30" s="322">
        <v>10</v>
      </c>
      <c r="D30" s="300">
        <v>5.8172033333333335</v>
      </c>
      <c r="E30" s="334">
        <v>6281.689463333335</v>
      </c>
      <c r="F30" s="332"/>
      <c r="G30" s="323">
        <f>SLOPE(E30:E35,D30:D35)</f>
        <v>1295.1259756175102</v>
      </c>
      <c r="H30" s="300">
        <f>LOG(G30)</f>
        <v>3.1123120138648646</v>
      </c>
      <c r="I30" s="30">
        <f>T30/J30*W30</f>
        <v>-4.2918827632663132E-8</v>
      </c>
      <c r="J30" s="30">
        <f>1/U30*V30</f>
        <v>-29727799020.578339</v>
      </c>
      <c r="R30" s="327">
        <f t="shared" ref="R30:S32" si="6">1/D30</f>
        <v>0.17190391029824756</v>
      </c>
      <c r="S30" s="327">
        <f t="shared" si="6"/>
        <v>1.5919284228185277E-4</v>
      </c>
      <c r="T30" s="327">
        <f>1/(SLOPE(S30:S35,R30:R35))</f>
        <v>1073.8371861475869</v>
      </c>
      <c r="U30" s="327">
        <f>INTERCEPT(S30:S35,R30:R35)</f>
        <v>-9.2531803783666225E-7</v>
      </c>
      <c r="V30" s="327">
        <v>27507.668658924198</v>
      </c>
      <c r="W30" s="327">
        <v>1.1881524485475379</v>
      </c>
      <c r="X30" s="328">
        <f>J30*(I30*D30/(1+I30*D30))</f>
        <v>7422.0685172054509</v>
      </c>
      <c r="Y30" s="328">
        <f>(E30-X30)^2</f>
        <v>1300464.3865102623</v>
      </c>
      <c r="AA30" s="30">
        <f>INTERCEPT(AE30:AE35,AD30:AD35)</f>
        <v>2.99223469692051</v>
      </c>
      <c r="AB30" s="30">
        <f>10^AA30</f>
        <v>982.27863244507671</v>
      </c>
      <c r="AC30" s="335">
        <f>SLOPE(AE30:AE35,AD30:AD35)</f>
        <v>1.0462964028580919</v>
      </c>
      <c r="AD30" s="327">
        <f t="shared" ref="AD30:AE32" si="7">LOG(D30)</f>
        <v>0.76471424430400836</v>
      </c>
      <c r="AE30" s="327">
        <f t="shared" si="7"/>
        <v>3.7980764631522295</v>
      </c>
      <c r="AF30" s="327">
        <f>AB30*D30^AC30</f>
        <v>6199.4399831826531</v>
      </c>
    </row>
    <row r="31" spans="1:32" x14ac:dyDescent="0.25">
      <c r="A31" s="30" t="str">
        <f t="shared" si="5"/>
        <v>HSM+BM1 (1:1)</v>
      </c>
      <c r="B31" s="322" t="s">
        <v>0</v>
      </c>
      <c r="C31" s="322">
        <v>25</v>
      </c>
      <c r="D31" s="300">
        <v>40.493279999999999</v>
      </c>
      <c r="E31" s="334">
        <v>45898.466719999989</v>
      </c>
      <c r="F31" s="332"/>
      <c r="R31" s="327">
        <f t="shared" si="6"/>
        <v>2.4695455641034762E-2</v>
      </c>
      <c r="S31" s="327">
        <f t="shared" si="6"/>
        <v>2.1787220172308191E-5</v>
      </c>
      <c r="T31" s="329"/>
      <c r="U31" s="329"/>
      <c r="V31" s="329"/>
      <c r="W31" s="329"/>
      <c r="X31" s="328">
        <f>J30*(I30*D31/(1+I30*D31))</f>
        <v>51664.748284013403</v>
      </c>
      <c r="Y31" s="328">
        <f>(E31-X31)^2</f>
        <v>33250003.075480983</v>
      </c>
      <c r="AD31" s="327">
        <f t="shared" si="7"/>
        <v>1.6073829565216025</v>
      </c>
      <c r="AE31" s="327">
        <f t="shared" si="7"/>
        <v>4.6617981777776638</v>
      </c>
      <c r="AF31" s="327">
        <f>AB30*D31^AC30</f>
        <v>47209.967596474315</v>
      </c>
    </row>
    <row r="32" spans="1:32" x14ac:dyDescent="0.25">
      <c r="A32" s="30" t="str">
        <f t="shared" si="5"/>
        <v>HSM+BM1 (1:1)</v>
      </c>
      <c r="B32" s="322" t="s">
        <v>0</v>
      </c>
      <c r="C32" s="322">
        <v>50</v>
      </c>
      <c r="D32" s="300">
        <v>222.91403000000003</v>
      </c>
      <c r="E32" s="334">
        <v>285491.99596999999</v>
      </c>
      <c r="F32" s="332"/>
      <c r="R32" s="327">
        <f t="shared" si="6"/>
        <v>4.4860343693934376E-3</v>
      </c>
      <c r="S32" s="327">
        <f t="shared" si="6"/>
        <v>3.5027251695878782E-6</v>
      </c>
      <c r="T32" s="329"/>
      <c r="U32" s="329"/>
      <c r="V32" s="329"/>
      <c r="W32" s="329"/>
      <c r="X32" s="328">
        <f>J30*(I30*D32/(1+I30*D32))</f>
        <v>284414.78235580015</v>
      </c>
      <c r="Y32" s="328">
        <f>(E32-X32)^2</f>
        <v>1160389.1706174696</v>
      </c>
      <c r="AD32" s="327">
        <f t="shared" si="7"/>
        <v>2.3481374034278755</v>
      </c>
      <c r="AE32" s="327">
        <f t="shared" si="7"/>
        <v>5.4555939369083486</v>
      </c>
      <c r="AF32" s="327">
        <f>AB30*D32^AC30</f>
        <v>281243.44920860231</v>
      </c>
    </row>
    <row r="33" spans="1:32" x14ac:dyDescent="0.25">
      <c r="F33" s="332"/>
      <c r="AD33"/>
      <c r="AE33"/>
      <c r="AF33"/>
    </row>
    <row r="34" spans="1:32" x14ac:dyDescent="0.25">
      <c r="F34" s="332"/>
      <c r="AD34"/>
      <c r="AE34"/>
      <c r="AF34"/>
    </row>
    <row r="35" spans="1:32" x14ac:dyDescent="0.25">
      <c r="AD35"/>
      <c r="AE35"/>
      <c r="AF35"/>
    </row>
    <row r="36" spans="1:32" x14ac:dyDescent="0.25">
      <c r="R36" s="330"/>
      <c r="S36" s="330"/>
      <c r="T36" s="329"/>
      <c r="U36" s="329"/>
      <c r="V36" s="329"/>
      <c r="W36" s="329"/>
      <c r="X36" s="327" t="s">
        <v>200</v>
      </c>
      <c r="Y36" s="336">
        <f>SUM(Y30:Y35)</f>
        <v>35710856.632608712</v>
      </c>
    </row>
    <row r="41" spans="1:32" ht="61.5" x14ac:dyDescent="0.35">
      <c r="A41" s="21" t="str">
        <f t="shared" ref="A41:A44" si="8">A3</f>
        <v>Sorbent</v>
      </c>
      <c r="B41" s="21" t="s">
        <v>190</v>
      </c>
      <c r="C41" s="21" t="s">
        <v>189</v>
      </c>
      <c r="D41" s="21" t="s">
        <v>187</v>
      </c>
      <c r="E41" s="21" t="s">
        <v>188</v>
      </c>
      <c r="F41" s="25"/>
      <c r="G41" s="21" t="s">
        <v>25</v>
      </c>
      <c r="H41" s="21" t="s">
        <v>174</v>
      </c>
      <c r="I41" s="21" t="s">
        <v>213</v>
      </c>
      <c r="J41" s="21" t="s">
        <v>212</v>
      </c>
      <c r="R41" s="324" t="s">
        <v>191</v>
      </c>
      <c r="S41" s="324" t="s">
        <v>192</v>
      </c>
      <c r="T41" s="324" t="s">
        <v>193</v>
      </c>
      <c r="U41" s="324" t="s">
        <v>194</v>
      </c>
      <c r="V41" s="324" t="s">
        <v>195</v>
      </c>
      <c r="W41" s="324" t="s">
        <v>196</v>
      </c>
      <c r="X41" s="325" t="s">
        <v>198</v>
      </c>
      <c r="Y41" s="326" t="s">
        <v>199</v>
      </c>
      <c r="AA41" s="344" t="s">
        <v>215</v>
      </c>
      <c r="AB41" s="344" t="s">
        <v>214</v>
      </c>
      <c r="AC41" s="333" t="s">
        <v>202</v>
      </c>
      <c r="AD41" s="337" t="s">
        <v>207</v>
      </c>
      <c r="AE41" s="337" t="s">
        <v>208</v>
      </c>
      <c r="AF41" s="337" t="s">
        <v>206</v>
      </c>
    </row>
    <row r="42" spans="1:32" x14ac:dyDescent="0.25">
      <c r="A42" s="30" t="str">
        <f t="shared" si="8"/>
        <v>HSM+BM1 (1:1)</v>
      </c>
      <c r="B42" s="322" t="s">
        <v>1</v>
      </c>
      <c r="C42" s="322">
        <v>10</v>
      </c>
      <c r="D42" s="300">
        <v>4.7162499999999996</v>
      </c>
      <c r="E42" s="300">
        <v>7029.3104166666672</v>
      </c>
      <c r="F42" s="332"/>
      <c r="G42" s="323">
        <f>SLOPE(E42:E47,D42:D47)</f>
        <v>1679.3450840133341</v>
      </c>
      <c r="H42" s="300">
        <f>LOG(G42)</f>
        <v>3.2251399472897693</v>
      </c>
      <c r="I42" s="30">
        <f>T42/J42*W42</f>
        <v>6.6698878421881763E-13</v>
      </c>
      <c r="J42" s="30">
        <f>1/U42*V42</f>
        <v>2474366244936967</v>
      </c>
      <c r="R42" s="327">
        <f t="shared" ref="R42:S44" si="9">1/D42</f>
        <v>0.21203286509408961</v>
      </c>
      <c r="S42" s="327">
        <f t="shared" si="9"/>
        <v>1.4226146531087539E-4</v>
      </c>
      <c r="T42" s="327">
        <f>1/(SLOPE(S42:S47,R42:R47))</f>
        <v>1492.5663812698733</v>
      </c>
      <c r="U42" s="327">
        <f>INTERCEPT(S42:S47,R42:R47)</f>
        <v>2.910684559712394E-7</v>
      </c>
      <c r="V42" s="327">
        <v>720209962.42115664</v>
      </c>
      <c r="W42" s="327">
        <v>1.105729402814535</v>
      </c>
      <c r="X42" s="328">
        <f>J42*(I42*D42/(1+I42*D42))</f>
        <v>7783.5788932297983</v>
      </c>
      <c r="Y42" s="328">
        <f>(E42-X42)^2</f>
        <v>568920.93473686662</v>
      </c>
      <c r="AA42" s="30">
        <f>INTERCEPT(AE42:AE47,AD42:AD47)</f>
        <v>3.1402814333021478</v>
      </c>
      <c r="AB42" s="30">
        <f>10^AA42</f>
        <v>1381.2790768084069</v>
      </c>
      <c r="AC42" s="335">
        <f>SLOPE(AE42:AE47,AD42:AD47)</f>
        <v>1.0278699760894345</v>
      </c>
      <c r="AD42" s="327">
        <f t="shared" ref="AD42:AE44" si="10">LOG(D42)</f>
        <v>0.67359681820905193</v>
      </c>
      <c r="AE42" s="327">
        <f t="shared" si="10"/>
        <v>3.84691272232768</v>
      </c>
      <c r="AF42" s="327">
        <f>AB42*D42^AC42</f>
        <v>6802.2310388628257</v>
      </c>
    </row>
    <row r="43" spans="1:32" x14ac:dyDescent="0.25">
      <c r="A43" s="30" t="str">
        <f t="shared" si="8"/>
        <v>HSM+BM1 (1:1)</v>
      </c>
      <c r="B43" s="322" t="s">
        <v>1</v>
      </c>
      <c r="C43" s="322">
        <v>25</v>
      </c>
      <c r="D43" s="300">
        <v>33.404150000000001</v>
      </c>
      <c r="E43" s="300">
        <v>47391.732516666663</v>
      </c>
      <c r="F43" s="332"/>
      <c r="R43" s="327">
        <f t="shared" si="9"/>
        <v>2.9936400117949416E-2</v>
      </c>
      <c r="S43" s="327">
        <f t="shared" si="9"/>
        <v>2.1100726791288361E-5</v>
      </c>
      <c r="T43" s="329"/>
      <c r="U43" s="329"/>
      <c r="V43" s="329"/>
      <c r="W43" s="329"/>
      <c r="X43" s="328">
        <f>J42*(I42*D43/(1+I42*D43))</f>
        <v>55129.358469399878</v>
      </c>
      <c r="Y43" s="328">
        <f>(E43-X43)^2</f>
        <v>59870855.38441059</v>
      </c>
      <c r="AD43" s="327">
        <f t="shared" si="10"/>
        <v>1.5238004251989465</v>
      </c>
      <c r="AE43" s="327">
        <f t="shared" si="10"/>
        <v>4.6757025856497005</v>
      </c>
      <c r="AF43" s="327">
        <f>AB42*D43^AC42</f>
        <v>50880.355834934344</v>
      </c>
    </row>
    <row r="44" spans="1:32" x14ac:dyDescent="0.25">
      <c r="A44" s="30" t="str">
        <f t="shared" si="8"/>
        <v>HSM+BM1 (1:1)</v>
      </c>
      <c r="B44" s="322" t="s">
        <v>1</v>
      </c>
      <c r="C44" s="322">
        <v>50</v>
      </c>
      <c r="D44" s="300">
        <v>179.81756999999999</v>
      </c>
      <c r="E44" s="300">
        <v>298223.5157633333</v>
      </c>
      <c r="F44" s="332"/>
      <c r="R44" s="327">
        <f t="shared" si="9"/>
        <v>5.5611918234686414E-3</v>
      </c>
      <c r="S44" s="327">
        <f t="shared" si="9"/>
        <v>3.3531896283913047E-6</v>
      </c>
      <c r="T44" s="329"/>
      <c r="U44" s="329"/>
      <c r="V44" s="329"/>
      <c r="W44" s="329"/>
      <c r="X44" s="328">
        <f>J42*(I42*D44/(1+I42*D44))</f>
        <v>296766.33815434063</v>
      </c>
      <c r="Y44" s="328">
        <f>(E44-X44)^2</f>
        <v>2123366.5841495991</v>
      </c>
      <c r="AD44" s="327">
        <f t="shared" si="10"/>
        <v>2.2548321244452838</v>
      </c>
      <c r="AE44" s="327">
        <f t="shared" si="10"/>
        <v>5.4745418858090957</v>
      </c>
      <c r="AF44" s="327">
        <f>AB42*D44^AC42</f>
        <v>287048.76000612078</v>
      </c>
    </row>
    <row r="45" spans="1:32" x14ac:dyDescent="0.25">
      <c r="F45" s="332"/>
      <c r="AD45"/>
      <c r="AE45"/>
      <c r="AF45"/>
    </row>
    <row r="46" spans="1:32" x14ac:dyDescent="0.25">
      <c r="F46" s="332"/>
      <c r="AD46"/>
      <c r="AE46"/>
      <c r="AF46"/>
    </row>
    <row r="47" spans="1:32" x14ac:dyDescent="0.25">
      <c r="AD47"/>
      <c r="AE47"/>
      <c r="AF47"/>
    </row>
    <row r="48" spans="1:32" x14ac:dyDescent="0.25">
      <c r="R48" s="330"/>
      <c r="S48" s="330"/>
      <c r="T48" s="329"/>
      <c r="U48" s="329"/>
      <c r="V48" s="329"/>
      <c r="W48" s="329"/>
      <c r="X48" s="327" t="s">
        <v>200</v>
      </c>
      <c r="Y48" s="336">
        <f>SUM(Y42:Y47)</f>
        <v>62563142.903297059</v>
      </c>
    </row>
    <row r="54" spans="1:32" ht="61.5" x14ac:dyDescent="0.35">
      <c r="A54" s="21" t="str">
        <f t="shared" ref="A54:A57" si="11">A3</f>
        <v>Sorbent</v>
      </c>
      <c r="B54" s="21" t="s">
        <v>190</v>
      </c>
      <c r="C54" s="21" t="s">
        <v>189</v>
      </c>
      <c r="D54" s="21" t="s">
        <v>187</v>
      </c>
      <c r="E54" s="21" t="s">
        <v>188</v>
      </c>
      <c r="F54" s="25"/>
      <c r="G54" s="21" t="s">
        <v>25</v>
      </c>
      <c r="H54" s="21" t="s">
        <v>174</v>
      </c>
      <c r="I54" s="21" t="s">
        <v>213</v>
      </c>
      <c r="J54" s="21" t="s">
        <v>212</v>
      </c>
      <c r="R54" s="324" t="s">
        <v>191</v>
      </c>
      <c r="S54" s="324" t="s">
        <v>192</v>
      </c>
      <c r="T54" s="324" t="s">
        <v>193</v>
      </c>
      <c r="U54" s="324" t="s">
        <v>194</v>
      </c>
      <c r="V54" s="324" t="s">
        <v>195</v>
      </c>
      <c r="W54" s="324" t="s">
        <v>196</v>
      </c>
      <c r="X54" s="325" t="s">
        <v>198</v>
      </c>
      <c r="Y54" s="326" t="s">
        <v>199</v>
      </c>
      <c r="AA54" s="344" t="s">
        <v>215</v>
      </c>
      <c r="AB54" s="344" t="s">
        <v>214</v>
      </c>
      <c r="AC54" s="333" t="s">
        <v>202</v>
      </c>
      <c r="AD54" s="337" t="s">
        <v>207</v>
      </c>
      <c r="AE54" s="337" t="s">
        <v>208</v>
      </c>
      <c r="AF54" s="337" t="s">
        <v>206</v>
      </c>
    </row>
    <row r="55" spans="1:32" x14ac:dyDescent="0.25">
      <c r="A55" s="30" t="str">
        <f t="shared" si="11"/>
        <v>HSM+BM1 (1:1)</v>
      </c>
      <c r="B55" s="322" t="s">
        <v>4</v>
      </c>
      <c r="C55" s="322">
        <v>10</v>
      </c>
      <c r="D55" s="300">
        <v>1.3716599999999999</v>
      </c>
      <c r="E55" s="300">
        <v>6485.86834</v>
      </c>
      <c r="F55" s="332"/>
      <c r="G55" s="323">
        <f>SLOPE(E55:E60,D55:D60)</f>
        <v>5233.18151680966</v>
      </c>
      <c r="H55" s="300">
        <f>LOG(G55)</f>
        <v>3.7187657988294078</v>
      </c>
      <c r="I55" s="30">
        <f>T55/J55*W55</f>
        <v>-2.6938107311606131E-11</v>
      </c>
      <c r="J55" s="30">
        <f>1/U55*V55</f>
        <v>-193775132874752.06</v>
      </c>
      <c r="R55" s="327">
        <f t="shared" ref="R55:S57" si="12">1/D55</f>
        <v>0.72904364055232351</v>
      </c>
      <c r="S55" s="327">
        <f t="shared" si="12"/>
        <v>1.5418135977764852E-4</v>
      </c>
      <c r="T55" s="327">
        <f>1/(SLOPE(S55:S60,R55:R60))</f>
        <v>4691.9274216433323</v>
      </c>
      <c r="U55" s="327">
        <f>INTERCEPT(S55:S60,R55:R60)</f>
        <v>-1.3432560917066825E-6</v>
      </c>
      <c r="V55" s="327">
        <v>260289627.65528256</v>
      </c>
      <c r="W55" s="327">
        <v>1.1125353942223903</v>
      </c>
      <c r="X55" s="328">
        <f>J55*(I55*D55/(1+I55*D55))</f>
        <v>7159.9764863720102</v>
      </c>
      <c r="Y55" s="328">
        <f>(E55-X55)^2</f>
        <v>454421.79300510755</v>
      </c>
      <c r="AA55" s="30">
        <f>INTERCEPT(AE55:AE60,AD55:AD60)</f>
        <v>3.6767993077370953</v>
      </c>
      <c r="AB55" s="30">
        <f>10^AA55</f>
        <v>4751.1561904539622</v>
      </c>
      <c r="AC55" s="335">
        <f>SLOPE(AE55:AE60,AD55:AD60)</f>
        <v>1.027959199877823</v>
      </c>
      <c r="AD55" s="327">
        <f t="shared" ref="AD55:AE57" si="13">LOG(D55)</f>
        <v>0.13724647403622131</v>
      </c>
      <c r="AE55" s="327">
        <f t="shared" si="13"/>
        <v>3.8119681284578544</v>
      </c>
      <c r="AF55" s="327">
        <f>AB55*D55^AC55</f>
        <v>6574.8081280187826</v>
      </c>
    </row>
    <row r="56" spans="1:32" x14ac:dyDescent="0.25">
      <c r="A56" s="30" t="str">
        <f t="shared" si="11"/>
        <v>HSM+BM1 (1:1)</v>
      </c>
      <c r="B56" s="322" t="s">
        <v>4</v>
      </c>
      <c r="C56" s="322">
        <v>25</v>
      </c>
      <c r="D56" s="300">
        <v>8.53735</v>
      </c>
      <c r="E56" s="300">
        <v>44287.919316666666</v>
      </c>
      <c r="F56" s="332"/>
      <c r="R56" s="327">
        <f t="shared" si="12"/>
        <v>0.11713236542955367</v>
      </c>
      <c r="S56" s="327">
        <f t="shared" si="12"/>
        <v>2.2579520903879416E-5</v>
      </c>
      <c r="T56" s="329"/>
      <c r="U56" s="329"/>
      <c r="V56" s="329"/>
      <c r="W56" s="329"/>
      <c r="X56" s="328">
        <f>J55*(I55*D56/(1+I55*D56))</f>
        <v>44564.41484604602</v>
      </c>
      <c r="Y56" s="328">
        <f>(E56-X56)^2</f>
        <v>76449.777766769039</v>
      </c>
      <c r="AD56" s="327">
        <f t="shared" si="13"/>
        <v>0.93132308626562776</v>
      </c>
      <c r="AE56" s="327">
        <f t="shared" si="13"/>
        <v>4.646285277247582</v>
      </c>
      <c r="AF56" s="327">
        <f>AB55*D56^AC55</f>
        <v>43068.668191588047</v>
      </c>
    </row>
    <row r="57" spans="1:32" x14ac:dyDescent="0.25">
      <c r="A57" s="30" t="str">
        <f t="shared" si="11"/>
        <v>HSM+BM1 (1:1)</v>
      </c>
      <c r="B57" s="322" t="s">
        <v>4</v>
      </c>
      <c r="C57" s="322">
        <v>50</v>
      </c>
      <c r="D57" s="300">
        <v>48.731360000000009</v>
      </c>
      <c r="E57" s="300">
        <v>254441.96197333335</v>
      </c>
      <c r="F57" s="332"/>
      <c r="R57" s="327">
        <f t="shared" si="12"/>
        <v>2.0520666773921347E-2</v>
      </c>
      <c r="S57" s="327">
        <f t="shared" si="12"/>
        <v>3.9301693488152102E-6</v>
      </c>
      <c r="T57" s="329"/>
      <c r="U57" s="329"/>
      <c r="V57" s="329"/>
      <c r="W57" s="329"/>
      <c r="X57" s="328">
        <f>J55*(I55*D57/(1+I55*D57))</f>
        <v>254374.54776990594</v>
      </c>
      <c r="Y57" s="328">
        <f>(E57-X57)^2</f>
        <v>4544.6748237524671</v>
      </c>
      <c r="AD57" s="327">
        <f t="shared" si="13"/>
        <v>1.6878085318872147</v>
      </c>
      <c r="AE57" s="327">
        <f t="shared" si="13"/>
        <v>5.4055887357132795</v>
      </c>
      <c r="AF57" s="327">
        <f>AB55*D57^AC55</f>
        <v>258105.71196007574</v>
      </c>
    </row>
    <row r="58" spans="1:32" x14ac:dyDescent="0.25">
      <c r="F58" s="332"/>
      <c r="AD58"/>
      <c r="AE58"/>
      <c r="AF58"/>
    </row>
    <row r="59" spans="1:32" x14ac:dyDescent="0.25">
      <c r="F59" s="332"/>
      <c r="AD59"/>
      <c r="AE59"/>
      <c r="AF59"/>
    </row>
    <row r="60" spans="1:32" x14ac:dyDescent="0.25">
      <c r="AD60"/>
      <c r="AE60"/>
      <c r="AF60"/>
    </row>
    <row r="61" spans="1:32" x14ac:dyDescent="0.25">
      <c r="R61" s="330"/>
      <c r="S61" s="330"/>
      <c r="T61" s="329"/>
      <c r="U61" s="329"/>
      <c r="V61" s="329"/>
      <c r="W61" s="329"/>
      <c r="X61" s="327" t="s">
        <v>200</v>
      </c>
      <c r="Y61" s="336">
        <f>SUM(Y55:Y60)</f>
        <v>535416.24559562909</v>
      </c>
    </row>
  </sheetData>
  <mergeCells count="3">
    <mergeCell ref="B1:E1"/>
    <mergeCell ref="G1:Y1"/>
    <mergeCell ref="AA1:AN1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DA44-C588-4097-A3D3-B4B1F3A29DF3}">
  <dimension ref="A1:AN7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7" sqref="H27"/>
    </sheetView>
  </sheetViews>
  <sheetFormatPr defaultRowHeight="15" x14ac:dyDescent="0.25"/>
  <cols>
    <col min="2" max="2" width="10.140625" bestFit="1" customWidth="1"/>
    <col min="3" max="3" width="11.140625" customWidth="1"/>
    <col min="4" max="4" width="14.28515625" bestFit="1" customWidth="1"/>
    <col min="5" max="5" width="13.7109375" bestFit="1" customWidth="1"/>
    <col min="6" max="6" width="6" style="26" customWidth="1"/>
    <col min="7" max="7" width="12" bestFit="1" customWidth="1"/>
    <col min="8" max="8" width="15.5703125" bestFit="1" customWidth="1"/>
    <col min="9" max="9" width="12" bestFit="1" customWidth="1"/>
    <col min="10" max="16" width="10.140625" customWidth="1"/>
    <col min="17" max="17" width="4.85546875" customWidth="1"/>
    <col min="21" max="21" width="12" bestFit="1" customWidth="1"/>
    <col min="22" max="23" width="14.85546875" bestFit="1" customWidth="1"/>
    <col min="24" max="24" width="11.7109375" customWidth="1"/>
    <col min="25" max="25" width="14.42578125" customWidth="1"/>
    <col min="30" max="31" width="9.140625" style="329"/>
    <col min="32" max="32" width="11.28515625" style="329" customWidth="1"/>
  </cols>
  <sheetData>
    <row r="1" spans="1:40" x14ac:dyDescent="0.25">
      <c r="B1" s="374" t="s">
        <v>203</v>
      </c>
      <c r="C1" s="374"/>
      <c r="D1" s="374"/>
      <c r="E1" s="374"/>
      <c r="G1" s="375" t="s">
        <v>204</v>
      </c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AA1" s="376" t="s">
        <v>205</v>
      </c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</row>
    <row r="3" spans="1:40" ht="61.5" x14ac:dyDescent="0.35">
      <c r="A3" s="21" t="s">
        <v>13</v>
      </c>
      <c r="B3" s="21" t="s">
        <v>190</v>
      </c>
      <c r="C3" s="21" t="s">
        <v>189</v>
      </c>
      <c r="D3" s="21" t="str">
        <f>'Kd Calcs'!H31</f>
        <v>Free,Cw (ug/L)</v>
      </c>
      <c r="E3" s="21" t="str">
        <f>'Kd Calcs'!I31</f>
        <v>CS (µg/Kg)</v>
      </c>
      <c r="F3" s="25"/>
      <c r="G3" s="21" t="s">
        <v>211</v>
      </c>
      <c r="H3" s="21" t="s">
        <v>210</v>
      </c>
      <c r="I3" s="21" t="s">
        <v>213</v>
      </c>
      <c r="J3" s="21" t="s">
        <v>212</v>
      </c>
      <c r="K3" s="25"/>
      <c r="L3" s="25"/>
      <c r="M3" s="25"/>
      <c r="N3" s="25"/>
      <c r="O3" s="25"/>
      <c r="P3" s="25"/>
      <c r="R3" s="324" t="s">
        <v>191</v>
      </c>
      <c r="S3" s="324" t="s">
        <v>192</v>
      </c>
      <c r="T3" s="324" t="s">
        <v>193</v>
      </c>
      <c r="U3" s="324" t="s">
        <v>194</v>
      </c>
      <c r="V3" s="324" t="s">
        <v>195</v>
      </c>
      <c r="W3" s="324" t="s">
        <v>196</v>
      </c>
      <c r="X3" s="325" t="s">
        <v>198</v>
      </c>
      <c r="Y3" s="326" t="s">
        <v>199</v>
      </c>
      <c r="AA3" s="21" t="s">
        <v>201</v>
      </c>
      <c r="AB3" s="21" t="s">
        <v>209</v>
      </c>
      <c r="AC3" s="333" t="s">
        <v>202</v>
      </c>
      <c r="AD3" s="337" t="s">
        <v>207</v>
      </c>
      <c r="AE3" s="337" t="s">
        <v>208</v>
      </c>
      <c r="AF3" s="337" t="s">
        <v>206</v>
      </c>
    </row>
    <row r="4" spans="1:40" x14ac:dyDescent="0.25">
      <c r="A4" s="30" t="s">
        <v>10</v>
      </c>
      <c r="B4" s="322" t="s">
        <v>5</v>
      </c>
      <c r="C4" s="322">
        <v>10</v>
      </c>
      <c r="D4" s="300">
        <v>2.4219500000000003</v>
      </c>
      <c r="E4" s="300">
        <v>7925.6713833333333</v>
      </c>
      <c r="F4" s="332"/>
      <c r="G4" s="323">
        <f>SLOPE(E4:E8,D4:D8)</f>
        <v>1626.5653207106195</v>
      </c>
      <c r="H4" s="300">
        <f>LOG(G4)</f>
        <v>3.2112715086597103</v>
      </c>
      <c r="I4" s="30">
        <f>T4/J4*W4</f>
        <v>3.9524394226964429E-9</v>
      </c>
      <c r="J4" s="30">
        <f>1/U4*V4</f>
        <v>417383032132.98474</v>
      </c>
      <c r="K4" s="26"/>
      <c r="L4" s="26"/>
      <c r="M4" s="26"/>
      <c r="N4" s="26"/>
      <c r="O4" s="26"/>
      <c r="P4" s="26"/>
      <c r="R4" s="327">
        <f t="shared" ref="R4:S8" si="0">1/D4</f>
        <v>0.41289043952187282</v>
      </c>
      <c r="S4" s="327">
        <f t="shared" si="0"/>
        <v>1.2617227634530384E-4</v>
      </c>
      <c r="T4" s="327">
        <f>1/(SLOPE(S4:S9,R4:R9))</f>
        <v>3557.5205312559215</v>
      </c>
      <c r="U4" s="327">
        <f>INTERCEPT(S4:S9,R4:R9)</f>
        <v>2.1424391509411178E-5</v>
      </c>
      <c r="V4" s="327">
        <v>8942177.4898022115</v>
      </c>
      <c r="W4" s="327">
        <v>0.46371655091603742</v>
      </c>
      <c r="X4" s="328">
        <f>J4*(I4*D4/(1+I4*D4))</f>
        <v>3995.4452243688684</v>
      </c>
      <c r="Y4" s="328">
        <f>(E4-X4)^2</f>
        <v>15446677.660608571</v>
      </c>
      <c r="AA4" s="30">
        <f>INTERCEPT(AE4:AE9,AD4:AD9)</f>
        <v>3.4404598929100465</v>
      </c>
      <c r="AB4" s="30">
        <f>10^AA4</f>
        <v>2757.1468181147575</v>
      </c>
      <c r="AC4" s="335">
        <f>SLOPE(AE4:AE9,AD4:AD9)</f>
        <v>0.84960014795864769</v>
      </c>
      <c r="AD4" s="327">
        <f t="shared" ref="AD4:AE8" si="1">LOG(D4)</f>
        <v>0.38416517309760384</v>
      </c>
      <c r="AE4" s="327">
        <f t="shared" si="1"/>
        <v>3.8990360615177733</v>
      </c>
      <c r="AF4" s="327">
        <f>AB4*D4^AC4</f>
        <v>5845.8367186246578</v>
      </c>
    </row>
    <row r="5" spans="1:40" x14ac:dyDescent="0.25">
      <c r="A5" s="30" t="s">
        <v>10</v>
      </c>
      <c r="B5" s="322" t="s">
        <v>5</v>
      </c>
      <c r="C5" s="322">
        <v>25</v>
      </c>
      <c r="D5" s="300">
        <v>7.1944200000000009</v>
      </c>
      <c r="E5" s="300">
        <v>10188.838913333333</v>
      </c>
      <c r="F5" s="332"/>
      <c r="R5" s="327">
        <f t="shared" si="0"/>
        <v>0.13899661126261739</v>
      </c>
      <c r="S5" s="327">
        <f t="shared" si="0"/>
        <v>9.8146610080504716E-5</v>
      </c>
      <c r="T5" s="329"/>
      <c r="U5" s="329"/>
      <c r="V5" s="329"/>
      <c r="W5" s="329"/>
      <c r="X5" s="328">
        <f>J4*(I4*D5/(1+I4*D5))</f>
        <v>11868.498725775324</v>
      </c>
      <c r="Y5" s="328">
        <f>(E5-X5)^2</f>
        <v>2821257.0855326634</v>
      </c>
      <c r="AD5" s="327">
        <f t="shared" si="1"/>
        <v>0.85699578771630691</v>
      </c>
      <c r="AE5" s="327">
        <f t="shared" si="1"/>
        <v>4.0081246960512944</v>
      </c>
      <c r="AF5" s="327">
        <f>AB4*D5^AC4</f>
        <v>14742.24556112945</v>
      </c>
    </row>
    <row r="6" spans="1:40" x14ac:dyDescent="0.25">
      <c r="A6" s="30" t="s">
        <v>10</v>
      </c>
      <c r="B6" s="322" t="s">
        <v>5</v>
      </c>
      <c r="C6" s="322">
        <v>50</v>
      </c>
      <c r="D6" s="300">
        <v>15.307813333333334</v>
      </c>
      <c r="E6" s="300">
        <v>24728.165519999999</v>
      </c>
      <c r="F6" s="332"/>
      <c r="R6" s="327">
        <f t="shared" si="0"/>
        <v>6.5326116684638599E-2</v>
      </c>
      <c r="S6" s="327">
        <f t="shared" si="0"/>
        <v>4.0439716370840601E-5</v>
      </c>
      <c r="T6" s="329"/>
      <c r="U6" s="329"/>
      <c r="V6" s="329"/>
      <c r="W6" s="329"/>
      <c r="X6" s="328">
        <f>J4*(I4*D6/(1+I4*D6))</f>
        <v>25253.009584509957</v>
      </c>
      <c r="Y6" s="328">
        <f>(E6-X6)^2</f>
        <v>275461.29205133306</v>
      </c>
      <c r="AD6" s="327">
        <f t="shared" si="1"/>
        <v>1.1849131577073109</v>
      </c>
      <c r="AE6" s="327">
        <f t="shared" si="1"/>
        <v>4.3931918990506409</v>
      </c>
      <c r="AF6" s="327">
        <f>AB4*D6^AC4</f>
        <v>28000.274374793578</v>
      </c>
    </row>
    <row r="7" spans="1:40" x14ac:dyDescent="0.25">
      <c r="A7" s="30" t="s">
        <v>10</v>
      </c>
      <c r="B7" s="322" t="s">
        <v>5</v>
      </c>
      <c r="C7" s="322">
        <v>100</v>
      </c>
      <c r="D7" s="300">
        <v>23.178713333333334</v>
      </c>
      <c r="E7" s="300">
        <v>41277.007953333334</v>
      </c>
      <c r="F7" s="332"/>
      <c r="R7" s="327">
        <f t="shared" si="0"/>
        <v>4.3143033248609998E-2</v>
      </c>
      <c r="S7" s="327">
        <f t="shared" si="0"/>
        <v>2.4226562185189706E-5</v>
      </c>
      <c r="T7" s="329"/>
      <c r="U7" s="329"/>
      <c r="V7" s="329"/>
      <c r="W7" s="329"/>
      <c r="X7" s="328">
        <f>J4*(I4*D7/(1+I4*D7))</f>
        <v>38237.482977365762</v>
      </c>
      <c r="Y7" s="328">
        <f>(E7-X7)^2</f>
        <v>9238712.0795306675</v>
      </c>
      <c r="AD7" s="327">
        <f t="shared" si="1"/>
        <v>1.3650893243047744</v>
      </c>
      <c r="AE7" s="327">
        <f t="shared" si="1"/>
        <v>4.6157082090539499</v>
      </c>
      <c r="AF7" s="327">
        <f>AB4*D7^AC4</f>
        <v>39832.721957990128</v>
      </c>
    </row>
    <row r="8" spans="1:40" x14ac:dyDescent="0.25">
      <c r="A8" s="30" t="s">
        <v>10</v>
      </c>
      <c r="B8" s="322" t="s">
        <v>5</v>
      </c>
      <c r="C8" s="322">
        <v>250</v>
      </c>
      <c r="D8" s="300">
        <v>87.244619999999998</v>
      </c>
      <c r="E8" s="300">
        <v>143239.72204666666</v>
      </c>
      <c r="F8" s="332"/>
      <c r="R8" s="327">
        <f t="shared" si="0"/>
        <v>1.1462024821702473E-2</v>
      </c>
      <c r="S8" s="327">
        <f t="shared" si="0"/>
        <v>6.9813036894486985E-6</v>
      </c>
      <c r="T8" s="329"/>
      <c r="U8" s="329"/>
      <c r="V8" s="329"/>
      <c r="W8" s="329"/>
      <c r="X8" s="328">
        <f>J4*(I4*D8/(1+I4*D8))</f>
        <v>143925.75547259417</v>
      </c>
      <c r="Y8" s="328">
        <f>(E8-X8)^2</f>
        <v>470641.86148983828</v>
      </c>
      <c r="AD8" s="327">
        <f t="shared" si="1"/>
        <v>1.9407386553864927</v>
      </c>
      <c r="AE8" s="327">
        <f t="shared" si="1"/>
        <v>5.1560634696023895</v>
      </c>
      <c r="AF8" s="327">
        <f>AB4*D8^AC4</f>
        <v>122832.06177392819</v>
      </c>
    </row>
    <row r="9" spans="1:40" x14ac:dyDescent="0.25">
      <c r="A9" s="30" t="s">
        <v>10</v>
      </c>
      <c r="B9" s="322" t="s">
        <v>5</v>
      </c>
      <c r="C9" s="322">
        <v>500</v>
      </c>
      <c r="D9" s="338">
        <v>3.436666748915294</v>
      </c>
      <c r="E9" s="339">
        <v>256464.44666658438</v>
      </c>
      <c r="R9" s="340"/>
      <c r="S9" s="340"/>
      <c r="T9" s="341"/>
      <c r="U9" s="341"/>
      <c r="V9" s="341"/>
      <c r="W9" s="341"/>
      <c r="X9" s="342"/>
      <c r="Y9" s="342"/>
      <c r="AD9" s="340"/>
      <c r="AE9" s="340"/>
      <c r="AF9" s="340"/>
    </row>
    <row r="10" spans="1:40" x14ac:dyDescent="0.25">
      <c r="R10" s="330"/>
      <c r="S10" s="330"/>
      <c r="T10" s="329"/>
      <c r="U10" s="329"/>
      <c r="V10" s="329"/>
      <c r="W10" s="329"/>
      <c r="X10" s="327" t="s">
        <v>200</v>
      </c>
      <c r="Y10" s="336">
        <f>SUM(Y4:Y9)</f>
        <v>28252749.979213074</v>
      </c>
    </row>
    <row r="11" spans="1:40" x14ac:dyDescent="0.25">
      <c r="R11" s="330"/>
      <c r="S11" s="330"/>
      <c r="T11" s="329"/>
      <c r="U11" s="329"/>
      <c r="V11" s="329"/>
      <c r="W11" s="329"/>
      <c r="X11" s="330"/>
      <c r="Y11" s="331"/>
    </row>
    <row r="12" spans="1:40" x14ac:dyDescent="0.25">
      <c r="R12" s="330"/>
      <c r="S12" s="330"/>
      <c r="T12" s="329"/>
      <c r="U12" s="329"/>
      <c r="V12" s="329"/>
      <c r="W12" s="329"/>
    </row>
    <row r="16" spans="1:40" ht="61.5" x14ac:dyDescent="0.35">
      <c r="A16" s="21" t="str">
        <f>A3</f>
        <v>Sorbent</v>
      </c>
      <c r="B16" s="21" t="s">
        <v>190</v>
      </c>
      <c r="C16" s="21" t="s">
        <v>189</v>
      </c>
      <c r="D16" s="21" t="s">
        <v>187</v>
      </c>
      <c r="E16" s="21" t="s">
        <v>188</v>
      </c>
      <c r="F16" s="25"/>
      <c r="G16" s="21" t="s">
        <v>25</v>
      </c>
      <c r="H16" s="21" t="s">
        <v>174</v>
      </c>
      <c r="I16" s="21" t="s">
        <v>213</v>
      </c>
      <c r="J16" s="21" t="s">
        <v>212</v>
      </c>
      <c r="R16" s="324" t="s">
        <v>191</v>
      </c>
      <c r="S16" s="324" t="s">
        <v>192</v>
      </c>
      <c r="T16" s="324" t="s">
        <v>193</v>
      </c>
      <c r="U16" s="324" t="s">
        <v>194</v>
      </c>
      <c r="V16" s="324" t="s">
        <v>195</v>
      </c>
      <c r="W16" s="324" t="s">
        <v>196</v>
      </c>
      <c r="X16" s="325" t="s">
        <v>198</v>
      </c>
      <c r="Y16" s="326" t="s">
        <v>199</v>
      </c>
      <c r="AA16" s="21" t="s">
        <v>201</v>
      </c>
      <c r="AB16" s="21" t="s">
        <v>197</v>
      </c>
      <c r="AC16" s="333" t="s">
        <v>202</v>
      </c>
      <c r="AD16" s="337" t="s">
        <v>207</v>
      </c>
      <c r="AE16" s="337" t="s">
        <v>208</v>
      </c>
      <c r="AF16" s="337" t="s">
        <v>206</v>
      </c>
    </row>
    <row r="17" spans="1:32" x14ac:dyDescent="0.25">
      <c r="A17" s="30" t="str">
        <f t="shared" ref="A17:A22" si="2">A4</f>
        <v>SHW</v>
      </c>
      <c r="B17" s="322" t="s">
        <v>3</v>
      </c>
      <c r="C17" s="322">
        <v>10</v>
      </c>
      <c r="D17" s="300">
        <v>4.1563800000000004</v>
      </c>
      <c r="E17" s="300">
        <v>8065.1502866666669</v>
      </c>
      <c r="F17" s="332"/>
      <c r="G17" s="323">
        <f>SLOPE(E17:E21,D17:D21)</f>
        <v>1095.2989631035484</v>
      </c>
      <c r="H17" s="300">
        <f>LOG(G17)</f>
        <v>3.0395326765321484</v>
      </c>
      <c r="I17" s="30">
        <f>T17/J17*W17</f>
        <v>1.5261305555757103E-9</v>
      </c>
      <c r="J17" s="30">
        <f>1/U17*V17</f>
        <v>722049821082.13037</v>
      </c>
      <c r="R17" s="327">
        <f t="shared" ref="R17:S21" si="3">1/D17</f>
        <v>0.24059397841390823</v>
      </c>
      <c r="S17" s="327">
        <f t="shared" si="3"/>
        <v>1.2399024995891314E-4</v>
      </c>
      <c r="T17" s="327">
        <f>1/(SLOPE(S17:S22,R17:R22))</f>
        <v>2090.1001829701145</v>
      </c>
      <c r="U17" s="327">
        <v>9.0000000000000002E-6</v>
      </c>
      <c r="V17" s="327">
        <v>6498448.3897391735</v>
      </c>
      <c r="W17" s="327">
        <v>0.52721984504853281</v>
      </c>
      <c r="X17" s="328">
        <f>J17*(I17*D17/(1+I17*D17))</f>
        <v>4580.0908853830915</v>
      </c>
      <c r="Y17" s="328">
        <f>(E17-X17)^2</f>
        <v>12145639.030475033</v>
      </c>
      <c r="AA17" s="30">
        <f>INTERCEPT(AE17:AE22,AD17:AD22)</f>
        <v>3.2647252670363143</v>
      </c>
      <c r="AB17" s="30">
        <f>10^AA17</f>
        <v>1839.6079046550296</v>
      </c>
      <c r="AC17" s="335">
        <f>SLOPE(AE17:AE22,AD17:AD22)</f>
        <v>0.86965996038606341</v>
      </c>
      <c r="AD17" s="327">
        <f t="shared" ref="AD17:AE21" si="4">LOG(D17)</f>
        <v>0.61871524638244824</v>
      </c>
      <c r="AE17" s="327">
        <f t="shared" si="4"/>
        <v>3.9066124644790934</v>
      </c>
      <c r="AF17" s="327">
        <f>AB17*D17^AC17</f>
        <v>6350.3424194369854</v>
      </c>
    </row>
    <row r="18" spans="1:32" x14ac:dyDescent="0.25">
      <c r="A18" s="30" t="str">
        <f t="shared" si="2"/>
        <v>SHW</v>
      </c>
      <c r="B18" s="322" t="s">
        <v>3</v>
      </c>
      <c r="C18" s="322">
        <v>25</v>
      </c>
      <c r="D18" s="300">
        <v>14.859173333333334</v>
      </c>
      <c r="E18" s="300">
        <v>14164.724160000002</v>
      </c>
      <c r="F18" s="332"/>
      <c r="R18" s="327">
        <f t="shared" si="3"/>
        <v>6.7298494846729923E-2</v>
      </c>
      <c r="S18" s="327">
        <f t="shared" si="3"/>
        <v>7.0597915547407312E-5</v>
      </c>
      <c r="T18" s="329"/>
      <c r="U18" s="329"/>
      <c r="V18" s="329"/>
      <c r="W18" s="329"/>
      <c r="X18" s="328">
        <f>J17*(I17*D18/(1+I17*D18))</f>
        <v>16373.951187500752</v>
      </c>
      <c r="Y18" s="328">
        <f>(E18-X18)^2</f>
        <v>4880684.0590398014</v>
      </c>
      <c r="AD18" s="327">
        <f t="shared" si="4"/>
        <v>1.1719946488082587</v>
      </c>
      <c r="AE18" s="327">
        <f t="shared" si="4"/>
        <v>4.1512081216057455</v>
      </c>
      <c r="AF18" s="327">
        <f>AB17*D18^AC17</f>
        <v>19229.238538717374</v>
      </c>
    </row>
    <row r="19" spans="1:32" x14ac:dyDescent="0.25">
      <c r="A19" s="30" t="str">
        <f t="shared" si="2"/>
        <v>SHW</v>
      </c>
      <c r="B19" s="322" t="s">
        <v>3</v>
      </c>
      <c r="C19" s="322">
        <v>50</v>
      </c>
      <c r="D19" s="300">
        <v>29.992683333333336</v>
      </c>
      <c r="E19" s="300">
        <v>31320.007316666663</v>
      </c>
      <c r="F19" s="332"/>
      <c r="R19" s="327">
        <f t="shared" si="3"/>
        <v>3.3341464946172981E-2</v>
      </c>
      <c r="S19" s="327">
        <f t="shared" si="3"/>
        <v>3.1928472745530266E-5</v>
      </c>
      <c r="T19" s="329"/>
      <c r="U19" s="329"/>
      <c r="V19" s="329"/>
      <c r="W19" s="329"/>
      <c r="X19" s="328">
        <f>J17*(I17*D19/(1+I17*D19))</f>
        <v>33050.204780788139</v>
      </c>
      <c r="Y19" s="328">
        <f>(E19-X19)^2</f>
        <v>2993583.2648523878</v>
      </c>
      <c r="AD19" s="327">
        <f t="shared" si="4"/>
        <v>1.4770153222026134</v>
      </c>
      <c r="AE19" s="327">
        <f t="shared" si="4"/>
        <v>4.4958218548414477</v>
      </c>
      <c r="AF19" s="327">
        <f>AB17*D19^AC17</f>
        <v>35418.189205637806</v>
      </c>
    </row>
    <row r="20" spans="1:32" x14ac:dyDescent="0.25">
      <c r="A20" s="30" t="str">
        <f t="shared" si="2"/>
        <v>SHW</v>
      </c>
      <c r="B20" s="322" t="s">
        <v>3</v>
      </c>
      <c r="C20" s="322">
        <v>100</v>
      </c>
      <c r="D20" s="300">
        <v>49.661459999999998</v>
      </c>
      <c r="E20" s="300">
        <v>57573.23187333333</v>
      </c>
      <c r="F20" s="332"/>
      <c r="R20" s="327">
        <f t="shared" si="3"/>
        <v>2.0136339124947195E-2</v>
      </c>
      <c r="S20" s="327">
        <f t="shared" si="3"/>
        <v>1.736918299462668E-5</v>
      </c>
      <c r="T20" s="329"/>
      <c r="U20" s="329"/>
      <c r="V20" s="329"/>
      <c r="W20" s="329"/>
      <c r="X20" s="328">
        <f>J17*(I17*D20/(1+I17*D20))</f>
        <v>54724.059038126921</v>
      </c>
      <c r="Y20" s="328">
        <f>(E20-X20)^2</f>
        <v>8117785.8448781287</v>
      </c>
      <c r="AD20" s="327">
        <f t="shared" si="4"/>
        <v>1.6960194832536433</v>
      </c>
      <c r="AE20" s="327">
        <f t="shared" si="4"/>
        <v>4.7602206092598767</v>
      </c>
      <c r="AF20" s="327">
        <f>AB17*D20^AC17</f>
        <v>54914.306536516197</v>
      </c>
    </row>
    <row r="21" spans="1:32" x14ac:dyDescent="0.25">
      <c r="A21" s="30" t="str">
        <f t="shared" si="2"/>
        <v>SHW</v>
      </c>
      <c r="B21" s="322" t="s">
        <v>3</v>
      </c>
      <c r="C21" s="322">
        <v>250</v>
      </c>
      <c r="D21" s="300">
        <v>155.15040666666664</v>
      </c>
      <c r="E21" s="300">
        <v>170507.46626000002</v>
      </c>
      <c r="F21" s="332"/>
      <c r="R21" s="327">
        <f t="shared" si="3"/>
        <v>6.4453585490655725E-3</v>
      </c>
      <c r="S21" s="327">
        <f t="shared" si="3"/>
        <v>5.8648458154620633E-6</v>
      </c>
      <c r="T21" s="329"/>
      <c r="U21" s="329"/>
      <c r="V21" s="329"/>
      <c r="W21" s="329"/>
      <c r="X21" s="328">
        <f>J17*(I17*D21/(1+I17*D21))</f>
        <v>170966.75464913921</v>
      </c>
      <c r="Y21" s="328">
        <f>(E21-X21)^2</f>
        <v>210945.82439807896</v>
      </c>
      <c r="AD21" s="327">
        <f t="shared" si="4"/>
        <v>2.1907529182563614</v>
      </c>
      <c r="AE21" s="327">
        <f t="shared" si="4"/>
        <v>5.2317434008330572</v>
      </c>
      <c r="AF21" s="327">
        <f>AB17*D21^AC17</f>
        <v>147888.82660909434</v>
      </c>
    </row>
    <row r="22" spans="1:32" x14ac:dyDescent="0.25">
      <c r="A22" s="30" t="str">
        <f t="shared" si="2"/>
        <v>SHW</v>
      </c>
      <c r="B22" s="322" t="s">
        <v>3</v>
      </c>
      <c r="C22" s="322">
        <v>500</v>
      </c>
      <c r="D22" s="338">
        <v>12.717848500066088</v>
      </c>
      <c r="E22" s="339">
        <v>330150.85881816666</v>
      </c>
      <c r="R22" s="340"/>
      <c r="S22" s="340"/>
      <c r="T22" s="341"/>
      <c r="U22" s="341"/>
      <c r="V22" s="341"/>
      <c r="W22" s="341"/>
      <c r="X22" s="342"/>
      <c r="Y22" s="342"/>
      <c r="AD22" s="340"/>
      <c r="AE22" s="340"/>
      <c r="AF22" s="340"/>
    </row>
    <row r="23" spans="1:32" x14ac:dyDescent="0.25">
      <c r="R23" s="330"/>
      <c r="S23" s="330"/>
      <c r="T23" s="329"/>
      <c r="U23" s="329"/>
      <c r="V23" s="329"/>
      <c r="W23" s="329"/>
      <c r="X23" s="327" t="s">
        <v>200</v>
      </c>
      <c r="Y23" s="336">
        <f>SUM(Y17:Y22)</f>
        <v>28348638.023643434</v>
      </c>
    </row>
    <row r="29" spans="1:32" ht="61.5" x14ac:dyDescent="0.35">
      <c r="A29" s="21" t="str">
        <f t="shared" ref="A29:A35" si="5">A3</f>
        <v>Sorbent</v>
      </c>
      <c r="B29" s="21" t="s">
        <v>190</v>
      </c>
      <c r="C29" s="21" t="s">
        <v>189</v>
      </c>
      <c r="D29" s="21" t="s">
        <v>187</v>
      </c>
      <c r="E29" s="333" t="s">
        <v>188</v>
      </c>
      <c r="F29" s="25"/>
      <c r="G29" s="21" t="s">
        <v>25</v>
      </c>
      <c r="H29" s="21" t="s">
        <v>174</v>
      </c>
      <c r="I29" s="21" t="s">
        <v>213</v>
      </c>
      <c r="J29" s="21" t="s">
        <v>212</v>
      </c>
      <c r="R29" s="324" t="s">
        <v>191</v>
      </c>
      <c r="S29" s="324" t="s">
        <v>192</v>
      </c>
      <c r="T29" s="324" t="s">
        <v>193</v>
      </c>
      <c r="U29" s="324" t="s">
        <v>194</v>
      </c>
      <c r="V29" s="324" t="s">
        <v>195</v>
      </c>
      <c r="W29" s="324" t="s">
        <v>196</v>
      </c>
      <c r="X29" s="325" t="s">
        <v>198</v>
      </c>
      <c r="Y29" s="326" t="s">
        <v>199</v>
      </c>
      <c r="AA29" s="21" t="s">
        <v>201</v>
      </c>
      <c r="AB29" s="21" t="s">
        <v>197</v>
      </c>
      <c r="AC29" s="333" t="s">
        <v>202</v>
      </c>
      <c r="AD29" s="337" t="s">
        <v>207</v>
      </c>
      <c r="AE29" s="337" t="s">
        <v>208</v>
      </c>
      <c r="AF29" s="337" t="s">
        <v>206</v>
      </c>
    </row>
    <row r="30" spans="1:32" x14ac:dyDescent="0.25">
      <c r="A30" s="30" t="str">
        <f t="shared" si="5"/>
        <v>SHW</v>
      </c>
      <c r="B30" s="322" t="s">
        <v>0</v>
      </c>
      <c r="C30" s="322">
        <v>10</v>
      </c>
      <c r="D30" s="300">
        <v>3.5230833333333336</v>
      </c>
      <c r="E30" s="334">
        <v>6283.9835833333345</v>
      </c>
      <c r="F30" s="332"/>
      <c r="G30" s="323">
        <f>SLOPE(E30:E35,D30:D35)</f>
        <v>1107.2808345888036</v>
      </c>
      <c r="H30" s="300">
        <f>LOG(G30)</f>
        <v>3.0442577829783026</v>
      </c>
      <c r="I30" s="30">
        <f>T30/J30*W30</f>
        <v>2.4538971843711592E-8</v>
      </c>
      <c r="J30" s="30">
        <f>1/U30*V30</f>
        <v>44646095573.07476</v>
      </c>
      <c r="R30" s="327">
        <f t="shared" ref="R30:S35" si="6">1/D30</f>
        <v>0.28384227830735387</v>
      </c>
      <c r="S30" s="327">
        <f t="shared" si="6"/>
        <v>1.5913472508939159E-4</v>
      </c>
      <c r="T30" s="327">
        <f>1/(SLOPE(S30:S35,R30:R35))</f>
        <v>1839.281187775581</v>
      </c>
      <c r="U30" s="327">
        <f>INTERCEPT(S30:S35,R30:R35)</f>
        <v>1.3439025121842904E-5</v>
      </c>
      <c r="V30" s="327">
        <v>599999.99999875098</v>
      </c>
      <c r="W30" s="327">
        <v>0.59565078438295516</v>
      </c>
      <c r="X30" s="328">
        <f>J30*(I30*D30/(1+I30*D30))</f>
        <v>3859.7815449393656</v>
      </c>
      <c r="Y30" s="328">
        <f t="shared" ref="Y30:Y35" si="7">(E30-X30)^2</f>
        <v>5876755.522953474</v>
      </c>
      <c r="AA30" s="30">
        <f>INTERCEPT(AE30:AE35,AD30:AD35)</f>
        <v>3.1746767060022378</v>
      </c>
      <c r="AB30" s="30">
        <f>10^AA30</f>
        <v>1495.1222548731284</v>
      </c>
      <c r="AC30" s="335">
        <f>SLOPE(AE30:AE35,AD30:AD35)</f>
        <v>0.91989647613968895</v>
      </c>
      <c r="AD30" s="327">
        <f t="shared" ref="AD30:AE35" si="8">LOG(D30)</f>
        <v>0.54692291589733599</v>
      </c>
      <c r="AE30" s="327">
        <f t="shared" si="8"/>
        <v>3.7982350417917012</v>
      </c>
      <c r="AF30" s="327">
        <f>AB30*D30^AC30</f>
        <v>4761.9975656521756</v>
      </c>
    </row>
    <row r="31" spans="1:32" x14ac:dyDescent="0.25">
      <c r="A31" s="30" t="str">
        <f t="shared" si="5"/>
        <v>SHW</v>
      </c>
      <c r="B31" s="322" t="s">
        <v>0</v>
      </c>
      <c r="C31" s="322">
        <v>25</v>
      </c>
      <c r="D31" s="300">
        <v>12.030646666666668</v>
      </c>
      <c r="E31" s="334">
        <v>11374.15268666667</v>
      </c>
      <c r="F31" s="332"/>
      <c r="R31" s="327">
        <f t="shared" si="6"/>
        <v>8.31210514037206E-2</v>
      </c>
      <c r="S31" s="327">
        <f t="shared" si="6"/>
        <v>8.7918636890838307E-5</v>
      </c>
      <c r="T31" s="329"/>
      <c r="U31" s="329"/>
      <c r="V31" s="329"/>
      <c r="W31" s="329"/>
      <c r="X31" s="328">
        <f>J30*(I30*D31/(1+I30*D31))</f>
        <v>13180.403041879232</v>
      </c>
      <c r="Y31" s="328">
        <f t="shared" si="7"/>
        <v>3262540.3457055055</v>
      </c>
      <c r="AD31" s="327">
        <f t="shared" si="8"/>
        <v>1.0802889719962809</v>
      </c>
      <c r="AE31" s="327">
        <f t="shared" si="8"/>
        <v>4.0559190539259706</v>
      </c>
      <c r="AF31" s="327">
        <f>AB30*D31^AC30</f>
        <v>14737.734367775192</v>
      </c>
    </row>
    <row r="32" spans="1:32" x14ac:dyDescent="0.25">
      <c r="A32" s="30" t="str">
        <f t="shared" si="5"/>
        <v>SHW</v>
      </c>
      <c r="B32" s="322" t="s">
        <v>0</v>
      </c>
      <c r="C32" s="322">
        <v>50</v>
      </c>
      <c r="D32" s="300">
        <v>24.704679999999996</v>
      </c>
      <c r="E32" s="334">
        <v>23872.608653333336</v>
      </c>
      <c r="F32" s="332"/>
      <c r="R32" s="327">
        <f t="shared" si="6"/>
        <v>4.0478160413330598E-2</v>
      </c>
      <c r="S32" s="327">
        <f t="shared" si="6"/>
        <v>4.1889012404196131E-5</v>
      </c>
      <c r="T32" s="329"/>
      <c r="U32" s="329"/>
      <c r="V32" s="329"/>
      <c r="W32" s="329"/>
      <c r="X32" s="328">
        <f>J30*(I30*D32/(1+I30*D32))</f>
        <v>27065.672126611036</v>
      </c>
      <c r="Y32" s="328">
        <f t="shared" si="7"/>
        <v>10195654.344380248</v>
      </c>
      <c r="AD32" s="327">
        <f t="shared" si="8"/>
        <v>1.3927792328405226</v>
      </c>
      <c r="AE32" s="327">
        <f t="shared" si="8"/>
        <v>4.3778998786567795</v>
      </c>
      <c r="AF32" s="327">
        <f>AB30*D32^AC30</f>
        <v>28568.62999414825</v>
      </c>
    </row>
    <row r="33" spans="1:32" x14ac:dyDescent="0.25">
      <c r="A33" s="30" t="str">
        <f t="shared" si="5"/>
        <v>SHW</v>
      </c>
      <c r="B33" s="322" t="s">
        <v>0</v>
      </c>
      <c r="C33" s="322">
        <v>100</v>
      </c>
      <c r="D33" s="300">
        <v>40.622896666666669</v>
      </c>
      <c r="E33" s="334">
        <v>45898.337103333331</v>
      </c>
      <c r="F33" s="332"/>
      <c r="R33" s="327">
        <f t="shared" si="6"/>
        <v>2.461665912713101E-2</v>
      </c>
      <c r="S33" s="327">
        <f t="shared" si="6"/>
        <v>2.1787281699305307E-5</v>
      </c>
      <c r="T33" s="329"/>
      <c r="U33" s="329"/>
      <c r="V33" s="329"/>
      <c r="W33" s="329"/>
      <c r="X33" s="328">
        <f>J30*(I30*D33/(1+I30*D33))</f>
        <v>44505.153377257557</v>
      </c>
      <c r="Y33" s="328">
        <f t="shared" si="7"/>
        <v>1940960.8946023793</v>
      </c>
      <c r="AD33" s="327">
        <f t="shared" si="8"/>
        <v>1.6087708880864227</v>
      </c>
      <c r="AE33" s="327">
        <f t="shared" si="8"/>
        <v>4.6617969513340247</v>
      </c>
      <c r="AF33" s="327">
        <f>AB30*D33^AC30</f>
        <v>45141.85244659461</v>
      </c>
    </row>
    <row r="34" spans="1:32" x14ac:dyDescent="0.25">
      <c r="A34" s="30" t="str">
        <f t="shared" si="5"/>
        <v>SHW</v>
      </c>
      <c r="B34" s="322" t="s">
        <v>0</v>
      </c>
      <c r="C34" s="322">
        <v>250</v>
      </c>
      <c r="D34" s="300">
        <v>133.05427666666665</v>
      </c>
      <c r="E34" s="334">
        <v>132762.19905666666</v>
      </c>
      <c r="F34" s="332"/>
      <c r="R34" s="327">
        <f t="shared" si="6"/>
        <v>7.51572985891497E-3</v>
      </c>
      <c r="S34" s="327">
        <f t="shared" si="6"/>
        <v>7.5322645083121268E-6</v>
      </c>
      <c r="T34" s="329"/>
      <c r="U34" s="329"/>
      <c r="V34" s="329"/>
      <c r="W34" s="329"/>
      <c r="X34" s="328">
        <f>J30*(I30*D34/(1+I30*D34))</f>
        <v>145769.70244096543</v>
      </c>
      <c r="Y34" s="328">
        <f t="shared" si="7"/>
        <v>169195144.29254374</v>
      </c>
      <c r="AD34" s="327">
        <f t="shared" si="8"/>
        <v>2.1240288383228418</v>
      </c>
      <c r="AE34" s="327">
        <f t="shared" si="8"/>
        <v>5.1230744373962986</v>
      </c>
      <c r="AF34" s="327">
        <f>AB30*D34^AC30</f>
        <v>134450.78728165984</v>
      </c>
    </row>
    <row r="35" spans="1:32" x14ac:dyDescent="0.25">
      <c r="A35" s="30" t="str">
        <f t="shared" si="5"/>
        <v>SHW</v>
      </c>
      <c r="B35" s="322" t="s">
        <v>0</v>
      </c>
      <c r="C35" s="322">
        <v>500</v>
      </c>
      <c r="D35" s="308">
        <v>254.21935999999999</v>
      </c>
      <c r="E35" s="308">
        <v>285460.69063999999</v>
      </c>
      <c r="R35" s="327">
        <f t="shared" si="6"/>
        <v>3.933610721071755E-3</v>
      </c>
      <c r="S35" s="327">
        <f t="shared" si="6"/>
        <v>3.5031092994205615E-6</v>
      </c>
      <c r="T35" s="343"/>
      <c r="U35" s="343"/>
      <c r="V35" s="343"/>
      <c r="W35" s="343"/>
      <c r="X35" s="328">
        <f>J30*(I30*D35/(1+I30*D35))</f>
        <v>278513.1843126695</v>
      </c>
      <c r="Y35" s="328">
        <f t="shared" si="7"/>
        <v>48267844.168297112</v>
      </c>
      <c r="AD35" s="327">
        <f t="shared" si="8"/>
        <v>2.4052086210449342</v>
      </c>
      <c r="AE35" s="327">
        <f t="shared" si="8"/>
        <v>5.4555463121842491</v>
      </c>
      <c r="AF35" s="327">
        <f>AB30*D35^AC30</f>
        <v>243904.40330699438</v>
      </c>
    </row>
    <row r="36" spans="1:32" x14ac:dyDescent="0.25">
      <c r="R36" s="330"/>
      <c r="S36" s="330"/>
      <c r="T36" s="329"/>
      <c r="U36" s="329"/>
      <c r="V36" s="329"/>
      <c r="W36" s="329"/>
      <c r="X36" s="327" t="s">
        <v>200</v>
      </c>
      <c r="Y36" s="336">
        <f>SUM(Y30:Y35)</f>
        <v>238738899.56848246</v>
      </c>
    </row>
    <row r="41" spans="1:32" s="283" customFormat="1" x14ac:dyDescent="0.25">
      <c r="F41" s="345"/>
      <c r="AD41" s="346"/>
      <c r="AE41" s="346"/>
      <c r="AF41" s="346"/>
    </row>
    <row r="42" spans="1:32" s="283" customFormat="1" ht="61.5" x14ac:dyDescent="0.35">
      <c r="A42" s="347" t="str">
        <f t="shared" ref="A42:A48" si="9">A16</f>
        <v>Sorbent</v>
      </c>
      <c r="B42" s="347" t="s">
        <v>190</v>
      </c>
      <c r="C42" s="347" t="s">
        <v>189</v>
      </c>
      <c r="D42" s="347" t="s">
        <v>187</v>
      </c>
      <c r="E42" s="348" t="s">
        <v>188</v>
      </c>
      <c r="F42" s="349"/>
      <c r="G42" s="347" t="s">
        <v>25</v>
      </c>
      <c r="H42" s="347" t="s">
        <v>174</v>
      </c>
      <c r="I42" s="347" t="s">
        <v>213</v>
      </c>
      <c r="J42" s="347" t="s">
        <v>212</v>
      </c>
      <c r="R42" s="350" t="s">
        <v>191</v>
      </c>
      <c r="S42" s="350" t="s">
        <v>192</v>
      </c>
      <c r="T42" s="350" t="s">
        <v>193</v>
      </c>
      <c r="U42" s="350" t="s">
        <v>194</v>
      </c>
      <c r="V42" s="350" t="s">
        <v>195</v>
      </c>
      <c r="W42" s="350" t="s">
        <v>196</v>
      </c>
      <c r="X42" s="351" t="s">
        <v>198</v>
      </c>
      <c r="Y42" s="352" t="s">
        <v>199</v>
      </c>
      <c r="AA42" s="347" t="s">
        <v>201</v>
      </c>
      <c r="AB42" s="347" t="s">
        <v>197</v>
      </c>
      <c r="AC42" s="348" t="s">
        <v>202</v>
      </c>
      <c r="AD42" s="351" t="s">
        <v>207</v>
      </c>
      <c r="AE42" s="351" t="s">
        <v>208</v>
      </c>
      <c r="AF42" s="351" t="s">
        <v>206</v>
      </c>
    </row>
    <row r="43" spans="1:32" s="283" customFormat="1" x14ac:dyDescent="0.25">
      <c r="A43" s="353" t="str">
        <f t="shared" si="9"/>
        <v>SHW</v>
      </c>
      <c r="B43" s="354" t="s">
        <v>0</v>
      </c>
      <c r="C43" s="354">
        <v>10</v>
      </c>
      <c r="D43" s="355">
        <v>3.5230833333333336</v>
      </c>
      <c r="E43" s="356">
        <v>6283.9835833333345</v>
      </c>
      <c r="F43" s="357"/>
      <c r="G43" s="323">
        <f>SLOPE(E43:E47,D43:D47)</f>
        <v>989.88378679983134</v>
      </c>
      <c r="H43" s="355">
        <f>LOG(G43)</f>
        <v>2.9955842110479578</v>
      </c>
      <c r="I43" s="353">
        <f>T43/J43*W43</f>
        <v>2.9557647319853186E-8</v>
      </c>
      <c r="J43" s="353">
        <f>1/U43*V43</f>
        <v>34095819946.686096</v>
      </c>
      <c r="R43" s="358">
        <f t="shared" ref="R43:R47" si="10">1/D43</f>
        <v>0.28384227830735387</v>
      </c>
      <c r="S43" s="358">
        <f t="shared" ref="S43:S47" si="11">1/E43</f>
        <v>1.5913472508939159E-4</v>
      </c>
      <c r="T43" s="358">
        <f>1/(SLOPE(S43:S48,R43:R48))</f>
        <v>1908.9117429345124</v>
      </c>
      <c r="U43" s="358">
        <f>INTERCEPT(S43:S48,R43:R48)</f>
        <v>1.7597465053925661E-5</v>
      </c>
      <c r="V43" s="358">
        <v>599999.99999675003</v>
      </c>
      <c r="W43" s="358">
        <v>0.52794071009072141</v>
      </c>
      <c r="X43" s="359">
        <f>J43*(I43*D43/(1+I43*D43))</f>
        <v>3550.5356077666938</v>
      </c>
      <c r="Y43" s="359">
        <f t="shared" ref="Y43:Y47" si="12">(E43-X43)^2</f>
        <v>7471737.8351293663</v>
      </c>
      <c r="AA43" s="353">
        <f>INTERCEPT(AE43:AE48,AD43:AD48)</f>
        <v>3.2312502996275505</v>
      </c>
      <c r="AB43" s="353">
        <f>10^AA43</f>
        <v>1703.1398066981649</v>
      </c>
      <c r="AC43" s="360">
        <f>SLOPE(AE43:AE48,AD43:AD48)</f>
        <v>0.86788914355998903</v>
      </c>
      <c r="AD43" s="358">
        <f t="shared" ref="AD43:AD47" si="13">LOG(D43)</f>
        <v>0.54692291589733599</v>
      </c>
      <c r="AE43" s="358">
        <f t="shared" ref="AE43:AE47" si="14">LOG(E43)</f>
        <v>3.7982350417917012</v>
      </c>
      <c r="AF43" s="358">
        <f>AB43*D43^AC43</f>
        <v>5080.6439494034494</v>
      </c>
    </row>
    <row r="44" spans="1:32" s="283" customFormat="1" x14ac:dyDescent="0.25">
      <c r="A44" s="353" t="str">
        <f t="shared" si="9"/>
        <v>SHW</v>
      </c>
      <c r="B44" s="354" t="s">
        <v>0</v>
      </c>
      <c r="C44" s="354">
        <v>25</v>
      </c>
      <c r="D44" s="355">
        <v>12.030646666666668</v>
      </c>
      <c r="E44" s="356">
        <v>11374.15268666667</v>
      </c>
      <c r="F44" s="357"/>
      <c r="R44" s="358">
        <f t="shared" si="10"/>
        <v>8.31210514037206E-2</v>
      </c>
      <c r="S44" s="358">
        <f t="shared" si="11"/>
        <v>8.7918636890838307E-5</v>
      </c>
      <c r="T44" s="346"/>
      <c r="U44" s="346"/>
      <c r="V44" s="346"/>
      <c r="W44" s="346"/>
      <c r="X44" s="359">
        <f>J43*(I43*D44/(1+I43*D44))</f>
        <v>12124.387813649266</v>
      </c>
      <c r="Y44" s="359">
        <f t="shared" si="12"/>
        <v>562852.74575859169</v>
      </c>
      <c r="AD44" s="358">
        <f t="shared" si="13"/>
        <v>1.0802889719962809</v>
      </c>
      <c r="AE44" s="358">
        <f t="shared" si="14"/>
        <v>4.0559190539259706</v>
      </c>
      <c r="AF44" s="358">
        <f>AB43*D44^AC43</f>
        <v>14750.996852113925</v>
      </c>
    </row>
    <row r="45" spans="1:32" s="283" customFormat="1" x14ac:dyDescent="0.25">
      <c r="A45" s="353" t="str">
        <f t="shared" si="9"/>
        <v>SHW</v>
      </c>
      <c r="B45" s="354" t="s">
        <v>0</v>
      </c>
      <c r="C45" s="354">
        <v>50</v>
      </c>
      <c r="D45" s="355">
        <v>24.704679999999996</v>
      </c>
      <c r="E45" s="356">
        <v>23872.608653333336</v>
      </c>
      <c r="F45" s="357"/>
      <c r="R45" s="358">
        <f t="shared" si="10"/>
        <v>4.0478160413330598E-2</v>
      </c>
      <c r="S45" s="358">
        <f t="shared" si="11"/>
        <v>4.1889012404196131E-5</v>
      </c>
      <c r="T45" s="346"/>
      <c r="U45" s="346"/>
      <c r="V45" s="346"/>
      <c r="W45" s="346"/>
      <c r="X45" s="359">
        <f>J43*(I43*D45/(1+I43*D45))</f>
        <v>24897.166147694119</v>
      </c>
      <c r="Y45" s="359">
        <f t="shared" si="12"/>
        <v>1049718.0592508451</v>
      </c>
      <c r="AD45" s="358">
        <f t="shared" si="13"/>
        <v>1.3927792328405226</v>
      </c>
      <c r="AE45" s="358">
        <f t="shared" si="14"/>
        <v>4.3778998786567795</v>
      </c>
      <c r="AF45" s="358">
        <f>AB43*D45^AC43</f>
        <v>27544.080260473431</v>
      </c>
    </row>
    <row r="46" spans="1:32" s="283" customFormat="1" x14ac:dyDescent="0.25">
      <c r="A46" s="353" t="str">
        <f t="shared" si="9"/>
        <v>SHW</v>
      </c>
      <c r="B46" s="354" t="s">
        <v>0</v>
      </c>
      <c r="C46" s="354">
        <v>100</v>
      </c>
      <c r="D46" s="355">
        <v>40.622896666666669</v>
      </c>
      <c r="E46" s="356">
        <v>45898.337103333331</v>
      </c>
      <c r="F46" s="357"/>
      <c r="R46" s="358">
        <f t="shared" si="10"/>
        <v>2.461665912713101E-2</v>
      </c>
      <c r="S46" s="358">
        <f t="shared" si="11"/>
        <v>2.1787281699305307E-5</v>
      </c>
      <c r="T46" s="346"/>
      <c r="U46" s="346"/>
      <c r="V46" s="346"/>
      <c r="W46" s="346"/>
      <c r="X46" s="359">
        <f>J43*(I43*D46/(1+I43*D46))</f>
        <v>40939.39010117673</v>
      </c>
      <c r="Y46" s="359">
        <f t="shared" si="12"/>
        <v>24591155.370197941</v>
      </c>
      <c r="AD46" s="358">
        <f t="shared" si="13"/>
        <v>1.6087708880864227</v>
      </c>
      <c r="AE46" s="358">
        <f t="shared" si="14"/>
        <v>4.6617969513340247</v>
      </c>
      <c r="AF46" s="358">
        <f>AB43*D46^AC43</f>
        <v>42411.642101197751</v>
      </c>
    </row>
    <row r="47" spans="1:32" s="283" customFormat="1" x14ac:dyDescent="0.25">
      <c r="A47" s="353" t="str">
        <f t="shared" si="9"/>
        <v>SHW</v>
      </c>
      <c r="B47" s="354" t="s">
        <v>0</v>
      </c>
      <c r="C47" s="354">
        <v>250</v>
      </c>
      <c r="D47" s="355">
        <v>133.05427666666665</v>
      </c>
      <c r="E47" s="356">
        <v>132762.19905666666</v>
      </c>
      <c r="F47" s="357"/>
      <c r="R47" s="358">
        <f t="shared" si="10"/>
        <v>7.51572985891497E-3</v>
      </c>
      <c r="S47" s="358">
        <f t="shared" si="11"/>
        <v>7.5322645083121268E-6</v>
      </c>
      <c r="T47" s="346"/>
      <c r="U47" s="346"/>
      <c r="V47" s="346"/>
      <c r="W47" s="346"/>
      <c r="X47" s="359">
        <f>J43*(I43*D47/(1+I43*D47))</f>
        <v>134090.5376567159</v>
      </c>
      <c r="Y47" s="359">
        <f t="shared" si="12"/>
        <v>1764483.4363807533</v>
      </c>
      <c r="AD47" s="358">
        <f t="shared" si="13"/>
        <v>2.1240288383228418</v>
      </c>
      <c r="AE47" s="358">
        <f t="shared" si="14"/>
        <v>5.1230744373962986</v>
      </c>
      <c r="AF47" s="358">
        <f>AB43*D47^AC43</f>
        <v>118760.45943053065</v>
      </c>
    </row>
    <row r="48" spans="1:32" s="283" customFormat="1" x14ac:dyDescent="0.25">
      <c r="A48" s="353" t="str">
        <f t="shared" si="9"/>
        <v>SHW</v>
      </c>
      <c r="B48" s="354" t="s">
        <v>0</v>
      </c>
      <c r="C48" s="354">
        <v>500</v>
      </c>
      <c r="D48" s="355">
        <v>254.21935999999999</v>
      </c>
      <c r="E48" s="355">
        <v>285460.69063999999</v>
      </c>
      <c r="F48" s="345"/>
      <c r="R48" s="340"/>
      <c r="S48" s="340"/>
      <c r="T48" s="341"/>
      <c r="U48" s="341"/>
      <c r="V48" s="341"/>
      <c r="W48" s="341"/>
      <c r="X48" s="342"/>
      <c r="Y48" s="342"/>
      <c r="AD48" s="340"/>
      <c r="AE48" s="340"/>
      <c r="AF48" s="340"/>
    </row>
    <row r="49" spans="1:32" s="283" customFormat="1" x14ac:dyDescent="0.25">
      <c r="F49" s="345"/>
      <c r="R49" s="361"/>
      <c r="S49" s="361"/>
      <c r="T49" s="346"/>
      <c r="U49" s="346"/>
      <c r="V49" s="346"/>
      <c r="W49" s="346"/>
      <c r="X49" s="358" t="s">
        <v>200</v>
      </c>
      <c r="Y49" s="362">
        <f>SUM(Y43:Y48)</f>
        <v>35439947.446717493</v>
      </c>
      <c r="AD49" s="346"/>
      <c r="AE49" s="346"/>
      <c r="AF49" s="346"/>
    </row>
    <row r="50" spans="1:32" s="283" customFormat="1" x14ac:dyDescent="0.25">
      <c r="F50" s="345"/>
      <c r="AD50" s="346"/>
      <c r="AE50" s="346"/>
      <c r="AF50" s="346"/>
    </row>
    <row r="51" spans="1:32" s="283" customFormat="1" x14ac:dyDescent="0.25">
      <c r="F51" s="345"/>
      <c r="AD51" s="346"/>
      <c r="AE51" s="346"/>
      <c r="AF51" s="346"/>
    </row>
    <row r="52" spans="1:32" s="283" customFormat="1" x14ac:dyDescent="0.25">
      <c r="F52" s="345"/>
      <c r="AD52" s="346"/>
      <c r="AE52" s="346"/>
      <c r="AF52" s="346"/>
    </row>
    <row r="53" spans="1:32" s="283" customFormat="1" x14ac:dyDescent="0.25">
      <c r="F53" s="345"/>
      <c r="AD53" s="346"/>
      <c r="AE53" s="346"/>
      <c r="AF53" s="346"/>
    </row>
    <row r="56" spans="1:32" ht="61.5" x14ac:dyDescent="0.35">
      <c r="A56" s="21" t="str">
        <f t="shared" ref="A56:A62" si="15">A3</f>
        <v>Sorbent</v>
      </c>
      <c r="B56" s="21" t="s">
        <v>190</v>
      </c>
      <c r="C56" s="21" t="s">
        <v>189</v>
      </c>
      <c r="D56" s="21" t="s">
        <v>187</v>
      </c>
      <c r="E56" s="21" t="s">
        <v>188</v>
      </c>
      <c r="F56" s="25"/>
      <c r="G56" s="21" t="s">
        <v>25</v>
      </c>
      <c r="H56" s="21" t="s">
        <v>174</v>
      </c>
      <c r="I56" s="21" t="s">
        <v>213</v>
      </c>
      <c r="J56" s="21" t="s">
        <v>212</v>
      </c>
      <c r="R56" s="324" t="s">
        <v>191</v>
      </c>
      <c r="S56" s="324" t="s">
        <v>192</v>
      </c>
      <c r="T56" s="324" t="s">
        <v>193</v>
      </c>
      <c r="U56" s="324" t="s">
        <v>194</v>
      </c>
      <c r="V56" s="324" t="s">
        <v>195</v>
      </c>
      <c r="W56" s="324" t="s">
        <v>196</v>
      </c>
      <c r="X56" s="325" t="s">
        <v>198</v>
      </c>
      <c r="Y56" s="326" t="s">
        <v>199</v>
      </c>
      <c r="AA56" s="21" t="s">
        <v>201</v>
      </c>
      <c r="AB56" s="21" t="s">
        <v>197</v>
      </c>
      <c r="AC56" s="333" t="s">
        <v>202</v>
      </c>
      <c r="AD56" s="337" t="s">
        <v>207</v>
      </c>
      <c r="AE56" s="337" t="s">
        <v>208</v>
      </c>
      <c r="AF56" s="337" t="s">
        <v>206</v>
      </c>
    </row>
    <row r="57" spans="1:32" x14ac:dyDescent="0.25">
      <c r="A57" s="30" t="str">
        <f t="shared" si="15"/>
        <v>SHW</v>
      </c>
      <c r="B57" s="322" t="s">
        <v>1</v>
      </c>
      <c r="C57" s="322">
        <v>10</v>
      </c>
      <c r="D57" s="300">
        <v>3.5170699999999999</v>
      </c>
      <c r="E57" s="300">
        <v>7030.5095966666668</v>
      </c>
      <c r="F57" s="332"/>
      <c r="G57" s="323">
        <f>SLOPE(E57:E61,D57:D61)</f>
        <v>1030.1896623856894</v>
      </c>
      <c r="H57" s="300">
        <f>LOG(G57)</f>
        <v>3.0129171875641907</v>
      </c>
      <c r="I57" s="30">
        <f>T57/J57*W57</f>
        <v>2.6471569791121274E-11</v>
      </c>
      <c r="J57" s="30">
        <f>1/U57*V57</f>
        <v>39477281896927.609</v>
      </c>
      <c r="R57" s="327">
        <f t="shared" ref="R57:S61" si="16">1/D57</f>
        <v>0.28432757949088305</v>
      </c>
      <c r="S57" s="327">
        <f t="shared" si="16"/>
        <v>1.4223720005646873E-4</v>
      </c>
      <c r="T57" s="327">
        <f>1/(SLOPE(S57:S62,R57:R62))</f>
        <v>2168.1199566828259</v>
      </c>
      <c r="U57" s="327">
        <f>INTERCEPT(S57:S62,R57:R62)</f>
        <v>1.8243656295830447E-5</v>
      </c>
      <c r="V57" s="327">
        <v>720209962.42115664</v>
      </c>
      <c r="W57" s="327">
        <v>0.48199621966358036</v>
      </c>
      <c r="X57" s="328">
        <f>J57*(I57*D57/(1+I57*D57))</f>
        <v>3675.428267184689</v>
      </c>
      <c r="Y57" s="328">
        <f>(E57-X57)^2</f>
        <v>11256570.727438556</v>
      </c>
      <c r="AA57" s="30">
        <f>INTERCEPT(AE57:AE62,AD57:AD62)</f>
        <v>3.2808608405204129</v>
      </c>
      <c r="AB57" s="30">
        <f>10^AA57</f>
        <v>1909.241388923363</v>
      </c>
      <c r="AC57" s="335">
        <f>SLOPE(AE57:AE62,AD57:AD62)</f>
        <v>0.84727864415792342</v>
      </c>
      <c r="AD57" s="327">
        <f t="shared" ref="AD57:AE61" si="17">LOG(D57)</f>
        <v>0.54618101213587933</v>
      </c>
      <c r="AE57" s="327">
        <f t="shared" si="17"/>
        <v>3.8469868053895651</v>
      </c>
      <c r="AF57" s="327">
        <f>AB57*D57^AC57</f>
        <v>5541.5128921961632</v>
      </c>
    </row>
    <row r="58" spans="1:32" x14ac:dyDescent="0.25">
      <c r="A58" s="30" t="str">
        <f t="shared" si="15"/>
        <v>SHW</v>
      </c>
      <c r="B58" s="322" t="s">
        <v>1</v>
      </c>
      <c r="C58" s="322">
        <v>25</v>
      </c>
      <c r="D58" s="300">
        <v>12.298453333333333</v>
      </c>
      <c r="E58" s="300">
        <v>12022.388213333334</v>
      </c>
      <c r="F58" s="332"/>
      <c r="R58" s="327">
        <f t="shared" si="16"/>
        <v>8.1311037485472429E-2</v>
      </c>
      <c r="S58" s="327">
        <f t="shared" si="16"/>
        <v>8.3178149154338398E-5</v>
      </c>
      <c r="T58" s="329"/>
      <c r="U58" s="329"/>
      <c r="V58" s="329"/>
      <c r="W58" s="329"/>
      <c r="X58" s="328">
        <f>J57*(I57*D58/(1+I57*D58))</f>
        <v>12852.198851168036</v>
      </c>
      <c r="Y58" s="328">
        <f>(E58-X58)^2</f>
        <v>688585.69466363499</v>
      </c>
      <c r="AD58" s="327">
        <f t="shared" si="17"/>
        <v>1.089850497534169</v>
      </c>
      <c r="AE58" s="327">
        <f t="shared" si="17"/>
        <v>4.0799907476041781</v>
      </c>
      <c r="AF58" s="327">
        <f>AB57*D58^AC57</f>
        <v>16005.45012460502</v>
      </c>
    </row>
    <row r="59" spans="1:32" x14ac:dyDescent="0.25">
      <c r="A59" s="30" t="str">
        <f t="shared" si="15"/>
        <v>SHW</v>
      </c>
      <c r="B59" s="322" t="s">
        <v>1</v>
      </c>
      <c r="C59" s="322">
        <v>50</v>
      </c>
      <c r="D59" s="300">
        <v>24.569800000000004</v>
      </c>
      <c r="E59" s="300">
        <v>25506.520199999995</v>
      </c>
      <c r="F59" s="332"/>
      <c r="R59" s="327">
        <f t="shared" si="16"/>
        <v>4.0700372001400087E-2</v>
      </c>
      <c r="S59" s="327">
        <f t="shared" si="16"/>
        <v>3.920566161745577E-5</v>
      </c>
      <c r="T59" s="329"/>
      <c r="U59" s="329"/>
      <c r="V59" s="329"/>
      <c r="W59" s="329"/>
      <c r="X59" s="328">
        <f>J57*(I57*D59/(1+I57*D59))</f>
        <v>25676.070532786609</v>
      </c>
      <c r="Y59" s="328">
        <f>(E59-X59)^2</f>
        <v>28747.315348051412</v>
      </c>
      <c r="AD59" s="327">
        <f t="shared" si="17"/>
        <v>1.3904016213050749</v>
      </c>
      <c r="AE59" s="327">
        <f t="shared" si="17"/>
        <v>4.4066512127837498</v>
      </c>
      <c r="AF59" s="327">
        <f>AB57*D59^AC57</f>
        <v>28768.581003750067</v>
      </c>
    </row>
    <row r="60" spans="1:32" x14ac:dyDescent="0.25">
      <c r="A60" s="30" t="str">
        <f t="shared" si="15"/>
        <v>SHW</v>
      </c>
      <c r="B60" s="322" t="s">
        <v>1</v>
      </c>
      <c r="C60" s="322">
        <v>100</v>
      </c>
      <c r="D60" s="300">
        <v>43.088006666666658</v>
      </c>
      <c r="E60" s="300">
        <v>47382.04866</v>
      </c>
      <c r="F60" s="332"/>
      <c r="R60" s="327">
        <f t="shared" si="16"/>
        <v>2.3208314270281867E-2</v>
      </c>
      <c r="S60" s="327">
        <f t="shared" si="16"/>
        <v>2.1105039319336177E-5</v>
      </c>
      <c r="T60" s="329"/>
      <c r="U60" s="329"/>
      <c r="V60" s="329"/>
      <c r="W60" s="329"/>
      <c r="X60" s="328">
        <f>J57*(I57*D60/(1+I57*D60))</f>
        <v>45028.07095491956</v>
      </c>
      <c r="Y60" s="328">
        <f>(E60-X60)^2</f>
        <v>5541211.0360157769</v>
      </c>
      <c r="AD60" s="327">
        <f t="shared" si="17"/>
        <v>1.6343564032623925</v>
      </c>
      <c r="AE60" s="327">
        <f t="shared" si="17"/>
        <v>4.6756138344048663</v>
      </c>
      <c r="AF60" s="327">
        <f>AB57*D60^AC57</f>
        <v>46303.745022503274</v>
      </c>
    </row>
    <row r="61" spans="1:32" x14ac:dyDescent="0.25">
      <c r="A61" s="30" t="str">
        <f t="shared" si="15"/>
        <v>SHW</v>
      </c>
      <c r="B61" s="322" t="s">
        <v>1</v>
      </c>
      <c r="C61" s="322">
        <v>250</v>
      </c>
      <c r="D61" s="300">
        <v>138.54711333333333</v>
      </c>
      <c r="E61" s="300">
        <v>144071.75622000001</v>
      </c>
      <c r="F61" s="332"/>
      <c r="R61" s="327">
        <f t="shared" si="16"/>
        <v>7.2177613516499588E-3</v>
      </c>
      <c r="S61" s="327">
        <f t="shared" si="16"/>
        <v>6.9409857021037701E-6</v>
      </c>
      <c r="T61" s="329"/>
      <c r="U61" s="329"/>
      <c r="V61" s="329"/>
      <c r="W61" s="329"/>
      <c r="X61" s="328">
        <f>J57*(I57*D61/(1+I57*D61))</f>
        <v>144785.28288091766</v>
      </c>
      <c r="Y61" s="328">
        <f>(E61-X61)^2</f>
        <v>509120.29584028671</v>
      </c>
      <c r="AD61" s="327">
        <f t="shared" si="17"/>
        <v>2.1415974815692462</v>
      </c>
      <c r="AE61" s="327">
        <f t="shared" si="17"/>
        <v>5.1585788502099197</v>
      </c>
      <c r="AF61" s="327">
        <f>AB57*D61^AC57</f>
        <v>124563.45653188445</v>
      </c>
    </row>
    <row r="62" spans="1:32" x14ac:dyDescent="0.25">
      <c r="A62" s="30" t="str">
        <f t="shared" si="15"/>
        <v>SHW</v>
      </c>
      <c r="B62" s="322" t="s">
        <v>1</v>
      </c>
      <c r="C62" s="322">
        <v>500</v>
      </c>
      <c r="D62" s="338">
        <v>11.365170130694629</v>
      </c>
      <c r="E62" s="339">
        <v>298391.96816320269</v>
      </c>
      <c r="R62" s="340"/>
      <c r="S62" s="340"/>
      <c r="T62" s="341"/>
      <c r="U62" s="341"/>
      <c r="V62" s="341"/>
      <c r="W62" s="341"/>
      <c r="X62" s="342"/>
      <c r="Y62" s="342"/>
      <c r="AD62" s="340"/>
      <c r="AE62" s="340"/>
      <c r="AF62" s="340"/>
    </row>
    <row r="63" spans="1:32" x14ac:dyDescent="0.25">
      <c r="R63" s="330"/>
      <c r="S63" s="330"/>
      <c r="T63" s="329"/>
      <c r="U63" s="329"/>
      <c r="V63" s="329"/>
      <c r="W63" s="329"/>
      <c r="X63" s="327" t="s">
        <v>200</v>
      </c>
      <c r="Y63" s="336">
        <f>SUM(Y57:Y62)</f>
        <v>18024235.069306307</v>
      </c>
    </row>
    <row r="69" spans="1:32" ht="61.5" x14ac:dyDescent="0.35">
      <c r="A69" s="21" t="str">
        <f t="shared" ref="A69:A75" si="18">A3</f>
        <v>Sorbent</v>
      </c>
      <c r="B69" s="21" t="s">
        <v>190</v>
      </c>
      <c r="C69" s="21" t="s">
        <v>189</v>
      </c>
      <c r="D69" s="21" t="s">
        <v>187</v>
      </c>
      <c r="E69" s="21" t="s">
        <v>188</v>
      </c>
      <c r="F69" s="25"/>
      <c r="G69" s="21" t="s">
        <v>25</v>
      </c>
      <c r="H69" s="21" t="s">
        <v>174</v>
      </c>
      <c r="I69" s="21" t="s">
        <v>213</v>
      </c>
      <c r="J69" s="21" t="s">
        <v>212</v>
      </c>
      <c r="R69" s="324" t="s">
        <v>191</v>
      </c>
      <c r="S69" s="324" t="s">
        <v>192</v>
      </c>
      <c r="T69" s="324" t="s">
        <v>193</v>
      </c>
      <c r="U69" s="324" t="s">
        <v>194</v>
      </c>
      <c r="V69" s="324" t="s">
        <v>195</v>
      </c>
      <c r="W69" s="324" t="s">
        <v>196</v>
      </c>
      <c r="X69" s="325" t="s">
        <v>198</v>
      </c>
      <c r="Y69" s="326" t="s">
        <v>199</v>
      </c>
      <c r="AA69" s="21" t="s">
        <v>201</v>
      </c>
      <c r="AB69" s="21" t="s">
        <v>197</v>
      </c>
      <c r="AC69" s="333" t="s">
        <v>202</v>
      </c>
      <c r="AD69" s="337" t="s">
        <v>207</v>
      </c>
      <c r="AE69" s="337" t="s">
        <v>208</v>
      </c>
      <c r="AF69" s="337" t="s">
        <v>206</v>
      </c>
    </row>
    <row r="70" spans="1:32" x14ac:dyDescent="0.25">
      <c r="A70" s="30" t="str">
        <f t="shared" si="18"/>
        <v>SHW</v>
      </c>
      <c r="B70" s="322" t="s">
        <v>4</v>
      </c>
      <c r="C70" s="322">
        <v>10</v>
      </c>
      <c r="D70" s="300">
        <v>2.00156</v>
      </c>
      <c r="E70" s="300">
        <v>6485.2384400000001</v>
      </c>
      <c r="F70" s="332"/>
      <c r="G70" s="323">
        <f>SLOPE(E70:E74,D70:D74)</f>
        <v>1584.0776832229981</v>
      </c>
      <c r="H70" s="300">
        <f>LOG(G70)</f>
        <v>3.1997764755917508</v>
      </c>
      <c r="I70" s="30">
        <f>T70/J70*W70</f>
        <v>5.5251256337066686E-4</v>
      </c>
      <c r="J70" s="30">
        <f>1/U70*V70</f>
        <v>3024574.9505663561</v>
      </c>
      <c r="R70" s="327">
        <f t="shared" ref="R70:S74" si="19">1/D70</f>
        <v>0.49961030396290895</v>
      </c>
      <c r="S70" s="327">
        <f t="shared" si="19"/>
        <v>1.5419633514662261E-4</v>
      </c>
      <c r="T70" s="327">
        <f>1/(SLOPE(S70:S75,R70:R75))</f>
        <v>3554.8929144778526</v>
      </c>
      <c r="U70" s="327">
        <f>INTERCEPT(S70:S75,R70:R75)</f>
        <v>2.1051125322976564E-5</v>
      </c>
      <c r="V70" s="327">
        <v>63.670706333108008</v>
      </c>
      <c r="W70" s="327">
        <v>0.47008888853958103</v>
      </c>
      <c r="X70" s="328">
        <f>J70*(I70*D70/(1+I70*D70))</f>
        <v>3341.1433313862135</v>
      </c>
      <c r="Y70" s="328">
        <f>(E70-X70)^2</f>
        <v>9885334.0520091392</v>
      </c>
      <c r="AA70" s="30">
        <f>INTERCEPT(AE70:AE75,AD70:AD75)</f>
        <v>3.4528059456766425</v>
      </c>
      <c r="AB70" s="30">
        <f>10^AA70</f>
        <v>2836.6512540119129</v>
      </c>
      <c r="AC70" s="335">
        <f>SLOPE(AE70:AE75,AD70:AD75)</f>
        <v>0.83226526543948864</v>
      </c>
      <c r="AD70" s="327">
        <f t="shared" ref="AD70:AE74" si="20">LOG(D70)</f>
        <v>0.30136861331614262</v>
      </c>
      <c r="AE70" s="327">
        <f t="shared" si="20"/>
        <v>3.8119259482339145</v>
      </c>
      <c r="AF70" s="327">
        <f>AB70*D70^AC70</f>
        <v>5053.8759139412823</v>
      </c>
    </row>
    <row r="71" spans="1:32" x14ac:dyDescent="0.25">
      <c r="A71" s="30" t="str">
        <f t="shared" si="18"/>
        <v>SHW</v>
      </c>
      <c r="B71" s="322" t="s">
        <v>4</v>
      </c>
      <c r="C71" s="322">
        <v>25</v>
      </c>
      <c r="D71" s="300">
        <v>7.5662433333333325</v>
      </c>
      <c r="E71" s="300">
        <v>11211.230423333336</v>
      </c>
      <c r="F71" s="332"/>
      <c r="R71" s="327">
        <f t="shared" si="19"/>
        <v>0.13216598461676052</v>
      </c>
      <c r="S71" s="327">
        <f t="shared" si="19"/>
        <v>8.9196275719991737E-5</v>
      </c>
      <c r="T71" s="329"/>
      <c r="U71" s="329"/>
      <c r="V71" s="329"/>
      <c r="W71" s="329"/>
      <c r="X71" s="328">
        <f>J70*(I70*D71/(1+I70*D71))</f>
        <v>12591.42994044015</v>
      </c>
      <c r="Y71" s="328">
        <f>(E71-X71)^2</f>
        <v>1904950.7070218821</v>
      </c>
      <c r="AD71" s="327">
        <f t="shared" si="20"/>
        <v>0.87888030426105823</v>
      </c>
      <c r="AE71" s="327">
        <f t="shared" si="20"/>
        <v>4.049653278673464</v>
      </c>
      <c r="AF71" s="327">
        <f>AB70*D71^AC70</f>
        <v>15285.072231948592</v>
      </c>
    </row>
    <row r="72" spans="1:32" x14ac:dyDescent="0.25">
      <c r="A72" s="30" t="str">
        <f t="shared" si="18"/>
        <v>SHW</v>
      </c>
      <c r="B72" s="322" t="s">
        <v>4</v>
      </c>
      <c r="C72" s="322">
        <v>50</v>
      </c>
      <c r="D72" s="300">
        <v>14.951379999999999</v>
      </c>
      <c r="E72" s="300">
        <v>23672.041953333341</v>
      </c>
      <c r="F72" s="332"/>
      <c r="R72" s="327">
        <f t="shared" si="19"/>
        <v>6.6883458249338862E-2</v>
      </c>
      <c r="S72" s="327">
        <f t="shared" si="19"/>
        <v>4.224392648388267E-5</v>
      </c>
      <c r="T72" s="329"/>
      <c r="U72" s="329"/>
      <c r="V72" s="329"/>
      <c r="W72" s="329"/>
      <c r="X72" s="328">
        <f>J70*(I70*D72/(1+I70*D72))</f>
        <v>24780.775584670213</v>
      </c>
      <c r="Y72" s="328">
        <f>(E72-X72)^2</f>
        <v>1229290.2652574475</v>
      </c>
      <c r="AD72" s="327">
        <f t="shared" si="20"/>
        <v>1.1746812795317201</v>
      </c>
      <c r="AE72" s="327">
        <f t="shared" si="20"/>
        <v>4.374235721841873</v>
      </c>
      <c r="AF72" s="327">
        <f>AB70*D72^AC70</f>
        <v>26943.398382506195</v>
      </c>
    </row>
    <row r="73" spans="1:32" x14ac:dyDescent="0.25">
      <c r="A73" s="30" t="str">
        <f t="shared" si="18"/>
        <v>SHW</v>
      </c>
      <c r="B73" s="322" t="s">
        <v>4</v>
      </c>
      <c r="C73" s="322">
        <v>100</v>
      </c>
      <c r="D73" s="300">
        <v>26.292909999999999</v>
      </c>
      <c r="E73" s="300">
        <v>44270.163756666669</v>
      </c>
      <c r="F73" s="332"/>
      <c r="R73" s="327">
        <f t="shared" si="19"/>
        <v>3.8033066708858018E-2</v>
      </c>
      <c r="S73" s="327">
        <f t="shared" si="19"/>
        <v>2.2588576936298534E-5</v>
      </c>
      <c r="T73" s="329"/>
      <c r="U73" s="329"/>
      <c r="V73" s="329"/>
      <c r="W73" s="329"/>
      <c r="X73" s="328">
        <f>J70*(I70*D73/(1+I70*D73))</f>
        <v>43309.331894542338</v>
      </c>
      <c r="Y73" s="328">
        <f>(E73-X73)^2</f>
        <v>923197.8672733088</v>
      </c>
      <c r="AD73" s="327">
        <f t="shared" si="20"/>
        <v>1.4198386548398592</v>
      </c>
      <c r="AE73" s="327">
        <f t="shared" si="20"/>
        <v>4.6461111284501646</v>
      </c>
      <c r="AF73" s="327">
        <f>AB70*D73^AC70</f>
        <v>43101.098662885277</v>
      </c>
    </row>
    <row r="74" spans="1:32" x14ac:dyDescent="0.25">
      <c r="A74" s="30" t="str">
        <f t="shared" si="18"/>
        <v>SHW</v>
      </c>
      <c r="B74" s="322" t="s">
        <v>4</v>
      </c>
      <c r="C74" s="322">
        <v>250</v>
      </c>
      <c r="D74" s="300">
        <v>80.687399999999997</v>
      </c>
      <c r="E74" s="300">
        <v>129027.06593333335</v>
      </c>
      <c r="F74" s="332"/>
      <c r="R74" s="327">
        <f t="shared" si="19"/>
        <v>1.2393508775843564E-2</v>
      </c>
      <c r="S74" s="327">
        <f t="shared" si="19"/>
        <v>7.7503118649283032E-6</v>
      </c>
      <c r="T74" s="329"/>
      <c r="U74" s="329"/>
      <c r="V74" s="329"/>
      <c r="W74" s="329"/>
      <c r="X74" s="328">
        <f>J70*(I70*D74/(1+I70*D74))</f>
        <v>129083.33883107558</v>
      </c>
      <c r="Y74" s="328">
        <f>(E74-X74)^2</f>
        <v>3166.6390203083238</v>
      </c>
      <c r="AD74" s="327">
        <f t="shared" si="20"/>
        <v>1.9068057213675818</v>
      </c>
      <c r="AE74" s="327">
        <f t="shared" si="20"/>
        <v>5.1106808215591846</v>
      </c>
      <c r="AF74" s="327">
        <f>AB70*D74^AC70</f>
        <v>109590.80461033733</v>
      </c>
    </row>
    <row r="75" spans="1:32" x14ac:dyDescent="0.25">
      <c r="A75" s="30" t="str">
        <f t="shared" si="18"/>
        <v>SHW</v>
      </c>
      <c r="B75" s="322" t="s">
        <v>4</v>
      </c>
      <c r="C75" s="322">
        <v>500</v>
      </c>
      <c r="D75" s="338">
        <v>9.9505945948371348</v>
      </c>
      <c r="E75" s="339">
        <v>254480.74273873851</v>
      </c>
      <c r="R75" s="340"/>
      <c r="S75" s="340"/>
      <c r="T75" s="341"/>
      <c r="U75" s="341"/>
      <c r="V75" s="341"/>
      <c r="W75" s="341"/>
      <c r="X75" s="342"/>
      <c r="Y75" s="342"/>
      <c r="AD75" s="340"/>
      <c r="AE75" s="340"/>
      <c r="AF75" s="340"/>
    </row>
    <row r="76" spans="1:32" x14ac:dyDescent="0.25">
      <c r="R76" s="330"/>
      <c r="S76" s="330"/>
      <c r="T76" s="329"/>
      <c r="U76" s="329"/>
      <c r="V76" s="329"/>
      <c r="W76" s="329"/>
      <c r="X76" s="327" t="s">
        <v>200</v>
      </c>
      <c r="Y76" s="336">
        <f>SUM(Y70:Y75)</f>
        <v>13945939.530582087</v>
      </c>
    </row>
  </sheetData>
  <mergeCells count="3">
    <mergeCell ref="B1:E1"/>
    <mergeCell ref="G1:Y1"/>
    <mergeCell ref="AA1:AN1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2F1E-1C0F-4A33-B595-1596D3C65C94}">
  <dimension ref="A1:M32"/>
  <sheetViews>
    <sheetView topLeftCell="E1" zoomScale="80" zoomScaleNormal="80" workbookViewId="0">
      <selection activeCell="R33" sqref="R33"/>
    </sheetView>
  </sheetViews>
  <sheetFormatPr defaultRowHeight="15" x14ac:dyDescent="0.25"/>
  <cols>
    <col min="1" max="1" width="18.140625" bestFit="1" customWidth="1"/>
    <col min="16" max="16" width="12.140625" bestFit="1" customWidth="1"/>
    <col min="17" max="17" width="17" bestFit="1" customWidth="1"/>
    <col min="18" max="18" width="15.5703125" bestFit="1" customWidth="1"/>
    <col min="19" max="24" width="12" bestFit="1" customWidth="1"/>
  </cols>
  <sheetData>
    <row r="1" spans="1:13" x14ac:dyDescent="0.25">
      <c r="A1" s="21" t="s">
        <v>18</v>
      </c>
      <c r="B1" s="377" t="s">
        <v>0</v>
      </c>
      <c r="C1" s="377"/>
      <c r="D1" s="377" t="s">
        <v>1</v>
      </c>
      <c r="E1" s="377"/>
      <c r="F1" s="378" t="s">
        <v>2</v>
      </c>
      <c r="G1" s="379"/>
      <c r="H1" s="377" t="s">
        <v>3</v>
      </c>
      <c r="I1" s="377"/>
      <c r="J1" s="377" t="s">
        <v>4</v>
      </c>
      <c r="K1" s="377"/>
      <c r="L1" s="377" t="s">
        <v>5</v>
      </c>
      <c r="M1" s="377"/>
    </row>
    <row r="2" spans="1:13" x14ac:dyDescent="0.25">
      <c r="A2" s="21" t="s">
        <v>19</v>
      </c>
      <c r="B2" s="22" t="s">
        <v>16</v>
      </c>
      <c r="C2" s="22" t="s">
        <v>17</v>
      </c>
      <c r="D2" s="22" t="s">
        <v>16</v>
      </c>
      <c r="E2" s="22" t="s">
        <v>17</v>
      </c>
      <c r="F2" s="24" t="s">
        <v>16</v>
      </c>
      <c r="G2" s="24" t="s">
        <v>17</v>
      </c>
      <c r="H2" s="22" t="s">
        <v>16</v>
      </c>
      <c r="I2" s="22" t="s">
        <v>17</v>
      </c>
      <c r="J2" s="22" t="s">
        <v>16</v>
      </c>
      <c r="K2" s="22" t="s">
        <v>17</v>
      </c>
      <c r="L2" s="22" t="s">
        <v>16</v>
      </c>
      <c r="M2" s="22" t="s">
        <v>17</v>
      </c>
    </row>
    <row r="3" spans="1:13" x14ac:dyDescent="0.25">
      <c r="A3" s="21">
        <v>0</v>
      </c>
      <c r="B3" s="30">
        <f>B20/1000</f>
        <v>1.7899999999999999E-2</v>
      </c>
      <c r="C3" s="30">
        <v>12.240249180470137</v>
      </c>
      <c r="D3" s="30">
        <f>D20/1000</f>
        <v>5.5200000000000006E-3</v>
      </c>
      <c r="E3" s="30">
        <v>1.4570861333497023</v>
      </c>
      <c r="F3" s="30">
        <f>F20/1000</f>
        <v>5.5599999999999998E-3</v>
      </c>
      <c r="G3" s="30">
        <v>0</v>
      </c>
      <c r="H3" s="30">
        <f>H20/1000</f>
        <v>4.103333333333333E-3</v>
      </c>
      <c r="I3" s="30">
        <v>2.3378907872981012</v>
      </c>
      <c r="J3" s="30">
        <f>J20/1000</f>
        <v>0.16579333333333332</v>
      </c>
      <c r="K3" s="30">
        <v>24.892734549127649</v>
      </c>
      <c r="L3" s="30">
        <f>L20/1000</f>
        <v>9.056666666666666E-3</v>
      </c>
      <c r="M3" s="30">
        <v>3.5564776582080966</v>
      </c>
    </row>
    <row r="4" spans="1:13" x14ac:dyDescent="0.25">
      <c r="A4" s="21">
        <v>10</v>
      </c>
      <c r="B4" s="30">
        <f t="shared" ref="B4:D9" si="0">B21/1000</f>
        <v>6.2875066666666672</v>
      </c>
      <c r="C4" s="30">
        <v>688.14412606178166</v>
      </c>
      <c r="D4" s="30">
        <f t="shared" si="0"/>
        <v>7.0340266666666675</v>
      </c>
      <c r="E4" s="30">
        <v>795.07564937767654</v>
      </c>
      <c r="F4" s="30">
        <f t="shared" ref="F4" si="1">F21/1000</f>
        <v>5.5599999999999998E-3</v>
      </c>
      <c r="G4" s="30">
        <v>0</v>
      </c>
      <c r="H4" s="30">
        <f t="shared" ref="H4" si="2">H21/1000</f>
        <v>8.069306666666666</v>
      </c>
      <c r="I4" s="30">
        <v>713.99273668107674</v>
      </c>
      <c r="J4" s="30">
        <f t="shared" ref="J4" si="3">J21/1000</f>
        <v>6.4872400000000008</v>
      </c>
      <c r="K4" s="30">
        <v>857.71859651052739</v>
      </c>
      <c r="L4" s="30">
        <f t="shared" ref="L4" si="4">L21/1000</f>
        <v>7.928093333333333</v>
      </c>
      <c r="M4" s="30">
        <v>1698.7802993422474</v>
      </c>
    </row>
    <row r="5" spans="1:13" x14ac:dyDescent="0.25">
      <c r="A5" s="21">
        <v>25</v>
      </c>
      <c r="B5" s="30">
        <f t="shared" si="0"/>
        <v>11.386183333333335</v>
      </c>
      <c r="C5" s="30">
        <v>765.05889853875487</v>
      </c>
      <c r="D5" s="30">
        <f t="shared" si="0"/>
        <v>12.034686666666666</v>
      </c>
      <c r="E5" s="30">
        <v>291.37163663152467</v>
      </c>
      <c r="F5" s="30">
        <f t="shared" ref="F5" si="5">F22/1000</f>
        <v>5.5599999999999998E-3</v>
      </c>
      <c r="G5" s="30">
        <v>0</v>
      </c>
      <c r="H5" s="30">
        <f t="shared" ref="H5" si="6">H22/1000</f>
        <v>14.179583333333333</v>
      </c>
      <c r="I5" s="30">
        <v>187.25404677425064</v>
      </c>
      <c r="J5" s="30">
        <f t="shared" ref="J5" si="7">J22/1000</f>
        <v>11.218796666666668</v>
      </c>
      <c r="K5" s="30">
        <v>474.91716481227871</v>
      </c>
      <c r="L5" s="30">
        <f t="shared" ref="L5" si="8">L22/1000</f>
        <v>10.196033333333332</v>
      </c>
      <c r="M5" s="30">
        <v>917.67016603643231</v>
      </c>
    </row>
    <row r="6" spans="1:13" x14ac:dyDescent="0.25">
      <c r="A6" s="21">
        <v>50</v>
      </c>
      <c r="B6" s="30">
        <f t="shared" si="0"/>
        <v>23.897313333333337</v>
      </c>
      <c r="C6" s="30">
        <v>6541.8460158760454</v>
      </c>
      <c r="D6" s="30">
        <f t="shared" si="0"/>
        <v>25.531089999999995</v>
      </c>
      <c r="E6" s="30">
        <v>7396.7295842351996</v>
      </c>
      <c r="F6" s="30">
        <f t="shared" ref="F6" si="9">F23/1000</f>
        <v>5.5599999999999998E-3</v>
      </c>
      <c r="G6" s="30">
        <v>0</v>
      </c>
      <c r="H6" s="30">
        <f t="shared" ref="H6" si="10">H23/1000</f>
        <v>31.35</v>
      </c>
      <c r="I6" s="30">
        <v>6567.2986528937545</v>
      </c>
      <c r="J6" s="30">
        <f t="shared" ref="J6" si="11">J23/1000</f>
        <v>23.686993333333337</v>
      </c>
      <c r="K6" s="30">
        <v>5016.4167840036034</v>
      </c>
      <c r="L6" s="30">
        <f t="shared" ref="L6" si="12">L23/1000</f>
        <v>24.743473333333331</v>
      </c>
      <c r="M6" s="30">
        <v>6107.8264120416297</v>
      </c>
    </row>
    <row r="7" spans="1:13" x14ac:dyDescent="0.25">
      <c r="A7" s="29">
        <v>100</v>
      </c>
      <c r="B7" s="30">
        <f t="shared" si="0"/>
        <v>45.938960000000002</v>
      </c>
      <c r="C7" s="30">
        <v>1878.4037496768372</v>
      </c>
      <c r="D7" s="30">
        <f t="shared" si="0"/>
        <v>47.425136666666667</v>
      </c>
      <c r="E7" s="30">
        <v>888.25282292449447</v>
      </c>
      <c r="F7" s="30">
        <f t="shared" ref="F7" si="13">F24/1000</f>
        <v>5.5599999999999998E-3</v>
      </c>
      <c r="G7" s="30">
        <v>0</v>
      </c>
      <c r="H7" s="30">
        <f t="shared" ref="H7" si="14">H24/1000</f>
        <v>57.62289333333333</v>
      </c>
      <c r="I7" s="30">
        <v>1952.8376192692847</v>
      </c>
      <c r="J7" s="30">
        <f t="shared" ref="J7" si="15">J24/1000</f>
        <v>44.296456666666664</v>
      </c>
      <c r="K7" s="30">
        <v>2628.5261273446267</v>
      </c>
      <c r="L7" s="30">
        <f t="shared" ref="L7" si="16">L24/1000</f>
        <v>41.300186666666669</v>
      </c>
      <c r="M7" s="30">
        <v>5433.7875207292691</v>
      </c>
    </row>
    <row r="8" spans="1:13" x14ac:dyDescent="0.25">
      <c r="A8" s="29">
        <v>250</v>
      </c>
      <c r="B8" s="30">
        <f t="shared" si="0"/>
        <v>132.89525333333333</v>
      </c>
      <c r="C8" s="30">
        <v>20098.073689412024</v>
      </c>
      <c r="D8" s="30">
        <f t="shared" si="0"/>
        <v>144.21030333333334</v>
      </c>
      <c r="E8" s="30">
        <v>26771.8479722755</v>
      </c>
      <c r="F8" s="30">
        <f t="shared" ref="F8" si="17">F25/1000</f>
        <v>5.5599999999999998E-3</v>
      </c>
      <c r="G8" s="30">
        <v>0</v>
      </c>
      <c r="H8" s="30">
        <f t="shared" ref="H8" si="18">H25/1000</f>
        <v>170.66261666666668</v>
      </c>
      <c r="I8" s="30">
        <v>16722.594767847291</v>
      </c>
      <c r="J8" s="30">
        <f t="shared" ref="J8" si="19">J25/1000</f>
        <v>129.10775333333333</v>
      </c>
      <c r="K8" s="30">
        <v>26922.579551605602</v>
      </c>
      <c r="L8" s="30">
        <f t="shared" ref="L8" si="20">L25/1000</f>
        <v>143.32696666666666</v>
      </c>
      <c r="M8" s="30">
        <v>25398.597617382846</v>
      </c>
    </row>
    <row r="9" spans="1:13" x14ac:dyDescent="0.25">
      <c r="A9" s="29">
        <v>500</v>
      </c>
      <c r="B9" s="30">
        <f t="shared" si="0"/>
        <v>285.71490999999997</v>
      </c>
      <c r="C9" s="30">
        <v>42065.007657306189</v>
      </c>
      <c r="D9" s="30">
        <f t="shared" si="0"/>
        <v>298.40333333333331</v>
      </c>
      <c r="E9" s="30">
        <v>30473.634839143055</v>
      </c>
      <c r="F9" s="30">
        <f t="shared" ref="F9" si="21">F26/1000</f>
        <v>5.3733333333333324E-3</v>
      </c>
      <c r="G9" s="30">
        <v>0.32331615074619019</v>
      </c>
      <c r="H9" s="30">
        <f t="shared" ref="H9" si="22">H26/1000</f>
        <v>330.1635766666667</v>
      </c>
      <c r="I9" s="30">
        <v>23016.196860831147</v>
      </c>
      <c r="J9" s="30">
        <f t="shared" ref="J9" si="23">J26/1000</f>
        <v>254.49069333333335</v>
      </c>
      <c r="K9" s="30">
        <v>34565.154237344526</v>
      </c>
      <c r="L9" s="30">
        <f t="shared" ref="L9" si="24">L26/1000</f>
        <v>256.4678833333333</v>
      </c>
      <c r="M9" s="30">
        <v>56241.540164225225</v>
      </c>
    </row>
    <row r="11" spans="1:13" x14ac:dyDescent="0.25">
      <c r="A11" t="s">
        <v>20</v>
      </c>
      <c r="B11">
        <f>SLOPE(B3:B9,$A$3:$A$9)</f>
        <v>0.57067529438892239</v>
      </c>
      <c r="D11">
        <f>SLOPE(D3:D9,$A$3:$A$9)</f>
        <v>0.59865518818982577</v>
      </c>
      <c r="H11">
        <f>SLOPE(H3:H9,$A$3:$A$9)</f>
        <v>0.66601572470984338</v>
      </c>
      <c r="J11">
        <f>SLOPE(J3:J9,$A$3:$A$9)</f>
        <v>0.51174173924434807</v>
      </c>
      <c r="L11">
        <f>SLOPE(L3:L9,$A$3:$A$9)</f>
        <v>0.52342416955341353</v>
      </c>
    </row>
    <row r="12" spans="1:13" x14ac:dyDescent="0.25">
      <c r="A12" t="s">
        <v>21</v>
      </c>
      <c r="B12">
        <f>INTERCEPT(B3:B9,$A$3:$A$9)</f>
        <v>-3.9204819409965381</v>
      </c>
      <c r="D12">
        <f>INTERCEPT(D3:D9,$A$3:$A$9)</f>
        <v>-3.5855006129743572</v>
      </c>
      <c r="H12">
        <f>INTERCEPT(H3:H9,$A$3:$A$9)</f>
        <v>-1.5246603719576513</v>
      </c>
      <c r="J12">
        <f>INTERCEPT(J3:J9,$A$3:$A$9)</f>
        <v>-1.2892570752569696</v>
      </c>
      <c r="L12">
        <f>INTERCEPT(L3:L9,$A$3:$A$9)</f>
        <v>-0.77570074272976797</v>
      </c>
    </row>
    <row r="14" spans="1:13" x14ac:dyDescent="0.25">
      <c r="A14" t="s">
        <v>22</v>
      </c>
    </row>
    <row r="15" spans="1:13" x14ac:dyDescent="0.25">
      <c r="A15">
        <v>50</v>
      </c>
      <c r="B15" s="20">
        <f>$A$15*B11+B12</f>
        <v>24.61328277844958</v>
      </c>
      <c r="D15" s="20">
        <f>$A$15*D11+D12</f>
        <v>26.347258796516932</v>
      </c>
      <c r="H15" s="20">
        <f>$A$15*H11+H12</f>
        <v>31.776125863534517</v>
      </c>
      <c r="J15" s="20">
        <f>$A$15*J11+J12</f>
        <v>24.297829886960432</v>
      </c>
      <c r="L15" s="20">
        <f>$A$15*L11+L12</f>
        <v>25.39550773494091</v>
      </c>
    </row>
    <row r="18" spans="1:13" x14ac:dyDescent="0.25">
      <c r="A18" s="21" t="s">
        <v>18</v>
      </c>
      <c r="B18" s="377" t="s">
        <v>0</v>
      </c>
      <c r="C18" s="377"/>
      <c r="D18" s="377" t="s">
        <v>1</v>
      </c>
      <c r="E18" s="377"/>
      <c r="F18" s="378" t="s">
        <v>2</v>
      </c>
      <c r="G18" s="379"/>
      <c r="H18" s="377" t="s">
        <v>3</v>
      </c>
      <c r="I18" s="377"/>
      <c r="J18" s="377" t="s">
        <v>4</v>
      </c>
      <c r="K18" s="377"/>
      <c r="L18" s="377" t="s">
        <v>5</v>
      </c>
      <c r="M18" s="377"/>
    </row>
    <row r="19" spans="1:13" x14ac:dyDescent="0.25">
      <c r="A19" s="21" t="s">
        <v>169</v>
      </c>
      <c r="B19" s="24" t="s">
        <v>16</v>
      </c>
      <c r="C19" s="24" t="s">
        <v>17</v>
      </c>
      <c r="D19" s="24" t="s">
        <v>16</v>
      </c>
      <c r="E19" s="24" t="s">
        <v>17</v>
      </c>
      <c r="F19" s="24" t="s">
        <v>16</v>
      </c>
      <c r="G19" s="24" t="s">
        <v>17</v>
      </c>
      <c r="H19" s="24" t="s">
        <v>16</v>
      </c>
      <c r="I19" s="24" t="s">
        <v>17</v>
      </c>
      <c r="J19" s="24" t="s">
        <v>16</v>
      </c>
      <c r="K19" s="24" t="s">
        <v>17</v>
      </c>
      <c r="L19" s="24" t="s">
        <v>16</v>
      </c>
      <c r="M19" s="24" t="s">
        <v>17</v>
      </c>
    </row>
    <row r="20" spans="1:13" x14ac:dyDescent="0.25">
      <c r="A20" s="21">
        <v>0</v>
      </c>
      <c r="B20" s="30">
        <v>17.899999999999999</v>
      </c>
      <c r="C20" s="30">
        <v>12.240249180470137</v>
      </c>
      <c r="D20" s="30">
        <v>5.5200000000000005</v>
      </c>
      <c r="E20" s="30">
        <v>1.4570861333497023</v>
      </c>
      <c r="F20" s="30">
        <v>5.56</v>
      </c>
      <c r="G20" s="30">
        <v>0</v>
      </c>
      <c r="H20" s="30">
        <v>4.1033333333333326</v>
      </c>
      <c r="I20" s="30">
        <v>2.3378907872981012</v>
      </c>
      <c r="J20" s="30">
        <v>165.79333333333332</v>
      </c>
      <c r="K20" s="30">
        <v>24.892734549127649</v>
      </c>
      <c r="L20" s="30">
        <v>9.0566666666666666</v>
      </c>
      <c r="M20" s="30">
        <v>3.5564776582080966</v>
      </c>
    </row>
    <row r="21" spans="1:13" x14ac:dyDescent="0.25">
      <c r="A21" s="21">
        <v>10</v>
      </c>
      <c r="B21" s="30">
        <v>6287.5066666666671</v>
      </c>
      <c r="C21" s="30">
        <v>688.14412606178166</v>
      </c>
      <c r="D21" s="30">
        <v>7034.0266666666676</v>
      </c>
      <c r="E21" s="30">
        <v>795.07564937767654</v>
      </c>
      <c r="F21" s="30">
        <v>5.56</v>
      </c>
      <c r="G21" s="30">
        <v>0</v>
      </c>
      <c r="H21" s="30">
        <v>8069.3066666666664</v>
      </c>
      <c r="I21" s="30">
        <v>713.99273668107674</v>
      </c>
      <c r="J21" s="30">
        <v>6487.2400000000007</v>
      </c>
      <c r="K21" s="30">
        <v>857.71859651052739</v>
      </c>
      <c r="L21" s="30">
        <v>7928.0933333333332</v>
      </c>
      <c r="M21" s="30">
        <v>1698.7802993422474</v>
      </c>
    </row>
    <row r="22" spans="1:13" x14ac:dyDescent="0.25">
      <c r="A22" s="21">
        <v>25</v>
      </c>
      <c r="B22" s="30">
        <v>11386.183333333334</v>
      </c>
      <c r="C22" s="30">
        <v>765.05889853875487</v>
      </c>
      <c r="D22" s="30">
        <v>12034.686666666666</v>
      </c>
      <c r="E22" s="30">
        <v>291.37163663152467</v>
      </c>
      <c r="F22" s="30">
        <v>5.56</v>
      </c>
      <c r="G22" s="30">
        <v>0</v>
      </c>
      <c r="H22" s="30">
        <v>14179.583333333334</v>
      </c>
      <c r="I22" s="30">
        <v>187.25404677425064</v>
      </c>
      <c r="J22" s="30">
        <v>11218.796666666667</v>
      </c>
      <c r="K22" s="30">
        <v>474.91716481227871</v>
      </c>
      <c r="L22" s="30">
        <v>10196.033333333333</v>
      </c>
      <c r="M22" s="30">
        <v>917.67016603643231</v>
      </c>
    </row>
    <row r="23" spans="1:13" x14ac:dyDescent="0.25">
      <c r="A23" s="21">
        <v>50</v>
      </c>
      <c r="B23" s="30">
        <v>23897.313333333335</v>
      </c>
      <c r="C23" s="30">
        <v>6541.8460158760454</v>
      </c>
      <c r="D23" s="30">
        <v>25531.089999999997</v>
      </c>
      <c r="E23" s="30">
        <v>7396.7295842351996</v>
      </c>
      <c r="F23" s="30">
        <v>5.56</v>
      </c>
      <c r="G23" s="30">
        <v>0</v>
      </c>
      <c r="H23" s="30">
        <v>31350</v>
      </c>
      <c r="I23" s="30">
        <v>6567.2986528937545</v>
      </c>
      <c r="J23" s="30">
        <v>23686.993333333336</v>
      </c>
      <c r="K23" s="30">
        <v>5016.4167840036034</v>
      </c>
      <c r="L23" s="30">
        <v>24743.473333333332</v>
      </c>
      <c r="M23" s="30">
        <v>6107.8264120416297</v>
      </c>
    </row>
    <row r="24" spans="1:13" x14ac:dyDescent="0.25">
      <c r="A24" s="29">
        <v>100</v>
      </c>
      <c r="B24" s="30">
        <v>45938.96</v>
      </c>
      <c r="C24" s="30">
        <v>1878.4037496768372</v>
      </c>
      <c r="D24" s="30">
        <v>47425.136666666665</v>
      </c>
      <c r="E24" s="30">
        <v>888.25282292449447</v>
      </c>
      <c r="F24" s="30">
        <v>5.56</v>
      </c>
      <c r="G24" s="30">
        <v>0</v>
      </c>
      <c r="H24" s="30">
        <v>57622.893333333333</v>
      </c>
      <c r="I24" s="30">
        <v>1952.8376192692847</v>
      </c>
      <c r="J24" s="30">
        <v>44296.456666666665</v>
      </c>
      <c r="K24" s="30">
        <v>2628.5261273446267</v>
      </c>
      <c r="L24" s="30">
        <v>41300.186666666668</v>
      </c>
      <c r="M24" s="30">
        <v>5433.7875207292691</v>
      </c>
    </row>
    <row r="25" spans="1:13" x14ac:dyDescent="0.25">
      <c r="A25" s="29">
        <v>250</v>
      </c>
      <c r="B25" s="30">
        <v>132895.25333333333</v>
      </c>
      <c r="C25" s="30">
        <v>20098.073689412024</v>
      </c>
      <c r="D25" s="30">
        <v>144210.30333333334</v>
      </c>
      <c r="E25" s="30">
        <v>26771.8479722755</v>
      </c>
      <c r="F25" s="30">
        <v>5.56</v>
      </c>
      <c r="G25" s="30">
        <v>0</v>
      </c>
      <c r="H25" s="30">
        <v>170662.61666666667</v>
      </c>
      <c r="I25" s="30">
        <v>16722.594767847291</v>
      </c>
      <c r="J25" s="30">
        <v>129107.75333333334</v>
      </c>
      <c r="K25" s="30">
        <v>26922.579551605602</v>
      </c>
      <c r="L25" s="30">
        <v>143326.96666666667</v>
      </c>
      <c r="M25" s="30">
        <v>25398.597617382846</v>
      </c>
    </row>
    <row r="26" spans="1:13" x14ac:dyDescent="0.25">
      <c r="A26" s="29">
        <v>500</v>
      </c>
      <c r="B26" s="30">
        <v>285714.90999999997</v>
      </c>
      <c r="C26" s="30">
        <v>42065.007657306189</v>
      </c>
      <c r="D26" s="30">
        <v>298403.33333333331</v>
      </c>
      <c r="E26" s="30">
        <v>30473.634839143055</v>
      </c>
      <c r="F26" s="30">
        <v>5.3733333333333322</v>
      </c>
      <c r="G26" s="30">
        <v>0.32331615074619019</v>
      </c>
      <c r="H26" s="30">
        <v>330163.57666666672</v>
      </c>
      <c r="I26" s="30">
        <v>23016.196860831147</v>
      </c>
      <c r="J26" s="30">
        <v>254490.69333333336</v>
      </c>
      <c r="K26" s="30">
        <v>34565.154237344526</v>
      </c>
      <c r="L26" s="30">
        <v>256467.8833333333</v>
      </c>
      <c r="M26" s="30">
        <v>56241.540164225225</v>
      </c>
    </row>
    <row r="28" spans="1:13" x14ac:dyDescent="0.25">
      <c r="A28" t="s">
        <v>20</v>
      </c>
      <c r="B28">
        <f>SLOPE(B20:B26,$A$3:$A$9)</f>
        <v>570.67529438892234</v>
      </c>
      <c r="D28">
        <f>SLOPE(D20:D26,$A$3:$A$9)</f>
        <v>598.65518818982571</v>
      </c>
      <c r="H28">
        <f>SLOPE(H20:H26,$A$3:$A$9)</f>
        <v>666.01572470984343</v>
      </c>
      <c r="J28">
        <f>SLOPE(J20:J26,$A$3:$A$9)</f>
        <v>511.74173924434803</v>
      </c>
      <c r="L28">
        <f>SLOPE(L20:L26,$A$3:$A$9)</f>
        <v>523.42416955341366</v>
      </c>
    </row>
    <row r="29" spans="1:13" x14ac:dyDescent="0.25">
      <c r="A29" t="s">
        <v>21</v>
      </c>
      <c r="B29">
        <f>INTERCEPT(B20:B26,$A$3:$A$9)</f>
        <v>-3920.4819409965421</v>
      </c>
      <c r="D29">
        <f>INTERCEPT(D20:D26,$A$3:$A$9)</f>
        <v>-3585.5006129743415</v>
      </c>
      <c r="H29">
        <f>INTERCEPT(H20:H26,$A$3:$A$9)</f>
        <v>-1524.6603719576524</v>
      </c>
      <c r="J29">
        <f>INTERCEPT(J20:J26,$A$3:$A$9)</f>
        <v>-1289.2570752569736</v>
      </c>
      <c r="L29">
        <f>INTERCEPT(L20:L26,$A$3:$A$9)</f>
        <v>-775.700742729794</v>
      </c>
    </row>
    <row r="31" spans="1:13" x14ac:dyDescent="0.25">
      <c r="A31" t="s">
        <v>22</v>
      </c>
    </row>
    <row r="32" spans="1:13" x14ac:dyDescent="0.25">
      <c r="A32">
        <v>50</v>
      </c>
      <c r="B32" s="20">
        <f>$A$15*B28+B29</f>
        <v>24613.282778449575</v>
      </c>
      <c r="D32" s="20">
        <f>$A$15*D28+D29</f>
        <v>26347.258796516944</v>
      </c>
      <c r="H32" s="20">
        <f>$A$15*H28+H29</f>
        <v>31776.125863534522</v>
      </c>
      <c r="J32" s="20">
        <f>$A$15*J28+J29</f>
        <v>24297.829886960426</v>
      </c>
      <c r="L32" s="20">
        <f>$A$15*L28+L29</f>
        <v>25395.507734940889</v>
      </c>
    </row>
  </sheetData>
  <mergeCells count="12">
    <mergeCell ref="L18:M18"/>
    <mergeCell ref="B18:C18"/>
    <mergeCell ref="D18:E18"/>
    <mergeCell ref="F18:G18"/>
    <mergeCell ref="H18:I18"/>
    <mergeCell ref="J18:K18"/>
    <mergeCell ref="B1:C1"/>
    <mergeCell ref="D1:E1"/>
    <mergeCell ref="H1:I1"/>
    <mergeCell ref="J1:K1"/>
    <mergeCell ref="L1:M1"/>
    <mergeCell ref="F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Raw Data &amp; Graphs</vt:lpstr>
      <vt:lpstr>Kd Calcs</vt:lpstr>
      <vt:lpstr>Isotherms - HSM</vt:lpstr>
      <vt:lpstr>Isotherms - BM1</vt:lpstr>
      <vt:lpstr>Isotherms - BM2</vt:lpstr>
      <vt:lpstr>Isotherms - BM3</vt:lpstr>
      <vt:lpstr>Isotherms - HSM+BM1 (1-1)</vt:lpstr>
      <vt:lpstr>Isotherms - SHW</vt:lpstr>
      <vt:lpstr>PFAS Controls 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Lilly, Jacob</dc:creator>
  <cp:lastModifiedBy>Kaltenberg, Eliza M</cp:lastModifiedBy>
  <dcterms:created xsi:type="dcterms:W3CDTF">2020-07-31T17:33:31Z</dcterms:created>
  <dcterms:modified xsi:type="dcterms:W3CDTF">2021-03-05T00:18:03Z</dcterms:modified>
</cp:coreProperties>
</file>