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\\AA.AD.EPA.GOV\ORD\CIN\USERS\MAIN\F-K\hryu\Net MyDocuments\Working folder\backup\Research\Projects\Ferrate Disinfection\"/>
    </mc:Choice>
  </mc:AlternateContent>
  <bookViews>
    <workbookView xWindow="0" yWindow="0" windowWidth="14370" windowHeight="7980" activeTab="1"/>
  </bookViews>
  <sheets>
    <sheet name="Bacteria_Giardia" sheetId="1" r:id="rId1"/>
    <sheet name="manuscript figures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K18" i="1" l="1"/>
  <c r="BK19" i="1" s="1"/>
  <c r="BM26" i="1"/>
  <c r="BH26" i="1"/>
  <c r="BI26" i="1" s="1"/>
  <c r="BM25" i="1"/>
  <c r="BH25" i="1"/>
  <c r="BI25" i="1" s="1"/>
  <c r="BM24" i="1"/>
  <c r="BH24" i="1"/>
  <c r="BI24" i="1" s="1"/>
  <c r="BK24" i="1" s="1"/>
  <c r="BK25" i="1" s="1"/>
  <c r="BK26" i="1" s="1"/>
  <c r="BK23" i="1"/>
  <c r="BM19" i="1"/>
  <c r="BH19" i="1"/>
  <c r="BI19" i="1" s="1"/>
  <c r="BM18" i="1"/>
  <c r="BH18" i="1"/>
  <c r="BI18" i="1" s="1"/>
  <c r="BK17" i="1"/>
  <c r="BK11" i="1"/>
  <c r="BK5" i="1"/>
  <c r="BH15" i="1"/>
  <c r="BI15" i="1" s="1"/>
  <c r="BH14" i="1"/>
  <c r="BI14" i="1" s="1"/>
  <c r="BH13" i="1"/>
  <c r="BI13" i="1" s="1"/>
  <c r="BH12" i="1"/>
  <c r="BI12" i="1" s="1"/>
  <c r="BK12" i="1" s="1"/>
  <c r="BK13" i="1" s="1"/>
  <c r="BK14" i="1" s="1"/>
  <c r="BH7" i="1"/>
  <c r="BI7" i="1" s="1"/>
  <c r="BH8" i="1"/>
  <c r="BI8" i="1" s="1"/>
  <c r="BH9" i="1"/>
  <c r="BI9" i="1" s="1"/>
  <c r="BH6" i="1"/>
  <c r="BI6" i="1" s="1"/>
  <c r="BK6" i="1" s="1"/>
  <c r="BM13" i="1"/>
  <c r="BM14" i="1"/>
  <c r="BM15" i="1"/>
  <c r="BM12" i="1"/>
  <c r="BA41" i="1"/>
  <c r="BA35" i="1"/>
  <c r="BA29" i="1"/>
  <c r="BA23" i="1"/>
  <c r="BA17" i="1"/>
  <c r="BA11" i="1"/>
  <c r="BA5" i="1"/>
  <c r="AS41" i="1"/>
  <c r="AS35" i="1"/>
  <c r="AS29" i="1"/>
  <c r="AS23" i="1"/>
  <c r="AS17" i="1"/>
  <c r="AS11" i="1"/>
  <c r="AS5" i="1"/>
  <c r="AK77" i="1"/>
  <c r="AK71" i="1"/>
  <c r="AK65" i="1"/>
  <c r="AK59" i="1"/>
  <c r="AK53" i="1"/>
  <c r="AK47" i="1"/>
  <c r="AK41" i="1"/>
  <c r="AK35" i="1"/>
  <c r="AK29" i="1"/>
  <c r="AK23" i="1"/>
  <c r="AK17" i="1"/>
  <c r="AK11" i="1"/>
  <c r="AK5" i="1"/>
  <c r="AC71" i="1"/>
  <c r="AC65" i="1"/>
  <c r="AC59" i="1"/>
  <c r="AC53" i="1"/>
  <c r="AC47" i="1"/>
  <c r="AC41" i="1"/>
  <c r="AC35" i="1"/>
  <c r="AC29" i="1"/>
  <c r="AC23" i="1"/>
  <c r="AC17" i="1"/>
  <c r="AC11" i="1"/>
  <c r="AC5" i="1"/>
  <c r="U77" i="1"/>
  <c r="U71" i="1"/>
  <c r="U65" i="1"/>
  <c r="U59" i="1"/>
  <c r="U53" i="1"/>
  <c r="U47" i="1"/>
  <c r="U41" i="1"/>
  <c r="U35" i="1"/>
  <c r="U29" i="1"/>
  <c r="U23" i="1"/>
  <c r="U17" i="1"/>
  <c r="U11" i="1"/>
  <c r="U5" i="1"/>
  <c r="M83" i="1"/>
  <c r="M77" i="1"/>
  <c r="M71" i="1"/>
  <c r="M65" i="1"/>
  <c r="M59" i="1"/>
  <c r="M53" i="1"/>
  <c r="M47" i="1"/>
  <c r="M41" i="1"/>
  <c r="M35" i="1"/>
  <c r="M29" i="1"/>
  <c r="M23" i="1"/>
  <c r="M17" i="1"/>
  <c r="M11" i="1"/>
  <c r="M5" i="1"/>
  <c r="E83" i="1"/>
  <c r="E77" i="1"/>
  <c r="E71" i="1"/>
  <c r="E65" i="1"/>
  <c r="E59" i="1"/>
  <c r="E53" i="1"/>
  <c r="E47" i="1"/>
  <c r="E41" i="1"/>
  <c r="E29" i="1"/>
  <c r="E23" i="1"/>
  <c r="E17" i="1"/>
  <c r="E11" i="1"/>
  <c r="E5" i="1"/>
  <c r="BK15" i="1" l="1"/>
  <c r="BK7" i="1"/>
  <c r="BK8" i="1" s="1"/>
  <c r="BK9" i="1" s="1"/>
  <c r="W61" i="1"/>
  <c r="W60" i="1"/>
  <c r="W55" i="1"/>
  <c r="W54" i="1"/>
  <c r="U63" i="1"/>
  <c r="U62" i="1"/>
  <c r="U61" i="1"/>
  <c r="U60" i="1"/>
  <c r="U57" i="1"/>
  <c r="U56" i="1"/>
  <c r="U55" i="1"/>
  <c r="U54" i="1"/>
  <c r="E87" i="1"/>
  <c r="E86" i="1"/>
  <c r="E85" i="1"/>
  <c r="E84" i="1"/>
  <c r="E81" i="1"/>
  <c r="E80" i="1"/>
  <c r="E79" i="1"/>
  <c r="E78" i="1"/>
  <c r="E75" i="1"/>
  <c r="E74" i="1"/>
  <c r="E73" i="1"/>
  <c r="E72" i="1"/>
  <c r="E69" i="1"/>
  <c r="E68" i="1"/>
  <c r="E67" i="1"/>
  <c r="E66" i="1"/>
  <c r="E63" i="1"/>
  <c r="E62" i="1"/>
  <c r="E61" i="1"/>
  <c r="E60" i="1"/>
  <c r="E57" i="1"/>
  <c r="E56" i="1"/>
  <c r="E55" i="1"/>
  <c r="E54" i="1"/>
  <c r="E51" i="1"/>
  <c r="E50" i="1"/>
  <c r="E49" i="1"/>
  <c r="E48" i="1"/>
  <c r="E45" i="1"/>
  <c r="E44" i="1"/>
  <c r="E43" i="1"/>
  <c r="E42" i="1"/>
  <c r="E39" i="1"/>
  <c r="E38" i="1"/>
  <c r="E37" i="1"/>
  <c r="E36" i="1"/>
  <c r="E33" i="1"/>
  <c r="E32" i="1"/>
  <c r="E31" i="1"/>
  <c r="E30" i="1"/>
  <c r="E27" i="1"/>
  <c r="E26" i="1"/>
  <c r="E25" i="1"/>
  <c r="E24" i="1"/>
  <c r="E21" i="1"/>
  <c r="E20" i="1"/>
  <c r="E19" i="1"/>
  <c r="E18" i="1"/>
  <c r="E15" i="1"/>
  <c r="E14" i="1"/>
  <c r="E13" i="1"/>
  <c r="E12" i="1"/>
  <c r="E9" i="1"/>
  <c r="E8" i="1"/>
  <c r="E7" i="1"/>
  <c r="E6" i="1"/>
  <c r="M72" i="1"/>
  <c r="M73" i="1"/>
  <c r="M74" i="1"/>
  <c r="M75" i="1"/>
  <c r="M78" i="1"/>
  <c r="M79" i="1"/>
  <c r="M80" i="1"/>
  <c r="M81" i="1"/>
  <c r="M84" i="1"/>
  <c r="M85" i="1"/>
  <c r="M86" i="1"/>
  <c r="M87" i="1"/>
  <c r="M69" i="1"/>
  <c r="M68" i="1"/>
  <c r="M67" i="1"/>
  <c r="M66" i="1"/>
  <c r="M63" i="1"/>
  <c r="M62" i="1"/>
  <c r="M61" i="1"/>
  <c r="M60" i="1"/>
  <c r="M57" i="1"/>
  <c r="M56" i="1"/>
  <c r="M55" i="1"/>
  <c r="M54" i="1"/>
  <c r="M51" i="1"/>
  <c r="M50" i="1"/>
  <c r="M49" i="1"/>
  <c r="M48" i="1"/>
  <c r="M45" i="1"/>
  <c r="M44" i="1"/>
  <c r="M43" i="1"/>
  <c r="M42" i="1"/>
  <c r="M39" i="1"/>
  <c r="M38" i="1"/>
  <c r="M37" i="1"/>
  <c r="M36" i="1"/>
  <c r="M33" i="1"/>
  <c r="M32" i="1"/>
  <c r="M31" i="1"/>
  <c r="M30" i="1"/>
  <c r="M27" i="1"/>
  <c r="M26" i="1"/>
  <c r="M25" i="1"/>
  <c r="M24" i="1"/>
  <c r="M21" i="1"/>
  <c r="M20" i="1"/>
  <c r="M19" i="1"/>
  <c r="M18" i="1"/>
  <c r="M15" i="1"/>
  <c r="M14" i="1"/>
  <c r="M13" i="1"/>
  <c r="M12" i="1"/>
  <c r="M9" i="1"/>
  <c r="M8" i="1"/>
  <c r="M7" i="1"/>
  <c r="M6" i="1"/>
  <c r="U81" i="1"/>
  <c r="U80" i="1"/>
  <c r="U79" i="1"/>
  <c r="U78" i="1"/>
  <c r="U75" i="1"/>
  <c r="U74" i="1"/>
  <c r="U73" i="1"/>
  <c r="U72" i="1"/>
  <c r="U69" i="1"/>
  <c r="U68" i="1"/>
  <c r="U67" i="1"/>
  <c r="U66" i="1"/>
  <c r="U51" i="1"/>
  <c r="U50" i="1"/>
  <c r="U49" i="1"/>
  <c r="U48" i="1"/>
  <c r="U45" i="1"/>
  <c r="U44" i="1"/>
  <c r="U43" i="1"/>
  <c r="U42" i="1"/>
  <c r="U39" i="1"/>
  <c r="U38" i="1"/>
  <c r="U37" i="1"/>
  <c r="U36" i="1"/>
  <c r="U33" i="1"/>
  <c r="U32" i="1"/>
  <c r="U31" i="1"/>
  <c r="U30" i="1"/>
  <c r="U27" i="1"/>
  <c r="U26" i="1"/>
  <c r="U25" i="1"/>
  <c r="U24" i="1"/>
  <c r="U21" i="1"/>
  <c r="U20" i="1"/>
  <c r="U19" i="1"/>
  <c r="U18" i="1"/>
  <c r="U15" i="1"/>
  <c r="U14" i="1"/>
  <c r="U13" i="1"/>
  <c r="U12" i="1"/>
  <c r="U9" i="1"/>
  <c r="U8" i="1"/>
  <c r="U7" i="1"/>
  <c r="U6" i="1"/>
  <c r="AC75" i="1"/>
  <c r="AC74" i="1"/>
  <c r="AC73" i="1"/>
  <c r="AC72" i="1"/>
  <c r="AC69" i="1"/>
  <c r="AC68" i="1"/>
  <c r="AC67" i="1"/>
  <c r="AC66" i="1"/>
  <c r="AC63" i="1"/>
  <c r="AC62" i="1"/>
  <c r="AC61" i="1"/>
  <c r="AC60" i="1"/>
  <c r="AC57" i="1"/>
  <c r="AC56" i="1"/>
  <c r="AC55" i="1"/>
  <c r="AC54" i="1"/>
  <c r="AC51" i="1"/>
  <c r="AC50" i="1"/>
  <c r="AC49" i="1"/>
  <c r="AC48" i="1"/>
  <c r="AC45" i="1"/>
  <c r="AC44" i="1"/>
  <c r="AC43" i="1"/>
  <c r="AC42" i="1"/>
  <c r="AC39" i="1"/>
  <c r="AC38" i="1"/>
  <c r="AC37" i="1"/>
  <c r="AC36" i="1"/>
  <c r="AC33" i="1"/>
  <c r="AC32" i="1"/>
  <c r="AC31" i="1"/>
  <c r="AC30" i="1"/>
  <c r="AC27" i="1"/>
  <c r="AC26" i="1"/>
  <c r="AC25" i="1"/>
  <c r="AC24" i="1"/>
  <c r="AC21" i="1"/>
  <c r="AC20" i="1"/>
  <c r="AC19" i="1"/>
  <c r="AC18" i="1"/>
  <c r="AC15" i="1"/>
  <c r="AC14" i="1"/>
  <c r="AC13" i="1"/>
  <c r="AC12" i="1"/>
  <c r="AC9" i="1"/>
  <c r="AC8" i="1"/>
  <c r="AC7" i="1"/>
  <c r="AC6" i="1"/>
  <c r="AK48" i="1"/>
  <c r="AK49" i="1"/>
  <c r="AK50" i="1"/>
  <c r="AK51" i="1"/>
  <c r="AK54" i="1"/>
  <c r="AK55" i="1"/>
  <c r="AK56" i="1"/>
  <c r="AK57" i="1"/>
  <c r="AK60" i="1"/>
  <c r="AK61" i="1"/>
  <c r="AK62" i="1"/>
  <c r="AK63" i="1"/>
  <c r="AK66" i="1"/>
  <c r="AK67" i="1"/>
  <c r="AK68" i="1"/>
  <c r="AK69" i="1"/>
  <c r="AK72" i="1"/>
  <c r="AK73" i="1"/>
  <c r="AK74" i="1"/>
  <c r="AK75" i="1"/>
  <c r="AK78" i="1"/>
  <c r="AK79" i="1"/>
  <c r="AK80" i="1"/>
  <c r="AK81" i="1"/>
  <c r="AK45" i="1"/>
  <c r="AK44" i="1"/>
  <c r="AK43" i="1"/>
  <c r="AK42" i="1"/>
  <c r="AK39" i="1"/>
  <c r="AK38" i="1"/>
  <c r="AK37" i="1"/>
  <c r="AK36" i="1"/>
  <c r="AK33" i="1"/>
  <c r="AK32" i="1"/>
  <c r="AK31" i="1"/>
  <c r="AK30" i="1"/>
  <c r="AK27" i="1"/>
  <c r="AK26" i="1"/>
  <c r="AK25" i="1"/>
  <c r="AK24" i="1"/>
  <c r="AK21" i="1"/>
  <c r="AK20" i="1"/>
  <c r="AK19" i="1"/>
  <c r="AK18" i="1"/>
  <c r="AK15" i="1"/>
  <c r="AK14" i="1"/>
  <c r="AK13" i="1"/>
  <c r="AK12" i="1"/>
  <c r="AK9" i="1"/>
  <c r="AK8" i="1"/>
  <c r="AK7" i="1"/>
  <c r="AK6" i="1"/>
  <c r="AS45" i="1"/>
  <c r="AS44" i="1"/>
  <c r="AS43" i="1"/>
  <c r="AS42" i="1"/>
  <c r="AS39" i="1"/>
  <c r="AS38" i="1"/>
  <c r="AS37" i="1"/>
  <c r="AS36" i="1"/>
  <c r="AS33" i="1"/>
  <c r="AS32" i="1"/>
  <c r="AS31" i="1"/>
  <c r="AS30" i="1"/>
  <c r="AS27" i="1"/>
  <c r="AS26" i="1"/>
  <c r="AS25" i="1"/>
  <c r="AS24" i="1"/>
  <c r="AS21" i="1"/>
  <c r="AS20" i="1"/>
  <c r="AS19" i="1"/>
  <c r="AS18" i="1"/>
  <c r="AS15" i="1"/>
  <c r="AS14" i="1"/>
  <c r="AS13" i="1"/>
  <c r="AS12" i="1"/>
  <c r="AS9" i="1"/>
  <c r="AS8" i="1"/>
  <c r="AS7" i="1"/>
  <c r="AS6" i="1"/>
  <c r="AM43" i="1"/>
  <c r="AM44" i="1"/>
  <c r="AM45" i="1"/>
  <c r="AM42" i="1"/>
  <c r="AM37" i="1"/>
  <c r="AM38" i="1"/>
  <c r="AM39" i="1"/>
  <c r="AM36" i="1"/>
  <c r="BA45" i="1" l="1"/>
  <c r="BA44" i="1"/>
  <c r="BA43" i="1"/>
  <c r="BA42" i="1"/>
  <c r="BA39" i="1"/>
  <c r="BA38" i="1"/>
  <c r="BA37" i="1"/>
  <c r="BA36" i="1"/>
  <c r="BA33" i="1"/>
  <c r="BA32" i="1"/>
  <c r="BA31" i="1"/>
  <c r="BA30" i="1"/>
  <c r="BA27" i="1"/>
  <c r="BA26" i="1"/>
  <c r="BA25" i="1"/>
  <c r="BA24" i="1"/>
  <c r="BA21" i="1"/>
  <c r="BA20" i="1"/>
  <c r="BA19" i="1"/>
  <c r="BA18" i="1"/>
  <c r="BA15" i="1"/>
  <c r="BA14" i="1"/>
  <c r="BA13" i="1"/>
  <c r="BA12" i="1"/>
  <c r="BA7" i="1"/>
  <c r="BA8" i="1"/>
  <c r="BA9" i="1"/>
  <c r="BA6" i="1"/>
  <c r="BC43" i="1"/>
  <c r="BC42" i="1"/>
  <c r="BC37" i="1"/>
  <c r="BC38" i="1"/>
  <c r="BC36" i="1"/>
  <c r="BM9" i="1" l="1"/>
  <c r="BM8" i="1"/>
  <c r="BM7" i="1"/>
  <c r="BM6" i="1"/>
  <c r="BC31" i="1"/>
  <c r="BC30" i="1"/>
  <c r="BC26" i="1"/>
  <c r="BC25" i="1"/>
  <c r="BC24" i="1"/>
  <c r="BC21" i="1"/>
  <c r="BC20" i="1"/>
  <c r="BC19" i="1"/>
  <c r="BC18" i="1"/>
  <c r="BC15" i="1"/>
  <c r="BC14" i="1"/>
  <c r="BC13" i="1"/>
  <c r="BC12" i="1"/>
  <c r="BC9" i="1"/>
  <c r="BC8" i="1"/>
  <c r="BC7" i="1"/>
  <c r="BC6" i="1"/>
  <c r="AU44" i="1"/>
  <c r="AU43" i="1"/>
  <c r="AU42" i="1"/>
  <c r="AU38" i="1"/>
  <c r="AU37" i="1"/>
  <c r="AU36" i="1"/>
  <c r="AU32" i="1"/>
  <c r="AU31" i="1"/>
  <c r="AU30" i="1"/>
  <c r="AU27" i="1"/>
  <c r="AU26" i="1"/>
  <c r="AU25" i="1"/>
  <c r="AU24" i="1"/>
  <c r="AU21" i="1"/>
  <c r="AU20" i="1"/>
  <c r="AU19" i="1"/>
  <c r="AU18" i="1"/>
  <c r="AU15" i="1"/>
  <c r="AU14" i="1"/>
  <c r="AU13" i="1"/>
  <c r="AU12" i="1"/>
  <c r="AU8" i="1"/>
  <c r="AU7" i="1"/>
  <c r="AU6" i="1"/>
  <c r="AM79" i="1"/>
  <c r="AM78" i="1"/>
  <c r="AM73" i="1"/>
  <c r="AM72" i="1"/>
  <c r="AM67" i="1"/>
  <c r="AM66" i="1"/>
  <c r="AM61" i="1"/>
  <c r="AM60" i="1"/>
  <c r="AM55" i="1"/>
  <c r="AM54" i="1"/>
  <c r="AM49" i="1"/>
  <c r="AM48" i="1"/>
  <c r="AM32" i="1"/>
  <c r="AM31" i="1"/>
  <c r="AM30" i="1"/>
  <c r="AM26" i="1"/>
  <c r="AM25" i="1"/>
  <c r="AM24" i="1"/>
  <c r="AM21" i="1"/>
  <c r="AM20" i="1"/>
  <c r="AM19" i="1"/>
  <c r="AM18" i="1"/>
  <c r="AM14" i="1"/>
  <c r="AM13" i="1"/>
  <c r="AM12" i="1"/>
  <c r="AM9" i="1"/>
  <c r="AM8" i="1"/>
  <c r="AM7" i="1"/>
  <c r="AM6" i="1"/>
  <c r="AE73" i="1"/>
  <c r="AE74" i="1"/>
  <c r="AE75" i="1"/>
  <c r="AE72" i="1"/>
  <c r="AE69" i="1"/>
  <c r="AE68" i="1"/>
  <c r="AE67" i="1"/>
  <c r="AE66" i="1"/>
  <c r="AE63" i="1"/>
  <c r="AE62" i="1"/>
  <c r="AE61" i="1"/>
  <c r="AE60" i="1"/>
  <c r="AE57" i="1"/>
  <c r="AE56" i="1"/>
  <c r="AE55" i="1"/>
  <c r="AE54" i="1"/>
  <c r="AE51" i="1"/>
  <c r="AE50" i="1"/>
  <c r="AE49" i="1"/>
  <c r="AE48" i="1"/>
  <c r="AE45" i="1"/>
  <c r="AE44" i="1"/>
  <c r="AE43" i="1"/>
  <c r="AE42" i="1"/>
  <c r="AE39" i="1"/>
  <c r="AE38" i="1"/>
  <c r="AE37" i="1"/>
  <c r="AE36" i="1"/>
  <c r="AE33" i="1"/>
  <c r="AE32" i="1"/>
  <c r="AE31" i="1"/>
  <c r="AE30" i="1"/>
  <c r="AE27" i="1"/>
  <c r="AE26" i="1"/>
  <c r="AE25" i="1"/>
  <c r="AE24" i="1"/>
  <c r="AE21" i="1"/>
  <c r="AE20" i="1"/>
  <c r="AE19" i="1"/>
  <c r="AE18" i="1"/>
  <c r="AE15" i="1"/>
  <c r="AE14" i="1"/>
  <c r="AE13" i="1"/>
  <c r="AE12" i="1"/>
  <c r="AE9" i="1"/>
  <c r="AE8" i="1"/>
  <c r="AE7" i="1"/>
  <c r="AE6" i="1"/>
  <c r="W73" i="1"/>
  <c r="W81" i="1"/>
  <c r="W80" i="1"/>
  <c r="W79" i="1"/>
  <c r="W78" i="1"/>
  <c r="W75" i="1"/>
  <c r="W74" i="1"/>
  <c r="W72" i="1"/>
  <c r="W69" i="1"/>
  <c r="W68" i="1"/>
  <c r="W67" i="1"/>
  <c r="W66" i="1"/>
  <c r="W51" i="1"/>
  <c r="W50" i="1"/>
  <c r="W49" i="1"/>
  <c r="W48" i="1"/>
  <c r="W45" i="1"/>
  <c r="W44" i="1"/>
  <c r="W43" i="1"/>
  <c r="W42" i="1"/>
  <c r="W39" i="1"/>
  <c r="W38" i="1"/>
  <c r="W37" i="1"/>
  <c r="W36" i="1"/>
  <c r="W33" i="1"/>
  <c r="W32" i="1"/>
  <c r="W31" i="1"/>
  <c r="W30" i="1"/>
  <c r="W27" i="1"/>
  <c r="W26" i="1"/>
  <c r="W25" i="1"/>
  <c r="W24" i="1"/>
  <c r="W21" i="1"/>
  <c r="W20" i="1"/>
  <c r="W19" i="1"/>
  <c r="W18" i="1"/>
  <c r="W15" i="1"/>
  <c r="W14" i="1"/>
  <c r="W13" i="1"/>
  <c r="W12" i="1"/>
  <c r="W9" i="1"/>
  <c r="W8" i="1"/>
  <c r="W7" i="1"/>
  <c r="W6" i="1"/>
  <c r="O85" i="1"/>
  <c r="O86" i="1"/>
  <c r="O84" i="1"/>
  <c r="O79" i="1"/>
  <c r="O80" i="1"/>
  <c r="O78" i="1"/>
  <c r="O74" i="1"/>
  <c r="O73" i="1"/>
  <c r="O72" i="1"/>
  <c r="O68" i="1"/>
  <c r="O67" i="1"/>
  <c r="O66" i="1"/>
  <c r="G84" i="1"/>
  <c r="G79" i="1"/>
  <c r="G80" i="1"/>
  <c r="G78" i="1"/>
  <c r="G73" i="1"/>
  <c r="G74" i="1"/>
  <c r="G75" i="1"/>
  <c r="G72" i="1"/>
  <c r="O62" i="1"/>
  <c r="O61" i="1"/>
  <c r="O60" i="1"/>
  <c r="O57" i="1"/>
  <c r="O56" i="1"/>
  <c r="O55" i="1"/>
  <c r="O54" i="1"/>
  <c r="O51" i="1"/>
  <c r="O50" i="1"/>
  <c r="O49" i="1"/>
  <c r="O48" i="1"/>
  <c r="O45" i="1"/>
  <c r="O44" i="1"/>
  <c r="O43" i="1"/>
  <c r="O42" i="1"/>
  <c r="O39" i="1"/>
  <c r="O38" i="1"/>
  <c r="O37" i="1"/>
  <c r="O36" i="1"/>
  <c r="O33" i="1"/>
  <c r="O32" i="1"/>
  <c r="O31" i="1"/>
  <c r="O30" i="1"/>
  <c r="O27" i="1"/>
  <c r="O26" i="1"/>
  <c r="O25" i="1"/>
  <c r="O24" i="1"/>
  <c r="O21" i="1"/>
  <c r="O20" i="1"/>
  <c r="O19" i="1"/>
  <c r="O18" i="1"/>
  <c r="O15" i="1"/>
  <c r="O14" i="1"/>
  <c r="O13" i="1"/>
  <c r="O12" i="1"/>
  <c r="O9" i="1"/>
  <c r="O8" i="1"/>
  <c r="O7" i="1"/>
  <c r="O6" i="1"/>
  <c r="G86" i="1"/>
  <c r="G85" i="1"/>
  <c r="G67" i="1"/>
  <c r="G68" i="1"/>
  <c r="G69" i="1"/>
  <c r="G66" i="1"/>
  <c r="G61" i="1"/>
  <c r="G62" i="1"/>
  <c r="G60" i="1"/>
  <c r="G55" i="1"/>
  <c r="G56" i="1"/>
  <c r="G57" i="1"/>
  <c r="G54" i="1"/>
  <c r="G49" i="1"/>
  <c r="G50" i="1"/>
  <c r="G48" i="1"/>
  <c r="G43" i="1"/>
  <c r="G44" i="1"/>
  <c r="G45" i="1"/>
  <c r="G42" i="1"/>
  <c r="G37" i="1"/>
  <c r="G38" i="1"/>
  <c r="G39" i="1"/>
  <c r="G36" i="1"/>
  <c r="G31" i="1"/>
  <c r="G32" i="1"/>
  <c r="G33" i="1"/>
  <c r="G30" i="1"/>
  <c r="G25" i="1"/>
  <c r="G26" i="1"/>
  <c r="G24" i="1"/>
  <c r="G19" i="1"/>
  <c r="G20" i="1"/>
  <c r="G18" i="1"/>
  <c r="G13" i="1"/>
  <c r="G14" i="1"/>
  <c r="G12" i="1"/>
  <c r="G7" i="1"/>
  <c r="G8" i="1"/>
  <c r="G6" i="1"/>
</calcChain>
</file>

<file path=xl/sharedStrings.xml><?xml version="1.0" encoding="utf-8"?>
<sst xmlns="http://schemas.openxmlformats.org/spreadsheetml/2006/main" count="76" uniqueCount="28">
  <si>
    <t>Contact time (min)</t>
  </si>
  <si>
    <t>pH</t>
  </si>
  <si>
    <t>Concentration (CFU/mL)</t>
  </si>
  <si>
    <r>
      <t>Temp (</t>
    </r>
    <r>
      <rPr>
        <b/>
        <sz val="11"/>
        <color theme="1"/>
        <rFont val="Symbol"/>
        <family val="1"/>
        <charset val="2"/>
      </rPr>
      <t>°</t>
    </r>
    <r>
      <rPr>
        <b/>
        <sz val="11"/>
        <color theme="1"/>
        <rFont val="Calibri"/>
        <family val="2"/>
        <scheme val="minor"/>
      </rPr>
      <t>C)</t>
    </r>
  </si>
  <si>
    <r>
      <t>N/N</t>
    </r>
    <r>
      <rPr>
        <b/>
        <vertAlign val="subscript"/>
        <sz val="9"/>
        <rFont val="Arial"/>
        <family val="2"/>
      </rPr>
      <t>0</t>
    </r>
  </si>
  <si>
    <r>
      <t>Ferrate = 0.5 mg/L (as FeO</t>
    </r>
    <r>
      <rPr>
        <b/>
        <vertAlign val="subscript"/>
        <sz val="11"/>
        <color rgb="FFFF0000"/>
        <rFont val="Calibri"/>
        <family val="2"/>
      </rPr>
      <t>4</t>
    </r>
    <r>
      <rPr>
        <b/>
        <vertAlign val="superscript"/>
        <sz val="11"/>
        <color rgb="FFFF0000"/>
        <rFont val="Calibri"/>
        <family val="2"/>
      </rPr>
      <t>2-</t>
    </r>
    <r>
      <rPr>
        <b/>
        <sz val="11"/>
        <color rgb="FFFF0000"/>
        <rFont val="Calibri"/>
        <family val="2"/>
      </rPr>
      <t xml:space="preserve">) = 0.23 mg/L (as Fe) for adenovirus, 5 mg/L (as FeO42-) = 2.3 mg/L (as Fe) for bacteria and </t>
    </r>
    <r>
      <rPr>
        <b/>
        <i/>
        <sz val="11"/>
        <color rgb="FFFF0000"/>
        <rFont val="Calibri"/>
        <family val="2"/>
      </rPr>
      <t>Giardia</t>
    </r>
  </si>
  <si>
    <r>
      <rPr>
        <b/>
        <i/>
        <sz val="11"/>
        <color rgb="FF0070C0"/>
        <rFont val="Calibri"/>
        <family val="2"/>
        <scheme val="minor"/>
      </rPr>
      <t>E. coli</t>
    </r>
    <r>
      <rPr>
        <b/>
        <sz val="11"/>
        <color rgb="FF0070C0"/>
        <rFont val="Calibri"/>
        <family val="2"/>
        <scheme val="minor"/>
      </rPr>
      <t xml:space="preserve"> 35150</t>
    </r>
  </si>
  <si>
    <r>
      <rPr>
        <b/>
        <i/>
        <sz val="11"/>
        <color rgb="FF0070C0"/>
        <rFont val="Calibri"/>
        <family val="2"/>
        <scheme val="minor"/>
      </rPr>
      <t>E. coli</t>
    </r>
    <r>
      <rPr>
        <b/>
        <sz val="11"/>
        <color rgb="FF0070C0"/>
        <rFont val="Calibri"/>
        <family val="2"/>
        <scheme val="minor"/>
      </rPr>
      <t xml:space="preserve"> 25922</t>
    </r>
  </si>
  <si>
    <r>
      <rPr>
        <b/>
        <i/>
        <sz val="11"/>
        <color rgb="FF0070C0"/>
        <rFont val="Calibri"/>
        <family val="2"/>
        <scheme val="minor"/>
      </rPr>
      <t>E. coli</t>
    </r>
    <r>
      <rPr>
        <b/>
        <sz val="11"/>
        <color rgb="FF0070C0"/>
        <rFont val="Calibri"/>
        <family val="2"/>
        <scheme val="minor"/>
      </rPr>
      <t xml:space="preserve"> 35327</t>
    </r>
  </si>
  <si>
    <r>
      <rPr>
        <b/>
        <i/>
        <sz val="11"/>
        <color rgb="FF0070C0"/>
        <rFont val="Calibri"/>
        <family val="2"/>
        <scheme val="minor"/>
      </rPr>
      <t>Vibrio cholera</t>
    </r>
    <r>
      <rPr>
        <b/>
        <sz val="11"/>
        <color rgb="FF0070C0"/>
        <rFont val="Calibri"/>
        <family val="2"/>
        <scheme val="minor"/>
      </rPr>
      <t xml:space="preserve"> C6706-Rugose</t>
    </r>
  </si>
  <si>
    <r>
      <rPr>
        <b/>
        <i/>
        <sz val="11"/>
        <color rgb="FF0070C0"/>
        <rFont val="Calibri"/>
        <family val="2"/>
        <scheme val="minor"/>
      </rPr>
      <t>Vibrio cholera</t>
    </r>
    <r>
      <rPr>
        <b/>
        <sz val="11"/>
        <color rgb="FF0070C0"/>
        <rFont val="Calibri"/>
        <family val="2"/>
        <scheme val="minor"/>
      </rPr>
      <t xml:space="preserve"> C6706-Smooth</t>
    </r>
  </si>
  <si>
    <r>
      <t>Vibrio cholera</t>
    </r>
    <r>
      <rPr>
        <b/>
        <sz val="11"/>
        <color rgb="FF0070C0"/>
        <rFont val="Calibri"/>
        <family val="2"/>
        <scheme val="minor"/>
      </rPr>
      <t xml:space="preserve"> 14033</t>
    </r>
  </si>
  <si>
    <r>
      <t>Vibrio cholera</t>
    </r>
    <r>
      <rPr>
        <b/>
        <sz val="11"/>
        <color rgb="FF0070C0"/>
        <rFont val="Calibri"/>
        <family val="2"/>
        <scheme val="minor"/>
      </rPr>
      <t xml:space="preserve"> 2614-LA</t>
    </r>
  </si>
  <si>
    <t>Giardia lamblia</t>
  </si>
  <si>
    <t>CT (mg/L  min as Fe)</t>
  </si>
  <si>
    <t>CT (M min)</t>
  </si>
  <si>
    <t>Concentration (cyst/mL)</t>
  </si>
  <si>
    <t>Conc (M)</t>
  </si>
  <si>
    <t>Mean Con (uM)</t>
  </si>
  <si>
    <t>Mean Con (mg/L as Fe)</t>
  </si>
  <si>
    <t>N/N0</t>
  </si>
  <si>
    <t>Adenovirus</t>
  </si>
  <si>
    <t>7, 25</t>
  </si>
  <si>
    <t>7, 5</t>
  </si>
  <si>
    <t>8, 25</t>
  </si>
  <si>
    <t>8, 5</t>
  </si>
  <si>
    <t>9, 25</t>
  </si>
  <si>
    <t>9, 5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</si>
</sst>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E+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9"/>
      <name val="Arial"/>
      <family val="2"/>
    </font>
    <font>
      <b/>
      <sz val="11"/>
      <color theme="1"/>
      <name val="Symbol"/>
      <family val="1"/>
      <charset val="2"/>
    </font>
    <font>
      <b/>
      <vertAlign val="subscript"/>
      <sz val="9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bscript"/>
      <sz val="11"/>
      <color rgb="FFFF0000"/>
      <name val="Calibri"/>
      <family val="2"/>
    </font>
    <font>
      <b/>
      <vertAlign val="superscript"/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rgb="FFFF0000"/>
      <name val="Calibri"/>
      <family val="2"/>
    </font>
    <font>
      <b/>
      <i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Border="1"/>
    <xf numFmtId="11" fontId="0" fillId="0" borderId="0" xfId="0" applyNumberFormat="1"/>
    <xf numFmtId="2" fontId="1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1" fontId="0" fillId="0" borderId="0" xfId="0" applyNumberFormat="1"/>
    <xf numFmtId="11" fontId="0" fillId="2" borderId="0" xfId="0" applyNumberFormat="1" applyFill="1"/>
    <xf numFmtId="11" fontId="0" fillId="0" borderId="0" xfId="0" applyNumberFormat="1" applyFill="1"/>
    <xf numFmtId="1" fontId="0" fillId="0" borderId="0" xfId="0" applyNumberFormat="1" applyFill="1"/>
    <xf numFmtId="164" fontId="0" fillId="0" borderId="0" xfId="0" applyNumberFormat="1"/>
    <xf numFmtId="0" fontId="1" fillId="0" borderId="0" xfId="0" applyFont="1"/>
    <xf numFmtId="11" fontId="0" fillId="0" borderId="0" xfId="0" applyNumberFormat="1" applyAlignment="1">
      <alignment horizontal="center"/>
    </xf>
    <xf numFmtId="0" fontId="3" fillId="0" borderId="0" xfId="0" applyFont="1"/>
    <xf numFmtId="0" fontId="8" fillId="0" borderId="0" xfId="0" applyFont="1"/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top"/>
    </xf>
    <xf numFmtId="0" fontId="13" fillId="0" borderId="0" xfId="0" applyFont="1"/>
    <xf numFmtId="0" fontId="0" fillId="0" borderId="0" xfId="0" applyFill="1"/>
    <xf numFmtId="2" fontId="1" fillId="3" borderId="1" xfId="0" applyNumberFormat="1" applyFont="1" applyFill="1" applyBorder="1"/>
    <xf numFmtId="2" fontId="0" fillId="0" borderId="0" xfId="0" applyNumberFormat="1"/>
    <xf numFmtId="2" fontId="0" fillId="0" borderId="0" xfId="0" applyNumberFormat="1" applyFill="1"/>
    <xf numFmtId="0" fontId="0" fillId="2" borderId="0" xfId="0" applyFill="1"/>
    <xf numFmtId="1" fontId="0" fillId="2" borderId="0" xfId="0" applyNumberFormat="1" applyFill="1"/>
    <xf numFmtId="2" fontId="0" fillId="2" borderId="0" xfId="0" applyNumberFormat="1" applyFill="1"/>
    <xf numFmtId="2" fontId="0" fillId="4" borderId="0" xfId="0" applyNumberFormat="1" applyFill="1"/>
    <xf numFmtId="164" fontId="0" fillId="2" borderId="0" xfId="0" applyNumberFormat="1" applyFill="1"/>
    <xf numFmtId="165" fontId="0" fillId="0" borderId="0" xfId="0" applyNumberFormat="1"/>
    <xf numFmtId="165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Bacteria_Giardia!$A$3</c:f>
              <c:strCache>
                <c:ptCount val="1"/>
                <c:pt idx="0">
                  <c:v>E. coli 35150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5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(Bacteria_Giardia!$E$72:$E$75,Bacteria_Giardia!$E$78:$E$81,Bacteria_Giardia!$E$84:$E$87)</c:f>
              <c:numCache>
                <c:formatCode>0.00</c:formatCode>
                <c:ptCount val="12"/>
                <c:pt idx="0">
                  <c:v>0.25327588157185998</c:v>
                </c:pt>
                <c:pt idx="1">
                  <c:v>0.47255455864924506</c:v>
                </c:pt>
                <c:pt idx="2">
                  <c:v>0.82676151860815283</c:v>
                </c:pt>
                <c:pt idx="3">
                  <c:v>1.4404335648237494</c:v>
                </c:pt>
                <c:pt idx="4">
                  <c:v>0.22035757910951645</c:v>
                </c:pt>
                <c:pt idx="5">
                  <c:v>0.39114034089237565</c:v>
                </c:pt>
                <c:pt idx="6">
                  <c:v>0.62608452009366788</c:v>
                </c:pt>
                <c:pt idx="7">
                  <c:v>0.9028913624271746</c:v>
                </c:pt>
                <c:pt idx="8">
                  <c:v>0.22489642895068973</c:v>
                </c:pt>
                <c:pt idx="9">
                  <c:v>0.42186601622150638</c:v>
                </c:pt>
                <c:pt idx="10">
                  <c:v>0.74546546461284591</c:v>
                </c:pt>
                <c:pt idx="11">
                  <c:v>1.3301430650729094</c:v>
                </c:pt>
              </c:numCache>
            </c:numRef>
          </c:xVal>
          <c:yVal>
            <c:numRef>
              <c:f>(Bacteria_Giardia!$G$72:$G$75,Bacteria_Giardia!$G$78:$G$81,Bacteria_Giardia!$G$84:$G$87)</c:f>
              <c:numCache>
                <c:formatCode>0.00E+00</c:formatCode>
                <c:ptCount val="12"/>
                <c:pt idx="0">
                  <c:v>0.17214285714285713</c:v>
                </c:pt>
                <c:pt idx="1">
                  <c:v>3.357142857142857E-4</c:v>
                </c:pt>
                <c:pt idx="2">
                  <c:v>1.1428571428571428E-6</c:v>
                </c:pt>
                <c:pt idx="3">
                  <c:v>7.142857142857143E-9</c:v>
                </c:pt>
                <c:pt idx="4">
                  <c:v>0.28216704288939048</c:v>
                </c:pt>
                <c:pt idx="5">
                  <c:v>7.9006772009029345E-5</c:v>
                </c:pt>
                <c:pt idx="6">
                  <c:v>2.257336343115124E-7</c:v>
                </c:pt>
                <c:pt idx="8">
                  <c:v>0.57377049180327866</c:v>
                </c:pt>
                <c:pt idx="9">
                  <c:v>7.1914893617021293E-4</c:v>
                </c:pt>
                <c:pt idx="10">
                  <c:v>1.2765957446808512E-6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6B-4292-A809-1C11C8DD01EE}"/>
            </c:ext>
          </c:extLst>
        </c:ser>
        <c:ser>
          <c:idx val="1"/>
          <c:order val="1"/>
          <c:tx>
            <c:strRef>
              <c:f>Bacteria_Giardia!$I$3</c:f>
              <c:strCache>
                <c:ptCount val="1"/>
                <c:pt idx="0">
                  <c:v>E. coli 25922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40000"/>
                  <a:lumOff val="6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(Bacteria_Giardia!$M$60:$M$63,Bacteria_Giardia!$M$66:$M$69,Bacteria_Giardia!$M$72:$M$75,Bacteria_Giardia!$M$78:$M$81,Bacteria_Giardia!$M$84:$M$87)</c:f>
              <c:numCache>
                <c:formatCode>0.00</c:formatCode>
                <c:ptCount val="20"/>
                <c:pt idx="0">
                  <c:v>0.93207442785938099</c:v>
                </c:pt>
                <c:pt idx="1">
                  <c:v>1.9928531216590923</c:v>
                </c:pt>
                <c:pt idx="2">
                  <c:v>2.5266432318210783</c:v>
                </c:pt>
                <c:pt idx="3">
                  <c:v>3.1341410441162378</c:v>
                </c:pt>
                <c:pt idx="4">
                  <c:v>0.99736970092884691</c:v>
                </c:pt>
                <c:pt idx="5">
                  <c:v>2.1477508564531704</c:v>
                </c:pt>
                <c:pt idx="6">
                  <c:v>2.7347167853616732</c:v>
                </c:pt>
                <c:pt idx="7">
                  <c:v>3.4117320816177439</c:v>
                </c:pt>
                <c:pt idx="8">
                  <c:v>0.82481089536716679</c:v>
                </c:pt>
                <c:pt idx="9">
                  <c:v>1.7181546815700601</c:v>
                </c:pt>
                <c:pt idx="10">
                  <c:v>2.145095290908257</c:v>
                </c:pt>
                <c:pt idx="11">
                  <c:v>2.6075100608540049</c:v>
                </c:pt>
                <c:pt idx="12">
                  <c:v>0.80255475001569598</c:v>
                </c:pt>
                <c:pt idx="13">
                  <c:v>1.6864620723893156</c:v>
                </c:pt>
                <c:pt idx="14">
                  <c:v>2.1163347281861582</c:v>
                </c:pt>
                <c:pt idx="15">
                  <c:v>2.5897822881683181</c:v>
                </c:pt>
                <c:pt idx="16">
                  <c:v>0.82542645629837519</c:v>
                </c:pt>
                <c:pt idx="17">
                  <c:v>1.7049787111933949</c:v>
                </c:pt>
                <c:pt idx="18">
                  <c:v>2.1182210042948117</c:v>
                </c:pt>
                <c:pt idx="19">
                  <c:v>2.5585608891408982</c:v>
                </c:pt>
              </c:numCache>
            </c:numRef>
          </c:xVal>
          <c:yVal>
            <c:numRef>
              <c:f>(Bacteria_Giardia!$O$60:$O$63,Bacteria_Giardia!$O$66:$O$69,Bacteria_Giardia!$O$72:$O$75,Bacteria_Giardia!$O$78:$O$81,Bacteria_Giardia!$O$84:$O$87)</c:f>
              <c:numCache>
                <c:formatCode>0.00E+00</c:formatCode>
                <c:ptCount val="20"/>
                <c:pt idx="0">
                  <c:v>1.6871165644171779E-2</c:v>
                </c:pt>
                <c:pt idx="1">
                  <c:v>2.883435582822086E-5</c:v>
                </c:pt>
                <c:pt idx="2">
                  <c:v>1.8404907975460122E-7</c:v>
                </c:pt>
                <c:pt idx="4">
                  <c:v>0.20617283950617282</c:v>
                </c:pt>
                <c:pt idx="5">
                  <c:v>5.8024691358024691E-4</c:v>
                </c:pt>
                <c:pt idx="6">
                  <c:v>3.3333333333333333E-6</c:v>
                </c:pt>
                <c:pt idx="8">
                  <c:v>4.014285714285714E-2</c:v>
                </c:pt>
                <c:pt idx="9">
                  <c:v>4.4571428571428574E-5</c:v>
                </c:pt>
                <c:pt idx="10">
                  <c:v>1.4285714285714285E-7</c:v>
                </c:pt>
                <c:pt idx="12">
                  <c:v>1.9655172413793102E-2</c:v>
                </c:pt>
                <c:pt idx="13">
                  <c:v>3.540229885057471E-5</c:v>
                </c:pt>
                <c:pt idx="14">
                  <c:v>1.1494252873563219E-7</c:v>
                </c:pt>
                <c:pt idx="16">
                  <c:v>2.6515151515151516E-2</c:v>
                </c:pt>
                <c:pt idx="17">
                  <c:v>4.8484848484848488E-5</c:v>
                </c:pt>
                <c:pt idx="18">
                  <c:v>2.5252525252525252E-7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6B-4292-A809-1C11C8DD01EE}"/>
            </c:ext>
          </c:extLst>
        </c:ser>
        <c:ser>
          <c:idx val="2"/>
          <c:order val="2"/>
          <c:tx>
            <c:strRef>
              <c:f>Bacteria_Giardia!$Q$3</c:f>
              <c:strCache>
                <c:ptCount val="1"/>
                <c:pt idx="0">
                  <c:v>E. coli 35327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75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(Bacteria_Giardia!$U$66:$U$69,Bacteria_Giardia!$U$72:$U$75,Bacteria_Giardia!$U$78:$U$81)</c:f>
              <c:numCache>
                <c:formatCode>0.00</c:formatCode>
                <c:ptCount val="12"/>
                <c:pt idx="0">
                  <c:v>0.26981733435186983</c:v>
                </c:pt>
                <c:pt idx="1">
                  <c:v>0.50186091967407043</c:v>
                </c:pt>
                <c:pt idx="2">
                  <c:v>0.87303942422357972</c:v>
                </c:pt>
                <c:pt idx="3">
                  <c:v>1.5007739860601379</c:v>
                </c:pt>
                <c:pt idx="4">
                  <c:v>0.24671607348275873</c:v>
                </c:pt>
                <c:pt idx="5">
                  <c:v>0.46775902952197951</c:v>
                </c:pt>
                <c:pt idx="6">
                  <c:v>0.84323370472979209</c:v>
                </c:pt>
                <c:pt idx="7">
                  <c:v>1.5807682792615663</c:v>
                </c:pt>
                <c:pt idx="8">
                  <c:v>0.23145548144756109</c:v>
                </c:pt>
                <c:pt idx="9">
                  <c:v>0.42868670093964129</c:v>
                </c:pt>
                <c:pt idx="10">
                  <c:v>0.73997040801233072</c:v>
                </c:pt>
                <c:pt idx="11">
                  <c:v>1.2493149211062373</c:v>
                </c:pt>
              </c:numCache>
            </c:numRef>
          </c:xVal>
          <c:yVal>
            <c:numRef>
              <c:f>(Bacteria_Giardia!$W$66:$W$69,Bacteria_Giardia!$W$72:$W$75,Bacteria_Giardia!$W$78:$W$81)</c:f>
              <c:numCache>
                <c:formatCode>0.00E+00</c:formatCode>
                <c:ptCount val="12"/>
                <c:pt idx="0">
                  <c:v>6.9298245614035095E-2</c:v>
                </c:pt>
                <c:pt idx="1">
                  <c:v>4.4035087719298252E-3</c:v>
                </c:pt>
                <c:pt idx="2">
                  <c:v>5.5263157894736852E-5</c:v>
                </c:pt>
                <c:pt idx="3">
                  <c:v>8.7719298245614053E-8</c:v>
                </c:pt>
                <c:pt idx="4">
                  <c:v>8.4347826086956526E-2</c:v>
                </c:pt>
                <c:pt idx="5">
                  <c:v>4.956521739130435E-3</c:v>
                </c:pt>
                <c:pt idx="6">
                  <c:v>2.9565217391304349E-5</c:v>
                </c:pt>
                <c:pt idx="7">
                  <c:v>8.6956521739130434E-9</c:v>
                </c:pt>
                <c:pt idx="8">
                  <c:v>3.6034482758620694E-2</c:v>
                </c:pt>
                <c:pt idx="9">
                  <c:v>2.5862068965517244E-5</c:v>
                </c:pt>
                <c:pt idx="10">
                  <c:v>1.7241379310344831E-7</c:v>
                </c:pt>
                <c:pt idx="11">
                  <c:v>1.7241379310344831E-7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6B-4292-A809-1C11C8DD01EE}"/>
            </c:ext>
          </c:extLst>
        </c:ser>
        <c:ser>
          <c:idx val="3"/>
          <c:order val="3"/>
          <c:tx>
            <c:strRef>
              <c:f>Bacteria_Giardia!$Y$3</c:f>
              <c:strCache>
                <c:ptCount val="1"/>
                <c:pt idx="0">
                  <c:v>Vibrio cholera C6706-Rugose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noFill/>
              </a:ln>
              <a:effectLst/>
            </c:spPr>
          </c:marker>
          <c:xVal>
            <c:numRef>
              <c:f>(Bacteria_Giardia!$AC$60:$AC$63,Bacteria_Giardia!$AC$66:$AC$69,Bacteria_Giardia!$AC$72:$AC$75)</c:f>
              <c:numCache>
                <c:formatCode>0.00</c:formatCode>
                <c:ptCount val="12"/>
                <c:pt idx="0">
                  <c:v>0.75988007682221737</c:v>
                </c:pt>
                <c:pt idx="1">
                  <c:v>1.4668143591704845</c:v>
                </c:pt>
                <c:pt idx="2">
                  <c:v>2.0222879663757825</c:v>
                </c:pt>
                <c:pt idx="3">
                  <c:v>2.2326424167345569</c:v>
                </c:pt>
                <c:pt idx="4">
                  <c:v>1.1504154863485685</c:v>
                </c:pt>
                <c:pt idx="5">
                  <c:v>2.1584425823818929</c:v>
                </c:pt>
                <c:pt idx="6">
                  <c:v>2.8804767927243558</c:v>
                </c:pt>
                <c:pt idx="7">
                  <c:v>3.1220089998630609</c:v>
                </c:pt>
                <c:pt idx="8">
                  <c:v>0.91979071988370609</c:v>
                </c:pt>
                <c:pt idx="9">
                  <c:v>1.7930386933594848</c:v>
                </c:pt>
                <c:pt idx="10">
                  <c:v>2.5011133220189965</c:v>
                </c:pt>
                <c:pt idx="11">
                  <c:v>2.7807334337366778</c:v>
                </c:pt>
              </c:numCache>
            </c:numRef>
          </c:xVal>
          <c:yVal>
            <c:numRef>
              <c:f>(Bacteria_Giardia!$AE$60:$AE$63,Bacteria_Giardia!$AE$66:$AE$69,Bacteria_Giardia!$AE$72:$AE$75)</c:f>
              <c:numCache>
                <c:formatCode>0.00E+00</c:formatCode>
                <c:ptCount val="12"/>
                <c:pt idx="0">
                  <c:v>3.0860215053763441E-3</c:v>
                </c:pt>
                <c:pt idx="1">
                  <c:v>5.1612903225806454E-4</c:v>
                </c:pt>
                <c:pt idx="2">
                  <c:v>1.4516129032258066E-3</c:v>
                </c:pt>
                <c:pt idx="3">
                  <c:v>6.7741935483870964E-5</c:v>
                </c:pt>
                <c:pt idx="4">
                  <c:v>3.6956521739130437E-4</c:v>
                </c:pt>
                <c:pt idx="5">
                  <c:v>4.8913043478260872E-5</c:v>
                </c:pt>
                <c:pt idx="6">
                  <c:v>2.173913043478261E-5</c:v>
                </c:pt>
                <c:pt idx="7">
                  <c:v>5.4347826086956525E-6</c:v>
                </c:pt>
                <c:pt idx="8">
                  <c:v>5.8208955223880594E-4</c:v>
                </c:pt>
                <c:pt idx="9">
                  <c:v>1.3432835820895522E-4</c:v>
                </c:pt>
                <c:pt idx="10">
                  <c:v>7.4626865671641793E-6</c:v>
                </c:pt>
                <c:pt idx="11">
                  <c:v>7.4626865671641793E-6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6B-4292-A809-1C11C8DD01EE}"/>
            </c:ext>
          </c:extLst>
        </c:ser>
        <c:ser>
          <c:idx val="4"/>
          <c:order val="4"/>
          <c:tx>
            <c:strRef>
              <c:f>Bacteria_Giardia!$AG$3</c:f>
              <c:strCache>
                <c:ptCount val="1"/>
                <c:pt idx="0">
                  <c:v>Vibrio cholera C6706-Smooth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(Bacteria_Giardia!$AK$66:$AK$69,Bacteria_Giardia!$AK$72:$AK$75,Bacteria_Giardia!$AK$78:$AK$81)</c:f>
              <c:numCache>
                <c:formatCode>0.00</c:formatCode>
                <c:ptCount val="12"/>
                <c:pt idx="0">
                  <c:v>0.76050761744058581</c:v>
                </c:pt>
                <c:pt idx="1">
                  <c:v>1.4808223453874234</c:v>
                </c:pt>
                <c:pt idx="2">
                  <c:v>2.0627475373227515</c:v>
                </c:pt>
                <c:pt idx="3">
                  <c:v>2.2914292087357877</c:v>
                </c:pt>
                <c:pt idx="4">
                  <c:v>0.80176070046464443</c:v>
                </c:pt>
                <c:pt idx="5">
                  <c:v>1.5826624511376355</c:v>
                </c:pt>
                <c:pt idx="6">
                  <c:v>2.2414839907714867</c:v>
                </c:pt>
                <c:pt idx="7">
                  <c:v>2.5157343975929294</c:v>
                </c:pt>
                <c:pt idx="8">
                  <c:v>0.71228248678124229</c:v>
                </c:pt>
                <c:pt idx="9">
                  <c:v>1.4037363748401128</c:v>
                </c:pt>
                <c:pt idx="10">
                  <c:v>1.9840960591346894</c:v>
                </c:pt>
                <c:pt idx="11">
                  <c:v>2.2240395194534859</c:v>
                </c:pt>
              </c:numCache>
            </c:numRef>
          </c:xVal>
          <c:yVal>
            <c:numRef>
              <c:f>(Bacteria_Giardia!$AM$66:$AM$69,Bacteria_Giardia!$AM$72:$AM$75,Bacteria_Giardia!$AM$78:$AM$81)</c:f>
              <c:numCache>
                <c:formatCode>0.00E+00</c:formatCode>
                <c:ptCount val="12"/>
                <c:pt idx="0">
                  <c:v>5.3571428571428574E-4</c:v>
                </c:pt>
                <c:pt idx="1">
                  <c:v>8.9285714285714292E-6</c:v>
                </c:pt>
                <c:pt idx="4">
                  <c:v>5.5714285714285718E-3</c:v>
                </c:pt>
                <c:pt idx="5">
                  <c:v>2.8571428571428571E-5</c:v>
                </c:pt>
                <c:pt idx="8">
                  <c:v>5.0000000000000001E-3</c:v>
                </c:pt>
                <c:pt idx="9">
                  <c:v>2.5000000000000001E-4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6B-4292-A809-1C11C8DD01EE}"/>
            </c:ext>
          </c:extLst>
        </c:ser>
        <c:ser>
          <c:idx val="5"/>
          <c:order val="5"/>
          <c:tx>
            <c:strRef>
              <c:f>Bacteria_Giardia!$AO$3</c:f>
              <c:strCache>
                <c:ptCount val="1"/>
                <c:pt idx="0">
                  <c:v>Vibrio cholera 14033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(Bacteria_Giardia!$AS$24:$AS$27,Bacteria_Giardia!$AS$30:$AS$33,Bacteria_Giardia!$AS$36:$AS$39,Bacteria_Giardia!$AS$42:$AS$45)</c:f>
              <c:numCache>
                <c:formatCode>0.00</c:formatCode>
                <c:ptCount val="16"/>
                <c:pt idx="0">
                  <c:v>0.88204976701185023</c:v>
                </c:pt>
                <c:pt idx="1">
                  <c:v>1.7322710288161745</c:v>
                </c:pt>
                <c:pt idx="2">
                  <c:v>2.4380954962938328</c:v>
                </c:pt>
                <c:pt idx="3">
                  <c:v>2.7256880095915808</c:v>
                </c:pt>
                <c:pt idx="4">
                  <c:v>0.39058738343764254</c:v>
                </c:pt>
                <c:pt idx="5">
                  <c:v>0.67960835423459232</c:v>
                </c:pt>
                <c:pt idx="6">
                  <c:v>1.1688282177975242</c:v>
                </c:pt>
                <c:pt idx="7">
                  <c:v>1.3195980432793635</c:v>
                </c:pt>
                <c:pt idx="8">
                  <c:v>0.44179940140943835</c:v>
                </c:pt>
                <c:pt idx="9">
                  <c:v>0.78126875664571427</c:v>
                </c:pt>
                <c:pt idx="10">
                  <c:v>1.3965368722195641</c:v>
                </c:pt>
                <c:pt idx="11">
                  <c:v>1.6057927756743298</c:v>
                </c:pt>
                <c:pt idx="12">
                  <c:v>0.42573218758855247</c:v>
                </c:pt>
                <c:pt idx="13">
                  <c:v>0.75777425194554449</c:v>
                </c:pt>
                <c:pt idx="14">
                  <c:v>1.3762533569184996</c:v>
                </c:pt>
                <c:pt idx="15">
                  <c:v>1.5949403429156124</c:v>
                </c:pt>
              </c:numCache>
            </c:numRef>
          </c:xVal>
          <c:yVal>
            <c:numRef>
              <c:f>(Bacteria_Giardia!$AU$24:$AU$27,Bacteria_Giardia!$AU$30:$AU$33,Bacteria_Giardia!$AU$36:$AU$39,Bacteria_Giardia!$AU$42:$AU$45)</c:f>
              <c:numCache>
                <c:formatCode>0.00E+00</c:formatCode>
                <c:ptCount val="16"/>
                <c:pt idx="0">
                  <c:v>3.43108504398827E-3</c:v>
                </c:pt>
                <c:pt idx="1">
                  <c:v>1.2023460410557185E-5</c:v>
                </c:pt>
                <c:pt idx="2">
                  <c:v>2.9325513196480937E-7</c:v>
                </c:pt>
                <c:pt idx="3">
                  <c:v>8.7976539589442811E-7</c:v>
                </c:pt>
                <c:pt idx="4">
                  <c:v>1.6535433070866145E-2</c:v>
                </c:pt>
                <c:pt idx="5">
                  <c:v>7.874015748031497E-5</c:v>
                </c:pt>
                <c:pt idx="6">
                  <c:v>1.5748031496062994E-6</c:v>
                </c:pt>
                <c:pt idx="8">
                  <c:v>3.3333333333333335E-3</c:v>
                </c:pt>
                <c:pt idx="9">
                  <c:v>1.3513513513513513E-5</c:v>
                </c:pt>
                <c:pt idx="10">
                  <c:v>4.5045045045045043E-7</c:v>
                </c:pt>
                <c:pt idx="12">
                  <c:v>1.4817987152034263E-2</c:v>
                </c:pt>
                <c:pt idx="13">
                  <c:v>7.0663811563169177E-5</c:v>
                </c:pt>
                <c:pt idx="14">
                  <c:v>5.974304068522485E-5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96B-4292-A809-1C11C8DD01EE}"/>
            </c:ext>
          </c:extLst>
        </c:ser>
        <c:ser>
          <c:idx val="6"/>
          <c:order val="6"/>
          <c:tx>
            <c:strRef>
              <c:f>Bacteria_Giardia!$AW$3</c:f>
              <c:strCache>
                <c:ptCount val="1"/>
                <c:pt idx="0">
                  <c:v>Vibrio cholera 2614-LA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75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(Bacteria_Giardia!$BA$24:$BA$27,Bacteria_Giardia!$BA$30:$BA$33,Bacteria_Giardia!$BA$36:$BA$39,Bacteria_Giardia!$BA$42:$BA$45)</c:f>
              <c:numCache>
                <c:formatCode>0.00</c:formatCode>
                <c:ptCount val="16"/>
                <c:pt idx="0">
                  <c:v>0.45630422417956645</c:v>
                </c:pt>
                <c:pt idx="1">
                  <c:v>0.81366583225749001</c:v>
                </c:pt>
                <c:pt idx="2">
                  <c:v>1.4843855815414326</c:v>
                </c:pt>
                <c:pt idx="3">
                  <c:v>1.7241104571273447</c:v>
                </c:pt>
                <c:pt idx="4">
                  <c:v>0.42198797706173929</c:v>
                </c:pt>
                <c:pt idx="5">
                  <c:v>0.75469764198143385</c:v>
                </c:pt>
                <c:pt idx="6">
                  <c:v>1.386904202550167</c:v>
                </c:pt>
                <c:pt idx="7">
                  <c:v>1.6168363470193077</c:v>
                </c:pt>
                <c:pt idx="8">
                  <c:v>0.42435119361408924</c:v>
                </c:pt>
                <c:pt idx="9">
                  <c:v>0.75307894740392323</c:v>
                </c:pt>
                <c:pt idx="10">
                  <c:v>1.3578159471804256</c:v>
                </c:pt>
                <c:pt idx="11">
                  <c:v>1.5679010354011524</c:v>
                </c:pt>
                <c:pt idx="12">
                  <c:v>0.41824193408288524</c:v>
                </c:pt>
                <c:pt idx="13">
                  <c:v>0.74351992736511308</c:v>
                </c:pt>
                <c:pt idx="14">
                  <c:v>1.34626042232006</c:v>
                </c:pt>
                <c:pt idx="15">
                  <c:v>1.5578177886121169</c:v>
                </c:pt>
              </c:numCache>
            </c:numRef>
          </c:xVal>
          <c:yVal>
            <c:numRef>
              <c:f>(Bacteria_Giardia!$BC$24:$BC$27,Bacteria_Giardia!$BC$30:$BC$33,Bacteria_Giardia!$BC$36:$BC$39,Bacteria_Giardia!$BC$42:$BC$45)</c:f>
              <c:numCache>
                <c:formatCode>0.00E+00</c:formatCode>
                <c:ptCount val="16"/>
                <c:pt idx="0">
                  <c:v>4.1549295774647894E-2</c:v>
                </c:pt>
                <c:pt idx="1">
                  <c:v>4.43661971830986E-4</c:v>
                </c:pt>
                <c:pt idx="2">
                  <c:v>7.0422535211267616E-7</c:v>
                </c:pt>
                <c:pt idx="4">
                  <c:v>5.000000000000001E-3</c:v>
                </c:pt>
                <c:pt idx="5">
                  <c:v>1.3888888888888891E-5</c:v>
                </c:pt>
                <c:pt idx="8">
                  <c:v>4.1549295774647894E-2</c:v>
                </c:pt>
                <c:pt idx="9">
                  <c:v>4.43661971830986E-4</c:v>
                </c:pt>
                <c:pt idx="10">
                  <c:v>7.0422535211267616E-7</c:v>
                </c:pt>
                <c:pt idx="12">
                  <c:v>5.000000000000001E-3</c:v>
                </c:pt>
                <c:pt idx="13">
                  <c:v>1.3888888888888891E-5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96B-4292-A809-1C11C8DD01EE}"/>
            </c:ext>
          </c:extLst>
        </c:ser>
        <c:ser>
          <c:idx val="7"/>
          <c:order val="7"/>
          <c:tx>
            <c:strRef>
              <c:f>Bacteria_Giardia!$BE$3</c:f>
              <c:strCache>
                <c:ptCount val="1"/>
                <c:pt idx="0">
                  <c:v>Giardia lamblia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(Bacteria_Giardia!$BK$18:$BK$19,Bacteria_Giardia!$BK$24:$BK$26,Bacteria_Giardia!$BK$6:$BK$9,Bacteria_Giardia!$BK$12:$BK$15)</c:f>
              <c:numCache>
                <c:formatCode>0.00</c:formatCode>
                <c:ptCount val="13"/>
                <c:pt idx="0">
                  <c:v>9.4180830087198402</c:v>
                </c:pt>
                <c:pt idx="1">
                  <c:v>11.031445033414782</c:v>
                </c:pt>
                <c:pt idx="2">
                  <c:v>11.484117220154076</c:v>
                </c:pt>
                <c:pt idx="3">
                  <c:v>12.494117537293361</c:v>
                </c:pt>
                <c:pt idx="4">
                  <c:v>12.774241363545528</c:v>
                </c:pt>
                <c:pt idx="5">
                  <c:v>46.247521114354448</c:v>
                </c:pt>
                <c:pt idx="6">
                  <c:v>61.724168237033176</c:v>
                </c:pt>
                <c:pt idx="7">
                  <c:v>69.545310963503567</c:v>
                </c:pt>
                <c:pt idx="8">
                  <c:v>74.380920906055067</c:v>
                </c:pt>
                <c:pt idx="9">
                  <c:v>40.782256622784764</c:v>
                </c:pt>
                <c:pt idx="10">
                  <c:v>51.102893946106121</c:v>
                </c:pt>
                <c:pt idx="11">
                  <c:v>55.558101736450418</c:v>
                </c:pt>
                <c:pt idx="12">
                  <c:v>57.539849181202968</c:v>
                </c:pt>
              </c:numCache>
            </c:numRef>
          </c:xVal>
          <c:yVal>
            <c:numRef>
              <c:f>(Bacteria_Giardia!$BM$18:$BM$19,Bacteria_Giardia!$BM$24:$BM$26,Bacteria_Giardia!$BM$6:$BM$9,Bacteria_Giardia!$BM$12:$BM$15)</c:f>
              <c:numCache>
                <c:formatCode>0.00E+00</c:formatCode>
                <c:ptCount val="13"/>
                <c:pt idx="0">
                  <c:v>0.11220184543019628</c:v>
                </c:pt>
                <c:pt idx="1">
                  <c:v>1.2882495516931334E-2</c:v>
                </c:pt>
                <c:pt idx="2">
                  <c:v>0.23442288153199234</c:v>
                </c:pt>
                <c:pt idx="3">
                  <c:v>0.15135612484362093</c:v>
                </c:pt>
                <c:pt idx="4">
                  <c:v>0.15135612484362093</c:v>
                </c:pt>
                <c:pt idx="5">
                  <c:v>0.13182567385564065</c:v>
                </c:pt>
                <c:pt idx="6">
                  <c:v>5.2480746024977203E-2</c:v>
                </c:pt>
                <c:pt idx="7">
                  <c:v>1.0232929922807537E-2</c:v>
                </c:pt>
                <c:pt idx="8">
                  <c:v>4.8977881936844618E-3</c:v>
                </c:pt>
                <c:pt idx="9">
                  <c:v>8.5113803820237685E-2</c:v>
                </c:pt>
                <c:pt idx="10">
                  <c:v>4.8977881936844617E-2</c:v>
                </c:pt>
                <c:pt idx="11">
                  <c:v>1.8197008586099846E-2</c:v>
                </c:pt>
                <c:pt idx="12">
                  <c:v>1.0000000000000004E-2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96B-4292-A809-1C11C8DD01EE}"/>
            </c:ext>
          </c:extLst>
        </c:ser>
        <c:ser>
          <c:idx val="8"/>
          <c:order val="8"/>
          <c:tx>
            <c:strRef>
              <c:f>Bacteria_Giardia!$BP$3</c:f>
              <c:strCache>
                <c:ptCount val="1"/>
                <c:pt idx="0">
                  <c:v>Adenovirus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9525">
                <a:noFill/>
              </a:ln>
              <a:effectLst/>
            </c:spPr>
          </c:marker>
          <c:xVal>
            <c:numRef>
              <c:f>Bacteria_Giardia!$BP$5:$BP$23</c:f>
              <c:numCache>
                <c:formatCode>0.00</c:formatCode>
                <c:ptCount val="19"/>
                <c:pt idx="0">
                  <c:v>6.6568857318470676E-2</c:v>
                </c:pt>
                <c:pt idx="1">
                  <c:v>0.12491128433575163</c:v>
                </c:pt>
                <c:pt idx="2">
                  <c:v>0.21251327787814431</c:v>
                </c:pt>
                <c:pt idx="3">
                  <c:v>0.36986594545239559</c:v>
                </c:pt>
                <c:pt idx="5">
                  <c:v>7.2052647183973584E-2</c:v>
                </c:pt>
                <c:pt idx="6">
                  <c:v>0.1285753939527578</c:v>
                </c:pt>
                <c:pt idx="7">
                  <c:v>0.21965406570441609</c:v>
                </c:pt>
                <c:pt idx="8">
                  <c:v>0.41286110495559974</c:v>
                </c:pt>
                <c:pt idx="10">
                  <c:v>7.724593994396152E-2</c:v>
                </c:pt>
                <c:pt idx="11">
                  <c:v>0.15110718584472088</c:v>
                </c:pt>
                <c:pt idx="12">
                  <c:v>0.28833921008340102</c:v>
                </c:pt>
                <c:pt idx="13">
                  <c:v>0.62969956029889573</c:v>
                </c:pt>
                <c:pt idx="15">
                  <c:v>7.2922529561338503E-2</c:v>
                </c:pt>
                <c:pt idx="16">
                  <c:v>0.1420471921721152</c:v>
                </c:pt>
                <c:pt idx="17">
                  <c:v>0.26476079987740614</c:v>
                </c:pt>
                <c:pt idx="18">
                  <c:v>0.52507567233423713</c:v>
                </c:pt>
              </c:numCache>
            </c:numRef>
          </c:xVal>
          <c:yVal>
            <c:numRef>
              <c:f>Bacteria_Giardia!$BQ$5:$BQ$23</c:f>
              <c:numCache>
                <c:formatCode>0.00E+00</c:formatCode>
                <c:ptCount val="19"/>
                <c:pt idx="0">
                  <c:v>4.6241178872306742E-2</c:v>
                </c:pt>
                <c:pt idx="1">
                  <c:v>2.9914910279590372E-3</c:v>
                </c:pt>
                <c:pt idx="2">
                  <c:v>2.2140038990084746E-5</c:v>
                </c:pt>
                <c:pt idx="3">
                  <c:v>1.4995211971527634E-5</c:v>
                </c:pt>
                <c:pt idx="5">
                  <c:v>0.10806010409822725</c:v>
                </c:pt>
                <c:pt idx="6">
                  <c:v>1.2972832776645829E-2</c:v>
                </c:pt>
                <c:pt idx="7">
                  <c:v>3.5669662369850049E-4</c:v>
                </c:pt>
                <c:pt idx="8">
                  <c:v>1.9830878763138122E-5</c:v>
                </c:pt>
                <c:pt idx="10">
                  <c:v>0.22833072540581989</c:v>
                </c:pt>
                <c:pt idx="11">
                  <c:v>9.5862879109099811E-2</c:v>
                </c:pt>
                <c:pt idx="12">
                  <c:v>7.4065358965684832E-3</c:v>
                </c:pt>
                <c:pt idx="13">
                  <c:v>3.1981928502621764E-5</c:v>
                </c:pt>
                <c:pt idx="15">
                  <c:v>0.42424003940313054</c:v>
                </c:pt>
                <c:pt idx="16">
                  <c:v>0.21280036875475106</c:v>
                </c:pt>
                <c:pt idx="17">
                  <c:v>3.7917773084572712E-2</c:v>
                </c:pt>
                <c:pt idx="18">
                  <c:v>2.5680974159154953E-3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96B-4292-A809-1C11C8DD0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593904"/>
        <c:axId val="170591944"/>
      </c:scatterChart>
      <c:valAx>
        <c:axId val="170593904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CT (mg/L as Fe * 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591944"/>
        <c:crossesAt val="1.0000000000000005E-9"/>
        <c:crossBetween val="midCat"/>
      </c:valAx>
      <c:valAx>
        <c:axId val="170591944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N/N</a:t>
                </a:r>
                <a:r>
                  <a:rPr lang="en-US" baseline="-25000"/>
                  <a:t>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593904"/>
        <c:crossesAt val="1.0000000000000002E-2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E. coli </a:t>
            </a:r>
            <a:r>
              <a:rPr lang="en-US" i="0"/>
              <a:t>O157</a:t>
            </a:r>
            <a:r>
              <a:rPr lang="en-US" i="1"/>
              <a:t> </a:t>
            </a:r>
            <a:r>
              <a:rPr lang="en-US"/>
              <a:t>35150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pH=7, Temp=25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intercept val="1"/>
            <c:dispRSqr val="1"/>
            <c:dispEq val="1"/>
            <c:trendlineLbl>
              <c:layout>
                <c:manualLayout>
                  <c:x val="-1.3190581393153194E-2"/>
                  <c:y val="-0.1055957024063580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(Bacteria_Giardia!$E$72:$E$75,Bacteria_Giardia!$E$78:$E$80,Bacteria_Giardia!$E$84:$E$86)</c:f>
              <c:numCache>
                <c:formatCode>0.00</c:formatCode>
                <c:ptCount val="10"/>
                <c:pt idx="0">
                  <c:v>0.25327588157185998</c:v>
                </c:pt>
                <c:pt idx="1">
                  <c:v>0.47255455864924506</c:v>
                </c:pt>
                <c:pt idx="2">
                  <c:v>0.82676151860815283</c:v>
                </c:pt>
                <c:pt idx="3">
                  <c:v>1.4404335648237494</c:v>
                </c:pt>
                <c:pt idx="4">
                  <c:v>0.22035757910951645</c:v>
                </c:pt>
                <c:pt idx="5">
                  <c:v>0.39114034089237565</c:v>
                </c:pt>
                <c:pt idx="6">
                  <c:v>0.62608452009366788</c:v>
                </c:pt>
                <c:pt idx="7">
                  <c:v>0.22489642895068973</c:v>
                </c:pt>
                <c:pt idx="8">
                  <c:v>0.42186601622150638</c:v>
                </c:pt>
                <c:pt idx="9">
                  <c:v>0.74546546461284591</c:v>
                </c:pt>
              </c:numCache>
            </c:numRef>
          </c:xVal>
          <c:yVal>
            <c:numRef>
              <c:f>(Bacteria_Giardia!$G$72:$G$75,Bacteria_Giardia!$G$78:$G$80,Bacteria_Giardia!$G$84:$G$86)</c:f>
              <c:numCache>
                <c:formatCode>0.00E+00</c:formatCode>
                <c:ptCount val="10"/>
                <c:pt idx="0">
                  <c:v>0.17214285714285713</c:v>
                </c:pt>
                <c:pt idx="1">
                  <c:v>3.357142857142857E-4</c:v>
                </c:pt>
                <c:pt idx="2">
                  <c:v>1.1428571428571428E-6</c:v>
                </c:pt>
                <c:pt idx="3">
                  <c:v>7.142857142857143E-9</c:v>
                </c:pt>
                <c:pt idx="4">
                  <c:v>0.28216704288939048</c:v>
                </c:pt>
                <c:pt idx="5">
                  <c:v>7.9006772009029345E-5</c:v>
                </c:pt>
                <c:pt idx="6">
                  <c:v>2.257336343115124E-7</c:v>
                </c:pt>
                <c:pt idx="7">
                  <c:v>0.57377049180327866</c:v>
                </c:pt>
                <c:pt idx="8">
                  <c:v>7.1914893617021293E-4</c:v>
                </c:pt>
                <c:pt idx="9">
                  <c:v>1.2765957446808512E-6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F9-4495-B48E-A4A74AB99985}"/>
            </c:ext>
          </c:extLst>
        </c:ser>
        <c:ser>
          <c:idx val="1"/>
          <c:order val="1"/>
          <c:tx>
            <c:v>pH=7, Temp=5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exp"/>
            <c:intercept val="1"/>
            <c:dispRSqr val="1"/>
            <c:dispEq val="1"/>
            <c:trendlineLbl>
              <c:layout>
                <c:manualLayout>
                  <c:x val="0.15436469721860308"/>
                  <c:y val="-1.836828807614001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(Bacteria_Giardia!$E$30:$E$33,Bacteria_Giardia!$E$36:$E$39,Bacteria_Giardia!$E$42:$E$45,Bacteria_Giardia!$E$48:$E$50)</c:f>
              <c:numCache>
                <c:formatCode>0.00</c:formatCode>
                <c:ptCount val="15"/>
                <c:pt idx="0">
                  <c:v>0.44428221462835077</c:v>
                </c:pt>
                <c:pt idx="1">
                  <c:v>0.80442038656580506</c:v>
                </c:pt>
                <c:pt idx="2">
                  <c:v>1.5248142492360424</c:v>
                </c:pt>
                <c:pt idx="3">
                  <c:v>1.806350424970558</c:v>
                </c:pt>
                <c:pt idx="4">
                  <c:v>0.44587836564991895</c:v>
                </c:pt>
                <c:pt idx="5">
                  <c:v>0.80408718963496029</c:v>
                </c:pt>
                <c:pt idx="6">
                  <c:v>1.5087938915866927</c:v>
                </c:pt>
                <c:pt idx="7">
                  <c:v>1.7778869779243118</c:v>
                </c:pt>
                <c:pt idx="8">
                  <c:v>0.4739981120207567</c:v>
                </c:pt>
                <c:pt idx="9">
                  <c:v>0.8498764772800087</c:v>
                </c:pt>
                <c:pt idx="10">
                  <c:v>1.5717531658730466</c:v>
                </c:pt>
                <c:pt idx="11">
                  <c:v>1.8382606422201158</c:v>
                </c:pt>
                <c:pt idx="12">
                  <c:v>0.41455812966136613</c:v>
                </c:pt>
                <c:pt idx="13">
                  <c:v>0.75400144561143467</c:v>
                </c:pt>
                <c:pt idx="14">
                  <c:v>1.4458613708959651</c:v>
                </c:pt>
              </c:numCache>
            </c:numRef>
          </c:xVal>
          <c:yVal>
            <c:numRef>
              <c:f>(Bacteria_Giardia!$G$30:$G$33,Bacteria_Giardia!$G$36:$G$39,Bacteria_Giardia!$G$42:$G$45,Bacteria_Giardia!$G$48:$G$50)</c:f>
              <c:numCache>
                <c:formatCode>0.00E+00</c:formatCode>
                <c:ptCount val="15"/>
                <c:pt idx="0">
                  <c:v>0.4217118997912318</c:v>
                </c:pt>
                <c:pt idx="1">
                  <c:v>2.0041753653444679E-2</c:v>
                </c:pt>
                <c:pt idx="2">
                  <c:v>5.2192066805845523E-6</c:v>
                </c:pt>
                <c:pt idx="3">
                  <c:v>4.1753653444676413E-7</c:v>
                </c:pt>
                <c:pt idx="4">
                  <c:v>0.1606648199445983</c:v>
                </c:pt>
                <c:pt idx="5">
                  <c:v>4.4321329639889195E-4</c:v>
                </c:pt>
                <c:pt idx="6">
                  <c:v>1.3850415512465373E-6</c:v>
                </c:pt>
                <c:pt idx="7">
                  <c:v>2.770083102493075E-7</c:v>
                </c:pt>
                <c:pt idx="8">
                  <c:v>1.9126819126819131E-2</c:v>
                </c:pt>
                <c:pt idx="9">
                  <c:v>6.2370062370062376E-5</c:v>
                </c:pt>
                <c:pt idx="10">
                  <c:v>4.1580041580041588E-7</c:v>
                </c:pt>
                <c:pt idx="11">
                  <c:v>2.0790020790020794E-7</c:v>
                </c:pt>
                <c:pt idx="12">
                  <c:v>6.3829787234042548E-2</c:v>
                </c:pt>
                <c:pt idx="13">
                  <c:v>2.0212765957446809E-4</c:v>
                </c:pt>
                <c:pt idx="14">
                  <c:v>4.2553191489361704E-7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F9-4495-B48E-A4A74AB99985}"/>
            </c:ext>
          </c:extLst>
        </c:ser>
        <c:ser>
          <c:idx val="2"/>
          <c:order val="2"/>
          <c:tx>
            <c:v>pH=8, Temp=25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exp"/>
            <c:intercept val="1"/>
            <c:dispRSqr val="1"/>
            <c:dispEq val="1"/>
            <c:trendlineLbl>
              <c:layout>
                <c:manualLayout>
                  <c:x val="-0.33573576541985051"/>
                  <c:y val="-0.1492094095714671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(Bacteria_Giardia!$E$54:$E$57,Bacteria_Giardia!$E$60:$E$62,Bacteria_Giardia!$E$66:$E$69)</c:f>
              <c:numCache>
                <c:formatCode>0.00</c:formatCode>
                <c:ptCount val="11"/>
                <c:pt idx="0">
                  <c:v>1.1929038067961342</c:v>
                </c:pt>
                <c:pt idx="1">
                  <c:v>2.8359672934034625</c:v>
                </c:pt>
                <c:pt idx="2">
                  <c:v>3.8412979744450904</c:v>
                </c:pt>
                <c:pt idx="3">
                  <c:v>5.2260048758523343</c:v>
                </c:pt>
                <c:pt idx="4">
                  <c:v>1.0380942020950987</c:v>
                </c:pt>
                <c:pt idx="5">
                  <c:v>2.4515959622471133</c:v>
                </c:pt>
                <c:pt idx="6">
                  <c:v>3.3064668193021483</c:v>
                </c:pt>
                <c:pt idx="7">
                  <c:v>1.0854242663452478</c:v>
                </c:pt>
                <c:pt idx="8">
                  <c:v>2.5380479684911039</c:v>
                </c:pt>
                <c:pt idx="9">
                  <c:v>3.4013140999858131</c:v>
                </c:pt>
                <c:pt idx="10">
                  <c:v>4.5566234870620246</c:v>
                </c:pt>
              </c:numCache>
            </c:numRef>
          </c:xVal>
          <c:yVal>
            <c:numRef>
              <c:f>(Bacteria_Giardia!$G$54:$G$57,Bacteria_Giardia!$G$60:$G$62,Bacteria_Giardia!$G$66:$G$69)</c:f>
              <c:numCache>
                <c:formatCode>0.00E+00</c:formatCode>
                <c:ptCount val="11"/>
                <c:pt idx="0">
                  <c:v>0.37343749999999992</c:v>
                </c:pt>
                <c:pt idx="1">
                  <c:v>5.3125000000000004E-4</c:v>
                </c:pt>
                <c:pt idx="2">
                  <c:v>2.1874999999999998E-6</c:v>
                </c:pt>
                <c:pt idx="3">
                  <c:v>1.5624999999999999E-8</c:v>
                </c:pt>
                <c:pt idx="4">
                  <c:v>0.60070671378091878</c:v>
                </c:pt>
                <c:pt idx="5">
                  <c:v>2.2261484098939932E-3</c:v>
                </c:pt>
                <c:pt idx="6">
                  <c:v>2.4381625441696117E-5</c:v>
                </c:pt>
                <c:pt idx="7">
                  <c:v>0.98723404255319147</c:v>
                </c:pt>
                <c:pt idx="8">
                  <c:v>2.8510638297872346E-3</c:v>
                </c:pt>
                <c:pt idx="9">
                  <c:v>8.7659574468085117E-5</c:v>
                </c:pt>
                <c:pt idx="10">
                  <c:v>4.2553191489361709E-7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9F9-4495-B48E-A4A74AB99985}"/>
            </c:ext>
          </c:extLst>
        </c:ser>
        <c:ser>
          <c:idx val="3"/>
          <c:order val="3"/>
          <c:tx>
            <c:v>pH=8, Temp=5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exp"/>
            <c:intercept val="0"/>
            <c:dispRSqr val="0"/>
            <c:dispEq val="0"/>
          </c:trendline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exp"/>
            <c:intercept val="1"/>
            <c:dispRSqr val="1"/>
            <c:dispEq val="1"/>
            <c:trendlineLbl>
              <c:layout>
                <c:manualLayout>
                  <c:x val="-3.840989375793883E-2"/>
                  <c:y val="-0.1897078519390683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(Bacteria_Giardia!$E$6:$E$8,Bacteria_Giardia!$E$12:$E$14,Bacteria_Giardia!$E$18:$E$20,Bacteria_Giardia!$E$24:$E$26)</c:f>
              <c:numCache>
                <c:formatCode>0.00</c:formatCode>
                <c:ptCount val="12"/>
                <c:pt idx="0">
                  <c:v>2.5469461080459279</c:v>
                </c:pt>
                <c:pt idx="1">
                  <c:v>3.4831204552315973</c:v>
                </c:pt>
                <c:pt idx="2">
                  <c:v>4.8057127087331866</c:v>
                </c:pt>
                <c:pt idx="3">
                  <c:v>2.675586074382474</c:v>
                </c:pt>
                <c:pt idx="4">
                  <c:v>3.6354991948562487</c:v>
                </c:pt>
                <c:pt idx="5">
                  <c:v>4.968773775501842</c:v>
                </c:pt>
                <c:pt idx="6">
                  <c:v>2.690073695567579</c:v>
                </c:pt>
                <c:pt idx="7">
                  <c:v>3.662807413894793</c:v>
                </c:pt>
                <c:pt idx="8">
                  <c:v>5.0213540416529501</c:v>
                </c:pt>
                <c:pt idx="9">
                  <c:v>2.7970493910776582</c:v>
                </c:pt>
                <c:pt idx="10">
                  <c:v>3.7977548605759508</c:v>
                </c:pt>
                <c:pt idx="11">
                  <c:v>5.1849883613038914</c:v>
                </c:pt>
              </c:numCache>
            </c:numRef>
          </c:xVal>
          <c:yVal>
            <c:numRef>
              <c:f>(Bacteria_Giardia!$G$6:$G$8,Bacteria_Giardia!$G$12:$G$14,Bacteria_Giardia!$G$18:$G$20,Bacteria_Giardia!$G$24:$G$26)</c:f>
              <c:numCache>
                <c:formatCode>0.00E+00</c:formatCode>
                <c:ptCount val="12"/>
                <c:pt idx="0">
                  <c:v>2.1414141414141416E-3</c:v>
                </c:pt>
                <c:pt idx="1">
                  <c:v>1.5151515151515151E-5</c:v>
                </c:pt>
                <c:pt idx="2">
                  <c:v>3.0303030303030305E-7</c:v>
                </c:pt>
                <c:pt idx="3">
                  <c:v>6.2615384615384616E-4</c:v>
                </c:pt>
                <c:pt idx="4">
                  <c:v>1.8461538461538461E-5</c:v>
                </c:pt>
                <c:pt idx="5">
                  <c:v>1.5384615384615385E-7</c:v>
                </c:pt>
                <c:pt idx="6">
                  <c:v>5.6652360515021464E-4</c:v>
                </c:pt>
                <c:pt idx="7">
                  <c:v>8.5836909871244648E-6</c:v>
                </c:pt>
                <c:pt idx="8">
                  <c:v>4.2918454935622322E-7</c:v>
                </c:pt>
                <c:pt idx="9">
                  <c:v>1.5193548387096776E-3</c:v>
                </c:pt>
                <c:pt idx="10">
                  <c:v>9.6774193548387104E-6</c:v>
                </c:pt>
                <c:pt idx="11">
                  <c:v>6.451612903225807E-7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9F9-4495-B48E-A4A74AB99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2392152"/>
        <c:axId val="232391368"/>
      </c:scatterChart>
      <c:valAx>
        <c:axId val="232392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CT (mg/L as Fe * 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391368"/>
        <c:crossesAt val="1.0000000000000005E-9"/>
        <c:crossBetween val="midCat"/>
      </c:valAx>
      <c:valAx>
        <c:axId val="232391368"/>
        <c:scaling>
          <c:logBase val="10"/>
          <c:orientation val="minMax"/>
          <c:min val="1.0000000000000005E-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N/N</a:t>
                </a:r>
                <a:r>
                  <a:rPr lang="en-US" baseline="-25000"/>
                  <a:t>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392152"/>
        <c:crossesAt val="1.0000000000000002E-2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Adenovirus type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pH=7, Temp=25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intercept val="1"/>
            <c:dispRSqr val="1"/>
            <c:dispEq val="1"/>
            <c:trendlineLbl>
              <c:layout>
                <c:manualLayout>
                  <c:x val="-0.13723038577012406"/>
                  <c:y val="-2.240464100865896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Bacteria_Giardia!$BP$5:$BP$8</c:f>
              <c:numCache>
                <c:formatCode>0.00</c:formatCode>
                <c:ptCount val="4"/>
                <c:pt idx="0">
                  <c:v>6.6568857318470676E-2</c:v>
                </c:pt>
                <c:pt idx="1">
                  <c:v>0.12491128433575163</c:v>
                </c:pt>
                <c:pt idx="2">
                  <c:v>0.21251327787814431</c:v>
                </c:pt>
                <c:pt idx="3">
                  <c:v>0.36986594545239559</c:v>
                </c:pt>
              </c:numCache>
            </c:numRef>
          </c:xVal>
          <c:yVal>
            <c:numRef>
              <c:f>Bacteria_Giardia!$BQ$5:$BQ$8</c:f>
              <c:numCache>
                <c:formatCode>0.00E+00</c:formatCode>
                <c:ptCount val="4"/>
                <c:pt idx="0">
                  <c:v>4.6241178872306742E-2</c:v>
                </c:pt>
                <c:pt idx="1">
                  <c:v>2.9914910279590372E-3</c:v>
                </c:pt>
                <c:pt idx="2">
                  <c:v>2.2140038990084746E-5</c:v>
                </c:pt>
                <c:pt idx="3">
                  <c:v>1.4995211971527634E-5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60-4B14-8A5D-2E6884505B41}"/>
            </c:ext>
          </c:extLst>
        </c:ser>
        <c:ser>
          <c:idx val="1"/>
          <c:order val="1"/>
          <c:tx>
            <c:v>pH=7, Temp=5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exp"/>
            <c:intercept val="1"/>
            <c:dispRSqr val="1"/>
            <c:dispEq val="1"/>
            <c:trendlineLbl>
              <c:layout>
                <c:manualLayout>
                  <c:x val="-0.16804320323268943"/>
                  <c:y val="-0.107635832904064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Bacteria_Giardia!$BP$10:$BP$13</c:f>
              <c:numCache>
                <c:formatCode>0.00</c:formatCode>
                <c:ptCount val="4"/>
                <c:pt idx="0">
                  <c:v>7.2052647183973584E-2</c:v>
                </c:pt>
                <c:pt idx="1">
                  <c:v>0.1285753939527578</c:v>
                </c:pt>
                <c:pt idx="2">
                  <c:v>0.21965406570441609</c:v>
                </c:pt>
                <c:pt idx="3">
                  <c:v>0.41286110495559974</c:v>
                </c:pt>
              </c:numCache>
            </c:numRef>
          </c:xVal>
          <c:yVal>
            <c:numRef>
              <c:f>Bacteria_Giardia!$BQ$10:$BQ$13</c:f>
              <c:numCache>
                <c:formatCode>0.00E+00</c:formatCode>
                <c:ptCount val="4"/>
                <c:pt idx="0">
                  <c:v>0.10806010409822725</c:v>
                </c:pt>
                <c:pt idx="1">
                  <c:v>1.2972832776645829E-2</c:v>
                </c:pt>
                <c:pt idx="2">
                  <c:v>3.5669662369850049E-4</c:v>
                </c:pt>
                <c:pt idx="3">
                  <c:v>1.9830878763138122E-5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60-4B14-8A5D-2E6884505B41}"/>
            </c:ext>
          </c:extLst>
        </c:ser>
        <c:ser>
          <c:idx val="2"/>
          <c:order val="2"/>
          <c:tx>
            <c:v>pH=8, Temp=25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exp"/>
            <c:intercept val="1"/>
            <c:dispRSqr val="1"/>
            <c:dispEq val="1"/>
            <c:trendlineLbl>
              <c:layout>
                <c:manualLayout>
                  <c:x val="0.12339371966993334"/>
                  <c:y val="3.34623592611671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Bacteria_Giardia!$BP$15:$BP$18</c:f>
              <c:numCache>
                <c:formatCode>0.00</c:formatCode>
                <c:ptCount val="4"/>
                <c:pt idx="0">
                  <c:v>7.724593994396152E-2</c:v>
                </c:pt>
                <c:pt idx="1">
                  <c:v>0.15110718584472088</c:v>
                </c:pt>
                <c:pt idx="2">
                  <c:v>0.28833921008340102</c:v>
                </c:pt>
                <c:pt idx="3">
                  <c:v>0.62969956029889573</c:v>
                </c:pt>
              </c:numCache>
            </c:numRef>
          </c:xVal>
          <c:yVal>
            <c:numRef>
              <c:f>Bacteria_Giardia!$BQ$15:$BQ$18</c:f>
              <c:numCache>
                <c:formatCode>0.00E+00</c:formatCode>
                <c:ptCount val="4"/>
                <c:pt idx="0">
                  <c:v>0.22833072540581989</c:v>
                </c:pt>
                <c:pt idx="1">
                  <c:v>9.5862879109099811E-2</c:v>
                </c:pt>
                <c:pt idx="2">
                  <c:v>7.4065358965684832E-3</c:v>
                </c:pt>
                <c:pt idx="3">
                  <c:v>3.1981928502621764E-5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60-4B14-8A5D-2E6884505B41}"/>
            </c:ext>
          </c:extLst>
        </c:ser>
        <c:ser>
          <c:idx val="3"/>
          <c:order val="3"/>
          <c:tx>
            <c:v>pH=8, Temp=5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exp"/>
            <c:intercept val="1"/>
            <c:dispRSqr val="1"/>
            <c:dispEq val="1"/>
            <c:trendlineLbl>
              <c:layout>
                <c:manualLayout>
                  <c:x val="0.20962858060008685"/>
                  <c:y val="0.1043378222581990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Bacteria_Giardia!$BP$20:$BP$23</c:f>
              <c:numCache>
                <c:formatCode>0.00</c:formatCode>
                <c:ptCount val="4"/>
                <c:pt idx="0">
                  <c:v>7.2922529561338503E-2</c:v>
                </c:pt>
                <c:pt idx="1">
                  <c:v>0.1420471921721152</c:v>
                </c:pt>
                <c:pt idx="2">
                  <c:v>0.26476079987740614</c:v>
                </c:pt>
                <c:pt idx="3">
                  <c:v>0.52507567233423713</c:v>
                </c:pt>
              </c:numCache>
            </c:numRef>
          </c:xVal>
          <c:yVal>
            <c:numRef>
              <c:f>Bacteria_Giardia!$BQ$20:$BQ$23</c:f>
              <c:numCache>
                <c:formatCode>0.00E+00</c:formatCode>
                <c:ptCount val="4"/>
                <c:pt idx="0">
                  <c:v>0.42424003940313054</c:v>
                </c:pt>
                <c:pt idx="1">
                  <c:v>0.21280036875475106</c:v>
                </c:pt>
                <c:pt idx="2">
                  <c:v>3.7917773084572712E-2</c:v>
                </c:pt>
                <c:pt idx="3">
                  <c:v>2.5680974159154953E-3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60-4B14-8A5D-2E6884505B41}"/>
            </c:ext>
          </c:extLst>
        </c:ser>
        <c:ser>
          <c:idx val="4"/>
          <c:order val="4"/>
          <c:tx>
            <c:v>pH=9, Temp=25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exp"/>
            <c:intercept val="1"/>
            <c:dispRSqr val="1"/>
            <c:dispEq val="1"/>
            <c:trendlineLbl>
              <c:layout>
                <c:manualLayout>
                  <c:x val="0.19072157706905341"/>
                  <c:y val="3.6365197340986581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Bacteria_Giardia!$BP$25:$BP$28</c:f>
              <c:numCache>
                <c:formatCode>0.00</c:formatCode>
                <c:ptCount val="4"/>
                <c:pt idx="0">
                  <c:v>0.10434372687450258</c:v>
                </c:pt>
                <c:pt idx="1">
                  <c:v>0.19292661761495938</c:v>
                </c:pt>
                <c:pt idx="2">
                  <c:v>0.35695025910190092</c:v>
                </c:pt>
                <c:pt idx="3">
                  <c:v>0.77230592443410495</c:v>
                </c:pt>
              </c:numCache>
            </c:numRef>
          </c:xVal>
          <c:yVal>
            <c:numRef>
              <c:f>Bacteria_Giardia!$BQ$25:$BQ$28</c:f>
              <c:numCache>
                <c:formatCode>0.00E+00</c:formatCode>
                <c:ptCount val="4"/>
                <c:pt idx="0">
                  <c:v>0.32664185398586532</c:v>
                </c:pt>
                <c:pt idx="1">
                  <c:v>0.17393741829374368</c:v>
                </c:pt>
                <c:pt idx="2">
                  <c:v>2.4543891547206806E-2</c:v>
                </c:pt>
                <c:pt idx="3">
                  <c:v>1.7801846950259782E-3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160-4B14-8A5D-2E6884505B41}"/>
            </c:ext>
          </c:extLst>
        </c:ser>
        <c:ser>
          <c:idx val="5"/>
          <c:order val="5"/>
          <c:tx>
            <c:v>pH=9, Temp=5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exp"/>
            <c:intercept val="1"/>
            <c:dispRSqr val="1"/>
            <c:dispEq val="1"/>
            <c:trendlineLbl>
              <c:layout>
                <c:manualLayout>
                  <c:x val="7.2818746577541116E-2"/>
                  <c:y val="-9.334388108028553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Bacteria_Giardia!$BP$30:$BP$33</c:f>
              <c:numCache>
                <c:formatCode>0.00</c:formatCode>
                <c:ptCount val="4"/>
                <c:pt idx="0">
                  <c:v>9.7254055727554203E-2</c:v>
                </c:pt>
                <c:pt idx="1">
                  <c:v>0.19504691921102441</c:v>
                </c:pt>
                <c:pt idx="2">
                  <c:v>0.38623689997518607</c:v>
                </c:pt>
                <c:pt idx="3">
                  <c:v>0.91384450953973662</c:v>
                </c:pt>
              </c:numCache>
            </c:numRef>
          </c:xVal>
          <c:yVal>
            <c:numRef>
              <c:f>Bacteria_Giardia!$BQ$30:$BQ$33</c:f>
              <c:numCache>
                <c:formatCode>0.00E+00</c:formatCode>
                <c:ptCount val="4"/>
                <c:pt idx="0">
                  <c:v>0.36596961072186407</c:v>
                </c:pt>
                <c:pt idx="1">
                  <c:v>0.28993433084042086</c:v>
                </c:pt>
                <c:pt idx="2">
                  <c:v>4.3620900190359337E-2</c:v>
                </c:pt>
                <c:pt idx="3">
                  <c:v>6.7216230642851245E-3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160-4B14-8A5D-2E6884505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334416"/>
        <c:axId val="308334808"/>
      </c:scatterChart>
      <c:valAx>
        <c:axId val="308334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CT (mg/L as Fe * 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334808"/>
        <c:crossesAt val="1.0000000000000005E-9"/>
        <c:crossBetween val="midCat"/>
      </c:valAx>
      <c:valAx>
        <c:axId val="308334808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N/N</a:t>
                </a:r>
                <a:r>
                  <a:rPr lang="en-US" baseline="-25000"/>
                  <a:t>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334416"/>
        <c:crossesAt val="1.0000000000000002E-2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E. coli </a:t>
            </a:r>
            <a:r>
              <a:rPr lang="en-US"/>
              <a:t>35327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pH=7, Temp=25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intercept val="1"/>
            <c:dispRSqr val="1"/>
            <c:dispEq val="1"/>
            <c:trendlineLbl>
              <c:layout>
                <c:manualLayout>
                  <c:x val="0.16901301006438943"/>
                  <c:y val="6.2692864326538622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(Bacteria_Giardia!$U$66:$U$69,Bacteria_Giardia!$U$72:$U$75,Bacteria_Giardia!$U$78:$U$81)</c:f>
              <c:numCache>
                <c:formatCode>0.00</c:formatCode>
                <c:ptCount val="12"/>
                <c:pt idx="0">
                  <c:v>0.26981733435186983</c:v>
                </c:pt>
                <c:pt idx="1">
                  <c:v>0.50186091967407043</c:v>
                </c:pt>
                <c:pt idx="2">
                  <c:v>0.87303942422357972</c:v>
                </c:pt>
                <c:pt idx="3">
                  <c:v>1.5007739860601379</c:v>
                </c:pt>
                <c:pt idx="4">
                  <c:v>0.24671607348275873</c:v>
                </c:pt>
                <c:pt idx="5">
                  <c:v>0.46775902952197951</c:v>
                </c:pt>
                <c:pt idx="6">
                  <c:v>0.84323370472979209</c:v>
                </c:pt>
                <c:pt idx="7">
                  <c:v>1.5807682792615663</c:v>
                </c:pt>
                <c:pt idx="8">
                  <c:v>0.23145548144756109</c:v>
                </c:pt>
                <c:pt idx="9">
                  <c:v>0.42868670093964129</c:v>
                </c:pt>
                <c:pt idx="10">
                  <c:v>0.73997040801233072</c:v>
                </c:pt>
                <c:pt idx="11">
                  <c:v>1.2493149211062373</c:v>
                </c:pt>
              </c:numCache>
            </c:numRef>
          </c:xVal>
          <c:yVal>
            <c:numRef>
              <c:f>(Bacteria_Giardia!$W$66:$W$69,Bacteria_Giardia!$W$72:$W$75,Bacteria_Giardia!$W$78:$W$81)</c:f>
              <c:numCache>
                <c:formatCode>0.00E+00</c:formatCode>
                <c:ptCount val="12"/>
                <c:pt idx="0">
                  <c:v>6.9298245614035095E-2</c:v>
                </c:pt>
                <c:pt idx="1">
                  <c:v>4.4035087719298252E-3</c:v>
                </c:pt>
                <c:pt idx="2">
                  <c:v>5.5263157894736852E-5</c:v>
                </c:pt>
                <c:pt idx="3">
                  <c:v>8.7719298245614053E-8</c:v>
                </c:pt>
                <c:pt idx="4">
                  <c:v>8.4347826086956526E-2</c:v>
                </c:pt>
                <c:pt idx="5">
                  <c:v>4.956521739130435E-3</c:v>
                </c:pt>
                <c:pt idx="6">
                  <c:v>2.9565217391304349E-5</c:v>
                </c:pt>
                <c:pt idx="7">
                  <c:v>8.6956521739130434E-9</c:v>
                </c:pt>
                <c:pt idx="8">
                  <c:v>3.6034482758620694E-2</c:v>
                </c:pt>
                <c:pt idx="9">
                  <c:v>2.5862068965517244E-5</c:v>
                </c:pt>
                <c:pt idx="10">
                  <c:v>1.7241379310344831E-7</c:v>
                </c:pt>
                <c:pt idx="11">
                  <c:v>1.7241379310344831E-7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91-4D77-9D4E-BCA78F866718}"/>
            </c:ext>
          </c:extLst>
        </c:ser>
        <c:ser>
          <c:idx val="1"/>
          <c:order val="1"/>
          <c:tx>
            <c:v>pH=7, Temp=5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lumMod val="40000"/>
                    <a:lumOff val="60000"/>
                  </a:schemeClr>
                </a:solidFill>
                <a:prstDash val="sysDot"/>
              </a:ln>
              <a:effectLst/>
            </c:spPr>
            <c:trendlineType val="exp"/>
            <c:intercept val="1"/>
            <c:dispRSqr val="1"/>
            <c:dispEq val="1"/>
            <c:trendlineLbl>
              <c:layout>
                <c:manualLayout>
                  <c:x val="0.12727445759927491"/>
                  <c:y val="-0.1112725979346039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(Bacteria_Giardia!$U$24:$U$27,Bacteria_Giardia!$U$30:$U$33,Bacteria_Giardia!$U$36:$U$39)</c:f>
              <c:numCache>
                <c:formatCode>0.00</c:formatCode>
                <c:ptCount val="12"/>
                <c:pt idx="0">
                  <c:v>0.48672965200558016</c:v>
                </c:pt>
                <c:pt idx="1">
                  <c:v>0.87897268947469509</c:v>
                </c:pt>
                <c:pt idx="2">
                  <c:v>1.655092411406712</c:v>
                </c:pt>
                <c:pt idx="3">
                  <c:v>1.9538456176398387</c:v>
                </c:pt>
                <c:pt idx="4">
                  <c:v>0.38285288010741697</c:v>
                </c:pt>
                <c:pt idx="5">
                  <c:v>0.70010648378119311</c:v>
                </c:pt>
                <c:pt idx="6">
                  <c:v>1.3613721012669202</c:v>
                </c:pt>
                <c:pt idx="7">
                  <c:v>1.6349224839887486</c:v>
                </c:pt>
                <c:pt idx="8">
                  <c:v>0.36092654798294027</c:v>
                </c:pt>
                <c:pt idx="9">
                  <c:v>0.66170005387377595</c:v>
                </c:pt>
                <c:pt idx="10">
                  <c:v>1.295279346873405</c:v>
                </c:pt>
                <c:pt idx="11">
                  <c:v>1.5612078698665388</c:v>
                </c:pt>
              </c:numCache>
            </c:numRef>
          </c:xVal>
          <c:yVal>
            <c:numRef>
              <c:f>(Bacteria_Giardia!$W$24:$W$27,Bacteria_Giardia!$W$30:$W$33,Bacteria_Giardia!$W$36:$W$39)</c:f>
              <c:numCache>
                <c:formatCode>0.00E+00</c:formatCode>
                <c:ptCount val="12"/>
                <c:pt idx="0">
                  <c:v>0.22117202268431002</c:v>
                </c:pt>
                <c:pt idx="1">
                  <c:v>2.3818525519848775E-2</c:v>
                </c:pt>
                <c:pt idx="2">
                  <c:v>3.629489603024575E-5</c:v>
                </c:pt>
                <c:pt idx="3">
                  <c:v>7.5614366729678653E-7</c:v>
                </c:pt>
                <c:pt idx="4">
                  <c:v>9.0909090909090898E-2</c:v>
                </c:pt>
                <c:pt idx="5">
                  <c:v>1.5909090909090907E-2</c:v>
                </c:pt>
                <c:pt idx="6">
                  <c:v>3.681818181818182E-5</c:v>
                </c:pt>
                <c:pt idx="7">
                  <c:v>3.4090909090909091E-6</c:v>
                </c:pt>
                <c:pt idx="8">
                  <c:v>0.33797909407665511</c:v>
                </c:pt>
                <c:pt idx="9">
                  <c:v>4.4947735191637639E-2</c:v>
                </c:pt>
                <c:pt idx="10">
                  <c:v>7.4216027874564469E-5</c:v>
                </c:pt>
                <c:pt idx="11">
                  <c:v>6.6202090592334504E-6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791-4D77-9D4E-BCA78F866718}"/>
            </c:ext>
          </c:extLst>
        </c:ser>
        <c:ser>
          <c:idx val="2"/>
          <c:order val="2"/>
          <c:tx>
            <c:v>pH=8, Temp=25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exp"/>
            <c:intercept val="1"/>
            <c:dispRSqr val="1"/>
            <c:dispEq val="1"/>
            <c:trendlineLbl>
              <c:layout>
                <c:manualLayout>
                  <c:x val="0.13824173417171776"/>
                  <c:y val="-3.734442073245516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(Bacteria_Giardia!$U$42:$U$45,Bacteria_Giardia!$U$48:$U$51,Bacteria_Giardia!$U$54:$U$55,Bacteria_Giardia!$U$60:$U$61)</c:f>
              <c:numCache>
                <c:formatCode>0.00</c:formatCode>
                <c:ptCount val="12"/>
                <c:pt idx="0">
                  <c:v>1.2107792080615054</c:v>
                </c:pt>
                <c:pt idx="1">
                  <c:v>2.8619659627847005</c:v>
                </c:pt>
                <c:pt idx="2">
                  <c:v>3.862151767941163</c:v>
                </c:pt>
                <c:pt idx="3">
                  <c:v>5.2261440984508694</c:v>
                </c:pt>
                <c:pt idx="4">
                  <c:v>1.1763604475566372</c:v>
                </c:pt>
                <c:pt idx="5">
                  <c:v>2.7954258242736505</c:v>
                </c:pt>
                <c:pt idx="6">
                  <c:v>3.7853234592541232</c:v>
                </c:pt>
                <c:pt idx="7">
                  <c:v>5.1477536485892434</c:v>
                </c:pt>
                <c:pt idx="8">
                  <c:v>1.2107792080615054</c:v>
                </c:pt>
                <c:pt idx="9">
                  <c:v>2.8619659627847005</c:v>
                </c:pt>
                <c:pt idx="10">
                  <c:v>1.1763604475566372</c:v>
                </c:pt>
                <c:pt idx="11">
                  <c:v>2.7954258242736505</c:v>
                </c:pt>
              </c:numCache>
            </c:numRef>
          </c:xVal>
          <c:yVal>
            <c:numRef>
              <c:f>(Bacteria_Giardia!$W$42:$W$45,Bacteria_Giardia!$W$48:$W$51,Bacteria_Giardia!$W$54:$W$55,Bacteria_Giardia!$W$60:$W$61)</c:f>
              <c:numCache>
                <c:formatCode>0.00E+00</c:formatCode>
                <c:ptCount val="12"/>
                <c:pt idx="0">
                  <c:v>0.2857142857142857</c:v>
                </c:pt>
                <c:pt idx="1">
                  <c:v>2.142857142857143E-4</c:v>
                </c:pt>
                <c:pt idx="2">
                  <c:v>1.4285714285714288E-6</c:v>
                </c:pt>
                <c:pt idx="3">
                  <c:v>7.1428571428571437E-8</c:v>
                </c:pt>
                <c:pt idx="4">
                  <c:v>0.2739130434782609</c:v>
                </c:pt>
                <c:pt idx="5">
                  <c:v>6.1521739130434789E-3</c:v>
                </c:pt>
                <c:pt idx="6">
                  <c:v>1.1304347826086958E-4</c:v>
                </c:pt>
                <c:pt idx="7">
                  <c:v>2.1739130434782612E-7</c:v>
                </c:pt>
                <c:pt idx="8">
                  <c:v>3.1914893617021281E-2</c:v>
                </c:pt>
                <c:pt idx="9">
                  <c:v>2.1276595744680853E-6</c:v>
                </c:pt>
                <c:pt idx="10">
                  <c:v>3.6011904761904759E-2</c:v>
                </c:pt>
                <c:pt idx="11">
                  <c:v>2.9761904761904763E-6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791-4D77-9D4E-BCA78F866718}"/>
            </c:ext>
          </c:extLst>
        </c:ser>
        <c:ser>
          <c:idx val="3"/>
          <c:order val="3"/>
          <c:tx>
            <c:v>pH=8, Temp=5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exp"/>
            <c:intercept val="1"/>
            <c:dispRSqr val="1"/>
            <c:dispEq val="1"/>
            <c:trendlineLbl>
              <c:layout>
                <c:manualLayout>
                  <c:x val="7.1246209331747204E-2"/>
                  <c:y val="-0.1307864203890401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(Bacteria_Giardia!$U$6:$U$9,Bacteria_Giardia!$U$12:$U$15,Bacteria_Giardia!$U$18:$U$21)</c:f>
              <c:numCache>
                <c:formatCode>0.00</c:formatCode>
                <c:ptCount val="12"/>
                <c:pt idx="0">
                  <c:v>2.4362599288965598</c:v>
                </c:pt>
                <c:pt idx="1">
                  <c:v>3.3150828454370229</c:v>
                </c:pt>
                <c:pt idx="2">
                  <c:v>4.5403895088946724</c:v>
                </c:pt>
                <c:pt idx="3">
                  <c:v>6.3576673932903187</c:v>
                </c:pt>
                <c:pt idx="4">
                  <c:v>2.7552141952945739</c:v>
                </c:pt>
                <c:pt idx="5">
                  <c:v>3.7584294345630616</c:v>
                </c:pt>
                <c:pt idx="6">
                  <c:v>5.1663718284528919</c:v>
                </c:pt>
                <c:pt idx="7">
                  <c:v>7.276436861460625</c:v>
                </c:pt>
                <c:pt idx="8">
                  <c:v>2.8262578243906638</c:v>
                </c:pt>
                <c:pt idx="9">
                  <c:v>3.8500799938683703</c:v>
                </c:pt>
                <c:pt idx="10">
                  <c:v>5.2817862943621003</c:v>
                </c:pt>
                <c:pt idx="11">
                  <c:v>7.4152151750553355</c:v>
                </c:pt>
              </c:numCache>
            </c:numRef>
          </c:xVal>
          <c:yVal>
            <c:numRef>
              <c:f>(Bacteria_Giardia!$W$6:$W$9,Bacteria_Giardia!$W$12:$W$15,Bacteria_Giardia!$W$18:$W$21)</c:f>
              <c:numCache>
                <c:formatCode>0.00E+00</c:formatCode>
                <c:ptCount val="12"/>
                <c:pt idx="0">
                  <c:v>2.4892703862660948E-2</c:v>
                </c:pt>
                <c:pt idx="1">
                  <c:v>4.3347639484978551E-3</c:v>
                </c:pt>
                <c:pt idx="2">
                  <c:v>3.7768240343347647E-4</c:v>
                </c:pt>
                <c:pt idx="3">
                  <c:v>6.7811158798283271E-5</c:v>
                </c:pt>
                <c:pt idx="4">
                  <c:v>1.015873015873016E-2</c:v>
                </c:pt>
                <c:pt idx="5">
                  <c:v>1.2063492063492066E-3</c:v>
                </c:pt>
                <c:pt idx="6">
                  <c:v>3.1746031746031751E-5</c:v>
                </c:pt>
                <c:pt idx="7">
                  <c:v>4.7619047619047624E-6</c:v>
                </c:pt>
                <c:pt idx="8">
                  <c:v>8.7951807228915657E-3</c:v>
                </c:pt>
                <c:pt idx="9">
                  <c:v>5.5421686746987952E-4</c:v>
                </c:pt>
                <c:pt idx="10">
                  <c:v>2.0481927710843373E-5</c:v>
                </c:pt>
                <c:pt idx="11">
                  <c:v>2.0481927710843372E-6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791-4D77-9D4E-BCA78F866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335592"/>
        <c:axId val="238001632"/>
      </c:scatterChart>
      <c:valAx>
        <c:axId val="308335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CT (mg/L as Fe * 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8001632"/>
        <c:crossesAt val="1.0000000000000005E-9"/>
        <c:crossBetween val="midCat"/>
      </c:valAx>
      <c:valAx>
        <c:axId val="238001632"/>
        <c:scaling>
          <c:logBase val="10"/>
          <c:orientation val="minMax"/>
          <c:min val="1.0000000000000005E-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N/N</a:t>
                </a:r>
                <a:r>
                  <a:rPr lang="en-US" baseline="-25000"/>
                  <a:t>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335592"/>
        <c:crossesAt val="1.0000000000000002E-2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Bacteria_Giardia!$A$3</c:f>
              <c:strCache>
                <c:ptCount val="1"/>
                <c:pt idx="0">
                  <c:v>E. coli 35150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(Bacteria_Giardia!$E$72:$E$75,Bacteria_Giardia!$E$78:$E$81,Bacteria_Giardia!$E$84:$E$87)</c:f>
              <c:numCache>
                <c:formatCode>0.00</c:formatCode>
                <c:ptCount val="12"/>
                <c:pt idx="0">
                  <c:v>0.25327588157185998</c:v>
                </c:pt>
                <c:pt idx="1">
                  <c:v>0.47255455864924506</c:v>
                </c:pt>
                <c:pt idx="2">
                  <c:v>0.82676151860815283</c:v>
                </c:pt>
                <c:pt idx="3">
                  <c:v>1.4404335648237494</c:v>
                </c:pt>
                <c:pt idx="4">
                  <c:v>0.22035757910951645</c:v>
                </c:pt>
                <c:pt idx="5">
                  <c:v>0.39114034089237565</c:v>
                </c:pt>
                <c:pt idx="6">
                  <c:v>0.62608452009366788</c:v>
                </c:pt>
                <c:pt idx="7">
                  <c:v>0.9028913624271746</c:v>
                </c:pt>
                <c:pt idx="8">
                  <c:v>0.22489642895068973</c:v>
                </c:pt>
                <c:pt idx="9">
                  <c:v>0.42186601622150638</c:v>
                </c:pt>
                <c:pt idx="10">
                  <c:v>0.74546546461284591</c:v>
                </c:pt>
                <c:pt idx="11">
                  <c:v>1.3301430650729094</c:v>
                </c:pt>
              </c:numCache>
            </c:numRef>
          </c:xVal>
          <c:yVal>
            <c:numRef>
              <c:f>(Bacteria_Giardia!$G$72:$G$75,Bacteria_Giardia!$G$78:$G$81,Bacteria_Giardia!$G$84:$G$87)</c:f>
              <c:numCache>
                <c:formatCode>0.00E+00</c:formatCode>
                <c:ptCount val="12"/>
                <c:pt idx="0">
                  <c:v>0.17214285714285713</c:v>
                </c:pt>
                <c:pt idx="1">
                  <c:v>3.357142857142857E-4</c:v>
                </c:pt>
                <c:pt idx="2">
                  <c:v>1.1428571428571428E-6</c:v>
                </c:pt>
                <c:pt idx="3">
                  <c:v>7.142857142857143E-9</c:v>
                </c:pt>
                <c:pt idx="4">
                  <c:v>0.28216704288939048</c:v>
                </c:pt>
                <c:pt idx="5">
                  <c:v>7.9006772009029345E-5</c:v>
                </c:pt>
                <c:pt idx="6">
                  <c:v>2.257336343115124E-7</c:v>
                </c:pt>
                <c:pt idx="8">
                  <c:v>0.57377049180327866</c:v>
                </c:pt>
                <c:pt idx="9">
                  <c:v>7.1914893617021293E-4</c:v>
                </c:pt>
                <c:pt idx="10">
                  <c:v>1.2765957446808512E-6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FC-444F-849C-AE5A273C1A18}"/>
            </c:ext>
          </c:extLst>
        </c:ser>
        <c:ser>
          <c:idx val="1"/>
          <c:order val="1"/>
          <c:tx>
            <c:strRef>
              <c:f>Bacteria_Giardia!$I$3</c:f>
              <c:strCache>
                <c:ptCount val="1"/>
                <c:pt idx="0">
                  <c:v>E. coli 25922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(Bacteria_Giardia!$M$60:$M$63,Bacteria_Giardia!$M$66:$M$69,Bacteria_Giardia!$M$72:$M$75,Bacteria_Giardia!$M$78:$M$81,Bacteria_Giardia!$M$84:$M$87)</c:f>
              <c:numCache>
                <c:formatCode>0.00</c:formatCode>
                <c:ptCount val="20"/>
                <c:pt idx="0">
                  <c:v>0.93207442785938099</c:v>
                </c:pt>
                <c:pt idx="1">
                  <c:v>1.9928531216590923</c:v>
                </c:pt>
                <c:pt idx="2">
                  <c:v>2.5266432318210783</c:v>
                </c:pt>
                <c:pt idx="3">
                  <c:v>3.1341410441162378</c:v>
                </c:pt>
                <c:pt idx="4">
                  <c:v>0.99736970092884691</c:v>
                </c:pt>
                <c:pt idx="5">
                  <c:v>2.1477508564531704</c:v>
                </c:pt>
                <c:pt idx="6">
                  <c:v>2.7347167853616732</c:v>
                </c:pt>
                <c:pt idx="7">
                  <c:v>3.4117320816177439</c:v>
                </c:pt>
                <c:pt idx="8">
                  <c:v>0.82481089536716679</c:v>
                </c:pt>
                <c:pt idx="9">
                  <c:v>1.7181546815700601</c:v>
                </c:pt>
                <c:pt idx="10">
                  <c:v>2.145095290908257</c:v>
                </c:pt>
                <c:pt idx="11">
                  <c:v>2.6075100608540049</c:v>
                </c:pt>
                <c:pt idx="12">
                  <c:v>0.80255475001569598</c:v>
                </c:pt>
                <c:pt idx="13">
                  <c:v>1.6864620723893156</c:v>
                </c:pt>
                <c:pt idx="14">
                  <c:v>2.1163347281861582</c:v>
                </c:pt>
                <c:pt idx="15">
                  <c:v>2.5897822881683181</c:v>
                </c:pt>
                <c:pt idx="16">
                  <c:v>0.82542645629837519</c:v>
                </c:pt>
                <c:pt idx="17">
                  <c:v>1.7049787111933949</c:v>
                </c:pt>
                <c:pt idx="18">
                  <c:v>2.1182210042948117</c:v>
                </c:pt>
                <c:pt idx="19">
                  <c:v>2.5585608891408982</c:v>
                </c:pt>
              </c:numCache>
            </c:numRef>
          </c:xVal>
          <c:yVal>
            <c:numRef>
              <c:f>(Bacteria_Giardia!$O$60:$O$63,Bacteria_Giardia!$O$66:$O$69,Bacteria_Giardia!$O$72:$O$75,Bacteria_Giardia!$O$78:$O$81,Bacteria_Giardia!$O$84:$O$87)</c:f>
              <c:numCache>
                <c:formatCode>0.00E+00</c:formatCode>
                <c:ptCount val="20"/>
                <c:pt idx="0">
                  <c:v>1.6871165644171779E-2</c:v>
                </c:pt>
                <c:pt idx="1">
                  <c:v>2.883435582822086E-5</c:v>
                </c:pt>
                <c:pt idx="2">
                  <c:v>1.8404907975460122E-7</c:v>
                </c:pt>
                <c:pt idx="4">
                  <c:v>0.20617283950617282</c:v>
                </c:pt>
                <c:pt idx="5">
                  <c:v>5.8024691358024691E-4</c:v>
                </c:pt>
                <c:pt idx="6">
                  <c:v>3.3333333333333333E-6</c:v>
                </c:pt>
                <c:pt idx="8">
                  <c:v>4.014285714285714E-2</c:v>
                </c:pt>
                <c:pt idx="9">
                  <c:v>4.4571428571428574E-5</c:v>
                </c:pt>
                <c:pt idx="10">
                  <c:v>1.4285714285714285E-7</c:v>
                </c:pt>
                <c:pt idx="12">
                  <c:v>1.9655172413793102E-2</c:v>
                </c:pt>
                <c:pt idx="13">
                  <c:v>3.540229885057471E-5</c:v>
                </c:pt>
                <c:pt idx="14">
                  <c:v>1.1494252873563219E-7</c:v>
                </c:pt>
                <c:pt idx="16">
                  <c:v>2.6515151515151516E-2</c:v>
                </c:pt>
                <c:pt idx="17">
                  <c:v>4.8484848484848488E-5</c:v>
                </c:pt>
                <c:pt idx="18">
                  <c:v>2.5252525252525252E-7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FC-444F-849C-AE5A273C1A18}"/>
            </c:ext>
          </c:extLst>
        </c:ser>
        <c:ser>
          <c:idx val="2"/>
          <c:order val="2"/>
          <c:tx>
            <c:strRef>
              <c:f>Bacteria_Giardia!$Q$3</c:f>
              <c:strCache>
                <c:ptCount val="1"/>
                <c:pt idx="0">
                  <c:v>E. coli 35327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(Bacteria_Giardia!$U$66:$U$69,Bacteria_Giardia!$U$72:$U$75,Bacteria_Giardia!$U$78:$U$81)</c:f>
              <c:numCache>
                <c:formatCode>0.00</c:formatCode>
                <c:ptCount val="12"/>
                <c:pt idx="0">
                  <c:v>0.26981733435186983</c:v>
                </c:pt>
                <c:pt idx="1">
                  <c:v>0.50186091967407043</c:v>
                </c:pt>
                <c:pt idx="2">
                  <c:v>0.87303942422357972</c:v>
                </c:pt>
                <c:pt idx="3">
                  <c:v>1.5007739860601379</c:v>
                </c:pt>
                <c:pt idx="4">
                  <c:v>0.24671607348275873</c:v>
                </c:pt>
                <c:pt idx="5">
                  <c:v>0.46775902952197951</c:v>
                </c:pt>
                <c:pt idx="6">
                  <c:v>0.84323370472979209</c:v>
                </c:pt>
                <c:pt idx="7">
                  <c:v>1.5807682792615663</c:v>
                </c:pt>
                <c:pt idx="8">
                  <c:v>0.23145548144756109</c:v>
                </c:pt>
                <c:pt idx="9">
                  <c:v>0.42868670093964129</c:v>
                </c:pt>
                <c:pt idx="10">
                  <c:v>0.73997040801233072</c:v>
                </c:pt>
                <c:pt idx="11">
                  <c:v>1.2493149211062373</c:v>
                </c:pt>
              </c:numCache>
            </c:numRef>
          </c:xVal>
          <c:yVal>
            <c:numRef>
              <c:f>(Bacteria_Giardia!$W$66:$W$69,Bacteria_Giardia!$W$72:$W$75,Bacteria_Giardia!$W$78:$W$81)</c:f>
              <c:numCache>
                <c:formatCode>0.00E+00</c:formatCode>
                <c:ptCount val="12"/>
                <c:pt idx="0">
                  <c:v>6.9298245614035095E-2</c:v>
                </c:pt>
                <c:pt idx="1">
                  <c:v>4.4035087719298252E-3</c:v>
                </c:pt>
                <c:pt idx="2">
                  <c:v>5.5263157894736852E-5</c:v>
                </c:pt>
                <c:pt idx="3">
                  <c:v>8.7719298245614053E-8</c:v>
                </c:pt>
                <c:pt idx="4">
                  <c:v>8.4347826086956526E-2</c:v>
                </c:pt>
                <c:pt idx="5">
                  <c:v>4.956521739130435E-3</c:v>
                </c:pt>
                <c:pt idx="6">
                  <c:v>2.9565217391304349E-5</c:v>
                </c:pt>
                <c:pt idx="7">
                  <c:v>8.6956521739130434E-9</c:v>
                </c:pt>
                <c:pt idx="8">
                  <c:v>3.6034482758620694E-2</c:v>
                </c:pt>
                <c:pt idx="9">
                  <c:v>2.5862068965517244E-5</c:v>
                </c:pt>
                <c:pt idx="10">
                  <c:v>1.7241379310344831E-7</c:v>
                </c:pt>
                <c:pt idx="11">
                  <c:v>1.7241379310344831E-7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DFC-444F-849C-AE5A273C1A18}"/>
            </c:ext>
          </c:extLst>
        </c:ser>
        <c:ser>
          <c:idx val="4"/>
          <c:order val="3"/>
          <c:tx>
            <c:strRef>
              <c:f>Bacteria_Giardia!$AG$3</c:f>
              <c:strCache>
                <c:ptCount val="1"/>
                <c:pt idx="0">
                  <c:v>Vibrio cholera C6706-Smooth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(Bacteria_Giardia!$AK$66:$AK$69,Bacteria_Giardia!$AK$72:$AK$75,Bacteria_Giardia!$AK$78:$AK$81)</c:f>
              <c:numCache>
                <c:formatCode>0.00</c:formatCode>
                <c:ptCount val="12"/>
                <c:pt idx="0">
                  <c:v>0.76050761744058581</c:v>
                </c:pt>
                <c:pt idx="1">
                  <c:v>1.4808223453874234</c:v>
                </c:pt>
                <c:pt idx="2">
                  <c:v>2.0627475373227515</c:v>
                </c:pt>
                <c:pt idx="3">
                  <c:v>2.2914292087357877</c:v>
                </c:pt>
                <c:pt idx="4">
                  <c:v>0.80176070046464443</c:v>
                </c:pt>
                <c:pt idx="5">
                  <c:v>1.5826624511376355</c:v>
                </c:pt>
                <c:pt idx="6">
                  <c:v>2.2414839907714867</c:v>
                </c:pt>
                <c:pt idx="7">
                  <c:v>2.5157343975929294</c:v>
                </c:pt>
                <c:pt idx="8">
                  <c:v>0.71228248678124229</c:v>
                </c:pt>
                <c:pt idx="9">
                  <c:v>1.4037363748401128</c:v>
                </c:pt>
                <c:pt idx="10">
                  <c:v>1.9840960591346894</c:v>
                </c:pt>
                <c:pt idx="11">
                  <c:v>2.2240395194534859</c:v>
                </c:pt>
              </c:numCache>
            </c:numRef>
          </c:xVal>
          <c:yVal>
            <c:numRef>
              <c:f>(Bacteria_Giardia!$AM$66:$AM$69,Bacteria_Giardia!$AM$72:$AM$75,Bacteria_Giardia!$AM$78:$AM$81)</c:f>
              <c:numCache>
                <c:formatCode>0.00E+00</c:formatCode>
                <c:ptCount val="12"/>
                <c:pt idx="0">
                  <c:v>5.3571428571428574E-4</c:v>
                </c:pt>
                <c:pt idx="1">
                  <c:v>8.9285714285714292E-6</c:v>
                </c:pt>
                <c:pt idx="4">
                  <c:v>5.5714285714285718E-3</c:v>
                </c:pt>
                <c:pt idx="5">
                  <c:v>2.8571428571428571E-5</c:v>
                </c:pt>
                <c:pt idx="8">
                  <c:v>5.0000000000000001E-3</c:v>
                </c:pt>
                <c:pt idx="9">
                  <c:v>2.5000000000000001E-4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DFC-444F-849C-AE5A273C1A18}"/>
            </c:ext>
          </c:extLst>
        </c:ser>
        <c:ser>
          <c:idx val="5"/>
          <c:order val="4"/>
          <c:tx>
            <c:strRef>
              <c:f>Bacteria_Giardia!$AO$3</c:f>
              <c:strCache>
                <c:ptCount val="1"/>
                <c:pt idx="0">
                  <c:v>Vibrio cholera 14033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(Bacteria_Giardia!$AS$24:$AS$27,Bacteria_Giardia!$AS$30:$AS$33,Bacteria_Giardia!$AS$36:$AS$39,Bacteria_Giardia!$AS$42:$AS$45)</c:f>
              <c:numCache>
                <c:formatCode>0.00</c:formatCode>
                <c:ptCount val="16"/>
                <c:pt idx="0">
                  <c:v>0.88204976701185023</c:v>
                </c:pt>
                <c:pt idx="1">
                  <c:v>1.7322710288161745</c:v>
                </c:pt>
                <c:pt idx="2">
                  <c:v>2.4380954962938328</c:v>
                </c:pt>
                <c:pt idx="3">
                  <c:v>2.7256880095915808</c:v>
                </c:pt>
                <c:pt idx="4">
                  <c:v>0.39058738343764254</c:v>
                </c:pt>
                <c:pt idx="5">
                  <c:v>0.67960835423459232</c:v>
                </c:pt>
                <c:pt idx="6">
                  <c:v>1.1688282177975242</c:v>
                </c:pt>
                <c:pt idx="7">
                  <c:v>1.3195980432793635</c:v>
                </c:pt>
                <c:pt idx="8">
                  <c:v>0.44179940140943835</c:v>
                </c:pt>
                <c:pt idx="9">
                  <c:v>0.78126875664571427</c:v>
                </c:pt>
                <c:pt idx="10">
                  <c:v>1.3965368722195641</c:v>
                </c:pt>
                <c:pt idx="11">
                  <c:v>1.6057927756743298</c:v>
                </c:pt>
                <c:pt idx="12">
                  <c:v>0.42573218758855247</c:v>
                </c:pt>
                <c:pt idx="13">
                  <c:v>0.75777425194554449</c:v>
                </c:pt>
                <c:pt idx="14">
                  <c:v>1.3762533569184996</c:v>
                </c:pt>
                <c:pt idx="15">
                  <c:v>1.5949403429156124</c:v>
                </c:pt>
              </c:numCache>
            </c:numRef>
          </c:xVal>
          <c:yVal>
            <c:numRef>
              <c:f>(Bacteria_Giardia!$AU$24:$AU$27,Bacteria_Giardia!$AU$30:$AU$33,Bacteria_Giardia!$AU$36:$AU$39,Bacteria_Giardia!$AU$42:$AU$45)</c:f>
              <c:numCache>
                <c:formatCode>0.00E+00</c:formatCode>
                <c:ptCount val="16"/>
                <c:pt idx="0">
                  <c:v>3.43108504398827E-3</c:v>
                </c:pt>
                <c:pt idx="1">
                  <c:v>1.2023460410557185E-5</c:v>
                </c:pt>
                <c:pt idx="2">
                  <c:v>2.9325513196480937E-7</c:v>
                </c:pt>
                <c:pt idx="3">
                  <c:v>8.7976539589442811E-7</c:v>
                </c:pt>
                <c:pt idx="4">
                  <c:v>1.6535433070866145E-2</c:v>
                </c:pt>
                <c:pt idx="5">
                  <c:v>7.874015748031497E-5</c:v>
                </c:pt>
                <c:pt idx="6">
                  <c:v>1.5748031496062994E-6</c:v>
                </c:pt>
                <c:pt idx="8">
                  <c:v>3.3333333333333335E-3</c:v>
                </c:pt>
                <c:pt idx="9">
                  <c:v>1.3513513513513513E-5</c:v>
                </c:pt>
                <c:pt idx="10">
                  <c:v>4.5045045045045043E-7</c:v>
                </c:pt>
                <c:pt idx="12">
                  <c:v>1.4817987152034263E-2</c:v>
                </c:pt>
                <c:pt idx="13">
                  <c:v>7.0663811563169177E-5</c:v>
                </c:pt>
                <c:pt idx="14">
                  <c:v>5.974304068522485E-5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DFC-444F-849C-AE5A273C1A18}"/>
            </c:ext>
          </c:extLst>
        </c:ser>
        <c:ser>
          <c:idx val="6"/>
          <c:order val="5"/>
          <c:tx>
            <c:strRef>
              <c:f>Bacteria_Giardia!$AW$3</c:f>
              <c:strCache>
                <c:ptCount val="1"/>
                <c:pt idx="0">
                  <c:v>Vibrio cholera 2614-LA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75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(Bacteria_Giardia!$BA$24:$BA$27,Bacteria_Giardia!$BA$30:$BA$33,Bacteria_Giardia!$BA$36:$BA$39,Bacteria_Giardia!$BA$42:$BA$45)</c:f>
              <c:numCache>
                <c:formatCode>0.00</c:formatCode>
                <c:ptCount val="16"/>
                <c:pt idx="0">
                  <c:v>0.45630422417956645</c:v>
                </c:pt>
                <c:pt idx="1">
                  <c:v>0.81366583225749001</c:v>
                </c:pt>
                <c:pt idx="2">
                  <c:v>1.4843855815414326</c:v>
                </c:pt>
                <c:pt idx="3">
                  <c:v>1.7241104571273447</c:v>
                </c:pt>
                <c:pt idx="4">
                  <c:v>0.42198797706173929</c:v>
                </c:pt>
                <c:pt idx="5">
                  <c:v>0.75469764198143385</c:v>
                </c:pt>
                <c:pt idx="6">
                  <c:v>1.386904202550167</c:v>
                </c:pt>
                <c:pt idx="7">
                  <c:v>1.6168363470193077</c:v>
                </c:pt>
                <c:pt idx="8">
                  <c:v>0.42435119361408924</c:v>
                </c:pt>
                <c:pt idx="9">
                  <c:v>0.75307894740392323</c:v>
                </c:pt>
                <c:pt idx="10">
                  <c:v>1.3578159471804256</c:v>
                </c:pt>
                <c:pt idx="11">
                  <c:v>1.5679010354011524</c:v>
                </c:pt>
                <c:pt idx="12">
                  <c:v>0.41824193408288524</c:v>
                </c:pt>
                <c:pt idx="13">
                  <c:v>0.74351992736511308</c:v>
                </c:pt>
                <c:pt idx="14">
                  <c:v>1.34626042232006</c:v>
                </c:pt>
                <c:pt idx="15">
                  <c:v>1.5578177886121169</c:v>
                </c:pt>
              </c:numCache>
            </c:numRef>
          </c:xVal>
          <c:yVal>
            <c:numRef>
              <c:f>(Bacteria_Giardia!$BC$24:$BC$27,Bacteria_Giardia!$BC$30:$BC$33,Bacteria_Giardia!$BC$36:$BC$39,Bacteria_Giardia!$BC$42:$BC$45)</c:f>
              <c:numCache>
                <c:formatCode>0.00E+00</c:formatCode>
                <c:ptCount val="16"/>
                <c:pt idx="0">
                  <c:v>4.1549295774647894E-2</c:v>
                </c:pt>
                <c:pt idx="1">
                  <c:v>4.43661971830986E-4</c:v>
                </c:pt>
                <c:pt idx="2">
                  <c:v>7.0422535211267616E-7</c:v>
                </c:pt>
                <c:pt idx="4">
                  <c:v>5.000000000000001E-3</c:v>
                </c:pt>
                <c:pt idx="5">
                  <c:v>1.3888888888888891E-5</c:v>
                </c:pt>
                <c:pt idx="8">
                  <c:v>4.1549295774647894E-2</c:v>
                </c:pt>
                <c:pt idx="9">
                  <c:v>4.43661971830986E-4</c:v>
                </c:pt>
                <c:pt idx="10">
                  <c:v>7.0422535211267616E-7</c:v>
                </c:pt>
                <c:pt idx="12">
                  <c:v>5.000000000000001E-3</c:v>
                </c:pt>
                <c:pt idx="13">
                  <c:v>1.3888888888888891E-5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DFC-444F-849C-AE5A273C1A18}"/>
            </c:ext>
          </c:extLst>
        </c:ser>
        <c:ser>
          <c:idx val="7"/>
          <c:order val="6"/>
          <c:tx>
            <c:strRef>
              <c:f>Bacteria_Giardia!$BE$3</c:f>
              <c:strCache>
                <c:ptCount val="1"/>
                <c:pt idx="0">
                  <c:v>Giardia lamblia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(Bacteria_Giardia!$BK$18:$BK$19,Bacteria_Giardia!$BK$24:$BK$26,Bacteria_Giardia!$BK$6:$BK$9,Bacteria_Giardia!$BK$12:$BK$15)</c:f>
              <c:numCache>
                <c:formatCode>0.00</c:formatCode>
                <c:ptCount val="13"/>
                <c:pt idx="0">
                  <c:v>9.4180830087198402</c:v>
                </c:pt>
                <c:pt idx="1">
                  <c:v>11.031445033414782</c:v>
                </c:pt>
                <c:pt idx="2">
                  <c:v>11.484117220154076</c:v>
                </c:pt>
                <c:pt idx="3">
                  <c:v>12.494117537293361</c:v>
                </c:pt>
                <c:pt idx="4">
                  <c:v>12.774241363545528</c:v>
                </c:pt>
                <c:pt idx="5">
                  <c:v>46.247521114354448</c:v>
                </c:pt>
                <c:pt idx="6">
                  <c:v>61.724168237033176</c:v>
                </c:pt>
                <c:pt idx="7">
                  <c:v>69.545310963503567</c:v>
                </c:pt>
                <c:pt idx="8">
                  <c:v>74.380920906055067</c:v>
                </c:pt>
                <c:pt idx="9">
                  <c:v>40.782256622784764</c:v>
                </c:pt>
                <c:pt idx="10">
                  <c:v>51.102893946106121</c:v>
                </c:pt>
                <c:pt idx="11">
                  <c:v>55.558101736450418</c:v>
                </c:pt>
                <c:pt idx="12">
                  <c:v>57.539849181202968</c:v>
                </c:pt>
              </c:numCache>
            </c:numRef>
          </c:xVal>
          <c:yVal>
            <c:numRef>
              <c:f>(Bacteria_Giardia!$BM$18:$BM$19,Bacteria_Giardia!$BM$24:$BM$26,Bacteria_Giardia!$BM$6:$BM$9,Bacteria_Giardia!$BM$12:$BM$15)</c:f>
              <c:numCache>
                <c:formatCode>0.00E+00</c:formatCode>
                <c:ptCount val="13"/>
                <c:pt idx="0">
                  <c:v>0.11220184543019628</c:v>
                </c:pt>
                <c:pt idx="1">
                  <c:v>1.2882495516931334E-2</c:v>
                </c:pt>
                <c:pt idx="2">
                  <c:v>0.23442288153199234</c:v>
                </c:pt>
                <c:pt idx="3">
                  <c:v>0.15135612484362093</c:v>
                </c:pt>
                <c:pt idx="4">
                  <c:v>0.15135612484362093</c:v>
                </c:pt>
                <c:pt idx="5">
                  <c:v>0.13182567385564065</c:v>
                </c:pt>
                <c:pt idx="6">
                  <c:v>5.2480746024977203E-2</c:v>
                </c:pt>
                <c:pt idx="7">
                  <c:v>1.0232929922807537E-2</c:v>
                </c:pt>
                <c:pt idx="8">
                  <c:v>4.8977881936844618E-3</c:v>
                </c:pt>
                <c:pt idx="9">
                  <c:v>8.5113803820237685E-2</c:v>
                </c:pt>
                <c:pt idx="10">
                  <c:v>4.8977881936844617E-2</c:v>
                </c:pt>
                <c:pt idx="11">
                  <c:v>1.8197008586099846E-2</c:v>
                </c:pt>
                <c:pt idx="12">
                  <c:v>1.0000000000000004E-2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DFC-444F-849C-AE5A273C1A18}"/>
            </c:ext>
          </c:extLst>
        </c:ser>
        <c:ser>
          <c:idx val="8"/>
          <c:order val="7"/>
          <c:tx>
            <c:strRef>
              <c:f>Bacteria_Giardia!$BP$3</c:f>
              <c:strCache>
                <c:ptCount val="1"/>
                <c:pt idx="0">
                  <c:v>Adenovirus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Bacteria_Giardia!$BP$5:$BP$23</c:f>
              <c:numCache>
                <c:formatCode>0.00</c:formatCode>
                <c:ptCount val="19"/>
                <c:pt idx="0">
                  <c:v>6.6568857318470676E-2</c:v>
                </c:pt>
                <c:pt idx="1">
                  <c:v>0.12491128433575163</c:v>
                </c:pt>
                <c:pt idx="2">
                  <c:v>0.21251327787814431</c:v>
                </c:pt>
                <c:pt idx="3">
                  <c:v>0.36986594545239559</c:v>
                </c:pt>
                <c:pt idx="5">
                  <c:v>7.2052647183973584E-2</c:v>
                </c:pt>
                <c:pt idx="6">
                  <c:v>0.1285753939527578</c:v>
                </c:pt>
                <c:pt idx="7">
                  <c:v>0.21965406570441609</c:v>
                </c:pt>
                <c:pt idx="8">
                  <c:v>0.41286110495559974</c:v>
                </c:pt>
                <c:pt idx="10">
                  <c:v>7.724593994396152E-2</c:v>
                </c:pt>
                <c:pt idx="11">
                  <c:v>0.15110718584472088</c:v>
                </c:pt>
                <c:pt idx="12">
                  <c:v>0.28833921008340102</c:v>
                </c:pt>
                <c:pt idx="13">
                  <c:v>0.62969956029889573</c:v>
                </c:pt>
                <c:pt idx="15">
                  <c:v>7.2922529561338503E-2</c:v>
                </c:pt>
                <c:pt idx="16">
                  <c:v>0.1420471921721152</c:v>
                </c:pt>
                <c:pt idx="17">
                  <c:v>0.26476079987740614</c:v>
                </c:pt>
                <c:pt idx="18">
                  <c:v>0.52507567233423713</c:v>
                </c:pt>
              </c:numCache>
            </c:numRef>
          </c:xVal>
          <c:yVal>
            <c:numRef>
              <c:f>Bacteria_Giardia!$BQ$5:$BQ$23</c:f>
              <c:numCache>
                <c:formatCode>0.00E+00</c:formatCode>
                <c:ptCount val="19"/>
                <c:pt idx="0">
                  <c:v>4.6241178872306742E-2</c:v>
                </c:pt>
                <c:pt idx="1">
                  <c:v>2.9914910279590372E-3</c:v>
                </c:pt>
                <c:pt idx="2">
                  <c:v>2.2140038990084746E-5</c:v>
                </c:pt>
                <c:pt idx="3">
                  <c:v>1.4995211971527634E-5</c:v>
                </c:pt>
                <c:pt idx="5">
                  <c:v>0.10806010409822725</c:v>
                </c:pt>
                <c:pt idx="6">
                  <c:v>1.2972832776645829E-2</c:v>
                </c:pt>
                <c:pt idx="7">
                  <c:v>3.5669662369850049E-4</c:v>
                </c:pt>
                <c:pt idx="8">
                  <c:v>1.9830878763138122E-5</c:v>
                </c:pt>
                <c:pt idx="10">
                  <c:v>0.22833072540581989</c:v>
                </c:pt>
                <c:pt idx="11">
                  <c:v>9.5862879109099811E-2</c:v>
                </c:pt>
                <c:pt idx="12">
                  <c:v>7.4065358965684832E-3</c:v>
                </c:pt>
                <c:pt idx="13">
                  <c:v>3.1981928502621764E-5</c:v>
                </c:pt>
                <c:pt idx="15">
                  <c:v>0.42424003940313054</c:v>
                </c:pt>
                <c:pt idx="16">
                  <c:v>0.21280036875475106</c:v>
                </c:pt>
                <c:pt idx="17">
                  <c:v>3.7917773084572712E-2</c:v>
                </c:pt>
                <c:pt idx="18">
                  <c:v>2.5680974159154953E-3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DFC-444F-849C-AE5A273C1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593904"/>
        <c:axId val="170591944"/>
      </c:scatterChart>
      <c:valAx>
        <c:axId val="170593904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CT (mg/L as Fe * 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591944"/>
        <c:crossesAt val="1.0000000000000005E-9"/>
        <c:crossBetween val="midCat"/>
      </c:valAx>
      <c:valAx>
        <c:axId val="170591944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N/N</a:t>
                </a:r>
                <a:r>
                  <a:rPr lang="en-US" baseline="-25000"/>
                  <a:t>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593904"/>
        <c:crossesAt val="1.0000000000000002E-2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Bacteria_Giardia!$A$3</c:f>
              <c:strCache>
                <c:ptCount val="1"/>
                <c:pt idx="0">
                  <c:v>E. coli 35150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dk1">
                  <a:tint val="88500"/>
                </a:schemeClr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xVal>
            <c:numRef>
              <c:f>(Bacteria_Giardia!$E$72:$E$75,Bacteria_Giardia!$E$78:$E$81,Bacteria_Giardia!$E$84:$E$87)</c:f>
              <c:numCache>
                <c:formatCode>0.00</c:formatCode>
                <c:ptCount val="12"/>
                <c:pt idx="0">
                  <c:v>0.25327588157185998</c:v>
                </c:pt>
                <c:pt idx="1">
                  <c:v>0.47255455864924506</c:v>
                </c:pt>
                <c:pt idx="2">
                  <c:v>0.82676151860815283</c:v>
                </c:pt>
                <c:pt idx="3">
                  <c:v>1.4404335648237494</c:v>
                </c:pt>
                <c:pt idx="4">
                  <c:v>0.22035757910951645</c:v>
                </c:pt>
                <c:pt idx="5">
                  <c:v>0.39114034089237565</c:v>
                </c:pt>
                <c:pt idx="6">
                  <c:v>0.62608452009366788</c:v>
                </c:pt>
                <c:pt idx="7">
                  <c:v>0.9028913624271746</c:v>
                </c:pt>
                <c:pt idx="8">
                  <c:v>0.22489642895068973</c:v>
                </c:pt>
                <c:pt idx="9">
                  <c:v>0.42186601622150638</c:v>
                </c:pt>
                <c:pt idx="10">
                  <c:v>0.74546546461284591</c:v>
                </c:pt>
                <c:pt idx="11">
                  <c:v>1.3301430650729094</c:v>
                </c:pt>
              </c:numCache>
            </c:numRef>
          </c:xVal>
          <c:yVal>
            <c:numRef>
              <c:f>(Bacteria_Giardia!$G$72:$G$75,Bacteria_Giardia!$G$78:$G$81,Bacteria_Giardia!$G$84:$G$87)</c:f>
              <c:numCache>
                <c:formatCode>0.00E+00</c:formatCode>
                <c:ptCount val="12"/>
                <c:pt idx="0">
                  <c:v>0.17214285714285713</c:v>
                </c:pt>
                <c:pt idx="1">
                  <c:v>3.357142857142857E-4</c:v>
                </c:pt>
                <c:pt idx="2">
                  <c:v>1.1428571428571428E-6</c:v>
                </c:pt>
                <c:pt idx="3">
                  <c:v>7.142857142857143E-9</c:v>
                </c:pt>
                <c:pt idx="4">
                  <c:v>0.28216704288939048</c:v>
                </c:pt>
                <c:pt idx="5">
                  <c:v>7.9006772009029345E-5</c:v>
                </c:pt>
                <c:pt idx="6">
                  <c:v>2.257336343115124E-7</c:v>
                </c:pt>
                <c:pt idx="8">
                  <c:v>0.57377049180327866</c:v>
                </c:pt>
                <c:pt idx="9">
                  <c:v>7.1914893617021293E-4</c:v>
                </c:pt>
                <c:pt idx="10">
                  <c:v>1.2765957446808512E-6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D5-4962-B939-2184975A50AE}"/>
            </c:ext>
          </c:extLst>
        </c:ser>
        <c:ser>
          <c:idx val="1"/>
          <c:order val="1"/>
          <c:tx>
            <c:strRef>
              <c:f>Bacteria_Giardia!$I$3</c:f>
              <c:strCache>
                <c:ptCount val="1"/>
                <c:pt idx="0">
                  <c:v>E. coli 25922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dk1">
                  <a:tint val="55000"/>
                </a:schemeClr>
              </a:solidFill>
              <a:ln w="9525">
                <a:solidFill>
                  <a:schemeClr val="dk1">
                    <a:tint val="55000"/>
                  </a:schemeClr>
                </a:solidFill>
              </a:ln>
              <a:effectLst/>
            </c:spPr>
          </c:marker>
          <c:xVal>
            <c:numRef>
              <c:f>(Bacteria_Giardia!$M$60:$M$63,Bacteria_Giardia!$M$66:$M$69,Bacteria_Giardia!$M$72:$M$75,Bacteria_Giardia!$M$78:$M$81,Bacteria_Giardia!$M$84:$M$87)</c:f>
              <c:numCache>
                <c:formatCode>0.00</c:formatCode>
                <c:ptCount val="20"/>
                <c:pt idx="0">
                  <c:v>0.93207442785938099</c:v>
                </c:pt>
                <c:pt idx="1">
                  <c:v>1.9928531216590923</c:v>
                </c:pt>
                <c:pt idx="2">
                  <c:v>2.5266432318210783</c:v>
                </c:pt>
                <c:pt idx="3">
                  <c:v>3.1341410441162378</c:v>
                </c:pt>
                <c:pt idx="4">
                  <c:v>0.99736970092884691</c:v>
                </c:pt>
                <c:pt idx="5">
                  <c:v>2.1477508564531704</c:v>
                </c:pt>
                <c:pt idx="6">
                  <c:v>2.7347167853616732</c:v>
                </c:pt>
                <c:pt idx="7">
                  <c:v>3.4117320816177439</c:v>
                </c:pt>
                <c:pt idx="8">
                  <c:v>0.82481089536716679</c:v>
                </c:pt>
                <c:pt idx="9">
                  <c:v>1.7181546815700601</c:v>
                </c:pt>
                <c:pt idx="10">
                  <c:v>2.145095290908257</c:v>
                </c:pt>
                <c:pt idx="11">
                  <c:v>2.6075100608540049</c:v>
                </c:pt>
                <c:pt idx="12">
                  <c:v>0.80255475001569598</c:v>
                </c:pt>
                <c:pt idx="13">
                  <c:v>1.6864620723893156</c:v>
                </c:pt>
                <c:pt idx="14">
                  <c:v>2.1163347281861582</c:v>
                </c:pt>
                <c:pt idx="15">
                  <c:v>2.5897822881683181</c:v>
                </c:pt>
                <c:pt idx="16">
                  <c:v>0.82542645629837519</c:v>
                </c:pt>
                <c:pt idx="17">
                  <c:v>1.7049787111933949</c:v>
                </c:pt>
                <c:pt idx="18">
                  <c:v>2.1182210042948117</c:v>
                </c:pt>
                <c:pt idx="19">
                  <c:v>2.5585608891408982</c:v>
                </c:pt>
              </c:numCache>
            </c:numRef>
          </c:xVal>
          <c:yVal>
            <c:numRef>
              <c:f>(Bacteria_Giardia!$O$60:$O$63,Bacteria_Giardia!$O$66:$O$69,Bacteria_Giardia!$O$72:$O$75,Bacteria_Giardia!$O$78:$O$81,Bacteria_Giardia!$O$84:$O$87)</c:f>
              <c:numCache>
                <c:formatCode>0.00E+00</c:formatCode>
                <c:ptCount val="20"/>
                <c:pt idx="0">
                  <c:v>1.6871165644171779E-2</c:v>
                </c:pt>
                <c:pt idx="1">
                  <c:v>2.883435582822086E-5</c:v>
                </c:pt>
                <c:pt idx="2">
                  <c:v>1.8404907975460122E-7</c:v>
                </c:pt>
                <c:pt idx="4">
                  <c:v>0.20617283950617282</c:v>
                </c:pt>
                <c:pt idx="5">
                  <c:v>5.8024691358024691E-4</c:v>
                </c:pt>
                <c:pt idx="6">
                  <c:v>3.3333333333333333E-6</c:v>
                </c:pt>
                <c:pt idx="8">
                  <c:v>4.014285714285714E-2</c:v>
                </c:pt>
                <c:pt idx="9">
                  <c:v>4.4571428571428574E-5</c:v>
                </c:pt>
                <c:pt idx="10">
                  <c:v>1.4285714285714285E-7</c:v>
                </c:pt>
                <c:pt idx="12">
                  <c:v>1.9655172413793102E-2</c:v>
                </c:pt>
                <c:pt idx="13">
                  <c:v>3.540229885057471E-5</c:v>
                </c:pt>
                <c:pt idx="14">
                  <c:v>1.1494252873563219E-7</c:v>
                </c:pt>
                <c:pt idx="16">
                  <c:v>2.6515151515151516E-2</c:v>
                </c:pt>
                <c:pt idx="17">
                  <c:v>4.8484848484848488E-5</c:v>
                </c:pt>
                <c:pt idx="18">
                  <c:v>2.5252525252525252E-7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D5-4962-B939-2184975A50AE}"/>
            </c:ext>
          </c:extLst>
        </c:ser>
        <c:ser>
          <c:idx val="2"/>
          <c:order val="2"/>
          <c:tx>
            <c:strRef>
              <c:f>Bacteria_Giardia!$Q$3</c:f>
              <c:strCache>
                <c:ptCount val="1"/>
                <c:pt idx="0">
                  <c:v>E. coli 35327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dk1">
                  <a:tint val="75000"/>
                </a:schemeClr>
              </a:solidFill>
              <a:ln w="9525">
                <a:solidFill>
                  <a:schemeClr val="dk1">
                    <a:tint val="75000"/>
                  </a:schemeClr>
                </a:solidFill>
              </a:ln>
              <a:effectLst/>
            </c:spPr>
          </c:marker>
          <c:xVal>
            <c:numRef>
              <c:f>(Bacteria_Giardia!$U$66:$U$69,Bacteria_Giardia!$U$72:$U$75,Bacteria_Giardia!$U$78:$U$81)</c:f>
              <c:numCache>
                <c:formatCode>0.00</c:formatCode>
                <c:ptCount val="12"/>
                <c:pt idx="0">
                  <c:v>0.26981733435186983</c:v>
                </c:pt>
                <c:pt idx="1">
                  <c:v>0.50186091967407043</c:v>
                </c:pt>
                <c:pt idx="2">
                  <c:v>0.87303942422357972</c:v>
                </c:pt>
                <c:pt idx="3">
                  <c:v>1.5007739860601379</c:v>
                </c:pt>
                <c:pt idx="4">
                  <c:v>0.24671607348275873</c:v>
                </c:pt>
                <c:pt idx="5">
                  <c:v>0.46775902952197951</c:v>
                </c:pt>
                <c:pt idx="6">
                  <c:v>0.84323370472979209</c:v>
                </c:pt>
                <c:pt idx="7">
                  <c:v>1.5807682792615663</c:v>
                </c:pt>
                <c:pt idx="8">
                  <c:v>0.23145548144756109</c:v>
                </c:pt>
                <c:pt idx="9">
                  <c:v>0.42868670093964129</c:v>
                </c:pt>
                <c:pt idx="10">
                  <c:v>0.73997040801233072</c:v>
                </c:pt>
                <c:pt idx="11">
                  <c:v>1.2493149211062373</c:v>
                </c:pt>
              </c:numCache>
            </c:numRef>
          </c:xVal>
          <c:yVal>
            <c:numRef>
              <c:f>(Bacteria_Giardia!$W$66:$W$69,Bacteria_Giardia!$W$72:$W$75,Bacteria_Giardia!$W$78:$W$81)</c:f>
              <c:numCache>
                <c:formatCode>0.00E+00</c:formatCode>
                <c:ptCount val="12"/>
                <c:pt idx="0">
                  <c:v>6.9298245614035095E-2</c:v>
                </c:pt>
                <c:pt idx="1">
                  <c:v>4.4035087719298252E-3</c:v>
                </c:pt>
                <c:pt idx="2">
                  <c:v>5.5263157894736852E-5</c:v>
                </c:pt>
                <c:pt idx="3">
                  <c:v>8.7719298245614053E-8</c:v>
                </c:pt>
                <c:pt idx="4">
                  <c:v>8.4347826086956526E-2</c:v>
                </c:pt>
                <c:pt idx="5">
                  <c:v>4.956521739130435E-3</c:v>
                </c:pt>
                <c:pt idx="6">
                  <c:v>2.9565217391304349E-5</c:v>
                </c:pt>
                <c:pt idx="7">
                  <c:v>8.6956521739130434E-9</c:v>
                </c:pt>
                <c:pt idx="8">
                  <c:v>3.6034482758620694E-2</c:v>
                </c:pt>
                <c:pt idx="9">
                  <c:v>2.5862068965517244E-5</c:v>
                </c:pt>
                <c:pt idx="10">
                  <c:v>1.7241379310344831E-7</c:v>
                </c:pt>
                <c:pt idx="11">
                  <c:v>1.7241379310344831E-7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D5-4962-B939-2184975A50AE}"/>
            </c:ext>
          </c:extLst>
        </c:ser>
        <c:ser>
          <c:idx val="3"/>
          <c:order val="3"/>
          <c:tx>
            <c:strRef>
              <c:f>Bacteria_Giardia!$Y$3</c:f>
              <c:strCache>
                <c:ptCount val="1"/>
                <c:pt idx="0">
                  <c:v>Vibrio cholera C6706-Rugose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98500"/>
                </a:schemeClr>
              </a:solidFill>
              <a:ln w="9525">
                <a:solidFill>
                  <a:schemeClr val="dk1">
                    <a:tint val="98500"/>
                  </a:schemeClr>
                </a:solidFill>
              </a:ln>
              <a:effectLst/>
            </c:spPr>
          </c:marker>
          <c:xVal>
            <c:numRef>
              <c:f>(Bacteria_Giardia!$AC$60:$AC$63,Bacteria_Giardia!$AC$66:$AC$69,Bacteria_Giardia!$AC$72:$AC$75)</c:f>
              <c:numCache>
                <c:formatCode>0.00</c:formatCode>
                <c:ptCount val="12"/>
                <c:pt idx="0">
                  <c:v>0.75988007682221737</c:v>
                </c:pt>
                <c:pt idx="1">
                  <c:v>1.4668143591704845</c:v>
                </c:pt>
                <c:pt idx="2">
                  <c:v>2.0222879663757825</c:v>
                </c:pt>
                <c:pt idx="3">
                  <c:v>2.2326424167345569</c:v>
                </c:pt>
                <c:pt idx="4">
                  <c:v>1.1504154863485685</c:v>
                </c:pt>
                <c:pt idx="5">
                  <c:v>2.1584425823818929</c:v>
                </c:pt>
                <c:pt idx="6">
                  <c:v>2.8804767927243558</c:v>
                </c:pt>
                <c:pt idx="7">
                  <c:v>3.1220089998630609</c:v>
                </c:pt>
                <c:pt idx="8">
                  <c:v>0.91979071988370609</c:v>
                </c:pt>
                <c:pt idx="9">
                  <c:v>1.7930386933594848</c:v>
                </c:pt>
                <c:pt idx="10">
                  <c:v>2.5011133220189965</c:v>
                </c:pt>
                <c:pt idx="11">
                  <c:v>2.7807334337366778</c:v>
                </c:pt>
              </c:numCache>
            </c:numRef>
          </c:xVal>
          <c:yVal>
            <c:numRef>
              <c:f>(Bacteria_Giardia!$AE$60:$AE$63,Bacteria_Giardia!$AE$66:$AE$69,Bacteria_Giardia!$AE$72:$AE$75)</c:f>
              <c:numCache>
                <c:formatCode>0.00E+00</c:formatCode>
                <c:ptCount val="12"/>
                <c:pt idx="0">
                  <c:v>3.0860215053763441E-3</c:v>
                </c:pt>
                <c:pt idx="1">
                  <c:v>5.1612903225806454E-4</c:v>
                </c:pt>
                <c:pt idx="2">
                  <c:v>1.4516129032258066E-3</c:v>
                </c:pt>
                <c:pt idx="3">
                  <c:v>6.7741935483870964E-5</c:v>
                </c:pt>
                <c:pt idx="4">
                  <c:v>3.6956521739130437E-4</c:v>
                </c:pt>
                <c:pt idx="5">
                  <c:v>4.8913043478260872E-5</c:v>
                </c:pt>
                <c:pt idx="6">
                  <c:v>2.173913043478261E-5</c:v>
                </c:pt>
                <c:pt idx="7">
                  <c:v>5.4347826086956525E-6</c:v>
                </c:pt>
                <c:pt idx="8">
                  <c:v>5.8208955223880594E-4</c:v>
                </c:pt>
                <c:pt idx="9">
                  <c:v>1.3432835820895522E-4</c:v>
                </c:pt>
                <c:pt idx="10">
                  <c:v>7.4626865671641793E-6</c:v>
                </c:pt>
                <c:pt idx="11">
                  <c:v>7.4626865671641793E-6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D5-4962-B939-2184975A50AE}"/>
            </c:ext>
          </c:extLst>
        </c:ser>
        <c:ser>
          <c:idx val="4"/>
          <c:order val="4"/>
          <c:tx>
            <c:strRef>
              <c:f>Bacteria_Giardia!$AG$3</c:f>
              <c:strCache>
                <c:ptCount val="1"/>
                <c:pt idx="0">
                  <c:v>Vibrio cholera C6706-Smooth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30000"/>
                </a:schemeClr>
              </a:solidFill>
              <a:ln w="9525">
                <a:solidFill>
                  <a:schemeClr val="dk1">
                    <a:tint val="30000"/>
                  </a:schemeClr>
                </a:solidFill>
              </a:ln>
              <a:effectLst/>
            </c:spPr>
          </c:marker>
          <c:xVal>
            <c:numRef>
              <c:f>(Bacteria_Giardia!$AK$66:$AK$69,Bacteria_Giardia!$AK$72:$AK$75,Bacteria_Giardia!$AK$78:$AK$81)</c:f>
              <c:numCache>
                <c:formatCode>0.00</c:formatCode>
                <c:ptCount val="12"/>
                <c:pt idx="0">
                  <c:v>0.76050761744058581</c:v>
                </c:pt>
                <c:pt idx="1">
                  <c:v>1.4808223453874234</c:v>
                </c:pt>
                <c:pt idx="2">
                  <c:v>2.0627475373227515</c:v>
                </c:pt>
                <c:pt idx="3">
                  <c:v>2.2914292087357877</c:v>
                </c:pt>
                <c:pt idx="4">
                  <c:v>0.80176070046464443</c:v>
                </c:pt>
                <c:pt idx="5">
                  <c:v>1.5826624511376355</c:v>
                </c:pt>
                <c:pt idx="6">
                  <c:v>2.2414839907714867</c:v>
                </c:pt>
                <c:pt idx="7">
                  <c:v>2.5157343975929294</c:v>
                </c:pt>
                <c:pt idx="8">
                  <c:v>0.71228248678124229</c:v>
                </c:pt>
                <c:pt idx="9">
                  <c:v>1.4037363748401128</c:v>
                </c:pt>
                <c:pt idx="10">
                  <c:v>1.9840960591346894</c:v>
                </c:pt>
                <c:pt idx="11">
                  <c:v>2.2240395194534859</c:v>
                </c:pt>
              </c:numCache>
            </c:numRef>
          </c:xVal>
          <c:yVal>
            <c:numRef>
              <c:f>(Bacteria_Giardia!$AM$66:$AM$69,Bacteria_Giardia!$AM$72:$AM$75,Bacteria_Giardia!$AM$78:$AM$81)</c:f>
              <c:numCache>
                <c:formatCode>0.00E+00</c:formatCode>
                <c:ptCount val="12"/>
                <c:pt idx="0">
                  <c:v>5.3571428571428574E-4</c:v>
                </c:pt>
                <c:pt idx="1">
                  <c:v>8.9285714285714292E-6</c:v>
                </c:pt>
                <c:pt idx="4">
                  <c:v>5.5714285714285718E-3</c:v>
                </c:pt>
                <c:pt idx="5">
                  <c:v>2.8571428571428571E-5</c:v>
                </c:pt>
                <c:pt idx="8">
                  <c:v>5.0000000000000001E-3</c:v>
                </c:pt>
                <c:pt idx="9">
                  <c:v>2.5000000000000001E-4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AD5-4962-B939-2184975A50AE}"/>
            </c:ext>
          </c:extLst>
        </c:ser>
        <c:ser>
          <c:idx val="5"/>
          <c:order val="5"/>
          <c:tx>
            <c:strRef>
              <c:f>Bacteria_Giardia!$AO$3</c:f>
              <c:strCache>
                <c:ptCount val="1"/>
                <c:pt idx="0">
                  <c:v>Vibrio cholera 14033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60000"/>
                </a:schemeClr>
              </a:solidFill>
              <a:ln w="9525">
                <a:solidFill>
                  <a:schemeClr val="dk1">
                    <a:tint val="60000"/>
                  </a:schemeClr>
                </a:solidFill>
              </a:ln>
              <a:effectLst/>
            </c:spPr>
          </c:marker>
          <c:xVal>
            <c:numRef>
              <c:f>(Bacteria_Giardia!$AS$24:$AS$27,Bacteria_Giardia!$AS$30:$AS$33,Bacteria_Giardia!$AS$36:$AS$39,Bacteria_Giardia!$AS$42:$AS$45)</c:f>
              <c:numCache>
                <c:formatCode>0.00</c:formatCode>
                <c:ptCount val="16"/>
                <c:pt idx="0">
                  <c:v>0.88204976701185023</c:v>
                </c:pt>
                <c:pt idx="1">
                  <c:v>1.7322710288161745</c:v>
                </c:pt>
                <c:pt idx="2">
                  <c:v>2.4380954962938328</c:v>
                </c:pt>
                <c:pt idx="3">
                  <c:v>2.7256880095915808</c:v>
                </c:pt>
                <c:pt idx="4">
                  <c:v>0.39058738343764254</c:v>
                </c:pt>
                <c:pt idx="5">
                  <c:v>0.67960835423459232</c:v>
                </c:pt>
                <c:pt idx="6">
                  <c:v>1.1688282177975242</c:v>
                </c:pt>
                <c:pt idx="7">
                  <c:v>1.3195980432793635</c:v>
                </c:pt>
                <c:pt idx="8">
                  <c:v>0.44179940140943835</c:v>
                </c:pt>
                <c:pt idx="9">
                  <c:v>0.78126875664571427</c:v>
                </c:pt>
                <c:pt idx="10">
                  <c:v>1.3965368722195641</c:v>
                </c:pt>
                <c:pt idx="11">
                  <c:v>1.6057927756743298</c:v>
                </c:pt>
                <c:pt idx="12">
                  <c:v>0.42573218758855247</c:v>
                </c:pt>
                <c:pt idx="13">
                  <c:v>0.75777425194554449</c:v>
                </c:pt>
                <c:pt idx="14">
                  <c:v>1.3762533569184996</c:v>
                </c:pt>
                <c:pt idx="15">
                  <c:v>1.5949403429156124</c:v>
                </c:pt>
              </c:numCache>
            </c:numRef>
          </c:xVal>
          <c:yVal>
            <c:numRef>
              <c:f>(Bacteria_Giardia!$AU$24:$AU$27,Bacteria_Giardia!$AU$30:$AU$33,Bacteria_Giardia!$AU$36:$AU$39,Bacteria_Giardia!$AU$42:$AU$45)</c:f>
              <c:numCache>
                <c:formatCode>0.00E+00</c:formatCode>
                <c:ptCount val="16"/>
                <c:pt idx="0">
                  <c:v>3.43108504398827E-3</c:v>
                </c:pt>
                <c:pt idx="1">
                  <c:v>1.2023460410557185E-5</c:v>
                </c:pt>
                <c:pt idx="2">
                  <c:v>2.9325513196480937E-7</c:v>
                </c:pt>
                <c:pt idx="3">
                  <c:v>8.7976539589442811E-7</c:v>
                </c:pt>
                <c:pt idx="4">
                  <c:v>1.6535433070866145E-2</c:v>
                </c:pt>
                <c:pt idx="5">
                  <c:v>7.874015748031497E-5</c:v>
                </c:pt>
                <c:pt idx="6">
                  <c:v>1.5748031496062994E-6</c:v>
                </c:pt>
                <c:pt idx="8">
                  <c:v>3.3333333333333335E-3</c:v>
                </c:pt>
                <c:pt idx="9">
                  <c:v>1.3513513513513513E-5</c:v>
                </c:pt>
                <c:pt idx="10">
                  <c:v>4.5045045045045043E-7</c:v>
                </c:pt>
                <c:pt idx="12">
                  <c:v>1.4817987152034263E-2</c:v>
                </c:pt>
                <c:pt idx="13">
                  <c:v>7.0663811563169177E-5</c:v>
                </c:pt>
                <c:pt idx="14">
                  <c:v>5.974304068522485E-5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AD5-4962-B939-2184975A50AE}"/>
            </c:ext>
          </c:extLst>
        </c:ser>
        <c:ser>
          <c:idx val="6"/>
          <c:order val="6"/>
          <c:tx>
            <c:strRef>
              <c:f>Bacteria_Giardia!$AW$3</c:f>
              <c:strCache>
                <c:ptCount val="1"/>
                <c:pt idx="0">
                  <c:v>Vibrio cholera 2614-LA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80000"/>
                </a:schemeClr>
              </a:solidFill>
              <a:ln w="9525">
                <a:solidFill>
                  <a:schemeClr val="dk1">
                    <a:tint val="80000"/>
                  </a:schemeClr>
                </a:solidFill>
              </a:ln>
              <a:effectLst/>
            </c:spPr>
          </c:marker>
          <c:xVal>
            <c:numRef>
              <c:f>(Bacteria_Giardia!$BA$24:$BA$27,Bacteria_Giardia!$BA$30:$BA$33,Bacteria_Giardia!$BA$36:$BA$39,Bacteria_Giardia!$BA$42:$BA$45)</c:f>
              <c:numCache>
                <c:formatCode>0.00</c:formatCode>
                <c:ptCount val="16"/>
                <c:pt idx="0">
                  <c:v>0.45630422417956645</c:v>
                </c:pt>
                <c:pt idx="1">
                  <c:v>0.81366583225749001</c:v>
                </c:pt>
                <c:pt idx="2">
                  <c:v>1.4843855815414326</c:v>
                </c:pt>
                <c:pt idx="3">
                  <c:v>1.7241104571273447</c:v>
                </c:pt>
                <c:pt idx="4">
                  <c:v>0.42198797706173929</c:v>
                </c:pt>
                <c:pt idx="5">
                  <c:v>0.75469764198143385</c:v>
                </c:pt>
                <c:pt idx="6">
                  <c:v>1.386904202550167</c:v>
                </c:pt>
                <c:pt idx="7">
                  <c:v>1.6168363470193077</c:v>
                </c:pt>
                <c:pt idx="8">
                  <c:v>0.42435119361408924</c:v>
                </c:pt>
                <c:pt idx="9">
                  <c:v>0.75307894740392323</c:v>
                </c:pt>
                <c:pt idx="10">
                  <c:v>1.3578159471804256</c:v>
                </c:pt>
                <c:pt idx="11">
                  <c:v>1.5679010354011524</c:v>
                </c:pt>
                <c:pt idx="12">
                  <c:v>0.41824193408288524</c:v>
                </c:pt>
                <c:pt idx="13">
                  <c:v>0.74351992736511308</c:v>
                </c:pt>
                <c:pt idx="14">
                  <c:v>1.34626042232006</c:v>
                </c:pt>
                <c:pt idx="15">
                  <c:v>1.5578177886121169</c:v>
                </c:pt>
              </c:numCache>
            </c:numRef>
          </c:xVal>
          <c:yVal>
            <c:numRef>
              <c:f>(Bacteria_Giardia!$BC$24:$BC$27,Bacteria_Giardia!$BC$30:$BC$33,Bacteria_Giardia!$BC$36:$BC$39,Bacteria_Giardia!$BC$42:$BC$45)</c:f>
              <c:numCache>
                <c:formatCode>0.00E+00</c:formatCode>
                <c:ptCount val="16"/>
                <c:pt idx="0">
                  <c:v>4.1549295774647894E-2</c:v>
                </c:pt>
                <c:pt idx="1">
                  <c:v>4.43661971830986E-4</c:v>
                </c:pt>
                <c:pt idx="2">
                  <c:v>7.0422535211267616E-7</c:v>
                </c:pt>
                <c:pt idx="4">
                  <c:v>5.000000000000001E-3</c:v>
                </c:pt>
                <c:pt idx="5">
                  <c:v>1.3888888888888891E-5</c:v>
                </c:pt>
                <c:pt idx="8">
                  <c:v>4.1549295774647894E-2</c:v>
                </c:pt>
                <c:pt idx="9">
                  <c:v>4.43661971830986E-4</c:v>
                </c:pt>
                <c:pt idx="10">
                  <c:v>7.0422535211267616E-7</c:v>
                </c:pt>
                <c:pt idx="12">
                  <c:v>5.000000000000001E-3</c:v>
                </c:pt>
                <c:pt idx="13">
                  <c:v>1.3888888888888891E-5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AD5-4962-B939-2184975A50AE}"/>
            </c:ext>
          </c:extLst>
        </c:ser>
        <c:ser>
          <c:idx val="7"/>
          <c:order val="7"/>
          <c:tx>
            <c:strRef>
              <c:f>Bacteria_Giardia!$BE$3</c:f>
              <c:strCache>
                <c:ptCount val="1"/>
                <c:pt idx="0">
                  <c:v>Giardia lamblia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dk1">
                  <a:tint val="88500"/>
                </a:schemeClr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xVal>
            <c:numRef>
              <c:f>(Bacteria_Giardia!$BK$18:$BK$19,Bacteria_Giardia!$BK$24:$BK$26,Bacteria_Giardia!$BK$6:$BK$9,Bacteria_Giardia!$BK$12:$BK$15)</c:f>
              <c:numCache>
                <c:formatCode>0.00</c:formatCode>
                <c:ptCount val="13"/>
                <c:pt idx="0">
                  <c:v>9.4180830087198402</c:v>
                </c:pt>
                <c:pt idx="1">
                  <c:v>11.031445033414782</c:v>
                </c:pt>
                <c:pt idx="2">
                  <c:v>11.484117220154076</c:v>
                </c:pt>
                <c:pt idx="3">
                  <c:v>12.494117537293361</c:v>
                </c:pt>
                <c:pt idx="4">
                  <c:v>12.774241363545528</c:v>
                </c:pt>
                <c:pt idx="5">
                  <c:v>46.247521114354448</c:v>
                </c:pt>
                <c:pt idx="6">
                  <c:v>61.724168237033176</c:v>
                </c:pt>
                <c:pt idx="7">
                  <c:v>69.545310963503567</c:v>
                </c:pt>
                <c:pt idx="8">
                  <c:v>74.380920906055067</c:v>
                </c:pt>
                <c:pt idx="9">
                  <c:v>40.782256622784764</c:v>
                </c:pt>
                <c:pt idx="10">
                  <c:v>51.102893946106121</c:v>
                </c:pt>
                <c:pt idx="11">
                  <c:v>55.558101736450418</c:v>
                </c:pt>
                <c:pt idx="12">
                  <c:v>57.539849181202968</c:v>
                </c:pt>
              </c:numCache>
            </c:numRef>
          </c:xVal>
          <c:yVal>
            <c:numRef>
              <c:f>(Bacteria_Giardia!$BM$18:$BM$19,Bacteria_Giardia!$BM$24:$BM$26,Bacteria_Giardia!$BM$6:$BM$9,Bacteria_Giardia!$BM$12:$BM$15)</c:f>
              <c:numCache>
                <c:formatCode>0.00E+00</c:formatCode>
                <c:ptCount val="13"/>
                <c:pt idx="0">
                  <c:v>0.11220184543019628</c:v>
                </c:pt>
                <c:pt idx="1">
                  <c:v>1.2882495516931334E-2</c:v>
                </c:pt>
                <c:pt idx="2">
                  <c:v>0.23442288153199234</c:v>
                </c:pt>
                <c:pt idx="3">
                  <c:v>0.15135612484362093</c:v>
                </c:pt>
                <c:pt idx="4">
                  <c:v>0.15135612484362093</c:v>
                </c:pt>
                <c:pt idx="5">
                  <c:v>0.13182567385564065</c:v>
                </c:pt>
                <c:pt idx="6">
                  <c:v>5.2480746024977203E-2</c:v>
                </c:pt>
                <c:pt idx="7">
                  <c:v>1.0232929922807537E-2</c:v>
                </c:pt>
                <c:pt idx="8">
                  <c:v>4.8977881936844618E-3</c:v>
                </c:pt>
                <c:pt idx="9">
                  <c:v>8.5113803820237685E-2</c:v>
                </c:pt>
                <c:pt idx="10">
                  <c:v>4.8977881936844617E-2</c:v>
                </c:pt>
                <c:pt idx="11">
                  <c:v>1.8197008586099846E-2</c:v>
                </c:pt>
                <c:pt idx="12">
                  <c:v>1.0000000000000004E-2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AD5-4962-B939-2184975A50AE}"/>
            </c:ext>
          </c:extLst>
        </c:ser>
        <c:ser>
          <c:idx val="8"/>
          <c:order val="8"/>
          <c:tx>
            <c:strRef>
              <c:f>Bacteria_Giardia!$BP$3</c:f>
              <c:strCache>
                <c:ptCount val="1"/>
                <c:pt idx="0">
                  <c:v>Adenovirus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Bacteria_Giardia!$BP$5:$BP$23</c:f>
              <c:numCache>
                <c:formatCode>0.00</c:formatCode>
                <c:ptCount val="19"/>
                <c:pt idx="0">
                  <c:v>6.6568857318470676E-2</c:v>
                </c:pt>
                <c:pt idx="1">
                  <c:v>0.12491128433575163</c:v>
                </c:pt>
                <c:pt idx="2">
                  <c:v>0.21251327787814431</c:v>
                </c:pt>
                <c:pt idx="3">
                  <c:v>0.36986594545239559</c:v>
                </c:pt>
                <c:pt idx="5">
                  <c:v>7.2052647183973584E-2</c:v>
                </c:pt>
                <c:pt idx="6">
                  <c:v>0.1285753939527578</c:v>
                </c:pt>
                <c:pt idx="7">
                  <c:v>0.21965406570441609</c:v>
                </c:pt>
                <c:pt idx="8">
                  <c:v>0.41286110495559974</c:v>
                </c:pt>
                <c:pt idx="10">
                  <c:v>7.724593994396152E-2</c:v>
                </c:pt>
                <c:pt idx="11">
                  <c:v>0.15110718584472088</c:v>
                </c:pt>
                <c:pt idx="12">
                  <c:v>0.28833921008340102</c:v>
                </c:pt>
                <c:pt idx="13">
                  <c:v>0.62969956029889573</c:v>
                </c:pt>
                <c:pt idx="15">
                  <c:v>7.2922529561338503E-2</c:v>
                </c:pt>
                <c:pt idx="16">
                  <c:v>0.1420471921721152</c:v>
                </c:pt>
                <c:pt idx="17">
                  <c:v>0.26476079987740614</c:v>
                </c:pt>
                <c:pt idx="18">
                  <c:v>0.52507567233423713</c:v>
                </c:pt>
              </c:numCache>
            </c:numRef>
          </c:xVal>
          <c:yVal>
            <c:numRef>
              <c:f>Bacteria_Giardia!$BQ$5:$BQ$23</c:f>
              <c:numCache>
                <c:formatCode>0.00E+00</c:formatCode>
                <c:ptCount val="19"/>
                <c:pt idx="0">
                  <c:v>4.6241178872306742E-2</c:v>
                </c:pt>
                <c:pt idx="1">
                  <c:v>2.9914910279590372E-3</c:v>
                </c:pt>
                <c:pt idx="2">
                  <c:v>2.2140038990084746E-5</c:v>
                </c:pt>
                <c:pt idx="3">
                  <c:v>1.4995211971527634E-5</c:v>
                </c:pt>
                <c:pt idx="5">
                  <c:v>0.10806010409822725</c:v>
                </c:pt>
                <c:pt idx="6">
                  <c:v>1.2972832776645829E-2</c:v>
                </c:pt>
                <c:pt idx="7">
                  <c:v>3.5669662369850049E-4</c:v>
                </c:pt>
                <c:pt idx="8">
                  <c:v>1.9830878763138122E-5</c:v>
                </c:pt>
                <c:pt idx="10">
                  <c:v>0.22833072540581989</c:v>
                </c:pt>
                <c:pt idx="11">
                  <c:v>9.5862879109099811E-2</c:v>
                </c:pt>
                <c:pt idx="12">
                  <c:v>7.4065358965684832E-3</c:v>
                </c:pt>
                <c:pt idx="13">
                  <c:v>3.1981928502621764E-5</c:v>
                </c:pt>
                <c:pt idx="15">
                  <c:v>0.42424003940313054</c:v>
                </c:pt>
                <c:pt idx="16">
                  <c:v>0.21280036875475106</c:v>
                </c:pt>
                <c:pt idx="17">
                  <c:v>3.7917773084572712E-2</c:v>
                </c:pt>
                <c:pt idx="18">
                  <c:v>2.5680974159154953E-3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AD5-4962-B939-2184975A5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593904"/>
        <c:axId val="170591944"/>
      </c:scatterChart>
      <c:valAx>
        <c:axId val="170593904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CT (mg/L as Fe * 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591944"/>
        <c:crossesAt val="1.0000000000000005E-9"/>
        <c:crossBetween val="midCat"/>
      </c:valAx>
      <c:valAx>
        <c:axId val="170591944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N/N</a:t>
                </a:r>
                <a:r>
                  <a:rPr lang="en-US" b="1" baseline="-25000"/>
                  <a:t>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593904"/>
        <c:crossesAt val="1.0000000000000002E-2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 w="12700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Bacteria_Giardia!$A$3</c:f>
              <c:strCache>
                <c:ptCount val="1"/>
                <c:pt idx="0">
                  <c:v>E. coli 35150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dk1">
                  <a:tint val="88500"/>
                </a:schemeClr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xVal>
            <c:numRef>
              <c:f>(Bacteria_Giardia!$E$72:$E$75,Bacteria_Giardia!$E$78:$E$81,Bacteria_Giardia!$E$84:$E$87)</c:f>
              <c:numCache>
                <c:formatCode>0.00</c:formatCode>
                <c:ptCount val="12"/>
                <c:pt idx="0">
                  <c:v>0.25327588157185998</c:v>
                </c:pt>
                <c:pt idx="1">
                  <c:v>0.47255455864924506</c:v>
                </c:pt>
                <c:pt idx="2">
                  <c:v>0.82676151860815283</c:v>
                </c:pt>
                <c:pt idx="3">
                  <c:v>1.4404335648237494</c:v>
                </c:pt>
                <c:pt idx="4">
                  <c:v>0.22035757910951645</c:v>
                </c:pt>
                <c:pt idx="5">
                  <c:v>0.39114034089237565</c:v>
                </c:pt>
                <c:pt idx="6">
                  <c:v>0.62608452009366788</c:v>
                </c:pt>
                <c:pt idx="7">
                  <c:v>0.9028913624271746</c:v>
                </c:pt>
                <c:pt idx="8">
                  <c:v>0.22489642895068973</c:v>
                </c:pt>
                <c:pt idx="9">
                  <c:v>0.42186601622150638</c:v>
                </c:pt>
                <c:pt idx="10">
                  <c:v>0.74546546461284591</c:v>
                </c:pt>
                <c:pt idx="11">
                  <c:v>1.3301430650729094</c:v>
                </c:pt>
              </c:numCache>
            </c:numRef>
          </c:xVal>
          <c:yVal>
            <c:numRef>
              <c:f>(Bacteria_Giardia!$G$72:$G$75,Bacteria_Giardia!$G$78:$G$81,Bacteria_Giardia!$G$84:$G$87)</c:f>
              <c:numCache>
                <c:formatCode>0.00E+00</c:formatCode>
                <c:ptCount val="12"/>
                <c:pt idx="0">
                  <c:v>0.17214285714285713</c:v>
                </c:pt>
                <c:pt idx="1">
                  <c:v>3.357142857142857E-4</c:v>
                </c:pt>
                <c:pt idx="2">
                  <c:v>1.1428571428571428E-6</c:v>
                </c:pt>
                <c:pt idx="3">
                  <c:v>7.142857142857143E-9</c:v>
                </c:pt>
                <c:pt idx="4">
                  <c:v>0.28216704288939048</c:v>
                </c:pt>
                <c:pt idx="5">
                  <c:v>7.9006772009029345E-5</c:v>
                </c:pt>
                <c:pt idx="6">
                  <c:v>2.257336343115124E-7</c:v>
                </c:pt>
                <c:pt idx="8">
                  <c:v>0.57377049180327866</c:v>
                </c:pt>
                <c:pt idx="9">
                  <c:v>7.1914893617021293E-4</c:v>
                </c:pt>
                <c:pt idx="10">
                  <c:v>1.2765957446808512E-6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52-4F32-B697-361C88C03CAD}"/>
            </c:ext>
          </c:extLst>
        </c:ser>
        <c:ser>
          <c:idx val="1"/>
          <c:order val="1"/>
          <c:tx>
            <c:strRef>
              <c:f>Bacteria_Giardia!$I$3</c:f>
              <c:strCache>
                <c:ptCount val="1"/>
                <c:pt idx="0">
                  <c:v>E. coli 25922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dk1">
                  <a:tint val="55000"/>
                </a:schemeClr>
              </a:solidFill>
              <a:ln w="9525">
                <a:solidFill>
                  <a:schemeClr val="dk1">
                    <a:tint val="55000"/>
                  </a:schemeClr>
                </a:solidFill>
              </a:ln>
              <a:effectLst/>
            </c:spPr>
          </c:marker>
          <c:xVal>
            <c:numRef>
              <c:f>(Bacteria_Giardia!$M$42:$M$45,Bacteria_Giardia!$M$48:$M$51,Bacteria_Giardia!$M$54:$M$57)</c:f>
              <c:numCache>
                <c:formatCode>0.00</c:formatCode>
                <c:ptCount val="12"/>
                <c:pt idx="0">
                  <c:v>1.1580736041123532</c:v>
                </c:pt>
                <c:pt idx="1">
                  <c:v>2.7447298444738015</c:v>
                </c:pt>
                <c:pt idx="2">
                  <c:v>3.7103536624841018</c:v>
                </c:pt>
                <c:pt idx="3">
                  <c:v>5.0333378417686641</c:v>
                </c:pt>
                <c:pt idx="4">
                  <c:v>1.1024864134705998</c:v>
                </c:pt>
                <c:pt idx="5">
                  <c:v>2.6755393137401837</c:v>
                </c:pt>
                <c:pt idx="6">
                  <c:v>3.6729137360750084</c:v>
                </c:pt>
                <c:pt idx="7">
                  <c:v>5.0959904366481865</c:v>
                </c:pt>
                <c:pt idx="8">
                  <c:v>1.0941009809024251</c:v>
                </c:pt>
                <c:pt idx="9">
                  <c:v>2.6179430711540981</c:v>
                </c:pt>
                <c:pt idx="10">
                  <c:v>3.5608742168143523</c:v>
                </c:pt>
                <c:pt idx="11">
                  <c:v>4.8741699665185285</c:v>
                </c:pt>
              </c:numCache>
            </c:numRef>
          </c:xVal>
          <c:yVal>
            <c:numRef>
              <c:f>(Bacteria_Giardia!$O$42:$O$45,Bacteria_Giardia!$O$48:$O$51,Bacteria_Giardia!$O$54:$O$57)</c:f>
              <c:numCache>
                <c:formatCode>0.00E+00</c:formatCode>
                <c:ptCount val="12"/>
                <c:pt idx="0">
                  <c:v>0.25915492957746478</c:v>
                </c:pt>
                <c:pt idx="1">
                  <c:v>1.6338028169014086E-4</c:v>
                </c:pt>
                <c:pt idx="2">
                  <c:v>2.1267605633802818E-5</c:v>
                </c:pt>
                <c:pt idx="3">
                  <c:v>7.0422535211267606E-7</c:v>
                </c:pt>
                <c:pt idx="4">
                  <c:v>0.21052631578947367</c:v>
                </c:pt>
                <c:pt idx="5">
                  <c:v>2.1671826625386999E-4</c:v>
                </c:pt>
                <c:pt idx="6">
                  <c:v>5.2631578947368431E-6</c:v>
                </c:pt>
                <c:pt idx="7">
                  <c:v>3.095975232198143E-7</c:v>
                </c:pt>
                <c:pt idx="8">
                  <c:v>0.14029850746268657</c:v>
                </c:pt>
                <c:pt idx="9">
                  <c:v>1.1641791044776119E-2</c:v>
                </c:pt>
                <c:pt idx="10">
                  <c:v>1.4029850746268655E-4</c:v>
                </c:pt>
                <c:pt idx="11">
                  <c:v>1.4477611940298507E-5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52-4F32-B697-361C88C03CAD}"/>
            </c:ext>
          </c:extLst>
        </c:ser>
        <c:ser>
          <c:idx val="2"/>
          <c:order val="2"/>
          <c:tx>
            <c:strRef>
              <c:f>Bacteria_Giardia!$Q$3</c:f>
              <c:strCache>
                <c:ptCount val="1"/>
                <c:pt idx="0">
                  <c:v>E. coli 35327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dk1">
                  <a:tint val="75000"/>
                </a:schemeClr>
              </a:solidFill>
              <a:ln w="9525">
                <a:solidFill>
                  <a:schemeClr val="dk1">
                    <a:tint val="75000"/>
                  </a:schemeClr>
                </a:solidFill>
              </a:ln>
              <a:effectLst/>
            </c:spPr>
          </c:marker>
          <c:xVal>
            <c:numRef>
              <c:f>(Bacteria_Giardia!$U$66:$U$69,Bacteria_Giardia!$U$72:$U$75,Bacteria_Giardia!$U$78:$U$81)</c:f>
              <c:numCache>
                <c:formatCode>0.00</c:formatCode>
                <c:ptCount val="12"/>
                <c:pt idx="0">
                  <c:v>0.26981733435186983</c:v>
                </c:pt>
                <c:pt idx="1">
                  <c:v>0.50186091967407043</c:v>
                </c:pt>
                <c:pt idx="2">
                  <c:v>0.87303942422357972</c:v>
                </c:pt>
                <c:pt idx="3">
                  <c:v>1.5007739860601379</c:v>
                </c:pt>
                <c:pt idx="4">
                  <c:v>0.24671607348275873</c:v>
                </c:pt>
                <c:pt idx="5">
                  <c:v>0.46775902952197951</c:v>
                </c:pt>
                <c:pt idx="6">
                  <c:v>0.84323370472979209</c:v>
                </c:pt>
                <c:pt idx="7">
                  <c:v>1.5807682792615663</c:v>
                </c:pt>
                <c:pt idx="8">
                  <c:v>0.23145548144756109</c:v>
                </c:pt>
                <c:pt idx="9">
                  <c:v>0.42868670093964129</c:v>
                </c:pt>
                <c:pt idx="10">
                  <c:v>0.73997040801233072</c:v>
                </c:pt>
                <c:pt idx="11">
                  <c:v>1.2493149211062373</c:v>
                </c:pt>
              </c:numCache>
            </c:numRef>
          </c:xVal>
          <c:yVal>
            <c:numRef>
              <c:f>(Bacteria_Giardia!$W$66:$W$69,Bacteria_Giardia!$W$72:$W$75,Bacteria_Giardia!$W$78:$W$81)</c:f>
              <c:numCache>
                <c:formatCode>0.00E+00</c:formatCode>
                <c:ptCount val="12"/>
                <c:pt idx="0">
                  <c:v>6.9298245614035095E-2</c:v>
                </c:pt>
                <c:pt idx="1">
                  <c:v>4.4035087719298252E-3</c:v>
                </c:pt>
                <c:pt idx="2">
                  <c:v>5.5263157894736852E-5</c:v>
                </c:pt>
                <c:pt idx="3">
                  <c:v>8.7719298245614053E-8</c:v>
                </c:pt>
                <c:pt idx="4">
                  <c:v>8.4347826086956526E-2</c:v>
                </c:pt>
                <c:pt idx="5">
                  <c:v>4.956521739130435E-3</c:v>
                </c:pt>
                <c:pt idx="6">
                  <c:v>2.9565217391304349E-5</c:v>
                </c:pt>
                <c:pt idx="7">
                  <c:v>8.6956521739130434E-9</c:v>
                </c:pt>
                <c:pt idx="8">
                  <c:v>3.6034482758620694E-2</c:v>
                </c:pt>
                <c:pt idx="9">
                  <c:v>2.5862068965517244E-5</c:v>
                </c:pt>
                <c:pt idx="10">
                  <c:v>1.7241379310344831E-7</c:v>
                </c:pt>
                <c:pt idx="11">
                  <c:v>1.7241379310344831E-7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052-4F32-B697-361C88C03CAD}"/>
            </c:ext>
          </c:extLst>
        </c:ser>
        <c:ser>
          <c:idx val="4"/>
          <c:order val="3"/>
          <c:tx>
            <c:strRef>
              <c:f>Bacteria_Giardia!$AG$3</c:f>
              <c:strCache>
                <c:ptCount val="1"/>
                <c:pt idx="0">
                  <c:v>Vibrio cholera C6706-Smooth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30000"/>
                </a:schemeClr>
              </a:solidFill>
              <a:ln w="9525">
                <a:solidFill>
                  <a:schemeClr val="dk1">
                    <a:tint val="30000"/>
                  </a:schemeClr>
                </a:solidFill>
              </a:ln>
              <a:effectLst/>
            </c:spPr>
          </c:marker>
          <c:xVal>
            <c:numRef>
              <c:f>(Bacteria_Giardia!$AK$66:$AK$69,Bacteria_Giardia!$AK$72:$AK$75,Bacteria_Giardia!$AK$78:$AK$81)</c:f>
              <c:numCache>
                <c:formatCode>0.00</c:formatCode>
                <c:ptCount val="12"/>
                <c:pt idx="0">
                  <c:v>0.76050761744058581</c:v>
                </c:pt>
                <c:pt idx="1">
                  <c:v>1.4808223453874234</c:v>
                </c:pt>
                <c:pt idx="2">
                  <c:v>2.0627475373227515</c:v>
                </c:pt>
                <c:pt idx="3">
                  <c:v>2.2914292087357877</c:v>
                </c:pt>
                <c:pt idx="4">
                  <c:v>0.80176070046464443</c:v>
                </c:pt>
                <c:pt idx="5">
                  <c:v>1.5826624511376355</c:v>
                </c:pt>
                <c:pt idx="6">
                  <c:v>2.2414839907714867</c:v>
                </c:pt>
                <c:pt idx="7">
                  <c:v>2.5157343975929294</c:v>
                </c:pt>
                <c:pt idx="8">
                  <c:v>0.71228248678124229</c:v>
                </c:pt>
                <c:pt idx="9">
                  <c:v>1.4037363748401128</c:v>
                </c:pt>
                <c:pt idx="10">
                  <c:v>1.9840960591346894</c:v>
                </c:pt>
                <c:pt idx="11">
                  <c:v>2.2240395194534859</c:v>
                </c:pt>
              </c:numCache>
            </c:numRef>
          </c:xVal>
          <c:yVal>
            <c:numRef>
              <c:f>(Bacteria_Giardia!$AM$66:$AM$69,Bacteria_Giardia!$AM$72:$AM$75,Bacteria_Giardia!$AM$78:$AM$81)</c:f>
              <c:numCache>
                <c:formatCode>0.00E+00</c:formatCode>
                <c:ptCount val="12"/>
                <c:pt idx="0">
                  <c:v>5.3571428571428574E-4</c:v>
                </c:pt>
                <c:pt idx="1">
                  <c:v>8.9285714285714292E-6</c:v>
                </c:pt>
                <c:pt idx="4">
                  <c:v>5.5714285714285718E-3</c:v>
                </c:pt>
                <c:pt idx="5">
                  <c:v>2.8571428571428571E-5</c:v>
                </c:pt>
                <c:pt idx="8">
                  <c:v>5.0000000000000001E-3</c:v>
                </c:pt>
                <c:pt idx="9">
                  <c:v>2.5000000000000001E-4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052-4F32-B697-361C88C03CAD}"/>
            </c:ext>
          </c:extLst>
        </c:ser>
        <c:ser>
          <c:idx val="5"/>
          <c:order val="4"/>
          <c:tx>
            <c:strRef>
              <c:f>Bacteria_Giardia!$AO$3</c:f>
              <c:strCache>
                <c:ptCount val="1"/>
                <c:pt idx="0">
                  <c:v>Vibrio cholera 14033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60000"/>
                </a:schemeClr>
              </a:solidFill>
              <a:ln w="9525">
                <a:solidFill>
                  <a:schemeClr val="dk1">
                    <a:tint val="60000"/>
                  </a:schemeClr>
                </a:solidFill>
              </a:ln>
              <a:effectLst/>
            </c:spPr>
          </c:marker>
          <c:xVal>
            <c:numRef>
              <c:f>(Bacteria_Giardia!$AS$24:$AS$27,Bacteria_Giardia!$AS$30:$AS$33,Bacteria_Giardia!$AS$36:$AS$39,Bacteria_Giardia!$AS$42:$AS$45)</c:f>
              <c:numCache>
                <c:formatCode>0.00</c:formatCode>
                <c:ptCount val="16"/>
                <c:pt idx="0">
                  <c:v>0.88204976701185023</c:v>
                </c:pt>
                <c:pt idx="1">
                  <c:v>1.7322710288161745</c:v>
                </c:pt>
                <c:pt idx="2">
                  <c:v>2.4380954962938328</c:v>
                </c:pt>
                <c:pt idx="3">
                  <c:v>2.7256880095915808</c:v>
                </c:pt>
                <c:pt idx="4">
                  <c:v>0.39058738343764254</c:v>
                </c:pt>
                <c:pt idx="5">
                  <c:v>0.67960835423459232</c:v>
                </c:pt>
                <c:pt idx="6">
                  <c:v>1.1688282177975242</c:v>
                </c:pt>
                <c:pt idx="7">
                  <c:v>1.3195980432793635</c:v>
                </c:pt>
                <c:pt idx="8">
                  <c:v>0.44179940140943835</c:v>
                </c:pt>
                <c:pt idx="9">
                  <c:v>0.78126875664571427</c:v>
                </c:pt>
                <c:pt idx="10">
                  <c:v>1.3965368722195641</c:v>
                </c:pt>
                <c:pt idx="11">
                  <c:v>1.6057927756743298</c:v>
                </c:pt>
                <c:pt idx="12">
                  <c:v>0.42573218758855247</c:v>
                </c:pt>
                <c:pt idx="13">
                  <c:v>0.75777425194554449</c:v>
                </c:pt>
                <c:pt idx="14">
                  <c:v>1.3762533569184996</c:v>
                </c:pt>
                <c:pt idx="15">
                  <c:v>1.5949403429156124</c:v>
                </c:pt>
              </c:numCache>
            </c:numRef>
          </c:xVal>
          <c:yVal>
            <c:numRef>
              <c:f>(Bacteria_Giardia!$AU$24:$AU$27,Bacteria_Giardia!$AU$30:$AU$33,Bacteria_Giardia!$AU$36:$AU$39,Bacteria_Giardia!$AU$42:$AU$45)</c:f>
              <c:numCache>
                <c:formatCode>0.00E+00</c:formatCode>
                <c:ptCount val="16"/>
                <c:pt idx="0">
                  <c:v>3.43108504398827E-3</c:v>
                </c:pt>
                <c:pt idx="1">
                  <c:v>1.2023460410557185E-5</c:v>
                </c:pt>
                <c:pt idx="2">
                  <c:v>2.9325513196480937E-7</c:v>
                </c:pt>
                <c:pt idx="3">
                  <c:v>8.7976539589442811E-7</c:v>
                </c:pt>
                <c:pt idx="4">
                  <c:v>1.6535433070866145E-2</c:v>
                </c:pt>
                <c:pt idx="5">
                  <c:v>7.874015748031497E-5</c:v>
                </c:pt>
                <c:pt idx="6">
                  <c:v>1.5748031496062994E-6</c:v>
                </c:pt>
                <c:pt idx="8">
                  <c:v>3.3333333333333335E-3</c:v>
                </c:pt>
                <c:pt idx="9">
                  <c:v>1.3513513513513513E-5</c:v>
                </c:pt>
                <c:pt idx="10">
                  <c:v>4.5045045045045043E-7</c:v>
                </c:pt>
                <c:pt idx="12">
                  <c:v>1.4817987152034263E-2</c:v>
                </c:pt>
                <c:pt idx="13">
                  <c:v>7.0663811563169177E-5</c:v>
                </c:pt>
                <c:pt idx="14">
                  <c:v>5.974304068522485E-5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052-4F32-B697-361C88C03CAD}"/>
            </c:ext>
          </c:extLst>
        </c:ser>
        <c:ser>
          <c:idx val="6"/>
          <c:order val="5"/>
          <c:tx>
            <c:strRef>
              <c:f>Bacteria_Giardia!$AW$3</c:f>
              <c:strCache>
                <c:ptCount val="1"/>
                <c:pt idx="0">
                  <c:v>Vibrio cholera 2614-LA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80000"/>
                </a:schemeClr>
              </a:solidFill>
              <a:ln w="9525">
                <a:solidFill>
                  <a:schemeClr val="dk1">
                    <a:tint val="80000"/>
                  </a:schemeClr>
                </a:solidFill>
              </a:ln>
              <a:effectLst/>
            </c:spPr>
          </c:marker>
          <c:xVal>
            <c:numRef>
              <c:f>(Bacteria_Giardia!$BA$24:$BA$27,Bacteria_Giardia!$BA$30:$BA$33,Bacteria_Giardia!$BA$36:$BA$39,Bacteria_Giardia!$BA$42:$BA$45)</c:f>
              <c:numCache>
                <c:formatCode>0.00</c:formatCode>
                <c:ptCount val="16"/>
                <c:pt idx="0">
                  <c:v>0.45630422417956645</c:v>
                </c:pt>
                <c:pt idx="1">
                  <c:v>0.81366583225749001</c:v>
                </c:pt>
                <c:pt idx="2">
                  <c:v>1.4843855815414326</c:v>
                </c:pt>
                <c:pt idx="3">
                  <c:v>1.7241104571273447</c:v>
                </c:pt>
                <c:pt idx="4">
                  <c:v>0.42198797706173929</c:v>
                </c:pt>
                <c:pt idx="5">
                  <c:v>0.75469764198143385</c:v>
                </c:pt>
                <c:pt idx="6">
                  <c:v>1.386904202550167</c:v>
                </c:pt>
                <c:pt idx="7">
                  <c:v>1.6168363470193077</c:v>
                </c:pt>
                <c:pt idx="8">
                  <c:v>0.42435119361408924</c:v>
                </c:pt>
                <c:pt idx="9">
                  <c:v>0.75307894740392323</c:v>
                </c:pt>
                <c:pt idx="10">
                  <c:v>1.3578159471804256</c:v>
                </c:pt>
                <c:pt idx="11">
                  <c:v>1.5679010354011524</c:v>
                </c:pt>
                <c:pt idx="12">
                  <c:v>0.41824193408288524</c:v>
                </c:pt>
                <c:pt idx="13">
                  <c:v>0.74351992736511308</c:v>
                </c:pt>
                <c:pt idx="14">
                  <c:v>1.34626042232006</c:v>
                </c:pt>
                <c:pt idx="15">
                  <c:v>1.5578177886121169</c:v>
                </c:pt>
              </c:numCache>
            </c:numRef>
          </c:xVal>
          <c:yVal>
            <c:numRef>
              <c:f>(Bacteria_Giardia!$BC$24:$BC$27,Bacteria_Giardia!$BC$30:$BC$33,Bacteria_Giardia!$BC$36:$BC$39,Bacteria_Giardia!$BC$42:$BC$45)</c:f>
              <c:numCache>
                <c:formatCode>0.00E+00</c:formatCode>
                <c:ptCount val="16"/>
                <c:pt idx="0">
                  <c:v>4.1549295774647894E-2</c:v>
                </c:pt>
                <c:pt idx="1">
                  <c:v>4.43661971830986E-4</c:v>
                </c:pt>
                <c:pt idx="2">
                  <c:v>7.0422535211267616E-7</c:v>
                </c:pt>
                <c:pt idx="4">
                  <c:v>5.000000000000001E-3</c:v>
                </c:pt>
                <c:pt idx="5">
                  <c:v>1.3888888888888891E-5</c:v>
                </c:pt>
                <c:pt idx="8">
                  <c:v>4.1549295774647894E-2</c:v>
                </c:pt>
                <c:pt idx="9">
                  <c:v>4.43661971830986E-4</c:v>
                </c:pt>
                <c:pt idx="10">
                  <c:v>7.0422535211267616E-7</c:v>
                </c:pt>
                <c:pt idx="12">
                  <c:v>5.000000000000001E-3</c:v>
                </c:pt>
                <c:pt idx="13">
                  <c:v>1.3888888888888891E-5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052-4F32-B697-361C88C03CAD}"/>
            </c:ext>
          </c:extLst>
        </c:ser>
        <c:ser>
          <c:idx val="7"/>
          <c:order val="6"/>
          <c:tx>
            <c:strRef>
              <c:f>Bacteria_Giardia!$BE$3</c:f>
              <c:strCache>
                <c:ptCount val="1"/>
                <c:pt idx="0">
                  <c:v>Giardia lamblia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dk1">
                  <a:tint val="88500"/>
                </a:schemeClr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xVal>
            <c:numRef>
              <c:f>(Bacteria_Giardia!$BK$18:$BK$19,Bacteria_Giardia!$BK$24:$BK$26,Bacteria_Giardia!$BK$6:$BK$9,Bacteria_Giardia!$BK$12:$BK$15)</c:f>
              <c:numCache>
                <c:formatCode>0.00</c:formatCode>
                <c:ptCount val="13"/>
                <c:pt idx="0">
                  <c:v>9.4180830087198402</c:v>
                </c:pt>
                <c:pt idx="1">
                  <c:v>11.031445033414782</c:v>
                </c:pt>
                <c:pt idx="2">
                  <c:v>11.484117220154076</c:v>
                </c:pt>
                <c:pt idx="3">
                  <c:v>12.494117537293361</c:v>
                </c:pt>
                <c:pt idx="4">
                  <c:v>12.774241363545528</c:v>
                </c:pt>
                <c:pt idx="5">
                  <c:v>46.247521114354448</c:v>
                </c:pt>
                <c:pt idx="6">
                  <c:v>61.724168237033176</c:v>
                </c:pt>
                <c:pt idx="7">
                  <c:v>69.545310963503567</c:v>
                </c:pt>
                <c:pt idx="8">
                  <c:v>74.380920906055067</c:v>
                </c:pt>
                <c:pt idx="9">
                  <c:v>40.782256622784764</c:v>
                </c:pt>
                <c:pt idx="10">
                  <c:v>51.102893946106121</c:v>
                </c:pt>
                <c:pt idx="11">
                  <c:v>55.558101736450418</c:v>
                </c:pt>
                <c:pt idx="12">
                  <c:v>57.539849181202968</c:v>
                </c:pt>
              </c:numCache>
            </c:numRef>
          </c:xVal>
          <c:yVal>
            <c:numRef>
              <c:f>(Bacteria_Giardia!$BM$18:$BM$19,Bacteria_Giardia!$BM$24:$BM$26,Bacteria_Giardia!$BM$6:$BM$9,Bacteria_Giardia!$BM$12:$BM$15)</c:f>
              <c:numCache>
                <c:formatCode>0.00E+00</c:formatCode>
                <c:ptCount val="13"/>
                <c:pt idx="0">
                  <c:v>0.11220184543019628</c:v>
                </c:pt>
                <c:pt idx="1">
                  <c:v>1.2882495516931334E-2</c:v>
                </c:pt>
                <c:pt idx="2">
                  <c:v>0.23442288153199234</c:v>
                </c:pt>
                <c:pt idx="3">
                  <c:v>0.15135612484362093</c:v>
                </c:pt>
                <c:pt idx="4">
                  <c:v>0.15135612484362093</c:v>
                </c:pt>
                <c:pt idx="5">
                  <c:v>0.13182567385564065</c:v>
                </c:pt>
                <c:pt idx="6">
                  <c:v>5.2480746024977203E-2</c:v>
                </c:pt>
                <c:pt idx="7">
                  <c:v>1.0232929922807537E-2</c:v>
                </c:pt>
                <c:pt idx="8">
                  <c:v>4.8977881936844618E-3</c:v>
                </c:pt>
                <c:pt idx="9">
                  <c:v>8.5113803820237685E-2</c:v>
                </c:pt>
                <c:pt idx="10">
                  <c:v>4.8977881936844617E-2</c:v>
                </c:pt>
                <c:pt idx="11">
                  <c:v>1.8197008586099846E-2</c:v>
                </c:pt>
                <c:pt idx="12">
                  <c:v>1.0000000000000004E-2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052-4F32-B697-361C88C03CAD}"/>
            </c:ext>
          </c:extLst>
        </c:ser>
        <c:ser>
          <c:idx val="8"/>
          <c:order val="7"/>
          <c:tx>
            <c:strRef>
              <c:f>Bacteria_Giardia!$BP$3</c:f>
              <c:strCache>
                <c:ptCount val="1"/>
                <c:pt idx="0">
                  <c:v>Adenovirus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Bacteria_Giardia!$BP$5:$BP$23</c:f>
              <c:numCache>
                <c:formatCode>0.00</c:formatCode>
                <c:ptCount val="19"/>
                <c:pt idx="0">
                  <c:v>6.6568857318470676E-2</c:v>
                </c:pt>
                <c:pt idx="1">
                  <c:v>0.12491128433575163</c:v>
                </c:pt>
                <c:pt idx="2">
                  <c:v>0.21251327787814431</c:v>
                </c:pt>
                <c:pt idx="3">
                  <c:v>0.36986594545239559</c:v>
                </c:pt>
                <c:pt idx="5">
                  <c:v>7.2052647183973584E-2</c:v>
                </c:pt>
                <c:pt idx="6">
                  <c:v>0.1285753939527578</c:v>
                </c:pt>
                <c:pt idx="7">
                  <c:v>0.21965406570441609</c:v>
                </c:pt>
                <c:pt idx="8">
                  <c:v>0.41286110495559974</c:v>
                </c:pt>
                <c:pt idx="10">
                  <c:v>7.724593994396152E-2</c:v>
                </c:pt>
                <c:pt idx="11">
                  <c:v>0.15110718584472088</c:v>
                </c:pt>
                <c:pt idx="12">
                  <c:v>0.28833921008340102</c:v>
                </c:pt>
                <c:pt idx="13">
                  <c:v>0.62969956029889573</c:v>
                </c:pt>
                <c:pt idx="15">
                  <c:v>7.2922529561338503E-2</c:v>
                </c:pt>
                <c:pt idx="16">
                  <c:v>0.1420471921721152</c:v>
                </c:pt>
                <c:pt idx="17">
                  <c:v>0.26476079987740614</c:v>
                </c:pt>
                <c:pt idx="18">
                  <c:v>0.52507567233423713</c:v>
                </c:pt>
              </c:numCache>
            </c:numRef>
          </c:xVal>
          <c:yVal>
            <c:numRef>
              <c:f>Bacteria_Giardia!$BQ$5:$BQ$23</c:f>
              <c:numCache>
                <c:formatCode>0.00E+00</c:formatCode>
                <c:ptCount val="19"/>
                <c:pt idx="0">
                  <c:v>4.6241178872306742E-2</c:v>
                </c:pt>
                <c:pt idx="1">
                  <c:v>2.9914910279590372E-3</c:v>
                </c:pt>
                <c:pt idx="2">
                  <c:v>2.2140038990084746E-5</c:v>
                </c:pt>
                <c:pt idx="3">
                  <c:v>1.4995211971527634E-5</c:v>
                </c:pt>
                <c:pt idx="5">
                  <c:v>0.10806010409822725</c:v>
                </c:pt>
                <c:pt idx="6">
                  <c:v>1.2972832776645829E-2</c:v>
                </c:pt>
                <c:pt idx="7">
                  <c:v>3.5669662369850049E-4</c:v>
                </c:pt>
                <c:pt idx="8">
                  <c:v>1.9830878763138122E-5</c:v>
                </c:pt>
                <c:pt idx="10">
                  <c:v>0.22833072540581989</c:v>
                </c:pt>
                <c:pt idx="11">
                  <c:v>9.5862879109099811E-2</c:v>
                </c:pt>
                <c:pt idx="12">
                  <c:v>7.4065358965684832E-3</c:v>
                </c:pt>
                <c:pt idx="13">
                  <c:v>3.1981928502621764E-5</c:v>
                </c:pt>
                <c:pt idx="15">
                  <c:v>0.42424003940313054</c:v>
                </c:pt>
                <c:pt idx="16">
                  <c:v>0.21280036875475106</c:v>
                </c:pt>
                <c:pt idx="17">
                  <c:v>3.7917773084572712E-2</c:v>
                </c:pt>
                <c:pt idx="18">
                  <c:v>2.5680974159154953E-3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052-4F32-B697-361C88C03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593904"/>
        <c:axId val="170591944"/>
      </c:scatterChart>
      <c:valAx>
        <c:axId val="170593904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CT (mg/L as Fe * 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591944"/>
        <c:crossesAt val="1.0000000000000005E-9"/>
        <c:crossBetween val="midCat"/>
      </c:valAx>
      <c:valAx>
        <c:axId val="170591944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N/N</a:t>
                </a:r>
                <a:r>
                  <a:rPr lang="en-US" b="1" baseline="-25000"/>
                  <a:t>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593904"/>
        <c:crossesAt val="1.0000000000000002E-2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 w="12700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E. coli </a:t>
            </a:r>
            <a:r>
              <a:rPr lang="en-US"/>
              <a:t>25922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pH=7, Temp=5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exp"/>
            <c:intercept val="1"/>
            <c:dispRSqr val="0"/>
            <c:dispEq val="0"/>
          </c:trendline>
          <c:xVal>
            <c:numRef>
              <c:f>(Bacteria_Giardia!$M$24:$M$27,Bacteria_Giardia!$M$30:$M$33,Bacteria_Giardia!$M$36:$M$39)</c:f>
              <c:numCache>
                <c:formatCode>0.00</c:formatCode>
                <c:ptCount val="12"/>
                <c:pt idx="0">
                  <c:v>0.45234903050127484</c:v>
                </c:pt>
                <c:pt idx="1">
                  <c:v>0.8224440954501705</c:v>
                </c:pt>
                <c:pt idx="2">
                  <c:v>1.5756699349289576</c:v>
                </c:pt>
                <c:pt idx="3">
                  <c:v>1.8771818907440645</c:v>
                </c:pt>
                <c:pt idx="4">
                  <c:v>0.45857447549009966</c:v>
                </c:pt>
                <c:pt idx="5">
                  <c:v>0.8348818446671803</c:v>
                </c:pt>
                <c:pt idx="6">
                  <c:v>1.6050232124240336</c:v>
                </c:pt>
                <c:pt idx="7">
                  <c:v>1.915686005607838</c:v>
                </c:pt>
                <c:pt idx="8">
                  <c:v>0.47339707897051897</c:v>
                </c:pt>
                <c:pt idx="9">
                  <c:v>0.85612185331520896</c:v>
                </c:pt>
                <c:pt idx="10">
                  <c:v>1.6179371053606388</c:v>
                </c:pt>
                <c:pt idx="11">
                  <c:v>1.9136297979744481</c:v>
                </c:pt>
              </c:numCache>
            </c:numRef>
          </c:xVal>
          <c:yVal>
            <c:numRef>
              <c:f>(Bacteria_Giardia!$O$24:$O$27,Bacteria_Giardia!$O$30:$O$33,Bacteria_Giardia!$O$36:$O$39)</c:f>
              <c:numCache>
                <c:formatCode>0.00E+00</c:formatCode>
                <c:ptCount val="12"/>
                <c:pt idx="0">
                  <c:v>0.13950617283950617</c:v>
                </c:pt>
                <c:pt idx="1">
                  <c:v>1.1728395061728396E-2</c:v>
                </c:pt>
                <c:pt idx="2">
                  <c:v>7.7777777777777775E-6</c:v>
                </c:pt>
                <c:pt idx="3">
                  <c:v>2.4691358024691359E-7</c:v>
                </c:pt>
                <c:pt idx="4">
                  <c:v>0.24202898550724636</c:v>
                </c:pt>
                <c:pt idx="5">
                  <c:v>7.246376811594203E-3</c:v>
                </c:pt>
                <c:pt idx="6">
                  <c:v>2.3478260869565219E-5</c:v>
                </c:pt>
                <c:pt idx="7">
                  <c:v>2.8985507246376811E-7</c:v>
                </c:pt>
                <c:pt idx="8">
                  <c:v>3.9E-2</c:v>
                </c:pt>
                <c:pt idx="9">
                  <c:v>1.2454545454545455E-3</c:v>
                </c:pt>
                <c:pt idx="10">
                  <c:v>1.1545454545454546E-5</c:v>
                </c:pt>
                <c:pt idx="11">
                  <c:v>1.6363636363636365E-6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CAE-4D5C-91BE-F5C03E69FA7D}"/>
            </c:ext>
          </c:extLst>
        </c:ser>
        <c:ser>
          <c:idx val="2"/>
          <c:order val="1"/>
          <c:tx>
            <c:v>pH=8, Temp=25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exp"/>
            <c:intercept val="1"/>
            <c:dispRSqr val="0"/>
            <c:dispEq val="0"/>
          </c:trendline>
          <c:xVal>
            <c:numRef>
              <c:f>(Bacteria_Giardia!$M$42:$M$45,Bacteria_Giardia!$M$48:$M$51,Bacteria_Giardia!$M$54:$M$57)</c:f>
              <c:numCache>
                <c:formatCode>0.00</c:formatCode>
                <c:ptCount val="12"/>
                <c:pt idx="0">
                  <c:v>1.1580736041123532</c:v>
                </c:pt>
                <c:pt idx="1">
                  <c:v>2.7447298444738015</c:v>
                </c:pt>
                <c:pt idx="2">
                  <c:v>3.7103536624841018</c:v>
                </c:pt>
                <c:pt idx="3">
                  <c:v>5.0333378417686641</c:v>
                </c:pt>
                <c:pt idx="4">
                  <c:v>1.1024864134705998</c:v>
                </c:pt>
                <c:pt idx="5">
                  <c:v>2.6755393137401837</c:v>
                </c:pt>
                <c:pt idx="6">
                  <c:v>3.6729137360750084</c:v>
                </c:pt>
                <c:pt idx="7">
                  <c:v>5.0959904366481865</c:v>
                </c:pt>
                <c:pt idx="8">
                  <c:v>1.0941009809024251</c:v>
                </c:pt>
                <c:pt idx="9">
                  <c:v>2.6179430711540981</c:v>
                </c:pt>
                <c:pt idx="10">
                  <c:v>3.5608742168143523</c:v>
                </c:pt>
                <c:pt idx="11">
                  <c:v>4.8741699665185285</c:v>
                </c:pt>
              </c:numCache>
            </c:numRef>
          </c:xVal>
          <c:yVal>
            <c:numRef>
              <c:f>(Bacteria_Giardia!$O$42:$O$45,Bacteria_Giardia!$O$48:$O$51,Bacteria_Giardia!$O$54:$O$57)</c:f>
              <c:numCache>
                <c:formatCode>0.00E+00</c:formatCode>
                <c:ptCount val="12"/>
                <c:pt idx="0">
                  <c:v>0.25915492957746478</c:v>
                </c:pt>
                <c:pt idx="1">
                  <c:v>1.6338028169014086E-4</c:v>
                </c:pt>
                <c:pt idx="2">
                  <c:v>2.1267605633802818E-5</c:v>
                </c:pt>
                <c:pt idx="3">
                  <c:v>7.0422535211267606E-7</c:v>
                </c:pt>
                <c:pt idx="4">
                  <c:v>0.21052631578947367</c:v>
                </c:pt>
                <c:pt idx="5">
                  <c:v>2.1671826625386999E-4</c:v>
                </c:pt>
                <c:pt idx="6">
                  <c:v>5.2631578947368431E-6</c:v>
                </c:pt>
                <c:pt idx="7">
                  <c:v>3.095975232198143E-7</c:v>
                </c:pt>
                <c:pt idx="8">
                  <c:v>0.14029850746268657</c:v>
                </c:pt>
                <c:pt idx="9">
                  <c:v>1.1641791044776119E-2</c:v>
                </c:pt>
                <c:pt idx="10">
                  <c:v>1.4029850746268655E-4</c:v>
                </c:pt>
                <c:pt idx="11">
                  <c:v>1.4477611940298507E-5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CAE-4D5C-91BE-F5C03E69FA7D}"/>
            </c:ext>
          </c:extLst>
        </c:ser>
        <c:ser>
          <c:idx val="3"/>
          <c:order val="2"/>
          <c:tx>
            <c:v>pH=8, Temp=5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exp"/>
            <c:intercept val="1"/>
            <c:dispRSqr val="0"/>
            <c:dispEq val="0"/>
          </c:trendline>
          <c:xVal>
            <c:numRef>
              <c:f>(Bacteria_Giardia!$M$6:$M$9,Bacteria_Giardia!$M$12:$M$15,Bacteria_Giardia!$M$18:$M$21)</c:f>
              <c:numCache>
                <c:formatCode>0.00</c:formatCode>
                <c:ptCount val="12"/>
                <c:pt idx="0">
                  <c:v>2.8348862009162072</c:v>
                </c:pt>
                <c:pt idx="1">
                  <c:v>3.8887804845922447</c:v>
                </c:pt>
                <c:pt idx="2">
                  <c:v>5.3896114359424541</c:v>
                </c:pt>
                <c:pt idx="3">
                  <c:v>7.6918629423241107</c:v>
                </c:pt>
                <c:pt idx="4">
                  <c:v>2.5423021444723806</c:v>
                </c:pt>
                <c:pt idx="5">
                  <c:v>3.4618754659955635</c:v>
                </c:pt>
                <c:pt idx="6">
                  <c:v>4.7464450624644163</c:v>
                </c:pt>
                <c:pt idx="7">
                  <c:v>6.6574083260157337</c:v>
                </c:pt>
                <c:pt idx="8">
                  <c:v>2.9225177250818657</c:v>
                </c:pt>
                <c:pt idx="9">
                  <c:v>3.9797770205644905</c:v>
                </c:pt>
                <c:pt idx="10">
                  <c:v>5.4568381103578023</c:v>
                </c:pt>
                <c:pt idx="11">
                  <c:v>7.6545253168726086</c:v>
                </c:pt>
              </c:numCache>
            </c:numRef>
          </c:xVal>
          <c:yVal>
            <c:numRef>
              <c:f>(Bacteria_Giardia!$O$6:$O$9,Bacteria_Giardia!$O$12:$O$15,Bacteria_Giardia!$O$18:$O$21)</c:f>
              <c:numCache>
                <c:formatCode>0.00E+00</c:formatCode>
                <c:ptCount val="12"/>
                <c:pt idx="0">
                  <c:v>1.4484848484848484E-2</c:v>
                </c:pt>
                <c:pt idx="1">
                  <c:v>4.1818181818181819E-4</c:v>
                </c:pt>
                <c:pt idx="2">
                  <c:v>2.7090909090909091E-5</c:v>
                </c:pt>
                <c:pt idx="3">
                  <c:v>4.8484848484848488E-7</c:v>
                </c:pt>
                <c:pt idx="4">
                  <c:v>7.5000000000000002E-4</c:v>
                </c:pt>
                <c:pt idx="5">
                  <c:v>1E-3</c:v>
                </c:pt>
                <c:pt idx="6">
                  <c:v>5.5882352941176472E-5</c:v>
                </c:pt>
                <c:pt idx="7">
                  <c:v>5.8823529411764701E-7</c:v>
                </c:pt>
                <c:pt idx="8">
                  <c:v>1.8823529411764704E-2</c:v>
                </c:pt>
                <c:pt idx="9">
                  <c:v>3.0882352941176471E-4</c:v>
                </c:pt>
                <c:pt idx="10">
                  <c:v>4.4117647058823532E-5</c:v>
                </c:pt>
                <c:pt idx="11">
                  <c:v>8.8235294117647062E-7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CAE-4D5C-91BE-F5C03E69F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587000"/>
        <c:axId val="308587392"/>
      </c:scatterChart>
      <c:valAx>
        <c:axId val="308587000"/>
        <c:scaling>
          <c:orientation val="minMax"/>
          <c:max val="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CT (mg/L as Fe * 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587392"/>
        <c:crossesAt val="1.0000000000000005E-9"/>
        <c:crossBetween val="midCat"/>
      </c:valAx>
      <c:valAx>
        <c:axId val="308587392"/>
        <c:scaling>
          <c:logBase val="10"/>
          <c:orientation val="minMax"/>
          <c:min val="1.0000000000000005E-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N/N</a:t>
                </a:r>
                <a:r>
                  <a:rPr lang="en-US" baseline="-25000"/>
                  <a:t>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587000"/>
        <c:crossesAt val="1.0000000000000002E-2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E. coli </a:t>
            </a:r>
            <a:r>
              <a:rPr lang="en-US" i="0"/>
              <a:t>O157</a:t>
            </a:r>
            <a:r>
              <a:rPr lang="en-US" i="1"/>
              <a:t> </a:t>
            </a:r>
            <a:r>
              <a:rPr lang="en-US"/>
              <a:t>35150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pH=7, Temp=25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intercept val="1"/>
            <c:dispRSqr val="0"/>
            <c:dispEq val="0"/>
          </c:trendline>
          <c:xVal>
            <c:numRef>
              <c:f>(Bacteria_Giardia!$E$72:$E$75,Bacteria_Giardia!$E$78:$E$80,Bacteria_Giardia!$E$84:$E$86)</c:f>
              <c:numCache>
                <c:formatCode>0.00</c:formatCode>
                <c:ptCount val="10"/>
                <c:pt idx="0">
                  <c:v>0.25327588157185998</c:v>
                </c:pt>
                <c:pt idx="1">
                  <c:v>0.47255455864924506</c:v>
                </c:pt>
                <c:pt idx="2">
                  <c:v>0.82676151860815283</c:v>
                </c:pt>
                <c:pt idx="3">
                  <c:v>1.4404335648237494</c:v>
                </c:pt>
                <c:pt idx="4">
                  <c:v>0.22035757910951645</c:v>
                </c:pt>
                <c:pt idx="5">
                  <c:v>0.39114034089237565</c:v>
                </c:pt>
                <c:pt idx="6">
                  <c:v>0.62608452009366788</c:v>
                </c:pt>
                <c:pt idx="7">
                  <c:v>0.22489642895068973</c:v>
                </c:pt>
                <c:pt idx="8">
                  <c:v>0.42186601622150638</c:v>
                </c:pt>
                <c:pt idx="9">
                  <c:v>0.74546546461284591</c:v>
                </c:pt>
              </c:numCache>
            </c:numRef>
          </c:xVal>
          <c:yVal>
            <c:numRef>
              <c:f>(Bacteria_Giardia!$G$72:$G$75,Bacteria_Giardia!$G$78:$G$80,Bacteria_Giardia!$G$84:$G$86)</c:f>
              <c:numCache>
                <c:formatCode>0.00E+00</c:formatCode>
                <c:ptCount val="10"/>
                <c:pt idx="0">
                  <c:v>0.17214285714285713</c:v>
                </c:pt>
                <c:pt idx="1">
                  <c:v>3.357142857142857E-4</c:v>
                </c:pt>
                <c:pt idx="2">
                  <c:v>1.1428571428571428E-6</c:v>
                </c:pt>
                <c:pt idx="3">
                  <c:v>7.142857142857143E-9</c:v>
                </c:pt>
                <c:pt idx="4">
                  <c:v>0.28216704288939048</c:v>
                </c:pt>
                <c:pt idx="5">
                  <c:v>7.9006772009029345E-5</c:v>
                </c:pt>
                <c:pt idx="6">
                  <c:v>2.257336343115124E-7</c:v>
                </c:pt>
                <c:pt idx="7">
                  <c:v>0.57377049180327866</c:v>
                </c:pt>
                <c:pt idx="8">
                  <c:v>7.1914893617021293E-4</c:v>
                </c:pt>
                <c:pt idx="9">
                  <c:v>1.2765957446808512E-6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95E-4CBA-B51E-FBBFE5318F2C}"/>
            </c:ext>
          </c:extLst>
        </c:ser>
        <c:ser>
          <c:idx val="1"/>
          <c:order val="1"/>
          <c:tx>
            <c:v>pH=7, Temp=5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exp"/>
            <c:intercept val="1"/>
            <c:dispRSqr val="0"/>
            <c:dispEq val="0"/>
          </c:trendline>
          <c:xVal>
            <c:numRef>
              <c:f>(Bacteria_Giardia!$E$30:$E$33,Bacteria_Giardia!$E$36:$E$39,Bacteria_Giardia!$E$42:$E$45,Bacteria_Giardia!$E$48:$E$50)</c:f>
              <c:numCache>
                <c:formatCode>0.00</c:formatCode>
                <c:ptCount val="15"/>
                <c:pt idx="0">
                  <c:v>0.44428221462835077</c:v>
                </c:pt>
                <c:pt idx="1">
                  <c:v>0.80442038656580506</c:v>
                </c:pt>
                <c:pt idx="2">
                  <c:v>1.5248142492360424</c:v>
                </c:pt>
                <c:pt idx="3">
                  <c:v>1.806350424970558</c:v>
                </c:pt>
                <c:pt idx="4">
                  <c:v>0.44587836564991895</c:v>
                </c:pt>
                <c:pt idx="5">
                  <c:v>0.80408718963496029</c:v>
                </c:pt>
                <c:pt idx="6">
                  <c:v>1.5087938915866927</c:v>
                </c:pt>
                <c:pt idx="7">
                  <c:v>1.7778869779243118</c:v>
                </c:pt>
                <c:pt idx="8">
                  <c:v>0.4739981120207567</c:v>
                </c:pt>
                <c:pt idx="9">
                  <c:v>0.8498764772800087</c:v>
                </c:pt>
                <c:pt idx="10">
                  <c:v>1.5717531658730466</c:v>
                </c:pt>
                <c:pt idx="11">
                  <c:v>1.8382606422201158</c:v>
                </c:pt>
                <c:pt idx="12">
                  <c:v>0.41455812966136613</c:v>
                </c:pt>
                <c:pt idx="13">
                  <c:v>0.75400144561143467</c:v>
                </c:pt>
                <c:pt idx="14">
                  <c:v>1.4458613708959651</c:v>
                </c:pt>
              </c:numCache>
            </c:numRef>
          </c:xVal>
          <c:yVal>
            <c:numRef>
              <c:f>(Bacteria_Giardia!$G$30:$G$33,Bacteria_Giardia!$G$36:$G$39,Bacteria_Giardia!$G$42:$G$45,Bacteria_Giardia!$G$48:$G$50)</c:f>
              <c:numCache>
                <c:formatCode>0.00E+00</c:formatCode>
                <c:ptCount val="15"/>
                <c:pt idx="0">
                  <c:v>0.4217118997912318</c:v>
                </c:pt>
                <c:pt idx="1">
                  <c:v>2.0041753653444679E-2</c:v>
                </c:pt>
                <c:pt idx="2">
                  <c:v>5.2192066805845523E-6</c:v>
                </c:pt>
                <c:pt idx="3">
                  <c:v>4.1753653444676413E-7</c:v>
                </c:pt>
                <c:pt idx="4">
                  <c:v>0.1606648199445983</c:v>
                </c:pt>
                <c:pt idx="5">
                  <c:v>4.4321329639889195E-4</c:v>
                </c:pt>
                <c:pt idx="6">
                  <c:v>1.3850415512465373E-6</c:v>
                </c:pt>
                <c:pt idx="7">
                  <c:v>2.770083102493075E-7</c:v>
                </c:pt>
                <c:pt idx="8">
                  <c:v>1.9126819126819131E-2</c:v>
                </c:pt>
                <c:pt idx="9">
                  <c:v>6.2370062370062376E-5</c:v>
                </c:pt>
                <c:pt idx="10">
                  <c:v>4.1580041580041588E-7</c:v>
                </c:pt>
                <c:pt idx="11">
                  <c:v>2.0790020790020794E-7</c:v>
                </c:pt>
                <c:pt idx="12">
                  <c:v>6.3829787234042548E-2</c:v>
                </c:pt>
                <c:pt idx="13">
                  <c:v>2.0212765957446809E-4</c:v>
                </c:pt>
                <c:pt idx="14">
                  <c:v>4.2553191489361704E-7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95E-4CBA-B51E-FBBFE5318F2C}"/>
            </c:ext>
          </c:extLst>
        </c:ser>
        <c:ser>
          <c:idx val="2"/>
          <c:order val="2"/>
          <c:tx>
            <c:v>pH=8, Temp=25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exp"/>
            <c:intercept val="1"/>
            <c:dispRSqr val="0"/>
            <c:dispEq val="0"/>
          </c:trendline>
          <c:xVal>
            <c:numRef>
              <c:f>(Bacteria_Giardia!$E$54:$E$57,Bacteria_Giardia!$E$60:$E$62,Bacteria_Giardia!$E$66:$E$69)</c:f>
              <c:numCache>
                <c:formatCode>0.00</c:formatCode>
                <c:ptCount val="11"/>
                <c:pt idx="0">
                  <c:v>1.1929038067961342</c:v>
                </c:pt>
                <c:pt idx="1">
                  <c:v>2.8359672934034625</c:v>
                </c:pt>
                <c:pt idx="2">
                  <c:v>3.8412979744450904</c:v>
                </c:pt>
                <c:pt idx="3">
                  <c:v>5.2260048758523343</c:v>
                </c:pt>
                <c:pt idx="4">
                  <c:v>1.0380942020950987</c:v>
                </c:pt>
                <c:pt idx="5">
                  <c:v>2.4515959622471133</c:v>
                </c:pt>
                <c:pt idx="6">
                  <c:v>3.3064668193021483</c:v>
                </c:pt>
                <c:pt idx="7">
                  <c:v>1.0854242663452478</c:v>
                </c:pt>
                <c:pt idx="8">
                  <c:v>2.5380479684911039</c:v>
                </c:pt>
                <c:pt idx="9">
                  <c:v>3.4013140999858131</c:v>
                </c:pt>
                <c:pt idx="10">
                  <c:v>4.5566234870620246</c:v>
                </c:pt>
              </c:numCache>
            </c:numRef>
          </c:xVal>
          <c:yVal>
            <c:numRef>
              <c:f>(Bacteria_Giardia!$G$54:$G$57,Bacteria_Giardia!$G$60:$G$62,Bacteria_Giardia!$G$66:$G$69)</c:f>
              <c:numCache>
                <c:formatCode>0.00E+00</c:formatCode>
                <c:ptCount val="11"/>
                <c:pt idx="0">
                  <c:v>0.37343749999999992</c:v>
                </c:pt>
                <c:pt idx="1">
                  <c:v>5.3125000000000004E-4</c:v>
                </c:pt>
                <c:pt idx="2">
                  <c:v>2.1874999999999998E-6</c:v>
                </c:pt>
                <c:pt idx="3">
                  <c:v>1.5624999999999999E-8</c:v>
                </c:pt>
                <c:pt idx="4">
                  <c:v>0.60070671378091878</c:v>
                </c:pt>
                <c:pt idx="5">
                  <c:v>2.2261484098939932E-3</c:v>
                </c:pt>
                <c:pt idx="6">
                  <c:v>2.4381625441696117E-5</c:v>
                </c:pt>
                <c:pt idx="7">
                  <c:v>0.98723404255319147</c:v>
                </c:pt>
                <c:pt idx="8">
                  <c:v>2.8510638297872346E-3</c:v>
                </c:pt>
                <c:pt idx="9">
                  <c:v>8.7659574468085117E-5</c:v>
                </c:pt>
                <c:pt idx="10">
                  <c:v>4.2553191489361709E-7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95E-4CBA-B51E-FBBFE5318F2C}"/>
            </c:ext>
          </c:extLst>
        </c:ser>
        <c:ser>
          <c:idx val="3"/>
          <c:order val="3"/>
          <c:tx>
            <c:v>pH=8, Temp=5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exp"/>
            <c:intercept val="0"/>
            <c:dispRSqr val="0"/>
            <c:dispEq val="0"/>
          </c:trendline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exp"/>
            <c:intercept val="1"/>
            <c:dispRSqr val="0"/>
            <c:dispEq val="0"/>
          </c:trendline>
          <c:xVal>
            <c:numRef>
              <c:f>(Bacteria_Giardia!$E$6:$E$8,Bacteria_Giardia!$E$12:$E$14,Bacteria_Giardia!$E$18:$E$20,Bacteria_Giardia!$E$24:$E$26)</c:f>
              <c:numCache>
                <c:formatCode>0.00</c:formatCode>
                <c:ptCount val="12"/>
                <c:pt idx="0">
                  <c:v>2.5469461080459279</c:v>
                </c:pt>
                <c:pt idx="1">
                  <c:v>3.4831204552315973</c:v>
                </c:pt>
                <c:pt idx="2">
                  <c:v>4.8057127087331866</c:v>
                </c:pt>
                <c:pt idx="3">
                  <c:v>2.675586074382474</c:v>
                </c:pt>
                <c:pt idx="4">
                  <c:v>3.6354991948562487</c:v>
                </c:pt>
                <c:pt idx="5">
                  <c:v>4.968773775501842</c:v>
                </c:pt>
                <c:pt idx="6">
                  <c:v>2.690073695567579</c:v>
                </c:pt>
                <c:pt idx="7">
                  <c:v>3.662807413894793</c:v>
                </c:pt>
                <c:pt idx="8">
                  <c:v>5.0213540416529501</c:v>
                </c:pt>
                <c:pt idx="9">
                  <c:v>2.7970493910776582</c:v>
                </c:pt>
                <c:pt idx="10">
                  <c:v>3.7977548605759508</c:v>
                </c:pt>
                <c:pt idx="11">
                  <c:v>5.1849883613038914</c:v>
                </c:pt>
              </c:numCache>
            </c:numRef>
          </c:xVal>
          <c:yVal>
            <c:numRef>
              <c:f>(Bacteria_Giardia!$G$6:$G$8,Bacteria_Giardia!$G$12:$G$14,Bacteria_Giardia!$G$18:$G$20,Bacteria_Giardia!$G$24:$G$26)</c:f>
              <c:numCache>
                <c:formatCode>0.00E+00</c:formatCode>
                <c:ptCount val="12"/>
                <c:pt idx="0">
                  <c:v>2.1414141414141416E-3</c:v>
                </c:pt>
                <c:pt idx="1">
                  <c:v>1.5151515151515151E-5</c:v>
                </c:pt>
                <c:pt idx="2">
                  <c:v>3.0303030303030305E-7</c:v>
                </c:pt>
                <c:pt idx="3">
                  <c:v>6.2615384615384616E-4</c:v>
                </c:pt>
                <c:pt idx="4">
                  <c:v>1.8461538461538461E-5</c:v>
                </c:pt>
                <c:pt idx="5">
                  <c:v>1.5384615384615385E-7</c:v>
                </c:pt>
                <c:pt idx="6">
                  <c:v>5.6652360515021464E-4</c:v>
                </c:pt>
                <c:pt idx="7">
                  <c:v>8.5836909871244648E-6</c:v>
                </c:pt>
                <c:pt idx="8">
                  <c:v>4.2918454935622322E-7</c:v>
                </c:pt>
                <c:pt idx="9">
                  <c:v>1.5193548387096776E-3</c:v>
                </c:pt>
                <c:pt idx="10">
                  <c:v>9.6774193548387104E-6</c:v>
                </c:pt>
                <c:pt idx="11">
                  <c:v>6.451612903225807E-7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95E-4CBA-B51E-FBBFE5318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2392152"/>
        <c:axId val="232391368"/>
      </c:scatterChart>
      <c:valAx>
        <c:axId val="232392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CT (mg/L as Fe * 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391368"/>
        <c:crossesAt val="1.0000000000000005E-9"/>
        <c:crossBetween val="midCat"/>
      </c:valAx>
      <c:valAx>
        <c:axId val="232391368"/>
        <c:scaling>
          <c:logBase val="10"/>
          <c:orientation val="minMax"/>
          <c:min val="1.0000000000000005E-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N/N</a:t>
                </a:r>
                <a:r>
                  <a:rPr lang="en-US" baseline="-25000"/>
                  <a:t>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392152"/>
        <c:crossesAt val="1.0000000000000002E-2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E. coli </a:t>
            </a:r>
            <a:r>
              <a:rPr lang="en-US"/>
              <a:t>35327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pH=7, Temp=25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intercept val="1"/>
            <c:dispRSqr val="0"/>
            <c:dispEq val="0"/>
          </c:trendline>
          <c:xVal>
            <c:numRef>
              <c:f>(Bacteria_Giardia!$U$66:$U$69,Bacteria_Giardia!$U$72:$U$75,Bacteria_Giardia!$U$78:$U$81)</c:f>
              <c:numCache>
                <c:formatCode>0.00</c:formatCode>
                <c:ptCount val="12"/>
                <c:pt idx="0">
                  <c:v>0.26981733435186983</c:v>
                </c:pt>
                <c:pt idx="1">
                  <c:v>0.50186091967407043</c:v>
                </c:pt>
                <c:pt idx="2">
                  <c:v>0.87303942422357972</c:v>
                </c:pt>
                <c:pt idx="3">
                  <c:v>1.5007739860601379</c:v>
                </c:pt>
                <c:pt idx="4">
                  <c:v>0.24671607348275873</c:v>
                </c:pt>
                <c:pt idx="5">
                  <c:v>0.46775902952197951</c:v>
                </c:pt>
                <c:pt idx="6">
                  <c:v>0.84323370472979209</c:v>
                </c:pt>
                <c:pt idx="7">
                  <c:v>1.5807682792615663</c:v>
                </c:pt>
                <c:pt idx="8">
                  <c:v>0.23145548144756109</c:v>
                </c:pt>
                <c:pt idx="9">
                  <c:v>0.42868670093964129</c:v>
                </c:pt>
                <c:pt idx="10">
                  <c:v>0.73997040801233072</c:v>
                </c:pt>
                <c:pt idx="11">
                  <c:v>1.2493149211062373</c:v>
                </c:pt>
              </c:numCache>
            </c:numRef>
          </c:xVal>
          <c:yVal>
            <c:numRef>
              <c:f>(Bacteria_Giardia!$W$66:$W$69,Bacteria_Giardia!$W$72:$W$75,Bacteria_Giardia!$W$78:$W$81)</c:f>
              <c:numCache>
                <c:formatCode>0.00E+00</c:formatCode>
                <c:ptCount val="12"/>
                <c:pt idx="0">
                  <c:v>6.9298245614035095E-2</c:v>
                </c:pt>
                <c:pt idx="1">
                  <c:v>4.4035087719298252E-3</c:v>
                </c:pt>
                <c:pt idx="2">
                  <c:v>5.5263157894736852E-5</c:v>
                </c:pt>
                <c:pt idx="3">
                  <c:v>8.7719298245614053E-8</c:v>
                </c:pt>
                <c:pt idx="4">
                  <c:v>8.4347826086956526E-2</c:v>
                </c:pt>
                <c:pt idx="5">
                  <c:v>4.956521739130435E-3</c:v>
                </c:pt>
                <c:pt idx="6">
                  <c:v>2.9565217391304349E-5</c:v>
                </c:pt>
                <c:pt idx="7">
                  <c:v>8.6956521739130434E-9</c:v>
                </c:pt>
                <c:pt idx="8">
                  <c:v>3.6034482758620694E-2</c:v>
                </c:pt>
                <c:pt idx="9">
                  <c:v>2.5862068965517244E-5</c:v>
                </c:pt>
                <c:pt idx="10">
                  <c:v>1.7241379310344831E-7</c:v>
                </c:pt>
                <c:pt idx="11">
                  <c:v>1.7241379310344831E-7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A9-4BA5-82FE-C08277CAA871}"/>
            </c:ext>
          </c:extLst>
        </c:ser>
        <c:ser>
          <c:idx val="1"/>
          <c:order val="1"/>
          <c:tx>
            <c:v>pH=7, Temp=5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lumMod val="40000"/>
                    <a:lumOff val="60000"/>
                  </a:schemeClr>
                </a:solidFill>
                <a:prstDash val="sysDot"/>
              </a:ln>
              <a:effectLst/>
            </c:spPr>
            <c:trendlineType val="exp"/>
            <c:intercept val="1"/>
            <c:dispRSqr val="0"/>
            <c:dispEq val="0"/>
          </c:trendline>
          <c:xVal>
            <c:numRef>
              <c:f>(Bacteria_Giardia!$U$24:$U$27,Bacteria_Giardia!$U$30:$U$33,Bacteria_Giardia!$U$36:$U$39)</c:f>
              <c:numCache>
                <c:formatCode>0.00</c:formatCode>
                <c:ptCount val="12"/>
                <c:pt idx="0">
                  <c:v>0.48672965200558016</c:v>
                </c:pt>
                <c:pt idx="1">
                  <c:v>0.87897268947469509</c:v>
                </c:pt>
                <c:pt idx="2">
                  <c:v>1.655092411406712</c:v>
                </c:pt>
                <c:pt idx="3">
                  <c:v>1.9538456176398387</c:v>
                </c:pt>
                <c:pt idx="4">
                  <c:v>0.38285288010741697</c:v>
                </c:pt>
                <c:pt idx="5">
                  <c:v>0.70010648378119311</c:v>
                </c:pt>
                <c:pt idx="6">
                  <c:v>1.3613721012669202</c:v>
                </c:pt>
                <c:pt idx="7">
                  <c:v>1.6349224839887486</c:v>
                </c:pt>
                <c:pt idx="8">
                  <c:v>0.36092654798294027</c:v>
                </c:pt>
                <c:pt idx="9">
                  <c:v>0.66170005387377595</c:v>
                </c:pt>
                <c:pt idx="10">
                  <c:v>1.295279346873405</c:v>
                </c:pt>
                <c:pt idx="11">
                  <c:v>1.5612078698665388</c:v>
                </c:pt>
              </c:numCache>
            </c:numRef>
          </c:xVal>
          <c:yVal>
            <c:numRef>
              <c:f>(Bacteria_Giardia!$W$24:$W$27,Bacteria_Giardia!$W$30:$W$33,Bacteria_Giardia!$W$36:$W$39)</c:f>
              <c:numCache>
                <c:formatCode>0.00E+00</c:formatCode>
                <c:ptCount val="12"/>
                <c:pt idx="0">
                  <c:v>0.22117202268431002</c:v>
                </c:pt>
                <c:pt idx="1">
                  <c:v>2.3818525519848775E-2</c:v>
                </c:pt>
                <c:pt idx="2">
                  <c:v>3.629489603024575E-5</c:v>
                </c:pt>
                <c:pt idx="3">
                  <c:v>7.5614366729678653E-7</c:v>
                </c:pt>
                <c:pt idx="4">
                  <c:v>9.0909090909090898E-2</c:v>
                </c:pt>
                <c:pt idx="5">
                  <c:v>1.5909090909090907E-2</c:v>
                </c:pt>
                <c:pt idx="6">
                  <c:v>3.681818181818182E-5</c:v>
                </c:pt>
                <c:pt idx="7">
                  <c:v>3.4090909090909091E-6</c:v>
                </c:pt>
                <c:pt idx="8">
                  <c:v>0.33797909407665511</c:v>
                </c:pt>
                <c:pt idx="9">
                  <c:v>4.4947735191637639E-2</c:v>
                </c:pt>
                <c:pt idx="10">
                  <c:v>7.4216027874564469E-5</c:v>
                </c:pt>
                <c:pt idx="11">
                  <c:v>6.6202090592334504E-6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7A9-4BA5-82FE-C08277CAA871}"/>
            </c:ext>
          </c:extLst>
        </c:ser>
        <c:ser>
          <c:idx val="2"/>
          <c:order val="2"/>
          <c:tx>
            <c:v>pH=8, Temp=25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exp"/>
            <c:intercept val="1"/>
            <c:dispRSqr val="0"/>
            <c:dispEq val="0"/>
          </c:trendline>
          <c:xVal>
            <c:numRef>
              <c:f>(Bacteria_Giardia!$U$42:$U$45,Bacteria_Giardia!$U$48:$U$51,Bacteria_Giardia!$U$54:$U$55,Bacteria_Giardia!$U$60:$U$61)</c:f>
              <c:numCache>
                <c:formatCode>0.00</c:formatCode>
                <c:ptCount val="12"/>
                <c:pt idx="0">
                  <c:v>1.2107792080615054</c:v>
                </c:pt>
                <c:pt idx="1">
                  <c:v>2.8619659627847005</c:v>
                </c:pt>
                <c:pt idx="2">
                  <c:v>3.862151767941163</c:v>
                </c:pt>
                <c:pt idx="3">
                  <c:v>5.2261440984508694</c:v>
                </c:pt>
                <c:pt idx="4">
                  <c:v>1.1763604475566372</c:v>
                </c:pt>
                <c:pt idx="5">
                  <c:v>2.7954258242736505</c:v>
                </c:pt>
                <c:pt idx="6">
                  <c:v>3.7853234592541232</c:v>
                </c:pt>
                <c:pt idx="7">
                  <c:v>5.1477536485892434</c:v>
                </c:pt>
                <c:pt idx="8">
                  <c:v>1.2107792080615054</c:v>
                </c:pt>
                <c:pt idx="9">
                  <c:v>2.8619659627847005</c:v>
                </c:pt>
                <c:pt idx="10">
                  <c:v>1.1763604475566372</c:v>
                </c:pt>
                <c:pt idx="11">
                  <c:v>2.7954258242736505</c:v>
                </c:pt>
              </c:numCache>
            </c:numRef>
          </c:xVal>
          <c:yVal>
            <c:numRef>
              <c:f>(Bacteria_Giardia!$W$42:$W$45,Bacteria_Giardia!$W$48:$W$51,Bacteria_Giardia!$W$54:$W$55,Bacteria_Giardia!$W$60:$W$61)</c:f>
              <c:numCache>
                <c:formatCode>0.00E+00</c:formatCode>
                <c:ptCount val="12"/>
                <c:pt idx="0">
                  <c:v>0.2857142857142857</c:v>
                </c:pt>
                <c:pt idx="1">
                  <c:v>2.142857142857143E-4</c:v>
                </c:pt>
                <c:pt idx="2">
                  <c:v>1.4285714285714288E-6</c:v>
                </c:pt>
                <c:pt idx="3">
                  <c:v>7.1428571428571437E-8</c:v>
                </c:pt>
                <c:pt idx="4">
                  <c:v>0.2739130434782609</c:v>
                </c:pt>
                <c:pt idx="5">
                  <c:v>6.1521739130434789E-3</c:v>
                </c:pt>
                <c:pt idx="6">
                  <c:v>1.1304347826086958E-4</c:v>
                </c:pt>
                <c:pt idx="7">
                  <c:v>2.1739130434782612E-7</c:v>
                </c:pt>
                <c:pt idx="8">
                  <c:v>3.1914893617021281E-2</c:v>
                </c:pt>
                <c:pt idx="9">
                  <c:v>2.1276595744680853E-6</c:v>
                </c:pt>
                <c:pt idx="10">
                  <c:v>3.6011904761904759E-2</c:v>
                </c:pt>
                <c:pt idx="11">
                  <c:v>2.9761904761904763E-6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7A9-4BA5-82FE-C08277CAA871}"/>
            </c:ext>
          </c:extLst>
        </c:ser>
        <c:ser>
          <c:idx val="3"/>
          <c:order val="3"/>
          <c:tx>
            <c:v>pH=8, Temp=5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exp"/>
            <c:intercept val="1"/>
            <c:dispRSqr val="0"/>
            <c:dispEq val="0"/>
          </c:trendline>
          <c:xVal>
            <c:numRef>
              <c:f>(Bacteria_Giardia!$U$6:$U$9,Bacteria_Giardia!$U$12:$U$15,Bacteria_Giardia!$U$18:$U$21)</c:f>
              <c:numCache>
                <c:formatCode>0.00</c:formatCode>
                <c:ptCount val="12"/>
                <c:pt idx="0">
                  <c:v>2.4362599288965598</c:v>
                </c:pt>
                <c:pt idx="1">
                  <c:v>3.3150828454370229</c:v>
                </c:pt>
                <c:pt idx="2">
                  <c:v>4.5403895088946724</c:v>
                </c:pt>
                <c:pt idx="3">
                  <c:v>6.3576673932903187</c:v>
                </c:pt>
                <c:pt idx="4">
                  <c:v>2.7552141952945739</c:v>
                </c:pt>
                <c:pt idx="5">
                  <c:v>3.7584294345630616</c:v>
                </c:pt>
                <c:pt idx="6">
                  <c:v>5.1663718284528919</c:v>
                </c:pt>
                <c:pt idx="7">
                  <c:v>7.276436861460625</c:v>
                </c:pt>
                <c:pt idx="8">
                  <c:v>2.8262578243906638</c:v>
                </c:pt>
                <c:pt idx="9">
                  <c:v>3.8500799938683703</c:v>
                </c:pt>
                <c:pt idx="10">
                  <c:v>5.2817862943621003</c:v>
                </c:pt>
                <c:pt idx="11">
                  <c:v>7.4152151750553355</c:v>
                </c:pt>
              </c:numCache>
            </c:numRef>
          </c:xVal>
          <c:yVal>
            <c:numRef>
              <c:f>(Bacteria_Giardia!$W$6:$W$9,Bacteria_Giardia!$W$12:$W$15,Bacteria_Giardia!$W$18:$W$21)</c:f>
              <c:numCache>
                <c:formatCode>0.00E+00</c:formatCode>
                <c:ptCount val="12"/>
                <c:pt idx="0">
                  <c:v>2.4892703862660948E-2</c:v>
                </c:pt>
                <c:pt idx="1">
                  <c:v>4.3347639484978551E-3</c:v>
                </c:pt>
                <c:pt idx="2">
                  <c:v>3.7768240343347647E-4</c:v>
                </c:pt>
                <c:pt idx="3">
                  <c:v>6.7811158798283271E-5</c:v>
                </c:pt>
                <c:pt idx="4">
                  <c:v>1.015873015873016E-2</c:v>
                </c:pt>
                <c:pt idx="5">
                  <c:v>1.2063492063492066E-3</c:v>
                </c:pt>
                <c:pt idx="6">
                  <c:v>3.1746031746031751E-5</c:v>
                </c:pt>
                <c:pt idx="7">
                  <c:v>4.7619047619047624E-6</c:v>
                </c:pt>
                <c:pt idx="8">
                  <c:v>8.7951807228915657E-3</c:v>
                </c:pt>
                <c:pt idx="9">
                  <c:v>5.5421686746987952E-4</c:v>
                </c:pt>
                <c:pt idx="10">
                  <c:v>2.0481927710843373E-5</c:v>
                </c:pt>
                <c:pt idx="11">
                  <c:v>2.0481927710843372E-6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7A9-4BA5-82FE-C08277CAA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335592"/>
        <c:axId val="238001632"/>
      </c:scatterChart>
      <c:valAx>
        <c:axId val="308335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CT (mg/L as Fe * 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8001632"/>
        <c:crossesAt val="1.0000000000000005E-9"/>
        <c:crossBetween val="midCat"/>
      </c:valAx>
      <c:valAx>
        <c:axId val="238001632"/>
        <c:scaling>
          <c:logBase val="10"/>
          <c:orientation val="minMax"/>
          <c:min val="1.0000000000000005E-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N/N</a:t>
                </a:r>
                <a:r>
                  <a:rPr lang="en-US" baseline="-25000"/>
                  <a:t>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335592"/>
        <c:crossesAt val="1.0000000000000002E-2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V. cholera </a:t>
            </a:r>
            <a:r>
              <a:rPr lang="en-US" i="0"/>
              <a:t>2614-LA</a:t>
            </a:r>
            <a:endParaRPr lang="en-US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pH=7, Temp=25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exp"/>
            <c:intercept val="1"/>
            <c:dispRSqr val="0"/>
            <c:dispEq val="0"/>
          </c:trendline>
          <c:xVal>
            <c:numRef>
              <c:f>(Bacteria_Giardia!$BA$24:$BA$26,Bacteria_Giardia!$BA$30:$BA$31,Bacteria_Giardia!$BA$36:$BA$38,Bacteria_Giardia!$BA$42:$BA$43)</c:f>
              <c:numCache>
                <c:formatCode>0.00</c:formatCode>
                <c:ptCount val="10"/>
                <c:pt idx="0">
                  <c:v>0.45630422417956645</c:v>
                </c:pt>
                <c:pt idx="1">
                  <c:v>0.81366583225749001</c:v>
                </c:pt>
                <c:pt idx="2">
                  <c:v>1.4843855815414326</c:v>
                </c:pt>
                <c:pt idx="3">
                  <c:v>0.42198797706173929</c:v>
                </c:pt>
                <c:pt idx="4">
                  <c:v>0.75469764198143385</c:v>
                </c:pt>
                <c:pt idx="5">
                  <c:v>0.42435119361408924</c:v>
                </c:pt>
                <c:pt idx="6">
                  <c:v>0.75307894740392323</c:v>
                </c:pt>
                <c:pt idx="7">
                  <c:v>1.3578159471804256</c:v>
                </c:pt>
                <c:pt idx="8">
                  <c:v>0.41824193408288524</c:v>
                </c:pt>
                <c:pt idx="9">
                  <c:v>0.74351992736511308</c:v>
                </c:pt>
              </c:numCache>
            </c:numRef>
          </c:xVal>
          <c:yVal>
            <c:numRef>
              <c:f>(Bacteria_Giardia!$BC$24:$BC$26,Bacteria_Giardia!$BC$30:$BC$31,Bacteria_Giardia!$BC$36:$BC$38,Bacteria_Giardia!$BC$42:$BC$43)</c:f>
              <c:numCache>
                <c:formatCode>0.00E+00</c:formatCode>
                <c:ptCount val="10"/>
                <c:pt idx="0">
                  <c:v>4.1549295774647894E-2</c:v>
                </c:pt>
                <c:pt idx="1">
                  <c:v>4.43661971830986E-4</c:v>
                </c:pt>
                <c:pt idx="2">
                  <c:v>7.0422535211267616E-7</c:v>
                </c:pt>
                <c:pt idx="3">
                  <c:v>5.000000000000001E-3</c:v>
                </c:pt>
                <c:pt idx="4">
                  <c:v>1.3888888888888891E-5</c:v>
                </c:pt>
                <c:pt idx="5">
                  <c:v>4.1549295774647894E-2</c:v>
                </c:pt>
                <c:pt idx="6">
                  <c:v>4.43661971830986E-4</c:v>
                </c:pt>
                <c:pt idx="7">
                  <c:v>7.0422535211267616E-7</c:v>
                </c:pt>
                <c:pt idx="8">
                  <c:v>5.000000000000001E-3</c:v>
                </c:pt>
                <c:pt idx="9">
                  <c:v>1.3888888888888891E-5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D4-4C9A-B0CF-206D366EE80B}"/>
            </c:ext>
          </c:extLst>
        </c:ser>
        <c:ser>
          <c:idx val="3"/>
          <c:order val="1"/>
          <c:tx>
            <c:v>pH=8, Temp=25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exp"/>
            <c:intercept val="1"/>
            <c:dispRSqr val="0"/>
            <c:dispEq val="0"/>
          </c:trendline>
          <c:xVal>
            <c:numRef>
              <c:f>(Bacteria_Giardia!$BA$6:$BA$9,Bacteria_Giardia!$BA$12:$BA$15,Bacteria_Giardia!$BA$18:$BA$21)</c:f>
              <c:numCache>
                <c:formatCode>0.00</c:formatCode>
                <c:ptCount val="12"/>
                <c:pt idx="0">
                  <c:v>1.1297108520060357</c:v>
                </c:pt>
                <c:pt idx="1">
                  <c:v>2.6542492645647617</c:v>
                </c:pt>
                <c:pt idx="2">
                  <c:v>3.5679437301013537</c:v>
                </c:pt>
                <c:pt idx="3">
                  <c:v>4.8009692494892198</c:v>
                </c:pt>
                <c:pt idx="4">
                  <c:v>0.37717213360484458</c:v>
                </c:pt>
                <c:pt idx="5">
                  <c:v>0.68356412860345472</c:v>
                </c:pt>
                <c:pt idx="6">
                  <c:v>1.2988900141901221</c:v>
                </c:pt>
                <c:pt idx="7">
                  <c:v>1.5406967217833978</c:v>
                </c:pt>
                <c:pt idx="8">
                  <c:v>1.092668595107233</c:v>
                </c:pt>
                <c:pt idx="9">
                  <c:v>2.5982363976525544</c:v>
                </c:pt>
                <c:pt idx="10">
                  <c:v>4.7895771425045668</c:v>
                </c:pt>
                <c:pt idx="11">
                  <c:v>6.6377439468750428</c:v>
                </c:pt>
              </c:numCache>
            </c:numRef>
          </c:xVal>
          <c:yVal>
            <c:numRef>
              <c:f>(Bacteria_Giardia!$BC$6:$BC$9,Bacteria_Giardia!$BC$12:$BC$15,Bacteria_Giardia!$BC$18:$BC$21)</c:f>
              <c:numCache>
                <c:formatCode>0.00E+00</c:formatCode>
                <c:ptCount val="12"/>
                <c:pt idx="0">
                  <c:v>2.1210526315789475E-2</c:v>
                </c:pt>
                <c:pt idx="1">
                  <c:v>2.1052631578947366E-6</c:v>
                </c:pt>
                <c:pt idx="2">
                  <c:v>5.2631578947368416E-7</c:v>
                </c:pt>
                <c:pt idx="3">
                  <c:v>5.2631578947368423E-8</c:v>
                </c:pt>
                <c:pt idx="4">
                  <c:v>0.14606741573033707</c:v>
                </c:pt>
                <c:pt idx="5">
                  <c:v>7.808988764044944E-2</c:v>
                </c:pt>
                <c:pt idx="6">
                  <c:v>9.5505617977528089E-6</c:v>
                </c:pt>
                <c:pt idx="7">
                  <c:v>5.6179775280898874E-7</c:v>
                </c:pt>
                <c:pt idx="8">
                  <c:v>0.13950043024978487</c:v>
                </c:pt>
                <c:pt idx="9">
                  <c:v>1.9504990247504875E-3</c:v>
                </c:pt>
                <c:pt idx="10">
                  <c:v>2.0499989750005123E-5</c:v>
                </c:pt>
                <c:pt idx="11">
                  <c:v>4.9999975000012507E-7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D4-4C9A-B0CF-206D366EE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088488"/>
        <c:axId val="235412752"/>
      </c:scatterChart>
      <c:valAx>
        <c:axId val="172088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CT (mg/L as Fe * 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412752"/>
        <c:crossesAt val="1.0000000000000005E-9"/>
        <c:crossBetween val="midCat"/>
      </c:valAx>
      <c:valAx>
        <c:axId val="235412752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N/N</a:t>
                </a:r>
                <a:r>
                  <a:rPr lang="en-US" baseline="-25000"/>
                  <a:t>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088488"/>
        <c:crossesAt val="1.0000000000000002E-2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Adenovirus type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pH=7, Temp=25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Bacteria_Giardia!$BP$5:$BP$8</c:f>
              <c:numCache>
                <c:formatCode>0.00</c:formatCode>
                <c:ptCount val="4"/>
                <c:pt idx="0">
                  <c:v>6.6568857318470676E-2</c:v>
                </c:pt>
                <c:pt idx="1">
                  <c:v>0.12491128433575163</c:v>
                </c:pt>
                <c:pt idx="2">
                  <c:v>0.21251327787814431</c:v>
                </c:pt>
                <c:pt idx="3">
                  <c:v>0.36986594545239559</c:v>
                </c:pt>
              </c:numCache>
            </c:numRef>
          </c:xVal>
          <c:yVal>
            <c:numRef>
              <c:f>Bacteria_Giardia!$BQ$5:$BQ$8</c:f>
              <c:numCache>
                <c:formatCode>0.00E+00</c:formatCode>
                <c:ptCount val="4"/>
                <c:pt idx="0">
                  <c:v>4.6241178872306742E-2</c:v>
                </c:pt>
                <c:pt idx="1">
                  <c:v>2.9914910279590372E-3</c:v>
                </c:pt>
                <c:pt idx="2">
                  <c:v>2.2140038990084746E-5</c:v>
                </c:pt>
                <c:pt idx="3">
                  <c:v>1.4995211971527634E-5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FF-4639-8EB9-FF1214BDFDF5}"/>
            </c:ext>
          </c:extLst>
        </c:ser>
        <c:ser>
          <c:idx val="1"/>
          <c:order val="1"/>
          <c:tx>
            <c:v>pH=7, Temp=5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Bacteria_Giardia!$BP$10:$BP$13</c:f>
              <c:numCache>
                <c:formatCode>0.00</c:formatCode>
                <c:ptCount val="4"/>
                <c:pt idx="0">
                  <c:v>7.2052647183973584E-2</c:v>
                </c:pt>
                <c:pt idx="1">
                  <c:v>0.1285753939527578</c:v>
                </c:pt>
                <c:pt idx="2">
                  <c:v>0.21965406570441609</c:v>
                </c:pt>
                <c:pt idx="3">
                  <c:v>0.41286110495559974</c:v>
                </c:pt>
              </c:numCache>
            </c:numRef>
          </c:xVal>
          <c:yVal>
            <c:numRef>
              <c:f>Bacteria_Giardia!$BQ$10:$BQ$13</c:f>
              <c:numCache>
                <c:formatCode>0.00E+00</c:formatCode>
                <c:ptCount val="4"/>
                <c:pt idx="0">
                  <c:v>0.10806010409822725</c:v>
                </c:pt>
                <c:pt idx="1">
                  <c:v>1.2972832776645829E-2</c:v>
                </c:pt>
                <c:pt idx="2">
                  <c:v>3.5669662369850049E-4</c:v>
                </c:pt>
                <c:pt idx="3">
                  <c:v>1.9830878763138122E-5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FF-4639-8EB9-FF1214BDFDF5}"/>
            </c:ext>
          </c:extLst>
        </c:ser>
        <c:ser>
          <c:idx val="2"/>
          <c:order val="2"/>
          <c:tx>
            <c:v>pH=8, Temp=25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Bacteria_Giardia!$BP$15:$BP$18</c:f>
              <c:numCache>
                <c:formatCode>0.00</c:formatCode>
                <c:ptCount val="4"/>
                <c:pt idx="0">
                  <c:v>7.724593994396152E-2</c:v>
                </c:pt>
                <c:pt idx="1">
                  <c:v>0.15110718584472088</c:v>
                </c:pt>
                <c:pt idx="2">
                  <c:v>0.28833921008340102</c:v>
                </c:pt>
                <c:pt idx="3">
                  <c:v>0.62969956029889573</c:v>
                </c:pt>
              </c:numCache>
            </c:numRef>
          </c:xVal>
          <c:yVal>
            <c:numRef>
              <c:f>Bacteria_Giardia!$BQ$15:$BQ$18</c:f>
              <c:numCache>
                <c:formatCode>0.00E+00</c:formatCode>
                <c:ptCount val="4"/>
                <c:pt idx="0">
                  <c:v>0.22833072540581989</c:v>
                </c:pt>
                <c:pt idx="1">
                  <c:v>9.5862879109099811E-2</c:v>
                </c:pt>
                <c:pt idx="2">
                  <c:v>7.4065358965684832E-3</c:v>
                </c:pt>
                <c:pt idx="3">
                  <c:v>3.1981928502621764E-5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FF-4639-8EB9-FF1214BDFDF5}"/>
            </c:ext>
          </c:extLst>
        </c:ser>
        <c:ser>
          <c:idx val="3"/>
          <c:order val="3"/>
          <c:tx>
            <c:v>pH=8, Temp=5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Bacteria_Giardia!$BP$20:$BP$23</c:f>
              <c:numCache>
                <c:formatCode>0.00</c:formatCode>
                <c:ptCount val="4"/>
                <c:pt idx="0">
                  <c:v>7.2922529561338503E-2</c:v>
                </c:pt>
                <c:pt idx="1">
                  <c:v>0.1420471921721152</c:v>
                </c:pt>
                <c:pt idx="2">
                  <c:v>0.26476079987740614</c:v>
                </c:pt>
                <c:pt idx="3">
                  <c:v>0.52507567233423713</c:v>
                </c:pt>
              </c:numCache>
            </c:numRef>
          </c:xVal>
          <c:yVal>
            <c:numRef>
              <c:f>Bacteria_Giardia!$BQ$20:$BQ$23</c:f>
              <c:numCache>
                <c:formatCode>0.00E+00</c:formatCode>
                <c:ptCount val="4"/>
                <c:pt idx="0">
                  <c:v>0.42424003940313054</c:v>
                </c:pt>
                <c:pt idx="1">
                  <c:v>0.21280036875475106</c:v>
                </c:pt>
                <c:pt idx="2">
                  <c:v>3.7917773084572712E-2</c:v>
                </c:pt>
                <c:pt idx="3">
                  <c:v>2.5680974159154953E-3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FF-4639-8EB9-FF1214BDFDF5}"/>
            </c:ext>
          </c:extLst>
        </c:ser>
        <c:ser>
          <c:idx val="4"/>
          <c:order val="4"/>
          <c:tx>
            <c:v>pH=9, Temp=25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Bacteria_Giardia!$BP$25:$BP$28</c:f>
              <c:numCache>
                <c:formatCode>0.00</c:formatCode>
                <c:ptCount val="4"/>
                <c:pt idx="0">
                  <c:v>0.10434372687450258</c:v>
                </c:pt>
                <c:pt idx="1">
                  <c:v>0.19292661761495938</c:v>
                </c:pt>
                <c:pt idx="2">
                  <c:v>0.35695025910190092</c:v>
                </c:pt>
                <c:pt idx="3">
                  <c:v>0.77230592443410495</c:v>
                </c:pt>
              </c:numCache>
            </c:numRef>
          </c:xVal>
          <c:yVal>
            <c:numRef>
              <c:f>Bacteria_Giardia!$BQ$25:$BQ$28</c:f>
              <c:numCache>
                <c:formatCode>0.00E+00</c:formatCode>
                <c:ptCount val="4"/>
                <c:pt idx="0">
                  <c:v>0.32664185398586532</c:v>
                </c:pt>
                <c:pt idx="1">
                  <c:v>0.17393741829374368</c:v>
                </c:pt>
                <c:pt idx="2">
                  <c:v>2.4543891547206806E-2</c:v>
                </c:pt>
                <c:pt idx="3">
                  <c:v>1.7801846950259782E-3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AFF-4639-8EB9-FF1214BDFDF5}"/>
            </c:ext>
          </c:extLst>
        </c:ser>
        <c:ser>
          <c:idx val="5"/>
          <c:order val="5"/>
          <c:tx>
            <c:v>pH=9, Temp=5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Bacteria_Giardia!$BP$30:$BP$33</c:f>
              <c:numCache>
                <c:formatCode>0.00</c:formatCode>
                <c:ptCount val="4"/>
                <c:pt idx="0">
                  <c:v>9.7254055727554203E-2</c:v>
                </c:pt>
                <c:pt idx="1">
                  <c:v>0.19504691921102441</c:v>
                </c:pt>
                <c:pt idx="2">
                  <c:v>0.38623689997518607</c:v>
                </c:pt>
                <c:pt idx="3">
                  <c:v>0.91384450953973662</c:v>
                </c:pt>
              </c:numCache>
            </c:numRef>
          </c:xVal>
          <c:yVal>
            <c:numRef>
              <c:f>Bacteria_Giardia!$BQ$30:$BQ$33</c:f>
              <c:numCache>
                <c:formatCode>0.00E+00</c:formatCode>
                <c:ptCount val="4"/>
                <c:pt idx="0">
                  <c:v>0.36596961072186407</c:v>
                </c:pt>
                <c:pt idx="1">
                  <c:v>0.28993433084042086</c:v>
                </c:pt>
                <c:pt idx="2">
                  <c:v>4.3620900190359337E-2</c:v>
                </c:pt>
                <c:pt idx="3">
                  <c:v>6.7216230642851245E-3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AFF-4639-8EB9-FF1214BDF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6344168"/>
        <c:axId val="236342600"/>
      </c:scatterChart>
      <c:valAx>
        <c:axId val="236344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CT (mg/L as Fe * 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342600"/>
        <c:crossesAt val="1.0000000000000005E-9"/>
        <c:crossBetween val="midCat"/>
      </c:valAx>
      <c:valAx>
        <c:axId val="236342600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N/N</a:t>
                </a:r>
                <a:r>
                  <a:rPr lang="en-US" baseline="-25000"/>
                  <a:t>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344168"/>
        <c:crossesAt val="1.0000000000000002E-2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V. cholera </a:t>
            </a:r>
            <a:r>
              <a:rPr lang="en-US" i="0"/>
              <a:t>14033</a:t>
            </a:r>
            <a:endParaRPr lang="en-US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pH=7, Temp=25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intercept val="1"/>
            <c:dispRSqr val="0"/>
            <c:dispEq val="0"/>
          </c:trendline>
          <c:xVal>
            <c:numRef>
              <c:f>(Bacteria_Giardia!$AS$24:$AS$27,Bacteria_Giardia!$AS$30:$AS$32,Bacteria_Giardia!$AS$36:$AS$38,Bacteria_Giardia!$AS$42:$AS$44)</c:f>
              <c:numCache>
                <c:formatCode>0.00</c:formatCode>
                <c:ptCount val="13"/>
                <c:pt idx="0">
                  <c:v>0.88204976701185023</c:v>
                </c:pt>
                <c:pt idx="1">
                  <c:v>1.7322710288161745</c:v>
                </c:pt>
                <c:pt idx="2">
                  <c:v>2.4380954962938328</c:v>
                </c:pt>
                <c:pt idx="3">
                  <c:v>2.7256880095915808</c:v>
                </c:pt>
                <c:pt idx="4">
                  <c:v>0.39058738343764254</c:v>
                </c:pt>
                <c:pt idx="5">
                  <c:v>0.67960835423459232</c:v>
                </c:pt>
                <c:pt idx="6">
                  <c:v>1.1688282177975242</c:v>
                </c:pt>
                <c:pt idx="7">
                  <c:v>0.44179940140943835</c:v>
                </c:pt>
                <c:pt idx="8">
                  <c:v>0.78126875664571427</c:v>
                </c:pt>
                <c:pt idx="9">
                  <c:v>1.3965368722195641</c:v>
                </c:pt>
                <c:pt idx="10">
                  <c:v>0.42573218758855247</c:v>
                </c:pt>
                <c:pt idx="11">
                  <c:v>0.75777425194554449</c:v>
                </c:pt>
                <c:pt idx="12">
                  <c:v>1.3762533569184996</c:v>
                </c:pt>
              </c:numCache>
            </c:numRef>
          </c:xVal>
          <c:yVal>
            <c:numRef>
              <c:f>(Bacteria_Giardia!$AU$24:$AU$27,Bacteria_Giardia!$AU$30:$AU$32,Bacteria_Giardia!$AU$36:$AU$38,Bacteria_Giardia!$AU$42:$AU$44)</c:f>
              <c:numCache>
                <c:formatCode>0.00E+00</c:formatCode>
                <c:ptCount val="13"/>
                <c:pt idx="0">
                  <c:v>3.43108504398827E-3</c:v>
                </c:pt>
                <c:pt idx="1">
                  <c:v>1.2023460410557185E-5</c:v>
                </c:pt>
                <c:pt idx="2">
                  <c:v>2.9325513196480937E-7</c:v>
                </c:pt>
                <c:pt idx="3">
                  <c:v>8.7976539589442811E-7</c:v>
                </c:pt>
                <c:pt idx="4">
                  <c:v>1.6535433070866145E-2</c:v>
                </c:pt>
                <c:pt idx="5">
                  <c:v>7.874015748031497E-5</c:v>
                </c:pt>
                <c:pt idx="6">
                  <c:v>1.5748031496062994E-6</c:v>
                </c:pt>
                <c:pt idx="7">
                  <c:v>3.3333333333333335E-3</c:v>
                </c:pt>
                <c:pt idx="8">
                  <c:v>1.3513513513513513E-5</c:v>
                </c:pt>
                <c:pt idx="9">
                  <c:v>4.5045045045045043E-7</c:v>
                </c:pt>
                <c:pt idx="10">
                  <c:v>1.4817987152034263E-2</c:v>
                </c:pt>
                <c:pt idx="11">
                  <c:v>7.0663811563169177E-5</c:v>
                </c:pt>
                <c:pt idx="12">
                  <c:v>5.974304068522485E-5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89-4982-9568-0AA88F584CB2}"/>
            </c:ext>
          </c:extLst>
        </c:ser>
        <c:ser>
          <c:idx val="2"/>
          <c:order val="1"/>
          <c:tx>
            <c:v>pH=8, Temp=25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exp"/>
            <c:intercept val="1"/>
            <c:dispRSqr val="0"/>
            <c:dispEq val="0"/>
          </c:trendline>
          <c:xVal>
            <c:numRef>
              <c:f>(Bacteria_Giardia!$AS$6:$AS$8,Bacteria_Giardia!$AS$12:$AS$15,Bacteria_Giardia!$AS$18:$AS$21)</c:f>
              <c:numCache>
                <c:formatCode>0.00</c:formatCode>
                <c:ptCount val="11"/>
                <c:pt idx="0">
                  <c:v>1.211624193550729</c:v>
                </c:pt>
                <c:pt idx="1">
                  <c:v>2.8232652501563766</c:v>
                </c:pt>
                <c:pt idx="2">
                  <c:v>5.0411987852517912</c:v>
                </c:pt>
                <c:pt idx="3">
                  <c:v>1.2249577646682341</c:v>
                </c:pt>
                <c:pt idx="4">
                  <c:v>2.7666631969122131</c:v>
                </c:pt>
                <c:pt idx="5">
                  <c:v>3.6272555866962439</c:v>
                </c:pt>
                <c:pt idx="6">
                  <c:v>4.7103786139111525</c:v>
                </c:pt>
                <c:pt idx="7">
                  <c:v>1.0284584154339722</c:v>
                </c:pt>
                <c:pt idx="8">
                  <c:v>2.4252866659452081</c:v>
                </c:pt>
                <c:pt idx="9">
                  <c:v>3.2679018707936764</c:v>
                </c:pt>
                <c:pt idx="10">
                  <c:v>4.4123222039638854</c:v>
                </c:pt>
              </c:numCache>
            </c:numRef>
          </c:xVal>
          <c:yVal>
            <c:numRef>
              <c:f>(Bacteria_Giardia!$AU$6:$AU$8,Bacteria_Giardia!$AU$12:$AU$15,Bacteria_Giardia!$AU$18:$AU$21)</c:f>
              <c:numCache>
                <c:formatCode>0.00E+00</c:formatCode>
                <c:ptCount val="11"/>
                <c:pt idx="0">
                  <c:v>9.6326530612244905E-3</c:v>
                </c:pt>
                <c:pt idx="1">
                  <c:v>7.9591836734693879E-5</c:v>
                </c:pt>
                <c:pt idx="2">
                  <c:v>1.0204081632653061E-7</c:v>
                </c:pt>
                <c:pt idx="3">
                  <c:v>1.937984496124031E-3</c:v>
                </c:pt>
                <c:pt idx="4">
                  <c:v>1.937984496124031E-4</c:v>
                </c:pt>
                <c:pt idx="5">
                  <c:v>1.937984496124031E-6</c:v>
                </c:pt>
                <c:pt idx="6">
                  <c:v>1.9379844961240311E-7</c:v>
                </c:pt>
                <c:pt idx="7">
                  <c:v>1.7321867321867322E-2</c:v>
                </c:pt>
                <c:pt idx="8">
                  <c:v>5.8968058968058967E-5</c:v>
                </c:pt>
                <c:pt idx="9">
                  <c:v>2.4570024570024571E-7</c:v>
                </c:pt>
                <c:pt idx="10">
                  <c:v>2.2113022113022113E-7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689-4982-9568-0AA88F584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7876176"/>
        <c:axId val="307875784"/>
      </c:scatterChart>
      <c:valAx>
        <c:axId val="307876176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CT (mg/L as Fe * 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875784"/>
        <c:crossesAt val="1.0000000000000005E-9"/>
        <c:crossBetween val="midCat"/>
      </c:valAx>
      <c:valAx>
        <c:axId val="307875784"/>
        <c:scaling>
          <c:logBase val="10"/>
          <c:orientation val="minMax"/>
          <c:min val="1.0000000000000005E-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N/N</a:t>
                </a:r>
                <a:r>
                  <a:rPr lang="en-US" baseline="-25000"/>
                  <a:t>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876176"/>
        <c:crossesAt val="1.0000000000000002E-2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V. cholera </a:t>
            </a:r>
            <a:r>
              <a:rPr lang="en-US"/>
              <a:t>6706-Smooth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pH=7, Temp=25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intercept val="1"/>
            <c:dispRSqr val="0"/>
            <c:dispEq val="0"/>
          </c:trendline>
          <c:xVal>
            <c:numRef>
              <c:f>(Bacteria_Giardia!$AK$66:$AK$67,Bacteria_Giardia!$AK$72:$AK$73,Bacteria_Giardia!$AK$78:$AK$79)</c:f>
              <c:numCache>
                <c:formatCode>0.00</c:formatCode>
                <c:ptCount val="6"/>
                <c:pt idx="0">
                  <c:v>0.76050761744058581</c:v>
                </c:pt>
                <c:pt idx="1">
                  <c:v>1.4808223453874234</c:v>
                </c:pt>
                <c:pt idx="2">
                  <c:v>0.80176070046464443</c:v>
                </c:pt>
                <c:pt idx="3">
                  <c:v>1.5826624511376355</c:v>
                </c:pt>
                <c:pt idx="4">
                  <c:v>0.71228248678124229</c:v>
                </c:pt>
                <c:pt idx="5">
                  <c:v>1.4037363748401128</c:v>
                </c:pt>
              </c:numCache>
            </c:numRef>
          </c:xVal>
          <c:yVal>
            <c:numRef>
              <c:f>(Bacteria_Giardia!$AM$66:$AM$67,Bacteria_Giardia!$AM$72:$AM$73,Bacteria_Giardia!$AM$78:$AM$79)</c:f>
              <c:numCache>
                <c:formatCode>0.00E+00</c:formatCode>
                <c:ptCount val="6"/>
                <c:pt idx="0">
                  <c:v>5.3571428571428574E-4</c:v>
                </c:pt>
                <c:pt idx="1">
                  <c:v>8.9285714285714292E-6</c:v>
                </c:pt>
                <c:pt idx="2">
                  <c:v>5.5714285714285718E-3</c:v>
                </c:pt>
                <c:pt idx="3">
                  <c:v>2.8571428571428571E-5</c:v>
                </c:pt>
                <c:pt idx="4">
                  <c:v>5.0000000000000001E-3</c:v>
                </c:pt>
                <c:pt idx="5">
                  <c:v>2.5000000000000001E-4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17C-41E2-869D-11D40C2D3466}"/>
            </c:ext>
          </c:extLst>
        </c:ser>
        <c:ser>
          <c:idx val="1"/>
          <c:order val="1"/>
          <c:tx>
            <c:v>pH=7, Temp=5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exp"/>
            <c:intercept val="1"/>
            <c:dispRSqr val="0"/>
            <c:dispEq val="0"/>
          </c:trendline>
          <c:xVal>
            <c:numRef>
              <c:f>(Bacteria_Giardia!$AK$24:$AK$26,Bacteria_Giardia!$AK$30:$AK$32,Bacteria_Giardia!$AK$36:$AK$39,Bacteria_Giardia!$AK$42:$AK$45)</c:f>
              <c:numCache>
                <c:formatCode>0.00</c:formatCode>
                <c:ptCount val="14"/>
                <c:pt idx="0">
                  <c:v>0.80463301072466242</c:v>
                </c:pt>
                <c:pt idx="1">
                  <c:v>1.60039508379512</c:v>
                </c:pt>
                <c:pt idx="2">
                  <c:v>2.2878805601735466</c:v>
                </c:pt>
                <c:pt idx="3">
                  <c:v>1.6009353170686287</c:v>
                </c:pt>
                <c:pt idx="4">
                  <c:v>1.9405172187863651</c:v>
                </c:pt>
                <c:pt idx="5">
                  <c:v>2.2724997168630088</c:v>
                </c:pt>
                <c:pt idx="6">
                  <c:v>0.77093909845263842</c:v>
                </c:pt>
                <c:pt idx="7">
                  <c:v>1.4836114673742165</c:v>
                </c:pt>
                <c:pt idx="8">
                  <c:v>1.7717460845597639</c:v>
                </c:pt>
                <c:pt idx="9">
                  <c:v>2.038103804138506</c:v>
                </c:pt>
                <c:pt idx="10">
                  <c:v>0.78557292137783763</c:v>
                </c:pt>
                <c:pt idx="11">
                  <c:v>1.515874240854896</c:v>
                </c:pt>
                <c:pt idx="12">
                  <c:v>1.8129155371294041</c:v>
                </c:pt>
                <c:pt idx="13">
                  <c:v>2.0890575027001761</c:v>
                </c:pt>
              </c:numCache>
            </c:numRef>
          </c:xVal>
          <c:yVal>
            <c:numRef>
              <c:f>(Bacteria_Giardia!$AM$36:$AM$39,Bacteria_Giardia!$AM$42:$AM$45)</c:f>
              <c:numCache>
                <c:formatCode>0.00E+00</c:formatCode>
                <c:ptCount val="8"/>
                <c:pt idx="0">
                  <c:v>0.1</c:v>
                </c:pt>
                <c:pt idx="1">
                  <c:v>3.3888888888888892E-2</c:v>
                </c:pt>
                <c:pt idx="2">
                  <c:v>1.3703703703703703E-3</c:v>
                </c:pt>
                <c:pt idx="3">
                  <c:v>1.1666666666666668E-3</c:v>
                </c:pt>
                <c:pt idx="4">
                  <c:v>4.642857142857143E-2</c:v>
                </c:pt>
                <c:pt idx="5">
                  <c:v>3.642857142857143E-3</c:v>
                </c:pt>
                <c:pt idx="6">
                  <c:v>7.4489795918367347E-4</c:v>
                </c:pt>
                <c:pt idx="7">
                  <c:v>8.163265306122449E-5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17C-41E2-869D-11D40C2D3466}"/>
            </c:ext>
          </c:extLst>
        </c:ser>
        <c:ser>
          <c:idx val="2"/>
          <c:order val="2"/>
          <c:tx>
            <c:v>pH=8, Temp=25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exp"/>
            <c:intercept val="1"/>
            <c:dispRSqr val="0"/>
            <c:dispEq val="0"/>
          </c:trendline>
          <c:xVal>
            <c:numRef>
              <c:f>(Bacteria_Giardia!$AK$48:$AK$49,Bacteria_Giardia!$AK$54:$AK$55,Bacteria_Giardia!$AK$60:$AK$61)</c:f>
              <c:numCache>
                <c:formatCode>0.00</c:formatCode>
                <c:ptCount val="6"/>
                <c:pt idx="0">
                  <c:v>1.1465056192420993</c:v>
                </c:pt>
                <c:pt idx="1">
                  <c:v>2.6781099562115305</c:v>
                </c:pt>
                <c:pt idx="2">
                  <c:v>1.0395605854750922</c:v>
                </c:pt>
                <c:pt idx="3">
                  <c:v>2.4417564948408992</c:v>
                </c:pt>
                <c:pt idx="4">
                  <c:v>1.1422439771513357</c:v>
                </c:pt>
                <c:pt idx="5">
                  <c:v>2.6826202536535186</c:v>
                </c:pt>
              </c:numCache>
            </c:numRef>
          </c:xVal>
          <c:yVal>
            <c:numRef>
              <c:f>(Bacteria_Giardia!$AM$48:$AM$49,Bacteria_Giardia!$AM$54:$AM$55,Bacteria_Giardia!$AM$60:$AM$61)</c:f>
              <c:numCache>
                <c:formatCode>0.00E+00</c:formatCode>
                <c:ptCount val="6"/>
                <c:pt idx="0">
                  <c:v>0.157</c:v>
                </c:pt>
                <c:pt idx="1">
                  <c:v>2E-3</c:v>
                </c:pt>
                <c:pt idx="2">
                  <c:v>0.15233333333333332</c:v>
                </c:pt>
                <c:pt idx="3">
                  <c:v>3.0000000000000001E-3</c:v>
                </c:pt>
                <c:pt idx="4">
                  <c:v>0.2988095238095238</c:v>
                </c:pt>
                <c:pt idx="5">
                  <c:v>3.1547619047619046E-3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17C-41E2-869D-11D40C2D3466}"/>
            </c:ext>
          </c:extLst>
        </c:ser>
        <c:ser>
          <c:idx val="3"/>
          <c:order val="3"/>
          <c:tx>
            <c:v>pH=8, Temp=5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exp"/>
            <c:intercept val="1"/>
            <c:dispRSqr val="0"/>
            <c:dispEq val="0"/>
          </c:trendline>
          <c:xVal>
            <c:numRef>
              <c:f>(Bacteria_Giardia!$AK$6:$AK$9,Bacteria_Giardia!$AK$12:$AK$14,Bacteria_Giardia!$AK$18:$AK$21)</c:f>
              <c:numCache>
                <c:formatCode>0.00</c:formatCode>
                <c:ptCount val="11"/>
                <c:pt idx="0">
                  <c:v>1.0587323006938967</c:v>
                </c:pt>
                <c:pt idx="1">
                  <c:v>2.534765399457716</c:v>
                </c:pt>
                <c:pt idx="2">
                  <c:v>4.7236321444262508</c:v>
                </c:pt>
                <c:pt idx="3">
                  <c:v>6.6138021886655167</c:v>
                </c:pt>
                <c:pt idx="4">
                  <c:v>1.2024105676761945</c:v>
                </c:pt>
                <c:pt idx="5">
                  <c:v>2.8356246759927668</c:v>
                </c:pt>
                <c:pt idx="6">
                  <c:v>5.1592167529231041</c:v>
                </c:pt>
                <c:pt idx="7">
                  <c:v>0.99393975466355811</c:v>
                </c:pt>
                <c:pt idx="8">
                  <c:v>2.3580985382731896</c:v>
                </c:pt>
                <c:pt idx="9">
                  <c:v>4.3312447467353863</c:v>
                </c:pt>
                <c:pt idx="10">
                  <c:v>5.9822809086167998</c:v>
                </c:pt>
              </c:numCache>
            </c:numRef>
          </c:xVal>
          <c:yVal>
            <c:numRef>
              <c:f>(Bacteria_Giardia!$AM$6:$AM$9,Bacteria_Giardia!$AM$12:$AM$14,Bacteria_Giardia!$AM$18:$AM$21)</c:f>
              <c:numCache>
                <c:formatCode>0.00E+00</c:formatCode>
                <c:ptCount val="11"/>
                <c:pt idx="0">
                  <c:v>0.16617647058823531</c:v>
                </c:pt>
                <c:pt idx="1">
                  <c:v>5.1764705882352945E-3</c:v>
                </c:pt>
                <c:pt idx="2">
                  <c:v>1.808823529411765E-4</c:v>
                </c:pt>
                <c:pt idx="3">
                  <c:v>1.4705882352941179E-6</c:v>
                </c:pt>
                <c:pt idx="4">
                  <c:v>1.7446808510638297E-2</c:v>
                </c:pt>
                <c:pt idx="5">
                  <c:v>2.8510638297872342E-4</c:v>
                </c:pt>
                <c:pt idx="6">
                  <c:v>2.1276595744680853E-6</c:v>
                </c:pt>
                <c:pt idx="7">
                  <c:v>5.6039603960396041E-2</c:v>
                </c:pt>
                <c:pt idx="8">
                  <c:v>2.3762376237623762E-3</c:v>
                </c:pt>
                <c:pt idx="9">
                  <c:v>1.8811881188118811E-5</c:v>
                </c:pt>
                <c:pt idx="10">
                  <c:v>9.9009900990099017E-7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17C-41E2-869D-11D40C2D3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7876568"/>
        <c:axId val="308585040"/>
      </c:scatterChart>
      <c:valAx>
        <c:axId val="307876568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CT (mg/L as Fe * 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585040"/>
        <c:crossesAt val="1.0000000000000005E-9"/>
        <c:crossBetween val="midCat"/>
      </c:valAx>
      <c:valAx>
        <c:axId val="308585040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N/N</a:t>
                </a:r>
                <a:r>
                  <a:rPr lang="en-US" baseline="-25000"/>
                  <a:t>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876568"/>
        <c:crossesAt val="1.0000000000000002E-2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Adenovirus type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pH=7, Temp=25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intercept val="1"/>
            <c:dispRSqr val="0"/>
            <c:dispEq val="0"/>
          </c:trendline>
          <c:xVal>
            <c:numRef>
              <c:f>Bacteria_Giardia!$BP$5:$BP$8</c:f>
              <c:numCache>
                <c:formatCode>0.00</c:formatCode>
                <c:ptCount val="4"/>
                <c:pt idx="0">
                  <c:v>6.6568857318470676E-2</c:v>
                </c:pt>
                <c:pt idx="1">
                  <c:v>0.12491128433575163</c:v>
                </c:pt>
                <c:pt idx="2">
                  <c:v>0.21251327787814431</c:v>
                </c:pt>
                <c:pt idx="3">
                  <c:v>0.36986594545239559</c:v>
                </c:pt>
              </c:numCache>
            </c:numRef>
          </c:xVal>
          <c:yVal>
            <c:numRef>
              <c:f>Bacteria_Giardia!$BQ$5:$BQ$8</c:f>
              <c:numCache>
                <c:formatCode>0.00E+00</c:formatCode>
                <c:ptCount val="4"/>
                <c:pt idx="0">
                  <c:v>4.6241178872306742E-2</c:v>
                </c:pt>
                <c:pt idx="1">
                  <c:v>2.9914910279590372E-3</c:v>
                </c:pt>
                <c:pt idx="2">
                  <c:v>2.2140038990084746E-5</c:v>
                </c:pt>
                <c:pt idx="3">
                  <c:v>1.4995211971527634E-5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0E-4CD7-B3D8-1E18E32DE644}"/>
            </c:ext>
          </c:extLst>
        </c:ser>
        <c:ser>
          <c:idx val="1"/>
          <c:order val="1"/>
          <c:tx>
            <c:v>pH=7, Temp=5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exp"/>
            <c:intercept val="1"/>
            <c:dispRSqr val="0"/>
            <c:dispEq val="0"/>
          </c:trendline>
          <c:xVal>
            <c:numRef>
              <c:f>Bacteria_Giardia!$BP$10:$BP$13</c:f>
              <c:numCache>
                <c:formatCode>0.00</c:formatCode>
                <c:ptCount val="4"/>
                <c:pt idx="0">
                  <c:v>7.2052647183973584E-2</c:v>
                </c:pt>
                <c:pt idx="1">
                  <c:v>0.1285753939527578</c:v>
                </c:pt>
                <c:pt idx="2">
                  <c:v>0.21965406570441609</c:v>
                </c:pt>
                <c:pt idx="3">
                  <c:v>0.41286110495559974</c:v>
                </c:pt>
              </c:numCache>
            </c:numRef>
          </c:xVal>
          <c:yVal>
            <c:numRef>
              <c:f>Bacteria_Giardia!$BQ$10:$BQ$13</c:f>
              <c:numCache>
                <c:formatCode>0.00E+00</c:formatCode>
                <c:ptCount val="4"/>
                <c:pt idx="0">
                  <c:v>0.10806010409822725</c:v>
                </c:pt>
                <c:pt idx="1">
                  <c:v>1.2972832776645829E-2</c:v>
                </c:pt>
                <c:pt idx="2">
                  <c:v>3.5669662369850049E-4</c:v>
                </c:pt>
                <c:pt idx="3">
                  <c:v>1.9830878763138122E-5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60E-4CD7-B3D8-1E18E32DE644}"/>
            </c:ext>
          </c:extLst>
        </c:ser>
        <c:ser>
          <c:idx val="2"/>
          <c:order val="2"/>
          <c:tx>
            <c:v>pH=8, Temp=25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exp"/>
            <c:intercept val="1"/>
            <c:dispRSqr val="0"/>
            <c:dispEq val="0"/>
          </c:trendline>
          <c:xVal>
            <c:numRef>
              <c:f>Bacteria_Giardia!$BP$15:$BP$18</c:f>
              <c:numCache>
                <c:formatCode>0.00</c:formatCode>
                <c:ptCount val="4"/>
                <c:pt idx="0">
                  <c:v>7.724593994396152E-2</c:v>
                </c:pt>
                <c:pt idx="1">
                  <c:v>0.15110718584472088</c:v>
                </c:pt>
                <c:pt idx="2">
                  <c:v>0.28833921008340102</c:v>
                </c:pt>
                <c:pt idx="3">
                  <c:v>0.62969956029889573</c:v>
                </c:pt>
              </c:numCache>
            </c:numRef>
          </c:xVal>
          <c:yVal>
            <c:numRef>
              <c:f>Bacteria_Giardia!$BQ$15:$BQ$18</c:f>
              <c:numCache>
                <c:formatCode>0.00E+00</c:formatCode>
                <c:ptCount val="4"/>
                <c:pt idx="0">
                  <c:v>0.22833072540581989</c:v>
                </c:pt>
                <c:pt idx="1">
                  <c:v>9.5862879109099811E-2</c:v>
                </c:pt>
                <c:pt idx="2">
                  <c:v>7.4065358965684832E-3</c:v>
                </c:pt>
                <c:pt idx="3">
                  <c:v>3.1981928502621764E-5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60E-4CD7-B3D8-1E18E32DE644}"/>
            </c:ext>
          </c:extLst>
        </c:ser>
        <c:ser>
          <c:idx val="3"/>
          <c:order val="3"/>
          <c:tx>
            <c:v>pH=8, Temp=5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exp"/>
            <c:intercept val="1"/>
            <c:dispRSqr val="0"/>
            <c:dispEq val="0"/>
          </c:trendline>
          <c:xVal>
            <c:numRef>
              <c:f>Bacteria_Giardia!$BP$20:$BP$23</c:f>
              <c:numCache>
                <c:formatCode>0.00</c:formatCode>
                <c:ptCount val="4"/>
                <c:pt idx="0">
                  <c:v>7.2922529561338503E-2</c:v>
                </c:pt>
                <c:pt idx="1">
                  <c:v>0.1420471921721152</c:v>
                </c:pt>
                <c:pt idx="2">
                  <c:v>0.26476079987740614</c:v>
                </c:pt>
                <c:pt idx="3">
                  <c:v>0.52507567233423713</c:v>
                </c:pt>
              </c:numCache>
            </c:numRef>
          </c:xVal>
          <c:yVal>
            <c:numRef>
              <c:f>Bacteria_Giardia!$BQ$20:$BQ$23</c:f>
              <c:numCache>
                <c:formatCode>0.00E+00</c:formatCode>
                <c:ptCount val="4"/>
                <c:pt idx="0">
                  <c:v>0.42424003940313054</c:v>
                </c:pt>
                <c:pt idx="1">
                  <c:v>0.21280036875475106</c:v>
                </c:pt>
                <c:pt idx="2">
                  <c:v>3.7917773084572712E-2</c:v>
                </c:pt>
                <c:pt idx="3">
                  <c:v>2.5680974159154953E-3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60E-4CD7-B3D8-1E18E32DE644}"/>
            </c:ext>
          </c:extLst>
        </c:ser>
        <c:ser>
          <c:idx val="4"/>
          <c:order val="4"/>
          <c:tx>
            <c:v>pH=9, Temp=25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exp"/>
            <c:intercept val="1"/>
            <c:dispRSqr val="0"/>
            <c:dispEq val="0"/>
          </c:trendline>
          <c:xVal>
            <c:numRef>
              <c:f>Bacteria_Giardia!$BP$25:$BP$28</c:f>
              <c:numCache>
                <c:formatCode>0.00</c:formatCode>
                <c:ptCount val="4"/>
                <c:pt idx="0">
                  <c:v>0.10434372687450258</c:v>
                </c:pt>
                <c:pt idx="1">
                  <c:v>0.19292661761495938</c:v>
                </c:pt>
                <c:pt idx="2">
                  <c:v>0.35695025910190092</c:v>
                </c:pt>
                <c:pt idx="3">
                  <c:v>0.77230592443410495</c:v>
                </c:pt>
              </c:numCache>
            </c:numRef>
          </c:xVal>
          <c:yVal>
            <c:numRef>
              <c:f>Bacteria_Giardia!$BQ$25:$BQ$28</c:f>
              <c:numCache>
                <c:formatCode>0.00E+00</c:formatCode>
                <c:ptCount val="4"/>
                <c:pt idx="0">
                  <c:v>0.32664185398586532</c:v>
                </c:pt>
                <c:pt idx="1">
                  <c:v>0.17393741829374368</c:v>
                </c:pt>
                <c:pt idx="2">
                  <c:v>2.4543891547206806E-2</c:v>
                </c:pt>
                <c:pt idx="3">
                  <c:v>1.7801846950259782E-3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60E-4CD7-B3D8-1E18E32DE644}"/>
            </c:ext>
          </c:extLst>
        </c:ser>
        <c:ser>
          <c:idx val="5"/>
          <c:order val="5"/>
          <c:tx>
            <c:v>pH=9, Temp=5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exp"/>
            <c:intercept val="1"/>
            <c:dispRSqr val="0"/>
            <c:dispEq val="0"/>
          </c:trendline>
          <c:xVal>
            <c:numRef>
              <c:f>Bacteria_Giardia!$BP$30:$BP$33</c:f>
              <c:numCache>
                <c:formatCode>0.00</c:formatCode>
                <c:ptCount val="4"/>
                <c:pt idx="0">
                  <c:v>9.7254055727554203E-2</c:v>
                </c:pt>
                <c:pt idx="1">
                  <c:v>0.19504691921102441</c:v>
                </c:pt>
                <c:pt idx="2">
                  <c:v>0.38623689997518607</c:v>
                </c:pt>
                <c:pt idx="3">
                  <c:v>0.91384450953973662</c:v>
                </c:pt>
              </c:numCache>
            </c:numRef>
          </c:xVal>
          <c:yVal>
            <c:numRef>
              <c:f>Bacteria_Giardia!$BQ$30:$BQ$33</c:f>
              <c:numCache>
                <c:formatCode>0.00E+00</c:formatCode>
                <c:ptCount val="4"/>
                <c:pt idx="0">
                  <c:v>0.36596961072186407</c:v>
                </c:pt>
                <c:pt idx="1">
                  <c:v>0.28993433084042086</c:v>
                </c:pt>
                <c:pt idx="2">
                  <c:v>4.3620900190359337E-2</c:v>
                </c:pt>
                <c:pt idx="3">
                  <c:v>6.7216230642851245E-3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E60E-4CD7-B3D8-1E18E32DE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334416"/>
        <c:axId val="308334808"/>
      </c:scatterChart>
      <c:valAx>
        <c:axId val="308334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CT (mg/L as Fe * 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334808"/>
        <c:crossesAt val="1.0000000000000005E-9"/>
        <c:crossBetween val="midCat"/>
      </c:valAx>
      <c:valAx>
        <c:axId val="308334808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N/N</a:t>
                </a:r>
                <a:r>
                  <a:rPr lang="en-US" baseline="-25000"/>
                  <a:t>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334416"/>
        <c:crossesAt val="1.0000000000000002E-2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Giardia lamblia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pH=7, Temp=25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intercept val="1"/>
            <c:dispRSqr val="0"/>
            <c:dispEq val="0"/>
          </c:trendline>
          <c:xVal>
            <c:numRef>
              <c:f>(Bacteria_Giardia!$BK$18:$BK$19,Bacteria_Giardia!$BK$24:$BK$26)</c:f>
              <c:numCache>
                <c:formatCode>0.00</c:formatCode>
                <c:ptCount val="5"/>
                <c:pt idx="0">
                  <c:v>9.4180830087198402</c:v>
                </c:pt>
                <c:pt idx="1">
                  <c:v>11.031445033414782</c:v>
                </c:pt>
                <c:pt idx="2">
                  <c:v>11.484117220154076</c:v>
                </c:pt>
                <c:pt idx="3">
                  <c:v>12.494117537293361</c:v>
                </c:pt>
                <c:pt idx="4">
                  <c:v>12.774241363545528</c:v>
                </c:pt>
              </c:numCache>
            </c:numRef>
          </c:xVal>
          <c:yVal>
            <c:numRef>
              <c:f>(Bacteria_Giardia!$BM$18:$BM$19,Bacteria_Giardia!$BM$24:$BM$26)</c:f>
              <c:numCache>
                <c:formatCode>0.00E+00</c:formatCode>
                <c:ptCount val="5"/>
                <c:pt idx="0">
                  <c:v>0.11220184543019628</c:v>
                </c:pt>
                <c:pt idx="1">
                  <c:v>1.2882495516931334E-2</c:v>
                </c:pt>
                <c:pt idx="2">
                  <c:v>0.23442288153199234</c:v>
                </c:pt>
                <c:pt idx="3">
                  <c:v>0.15135612484362093</c:v>
                </c:pt>
                <c:pt idx="4">
                  <c:v>0.15135612484362093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BF-4123-884D-48178D2D4C32}"/>
            </c:ext>
          </c:extLst>
        </c:ser>
        <c:ser>
          <c:idx val="2"/>
          <c:order val="1"/>
          <c:tx>
            <c:v>pH=8, Temp=25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exp"/>
            <c:intercept val="1"/>
            <c:dispRSqr val="0"/>
            <c:dispEq val="0"/>
          </c:trendline>
          <c:xVal>
            <c:numRef>
              <c:f>(Bacteria_Giardia!$BK$6:$BK$9,Bacteria_Giardia!$BK$12:$BK$15)</c:f>
              <c:numCache>
                <c:formatCode>0.00</c:formatCode>
                <c:ptCount val="8"/>
                <c:pt idx="0">
                  <c:v>46.247521114354448</c:v>
                </c:pt>
                <c:pt idx="1">
                  <c:v>61.724168237033176</c:v>
                </c:pt>
                <c:pt idx="2">
                  <c:v>69.545310963503567</c:v>
                </c:pt>
                <c:pt idx="3">
                  <c:v>74.380920906055067</c:v>
                </c:pt>
                <c:pt idx="4">
                  <c:v>40.782256622784764</c:v>
                </c:pt>
                <c:pt idx="5">
                  <c:v>51.102893946106121</c:v>
                </c:pt>
                <c:pt idx="6">
                  <c:v>55.558101736450418</c:v>
                </c:pt>
                <c:pt idx="7">
                  <c:v>57.539849181202968</c:v>
                </c:pt>
              </c:numCache>
            </c:numRef>
          </c:xVal>
          <c:yVal>
            <c:numRef>
              <c:f>(Bacteria_Giardia!$BM$6:$BM$9,Bacteria_Giardia!$BM$12:$BM$15)</c:f>
              <c:numCache>
                <c:formatCode>0.00E+00</c:formatCode>
                <c:ptCount val="8"/>
                <c:pt idx="0">
                  <c:v>0.13182567385564065</c:v>
                </c:pt>
                <c:pt idx="1">
                  <c:v>5.2480746024977203E-2</c:v>
                </c:pt>
                <c:pt idx="2">
                  <c:v>1.0232929922807537E-2</c:v>
                </c:pt>
                <c:pt idx="3">
                  <c:v>4.8977881936844618E-3</c:v>
                </c:pt>
                <c:pt idx="4">
                  <c:v>8.5113803820237685E-2</c:v>
                </c:pt>
                <c:pt idx="5">
                  <c:v>4.8977881936844617E-2</c:v>
                </c:pt>
                <c:pt idx="6">
                  <c:v>1.8197008586099846E-2</c:v>
                </c:pt>
                <c:pt idx="7">
                  <c:v>1.0000000000000004E-2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3BF-4123-884D-48178D2D4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1263312"/>
        <c:axId val="231260568"/>
      </c:scatterChart>
      <c:valAx>
        <c:axId val="231263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CT (mg/L as Fe * 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260568"/>
        <c:crossesAt val="1.0000000000000005E-9"/>
        <c:crossBetween val="midCat"/>
      </c:valAx>
      <c:valAx>
        <c:axId val="231260568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N/N</a:t>
                </a:r>
                <a:r>
                  <a:rPr lang="en-US" baseline="-25000"/>
                  <a:t>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263312"/>
        <c:crossesAt val="1.0000000000000002E-2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Giardia lamblia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pH=7, Temp=25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intercept val="1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(Bacteria_Giardia!$BK$18:$BK$19,Bacteria_Giardia!$BK$24:$BK$26)</c:f>
              <c:numCache>
                <c:formatCode>0.00</c:formatCode>
                <c:ptCount val="5"/>
                <c:pt idx="0">
                  <c:v>9.4180830087198402</c:v>
                </c:pt>
                <c:pt idx="1">
                  <c:v>11.031445033414782</c:v>
                </c:pt>
                <c:pt idx="2">
                  <c:v>11.484117220154076</c:v>
                </c:pt>
                <c:pt idx="3">
                  <c:v>12.494117537293361</c:v>
                </c:pt>
                <c:pt idx="4">
                  <c:v>12.774241363545528</c:v>
                </c:pt>
              </c:numCache>
            </c:numRef>
          </c:xVal>
          <c:yVal>
            <c:numRef>
              <c:f>(Bacteria_Giardia!$BM$18:$BM$19,Bacteria_Giardia!$BM$24:$BM$26)</c:f>
              <c:numCache>
                <c:formatCode>0.00E+00</c:formatCode>
                <c:ptCount val="5"/>
                <c:pt idx="0">
                  <c:v>0.11220184543019628</c:v>
                </c:pt>
                <c:pt idx="1">
                  <c:v>1.2882495516931334E-2</c:v>
                </c:pt>
                <c:pt idx="2">
                  <c:v>0.23442288153199234</c:v>
                </c:pt>
                <c:pt idx="3">
                  <c:v>0.15135612484362093</c:v>
                </c:pt>
                <c:pt idx="4">
                  <c:v>0.15135612484362093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7B-4E1E-9186-ED07EA0DDD8C}"/>
            </c:ext>
          </c:extLst>
        </c:ser>
        <c:ser>
          <c:idx val="2"/>
          <c:order val="1"/>
          <c:tx>
            <c:v>pH=8, Temp=25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exp"/>
            <c:intercept val="1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(Bacteria_Giardia!$BK$6:$BK$9,Bacteria_Giardia!$BK$12:$BK$15)</c:f>
              <c:numCache>
                <c:formatCode>0.00</c:formatCode>
                <c:ptCount val="8"/>
                <c:pt idx="0">
                  <c:v>46.247521114354448</c:v>
                </c:pt>
                <c:pt idx="1">
                  <c:v>61.724168237033176</c:v>
                </c:pt>
                <c:pt idx="2">
                  <c:v>69.545310963503567</c:v>
                </c:pt>
                <c:pt idx="3">
                  <c:v>74.380920906055067</c:v>
                </c:pt>
                <c:pt idx="4">
                  <c:v>40.782256622784764</c:v>
                </c:pt>
                <c:pt idx="5">
                  <c:v>51.102893946106121</c:v>
                </c:pt>
                <c:pt idx="6">
                  <c:v>55.558101736450418</c:v>
                </c:pt>
                <c:pt idx="7">
                  <c:v>57.539849181202968</c:v>
                </c:pt>
              </c:numCache>
            </c:numRef>
          </c:xVal>
          <c:yVal>
            <c:numRef>
              <c:f>(Bacteria_Giardia!$BM$6:$BM$9,Bacteria_Giardia!$BM$12:$BM$15)</c:f>
              <c:numCache>
                <c:formatCode>0.00E+00</c:formatCode>
                <c:ptCount val="8"/>
                <c:pt idx="0">
                  <c:v>0.13182567385564065</c:v>
                </c:pt>
                <c:pt idx="1">
                  <c:v>5.2480746024977203E-2</c:v>
                </c:pt>
                <c:pt idx="2">
                  <c:v>1.0232929922807537E-2</c:v>
                </c:pt>
                <c:pt idx="3">
                  <c:v>4.8977881936844618E-3</c:v>
                </c:pt>
                <c:pt idx="4">
                  <c:v>8.5113803820237685E-2</c:v>
                </c:pt>
                <c:pt idx="5">
                  <c:v>4.8977881936844617E-2</c:v>
                </c:pt>
                <c:pt idx="6">
                  <c:v>1.8197008586099846E-2</c:v>
                </c:pt>
                <c:pt idx="7">
                  <c:v>1.0000000000000004E-2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7B-4E1E-9186-ED07EA0DD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1263312"/>
        <c:axId val="231260568"/>
      </c:scatterChart>
      <c:valAx>
        <c:axId val="231263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CT (mg/L as Fe * 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260568"/>
        <c:crossesAt val="1.0000000000000005E-9"/>
        <c:crossBetween val="midCat"/>
      </c:valAx>
      <c:valAx>
        <c:axId val="231260568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N/N</a:t>
                </a:r>
                <a:r>
                  <a:rPr lang="en-US" baseline="-25000"/>
                  <a:t>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263312"/>
        <c:crossesAt val="1.0000000000000002E-2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V. cholera </a:t>
            </a:r>
            <a:r>
              <a:rPr lang="en-US" i="0"/>
              <a:t>2614-LA</a:t>
            </a:r>
            <a:endParaRPr lang="en-US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pH=7, Temp=25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exp"/>
            <c:intercept val="1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(Bacteria_Giardia!$BA$24:$BA$26,Bacteria_Giardia!$BA$30:$BA$31,Bacteria_Giardia!$BA$36:$BA$38,Bacteria_Giardia!$BA$42:$BA$43)</c:f>
              <c:numCache>
                <c:formatCode>0.00</c:formatCode>
                <c:ptCount val="10"/>
                <c:pt idx="0">
                  <c:v>0.45630422417956645</c:v>
                </c:pt>
                <c:pt idx="1">
                  <c:v>0.81366583225749001</c:v>
                </c:pt>
                <c:pt idx="2">
                  <c:v>1.4843855815414326</c:v>
                </c:pt>
                <c:pt idx="3">
                  <c:v>0.42198797706173929</c:v>
                </c:pt>
                <c:pt idx="4">
                  <c:v>0.75469764198143385</c:v>
                </c:pt>
                <c:pt idx="5">
                  <c:v>0.42435119361408924</c:v>
                </c:pt>
                <c:pt idx="6">
                  <c:v>0.75307894740392323</c:v>
                </c:pt>
                <c:pt idx="7">
                  <c:v>1.3578159471804256</c:v>
                </c:pt>
                <c:pt idx="8">
                  <c:v>0.41824193408288524</c:v>
                </c:pt>
                <c:pt idx="9">
                  <c:v>0.74351992736511308</c:v>
                </c:pt>
              </c:numCache>
            </c:numRef>
          </c:xVal>
          <c:yVal>
            <c:numRef>
              <c:f>(Bacteria_Giardia!$BC$24:$BC$26,Bacteria_Giardia!$BC$30:$BC$31,Bacteria_Giardia!$BC$36:$BC$38,Bacteria_Giardia!$BC$42:$BC$43)</c:f>
              <c:numCache>
                <c:formatCode>0.00E+00</c:formatCode>
                <c:ptCount val="10"/>
                <c:pt idx="0">
                  <c:v>4.1549295774647894E-2</c:v>
                </c:pt>
                <c:pt idx="1">
                  <c:v>4.43661971830986E-4</c:v>
                </c:pt>
                <c:pt idx="2">
                  <c:v>7.0422535211267616E-7</c:v>
                </c:pt>
                <c:pt idx="3">
                  <c:v>5.000000000000001E-3</c:v>
                </c:pt>
                <c:pt idx="4">
                  <c:v>1.3888888888888891E-5</c:v>
                </c:pt>
                <c:pt idx="5">
                  <c:v>4.1549295774647894E-2</c:v>
                </c:pt>
                <c:pt idx="6">
                  <c:v>4.43661971830986E-4</c:v>
                </c:pt>
                <c:pt idx="7">
                  <c:v>7.0422535211267616E-7</c:v>
                </c:pt>
                <c:pt idx="8">
                  <c:v>5.000000000000001E-3</c:v>
                </c:pt>
                <c:pt idx="9">
                  <c:v>1.3888888888888891E-5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60-4E1C-8041-BC7E7D0F02E0}"/>
            </c:ext>
          </c:extLst>
        </c:ser>
        <c:ser>
          <c:idx val="3"/>
          <c:order val="1"/>
          <c:tx>
            <c:v>pH=8, Temp=25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exp"/>
            <c:intercept val="1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(Bacteria_Giardia!$BA$6:$BA$9,Bacteria_Giardia!$BA$12:$BA$15,Bacteria_Giardia!$BA$18:$BA$21)</c:f>
              <c:numCache>
                <c:formatCode>0.00</c:formatCode>
                <c:ptCount val="12"/>
                <c:pt idx="0">
                  <c:v>1.1297108520060357</c:v>
                </c:pt>
                <c:pt idx="1">
                  <c:v>2.6542492645647617</c:v>
                </c:pt>
                <c:pt idx="2">
                  <c:v>3.5679437301013537</c:v>
                </c:pt>
                <c:pt idx="3">
                  <c:v>4.8009692494892198</c:v>
                </c:pt>
                <c:pt idx="4">
                  <c:v>0.37717213360484458</c:v>
                </c:pt>
                <c:pt idx="5">
                  <c:v>0.68356412860345472</c:v>
                </c:pt>
                <c:pt idx="6">
                  <c:v>1.2988900141901221</c:v>
                </c:pt>
                <c:pt idx="7">
                  <c:v>1.5406967217833978</c:v>
                </c:pt>
                <c:pt idx="8">
                  <c:v>1.092668595107233</c:v>
                </c:pt>
                <c:pt idx="9">
                  <c:v>2.5982363976525544</c:v>
                </c:pt>
                <c:pt idx="10">
                  <c:v>4.7895771425045668</c:v>
                </c:pt>
                <c:pt idx="11">
                  <c:v>6.6377439468750428</c:v>
                </c:pt>
              </c:numCache>
            </c:numRef>
          </c:xVal>
          <c:yVal>
            <c:numRef>
              <c:f>(Bacteria_Giardia!$BC$6:$BC$9,Bacteria_Giardia!$BC$12:$BC$15,Bacteria_Giardia!$BC$18:$BC$21)</c:f>
              <c:numCache>
                <c:formatCode>0.00E+00</c:formatCode>
                <c:ptCount val="12"/>
                <c:pt idx="0">
                  <c:v>2.1210526315789475E-2</c:v>
                </c:pt>
                <c:pt idx="1">
                  <c:v>2.1052631578947366E-6</c:v>
                </c:pt>
                <c:pt idx="2">
                  <c:v>5.2631578947368416E-7</c:v>
                </c:pt>
                <c:pt idx="3">
                  <c:v>5.2631578947368423E-8</c:v>
                </c:pt>
                <c:pt idx="4">
                  <c:v>0.14606741573033707</c:v>
                </c:pt>
                <c:pt idx="5">
                  <c:v>7.808988764044944E-2</c:v>
                </c:pt>
                <c:pt idx="6">
                  <c:v>9.5505617977528089E-6</c:v>
                </c:pt>
                <c:pt idx="7">
                  <c:v>5.6179775280898874E-7</c:v>
                </c:pt>
                <c:pt idx="8">
                  <c:v>0.13950043024978487</c:v>
                </c:pt>
                <c:pt idx="9">
                  <c:v>1.9504990247504875E-3</c:v>
                </c:pt>
                <c:pt idx="10">
                  <c:v>2.0499989750005123E-5</c:v>
                </c:pt>
                <c:pt idx="11">
                  <c:v>4.9999975000012507E-7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60-4E1C-8041-BC7E7D0F0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088488"/>
        <c:axId val="235412752"/>
      </c:scatterChart>
      <c:valAx>
        <c:axId val="172088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CT (mg/L as Fe * 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412752"/>
        <c:crossesAt val="1.0000000000000005E-9"/>
        <c:crossBetween val="midCat"/>
      </c:valAx>
      <c:valAx>
        <c:axId val="235412752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N/N</a:t>
                </a:r>
                <a:r>
                  <a:rPr lang="en-US" baseline="-25000"/>
                  <a:t>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088488"/>
        <c:crossesAt val="1.0000000000000002E-2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V. cholera </a:t>
            </a:r>
            <a:r>
              <a:rPr lang="en-US" i="0"/>
              <a:t>14033</a:t>
            </a:r>
            <a:endParaRPr lang="en-US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pH=7, Temp=25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intercept val="1"/>
            <c:dispRSqr val="1"/>
            <c:dispEq val="1"/>
            <c:trendlineLbl>
              <c:layout>
                <c:manualLayout>
                  <c:x val="-0.15175180800241697"/>
                  <c:y val="-2.863517060367454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(Bacteria_Giardia!$AS$24:$AS$27,Bacteria_Giardia!$AS$30:$AS$32,Bacteria_Giardia!$AS$36:$AS$38,Bacteria_Giardia!$AS$42:$AS$44)</c:f>
              <c:numCache>
                <c:formatCode>0.00</c:formatCode>
                <c:ptCount val="13"/>
                <c:pt idx="0">
                  <c:v>0.88204976701185023</c:v>
                </c:pt>
                <c:pt idx="1">
                  <c:v>1.7322710288161745</c:v>
                </c:pt>
                <c:pt idx="2">
                  <c:v>2.4380954962938328</c:v>
                </c:pt>
                <c:pt idx="3">
                  <c:v>2.7256880095915808</c:v>
                </c:pt>
                <c:pt idx="4">
                  <c:v>0.39058738343764254</c:v>
                </c:pt>
                <c:pt idx="5">
                  <c:v>0.67960835423459232</c:v>
                </c:pt>
                <c:pt idx="6">
                  <c:v>1.1688282177975242</c:v>
                </c:pt>
                <c:pt idx="7">
                  <c:v>0.44179940140943835</c:v>
                </c:pt>
                <c:pt idx="8">
                  <c:v>0.78126875664571427</c:v>
                </c:pt>
                <c:pt idx="9">
                  <c:v>1.3965368722195641</c:v>
                </c:pt>
                <c:pt idx="10">
                  <c:v>0.42573218758855247</c:v>
                </c:pt>
                <c:pt idx="11">
                  <c:v>0.75777425194554449</c:v>
                </c:pt>
                <c:pt idx="12">
                  <c:v>1.3762533569184996</c:v>
                </c:pt>
              </c:numCache>
            </c:numRef>
          </c:xVal>
          <c:yVal>
            <c:numRef>
              <c:f>(Bacteria_Giardia!$AU$24:$AU$27,Bacteria_Giardia!$AU$30:$AU$32,Bacteria_Giardia!$AU$36:$AU$38,Bacteria_Giardia!$AU$42:$AU$44)</c:f>
              <c:numCache>
                <c:formatCode>0.00E+00</c:formatCode>
                <c:ptCount val="13"/>
                <c:pt idx="0">
                  <c:v>3.43108504398827E-3</c:v>
                </c:pt>
                <c:pt idx="1">
                  <c:v>1.2023460410557185E-5</c:v>
                </c:pt>
                <c:pt idx="2">
                  <c:v>2.9325513196480937E-7</c:v>
                </c:pt>
                <c:pt idx="3">
                  <c:v>8.7976539589442811E-7</c:v>
                </c:pt>
                <c:pt idx="4">
                  <c:v>1.6535433070866145E-2</c:v>
                </c:pt>
                <c:pt idx="5">
                  <c:v>7.874015748031497E-5</c:v>
                </c:pt>
                <c:pt idx="6">
                  <c:v>1.5748031496062994E-6</c:v>
                </c:pt>
                <c:pt idx="7">
                  <c:v>3.3333333333333335E-3</c:v>
                </c:pt>
                <c:pt idx="8">
                  <c:v>1.3513513513513513E-5</c:v>
                </c:pt>
                <c:pt idx="9">
                  <c:v>4.5045045045045043E-7</c:v>
                </c:pt>
                <c:pt idx="10">
                  <c:v>1.4817987152034263E-2</c:v>
                </c:pt>
                <c:pt idx="11">
                  <c:v>7.0663811563169177E-5</c:v>
                </c:pt>
                <c:pt idx="12">
                  <c:v>5.974304068522485E-5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63-41BF-A495-9CABB2EA28C1}"/>
            </c:ext>
          </c:extLst>
        </c:ser>
        <c:ser>
          <c:idx val="2"/>
          <c:order val="1"/>
          <c:tx>
            <c:v>pH=8, Temp=25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exp"/>
            <c:intercept val="1"/>
            <c:dispRSqr val="1"/>
            <c:dispEq val="1"/>
            <c:trendlineLbl>
              <c:layout>
                <c:manualLayout>
                  <c:x val="-0.21435087520534754"/>
                  <c:y val="-0.2336061029754458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(Bacteria_Giardia!$AS$6:$AS$8,Bacteria_Giardia!$AS$12:$AS$15,Bacteria_Giardia!$AS$18:$AS$21)</c:f>
              <c:numCache>
                <c:formatCode>0.00</c:formatCode>
                <c:ptCount val="11"/>
                <c:pt idx="0">
                  <c:v>1.211624193550729</c:v>
                </c:pt>
                <c:pt idx="1">
                  <c:v>2.8232652501563766</c:v>
                </c:pt>
                <c:pt idx="2">
                  <c:v>5.0411987852517912</c:v>
                </c:pt>
                <c:pt idx="3">
                  <c:v>1.2249577646682341</c:v>
                </c:pt>
                <c:pt idx="4">
                  <c:v>2.7666631969122131</c:v>
                </c:pt>
                <c:pt idx="5">
                  <c:v>3.6272555866962439</c:v>
                </c:pt>
                <c:pt idx="6">
                  <c:v>4.7103786139111525</c:v>
                </c:pt>
                <c:pt idx="7">
                  <c:v>1.0284584154339722</c:v>
                </c:pt>
                <c:pt idx="8">
                  <c:v>2.4252866659452081</c:v>
                </c:pt>
                <c:pt idx="9">
                  <c:v>3.2679018707936764</c:v>
                </c:pt>
                <c:pt idx="10">
                  <c:v>4.4123222039638854</c:v>
                </c:pt>
              </c:numCache>
            </c:numRef>
          </c:xVal>
          <c:yVal>
            <c:numRef>
              <c:f>(Bacteria_Giardia!$AU$6:$AU$8,Bacteria_Giardia!$AU$12:$AU$15,Bacteria_Giardia!$AU$18:$AU$21)</c:f>
              <c:numCache>
                <c:formatCode>0.00E+00</c:formatCode>
                <c:ptCount val="11"/>
                <c:pt idx="0">
                  <c:v>9.6326530612244905E-3</c:v>
                </c:pt>
                <c:pt idx="1">
                  <c:v>7.9591836734693879E-5</c:v>
                </c:pt>
                <c:pt idx="2">
                  <c:v>1.0204081632653061E-7</c:v>
                </c:pt>
                <c:pt idx="3">
                  <c:v>1.937984496124031E-3</c:v>
                </c:pt>
                <c:pt idx="4">
                  <c:v>1.937984496124031E-4</c:v>
                </c:pt>
                <c:pt idx="5">
                  <c:v>1.937984496124031E-6</c:v>
                </c:pt>
                <c:pt idx="6">
                  <c:v>1.9379844961240311E-7</c:v>
                </c:pt>
                <c:pt idx="7">
                  <c:v>1.7321867321867322E-2</c:v>
                </c:pt>
                <c:pt idx="8">
                  <c:v>5.8968058968058967E-5</c:v>
                </c:pt>
                <c:pt idx="9">
                  <c:v>2.4570024570024571E-7</c:v>
                </c:pt>
                <c:pt idx="10">
                  <c:v>2.2113022113022113E-7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763-41BF-A495-9CABB2EA2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7876176"/>
        <c:axId val="307875784"/>
      </c:scatterChart>
      <c:valAx>
        <c:axId val="307876176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CT (mg/L as Fe * 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875784"/>
        <c:crossesAt val="1.0000000000000005E-9"/>
        <c:crossBetween val="midCat"/>
      </c:valAx>
      <c:valAx>
        <c:axId val="307875784"/>
        <c:scaling>
          <c:logBase val="10"/>
          <c:orientation val="minMax"/>
          <c:min val="1.0000000000000005E-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N/N</a:t>
                </a:r>
                <a:r>
                  <a:rPr lang="en-US" baseline="-25000"/>
                  <a:t>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876176"/>
        <c:crossesAt val="1.0000000000000002E-2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V. cholera </a:t>
            </a:r>
            <a:r>
              <a:rPr lang="en-US"/>
              <a:t>6706-Rugose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pH=7, Temp=25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(Bacteria_Giardia!$AC$60:$AC$63,Bacteria_Giardia!$AC$66:$AC$69,Bacteria_Giardia!$AC$72:$AC$75)</c:f>
              <c:numCache>
                <c:formatCode>0.00</c:formatCode>
                <c:ptCount val="12"/>
                <c:pt idx="0">
                  <c:v>0.75988007682221737</c:v>
                </c:pt>
                <c:pt idx="1">
                  <c:v>1.4668143591704845</c:v>
                </c:pt>
                <c:pt idx="2">
                  <c:v>2.0222879663757825</c:v>
                </c:pt>
                <c:pt idx="3">
                  <c:v>2.2326424167345569</c:v>
                </c:pt>
                <c:pt idx="4">
                  <c:v>1.1504154863485685</c:v>
                </c:pt>
                <c:pt idx="5">
                  <c:v>2.1584425823818929</c:v>
                </c:pt>
                <c:pt idx="6">
                  <c:v>2.8804767927243558</c:v>
                </c:pt>
                <c:pt idx="7">
                  <c:v>3.1220089998630609</c:v>
                </c:pt>
                <c:pt idx="8">
                  <c:v>0.91979071988370609</c:v>
                </c:pt>
                <c:pt idx="9">
                  <c:v>1.7930386933594848</c:v>
                </c:pt>
                <c:pt idx="10">
                  <c:v>2.5011133220189965</c:v>
                </c:pt>
                <c:pt idx="11">
                  <c:v>2.7807334337366778</c:v>
                </c:pt>
              </c:numCache>
            </c:numRef>
          </c:xVal>
          <c:yVal>
            <c:numRef>
              <c:f>(Bacteria_Giardia!$BQ$5:$BQ$8,Bacteria_Giardia!$AE$60:$AE$63,Bacteria_Giardia!$AE$66:$AE$69,Bacteria_Giardia!$AE$72:$AE$75)</c:f>
              <c:numCache>
                <c:formatCode>0.00E+00</c:formatCode>
                <c:ptCount val="16"/>
                <c:pt idx="0">
                  <c:v>4.6241178872306742E-2</c:v>
                </c:pt>
                <c:pt idx="1">
                  <c:v>2.9914910279590372E-3</c:v>
                </c:pt>
                <c:pt idx="2">
                  <c:v>2.2140038990084746E-5</c:v>
                </c:pt>
                <c:pt idx="3">
                  <c:v>1.4995211971527634E-5</c:v>
                </c:pt>
                <c:pt idx="4">
                  <c:v>3.0860215053763441E-3</c:v>
                </c:pt>
                <c:pt idx="5">
                  <c:v>5.1612903225806454E-4</c:v>
                </c:pt>
                <c:pt idx="6">
                  <c:v>1.4516129032258066E-3</c:v>
                </c:pt>
                <c:pt idx="7">
                  <c:v>6.7741935483870964E-5</c:v>
                </c:pt>
                <c:pt idx="8">
                  <c:v>3.6956521739130437E-4</c:v>
                </c:pt>
                <c:pt idx="9">
                  <c:v>4.8913043478260872E-5</c:v>
                </c:pt>
                <c:pt idx="10">
                  <c:v>2.173913043478261E-5</c:v>
                </c:pt>
                <c:pt idx="11">
                  <c:v>5.4347826086956525E-6</c:v>
                </c:pt>
                <c:pt idx="12">
                  <c:v>5.8208955223880594E-4</c:v>
                </c:pt>
                <c:pt idx="13">
                  <c:v>1.3432835820895522E-4</c:v>
                </c:pt>
                <c:pt idx="14">
                  <c:v>7.4626865671641793E-6</c:v>
                </c:pt>
                <c:pt idx="15">
                  <c:v>7.4626865671641793E-6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D7-4DAB-95C4-E1934E507217}"/>
            </c:ext>
          </c:extLst>
        </c:ser>
        <c:ser>
          <c:idx val="1"/>
          <c:order val="1"/>
          <c:tx>
            <c:v>pH=7, Temp=5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(Bacteria_Giardia!$AC$24:$AC$27,Bacteria_Giardia!$AC$30:$AC$33,Bacteria_Giardia!$AC$36:$AC$39)</c:f>
              <c:numCache>
                <c:formatCode>0.00</c:formatCode>
                <c:ptCount val="12"/>
                <c:pt idx="0">
                  <c:v>1.7839339578310698</c:v>
                </c:pt>
                <c:pt idx="1">
                  <c:v>2.7517987809573672</c:v>
                </c:pt>
                <c:pt idx="2">
                  <c:v>3.2769092043186823</c:v>
                </c:pt>
                <c:pt idx="3">
                  <c:v>3.5618053490427246</c:v>
                </c:pt>
                <c:pt idx="4">
                  <c:v>1.7377412857066059</c:v>
                </c:pt>
                <c:pt idx="5">
                  <c:v>2.1136714261047715</c:v>
                </c:pt>
                <c:pt idx="6">
                  <c:v>2.4858495726920298</c:v>
                </c:pt>
                <c:pt idx="7">
                  <c:v>2.8079147809365885</c:v>
                </c:pt>
                <c:pt idx="8">
                  <c:v>1.2158594572911698</c:v>
                </c:pt>
                <c:pt idx="9">
                  <c:v>1.5091550383350836</c:v>
                </c:pt>
                <c:pt idx="10">
                  <c:v>1.820714914706997</c:v>
                </c:pt>
                <c:pt idx="11">
                  <c:v>2.1216132810204784</c:v>
                </c:pt>
              </c:numCache>
            </c:numRef>
          </c:xVal>
          <c:yVal>
            <c:numRef>
              <c:f>(Bacteria_Giardia!$AE$24:$AE$27,Bacteria_Giardia!$AE$30:$AE$33,Bacteria_Giardia!$AE$36:$AE$39)</c:f>
              <c:numCache>
                <c:formatCode>0.00E+00</c:formatCode>
                <c:ptCount val="12"/>
                <c:pt idx="0">
                  <c:v>3.9534883720930229E-3</c:v>
                </c:pt>
                <c:pt idx="1">
                  <c:v>2.8294573643410851E-4</c:v>
                </c:pt>
                <c:pt idx="2">
                  <c:v>1.1627906976744187E-4</c:v>
                </c:pt>
                <c:pt idx="3">
                  <c:v>1.1627906976744185E-5</c:v>
                </c:pt>
                <c:pt idx="4">
                  <c:v>2.0696202531645568E-2</c:v>
                </c:pt>
                <c:pt idx="5">
                  <c:v>4.8734177215189875E-3</c:v>
                </c:pt>
                <c:pt idx="6">
                  <c:v>1.5759493670886077E-3</c:v>
                </c:pt>
                <c:pt idx="7">
                  <c:v>1.6455696202531645E-4</c:v>
                </c:pt>
                <c:pt idx="8">
                  <c:v>1.0625000000000001E-3</c:v>
                </c:pt>
                <c:pt idx="9">
                  <c:v>9.7916666666666681E-4</c:v>
                </c:pt>
                <c:pt idx="10">
                  <c:v>7.2916666666666673E-5</c:v>
                </c:pt>
                <c:pt idx="11">
                  <c:v>3.3333333333333335E-5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D7-4DAB-95C4-E1934E507217}"/>
            </c:ext>
          </c:extLst>
        </c:ser>
        <c:ser>
          <c:idx val="2"/>
          <c:order val="2"/>
          <c:tx>
            <c:v>pH=8, Temp=25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xVal>
            <c:numRef>
              <c:f>(Bacteria_Giardia!$AC$42:$AC$45,Bacteria_Giardia!$AC$48:$AC$51,Bacteria_Giardia!$AC$54:$AC$57)</c:f>
              <c:numCache>
                <c:formatCode>0.00</c:formatCode>
                <c:ptCount val="12"/>
                <c:pt idx="0">
                  <c:v>1.0242837809609544</c:v>
                </c:pt>
                <c:pt idx="1">
                  <c:v>2.3976548464546328</c:v>
                </c:pt>
                <c:pt idx="2">
                  <c:v>4.3117884581616952</c:v>
                </c:pt>
                <c:pt idx="3">
                  <c:v>5.8399097759086889</c:v>
                </c:pt>
                <c:pt idx="4">
                  <c:v>1.1095738347544053</c:v>
                </c:pt>
                <c:pt idx="5">
                  <c:v>2.5612908158698127</c:v>
                </c:pt>
                <c:pt idx="6">
                  <c:v>4.5074666371113246</c:v>
                </c:pt>
                <c:pt idx="7">
                  <c:v>5.9862523742548861</c:v>
                </c:pt>
                <c:pt idx="8">
                  <c:v>1.1024343810212807</c:v>
                </c:pt>
                <c:pt idx="9">
                  <c:v>2.5668577409074658</c:v>
                </c:pt>
                <c:pt idx="10">
                  <c:v>4.5778764469055622</c:v>
                </c:pt>
                <c:pt idx="11">
                  <c:v>6.1534200274565087</c:v>
                </c:pt>
              </c:numCache>
            </c:numRef>
          </c:xVal>
          <c:yVal>
            <c:numRef>
              <c:f>(Bacteria_Giardia!$AE$42:$AE$45,Bacteria_Giardia!$AE$48:$AE$51,Bacteria_Giardia!$AE$54:$AE$57)</c:f>
              <c:numCache>
                <c:formatCode>0.00E+00</c:formatCode>
                <c:ptCount val="12"/>
                <c:pt idx="0">
                  <c:v>1.1619718309859157E-2</c:v>
                </c:pt>
                <c:pt idx="1">
                  <c:v>4.2816901408450711E-4</c:v>
                </c:pt>
                <c:pt idx="2">
                  <c:v>6.9436619718309871E-4</c:v>
                </c:pt>
                <c:pt idx="3">
                  <c:v>5.3521126760563388E-5</c:v>
                </c:pt>
                <c:pt idx="4">
                  <c:v>0.2020618556701031</c:v>
                </c:pt>
                <c:pt idx="5">
                  <c:v>6.7010309278350512E-3</c:v>
                </c:pt>
                <c:pt idx="6">
                  <c:v>9.8969072164948449E-5</c:v>
                </c:pt>
                <c:pt idx="7">
                  <c:v>5.1340206185567015E-4</c:v>
                </c:pt>
                <c:pt idx="8">
                  <c:v>4.0666666666666672E-4</c:v>
                </c:pt>
                <c:pt idx="9">
                  <c:v>1.0266666666666668E-3</c:v>
                </c:pt>
                <c:pt idx="10">
                  <c:v>1.2000000000000002E-5</c:v>
                </c:pt>
                <c:pt idx="11">
                  <c:v>1.3333333333333334E-6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D7-4DAB-95C4-E1934E507217}"/>
            </c:ext>
          </c:extLst>
        </c:ser>
        <c:ser>
          <c:idx val="3"/>
          <c:order val="3"/>
          <c:tx>
            <c:v>pH=8, Temp=5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(Bacteria_Giardia!$AC$6:$AC$9,Bacteria_Giardia!$AC$12:$AC$15,Bacteria_Giardia!$AC$18:$AC$21)</c:f>
              <c:numCache>
                <c:formatCode>0.00</c:formatCode>
                <c:ptCount val="12"/>
                <c:pt idx="0">
                  <c:v>1.7839339578310698</c:v>
                </c:pt>
                <c:pt idx="1">
                  <c:v>2.7517987809573672</c:v>
                </c:pt>
                <c:pt idx="2">
                  <c:v>3.2769092043186823</c:v>
                </c:pt>
                <c:pt idx="3">
                  <c:v>3.5618053490427246</c:v>
                </c:pt>
                <c:pt idx="4">
                  <c:v>1.7377412857066059</c:v>
                </c:pt>
                <c:pt idx="5">
                  <c:v>2.1136714261047715</c:v>
                </c:pt>
                <c:pt idx="6">
                  <c:v>2.4858495726920298</c:v>
                </c:pt>
                <c:pt idx="7">
                  <c:v>2.8079147809365885</c:v>
                </c:pt>
                <c:pt idx="8">
                  <c:v>1.2158594572911698</c:v>
                </c:pt>
                <c:pt idx="9">
                  <c:v>1.5091550383350836</c:v>
                </c:pt>
                <c:pt idx="10">
                  <c:v>1.820714914706997</c:v>
                </c:pt>
                <c:pt idx="11">
                  <c:v>2.1216132810204784</c:v>
                </c:pt>
              </c:numCache>
            </c:numRef>
          </c:xVal>
          <c:yVal>
            <c:numRef>
              <c:f>(Bacteria_Giardia!$AE$6:$AE$9,Bacteria_Giardia!$AE$12:$AE$15,Bacteria_Giardia!$AE$18:$AE$21)</c:f>
              <c:numCache>
                <c:formatCode>0.00E+00</c:formatCode>
                <c:ptCount val="12"/>
                <c:pt idx="0">
                  <c:v>6.6382978723404261E-4</c:v>
                </c:pt>
                <c:pt idx="1">
                  <c:v>1.7021276595744682E-5</c:v>
                </c:pt>
                <c:pt idx="2">
                  <c:v>1.2765957446808511E-5</c:v>
                </c:pt>
                <c:pt idx="3">
                  <c:v>0</c:v>
                </c:pt>
                <c:pt idx="4">
                  <c:v>4.6016260162601635E-3</c:v>
                </c:pt>
                <c:pt idx="5">
                  <c:v>3.5853658536585372E-3</c:v>
                </c:pt>
                <c:pt idx="6">
                  <c:v>1.3414634146341464E-3</c:v>
                </c:pt>
                <c:pt idx="7">
                  <c:v>1.4634146341463417E-4</c:v>
                </c:pt>
                <c:pt idx="8">
                  <c:v>4.2682926829268296E-3</c:v>
                </c:pt>
                <c:pt idx="9">
                  <c:v>1.4065040650406506E-3</c:v>
                </c:pt>
                <c:pt idx="10">
                  <c:v>1.8292682926829271E-4</c:v>
                </c:pt>
                <c:pt idx="11">
                  <c:v>6.9918699186991877E-5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ED7-4DAB-95C4-E1934E507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583864"/>
        <c:axId val="308584256"/>
      </c:scatterChart>
      <c:valAx>
        <c:axId val="308583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CT (mg/L as Fe * 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584256"/>
        <c:crossesAt val="1.0000000000000005E-9"/>
        <c:crossBetween val="midCat"/>
      </c:valAx>
      <c:valAx>
        <c:axId val="308584256"/>
        <c:scaling>
          <c:logBase val="10"/>
          <c:orientation val="minMax"/>
          <c:min val="1.0000000000000005E-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N/N</a:t>
                </a:r>
                <a:r>
                  <a:rPr lang="en-US" baseline="-25000"/>
                  <a:t>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583864"/>
        <c:crossesAt val="1.0000000000000002E-2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V. cholera </a:t>
            </a:r>
            <a:r>
              <a:rPr lang="en-US"/>
              <a:t>6706-Smooth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pH=7, Temp=25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intercept val="1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(Bacteria_Giardia!$AK$66:$AK$67,Bacteria_Giardia!$AK$72:$AK$73,Bacteria_Giardia!$AK$78:$AK$79)</c:f>
              <c:numCache>
                <c:formatCode>0.00</c:formatCode>
                <c:ptCount val="6"/>
                <c:pt idx="0">
                  <c:v>0.76050761744058581</c:v>
                </c:pt>
                <c:pt idx="1">
                  <c:v>1.4808223453874234</c:v>
                </c:pt>
                <c:pt idx="2">
                  <c:v>0.80176070046464443</c:v>
                </c:pt>
                <c:pt idx="3">
                  <c:v>1.5826624511376355</c:v>
                </c:pt>
                <c:pt idx="4">
                  <c:v>0.71228248678124229</c:v>
                </c:pt>
                <c:pt idx="5">
                  <c:v>1.4037363748401128</c:v>
                </c:pt>
              </c:numCache>
            </c:numRef>
          </c:xVal>
          <c:yVal>
            <c:numRef>
              <c:f>(Bacteria_Giardia!$AM$66:$AM$67,Bacteria_Giardia!$AM$72:$AM$73,Bacteria_Giardia!$AM$78:$AM$79)</c:f>
              <c:numCache>
                <c:formatCode>0.00E+00</c:formatCode>
                <c:ptCount val="6"/>
                <c:pt idx="0">
                  <c:v>5.3571428571428574E-4</c:v>
                </c:pt>
                <c:pt idx="1">
                  <c:v>8.9285714285714292E-6</c:v>
                </c:pt>
                <c:pt idx="2">
                  <c:v>5.5714285714285718E-3</c:v>
                </c:pt>
                <c:pt idx="3">
                  <c:v>2.8571428571428571E-5</c:v>
                </c:pt>
                <c:pt idx="4">
                  <c:v>5.0000000000000001E-3</c:v>
                </c:pt>
                <c:pt idx="5">
                  <c:v>2.5000000000000001E-4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74-46E8-94F2-E71218559C30}"/>
            </c:ext>
          </c:extLst>
        </c:ser>
        <c:ser>
          <c:idx val="1"/>
          <c:order val="1"/>
          <c:tx>
            <c:v>pH=7, Temp=5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exp"/>
            <c:intercept val="1"/>
            <c:dispRSqr val="1"/>
            <c:dispEq val="1"/>
            <c:trendlineLbl>
              <c:layout>
                <c:manualLayout>
                  <c:x val="7.1810672614432372E-2"/>
                  <c:y val="7.993843059337209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(Bacteria_Giardia!$AK$24:$AK$26,Bacteria_Giardia!$AK$30:$AK$32,Bacteria_Giardia!$AK$36:$AK$39,Bacteria_Giardia!$AK$42:$AK$45)</c:f>
              <c:numCache>
                <c:formatCode>0.00</c:formatCode>
                <c:ptCount val="14"/>
                <c:pt idx="0">
                  <c:v>0.80463301072466242</c:v>
                </c:pt>
                <c:pt idx="1">
                  <c:v>1.60039508379512</c:v>
                </c:pt>
                <c:pt idx="2">
                  <c:v>2.2878805601735466</c:v>
                </c:pt>
                <c:pt idx="3">
                  <c:v>1.6009353170686287</c:v>
                </c:pt>
                <c:pt idx="4">
                  <c:v>1.9405172187863651</c:v>
                </c:pt>
                <c:pt idx="5">
                  <c:v>2.2724997168630088</c:v>
                </c:pt>
                <c:pt idx="6">
                  <c:v>0.77093909845263842</c:v>
                </c:pt>
                <c:pt idx="7">
                  <c:v>1.4836114673742165</c:v>
                </c:pt>
                <c:pt idx="8">
                  <c:v>1.7717460845597639</c:v>
                </c:pt>
                <c:pt idx="9">
                  <c:v>2.038103804138506</c:v>
                </c:pt>
                <c:pt idx="10">
                  <c:v>0.78557292137783763</c:v>
                </c:pt>
                <c:pt idx="11">
                  <c:v>1.515874240854896</c:v>
                </c:pt>
                <c:pt idx="12">
                  <c:v>1.8129155371294041</c:v>
                </c:pt>
                <c:pt idx="13">
                  <c:v>2.0890575027001761</c:v>
                </c:pt>
              </c:numCache>
            </c:numRef>
          </c:xVal>
          <c:yVal>
            <c:numRef>
              <c:f>(Bacteria_Giardia!$AM$36:$AM$39,Bacteria_Giardia!$AM$42:$AM$45)</c:f>
              <c:numCache>
                <c:formatCode>0.00E+00</c:formatCode>
                <c:ptCount val="8"/>
                <c:pt idx="0">
                  <c:v>0.1</c:v>
                </c:pt>
                <c:pt idx="1">
                  <c:v>3.3888888888888892E-2</c:v>
                </c:pt>
                <c:pt idx="2">
                  <c:v>1.3703703703703703E-3</c:v>
                </c:pt>
                <c:pt idx="3">
                  <c:v>1.1666666666666668E-3</c:v>
                </c:pt>
                <c:pt idx="4">
                  <c:v>4.642857142857143E-2</c:v>
                </c:pt>
                <c:pt idx="5">
                  <c:v>3.642857142857143E-3</c:v>
                </c:pt>
                <c:pt idx="6">
                  <c:v>7.4489795918367347E-4</c:v>
                </c:pt>
                <c:pt idx="7">
                  <c:v>8.163265306122449E-5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74-46E8-94F2-E71218559C30}"/>
            </c:ext>
          </c:extLst>
        </c:ser>
        <c:ser>
          <c:idx val="2"/>
          <c:order val="2"/>
          <c:tx>
            <c:v>pH=8, Temp=25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exp"/>
            <c:intercept val="1"/>
            <c:dispRSqr val="1"/>
            <c:dispEq val="1"/>
            <c:trendlineLbl>
              <c:layout>
                <c:manualLayout>
                  <c:x val="0.12289716216613074"/>
                  <c:y val="-8.627664532587632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(Bacteria_Giardia!$AK$48:$AK$49,Bacteria_Giardia!$AK$54:$AK$55,Bacteria_Giardia!$AK$60:$AK$61)</c:f>
              <c:numCache>
                <c:formatCode>0.00</c:formatCode>
                <c:ptCount val="6"/>
                <c:pt idx="0">
                  <c:v>1.1465056192420993</c:v>
                </c:pt>
                <c:pt idx="1">
                  <c:v>2.6781099562115305</c:v>
                </c:pt>
                <c:pt idx="2">
                  <c:v>1.0395605854750922</c:v>
                </c:pt>
                <c:pt idx="3">
                  <c:v>2.4417564948408992</c:v>
                </c:pt>
                <c:pt idx="4">
                  <c:v>1.1422439771513357</c:v>
                </c:pt>
                <c:pt idx="5">
                  <c:v>2.6826202536535186</c:v>
                </c:pt>
              </c:numCache>
            </c:numRef>
          </c:xVal>
          <c:yVal>
            <c:numRef>
              <c:f>(Bacteria_Giardia!$AM$48:$AM$49,Bacteria_Giardia!$AM$54:$AM$55,Bacteria_Giardia!$AM$60:$AM$61)</c:f>
              <c:numCache>
                <c:formatCode>0.00E+00</c:formatCode>
                <c:ptCount val="6"/>
                <c:pt idx="0">
                  <c:v>0.157</c:v>
                </c:pt>
                <c:pt idx="1">
                  <c:v>2E-3</c:v>
                </c:pt>
                <c:pt idx="2">
                  <c:v>0.15233333333333332</c:v>
                </c:pt>
                <c:pt idx="3">
                  <c:v>3.0000000000000001E-3</c:v>
                </c:pt>
                <c:pt idx="4">
                  <c:v>0.2988095238095238</c:v>
                </c:pt>
                <c:pt idx="5">
                  <c:v>3.1547619047619046E-3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74-46E8-94F2-E71218559C30}"/>
            </c:ext>
          </c:extLst>
        </c:ser>
        <c:ser>
          <c:idx val="3"/>
          <c:order val="3"/>
          <c:tx>
            <c:v>pH=8, Temp=5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exp"/>
            <c:intercept val="1"/>
            <c:dispRSqr val="1"/>
            <c:dispEq val="1"/>
            <c:trendlineLbl>
              <c:layout>
                <c:manualLayout>
                  <c:x val="-0.11828803413961744"/>
                  <c:y val="-0.3370463855569455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(Bacteria_Giardia!$AK$6:$AK$9,Bacteria_Giardia!$AK$12:$AK$14,Bacteria_Giardia!$AK$18:$AK$21)</c:f>
              <c:numCache>
                <c:formatCode>0.00</c:formatCode>
                <c:ptCount val="11"/>
                <c:pt idx="0">
                  <c:v>1.0587323006938967</c:v>
                </c:pt>
                <c:pt idx="1">
                  <c:v>2.534765399457716</c:v>
                </c:pt>
                <c:pt idx="2">
                  <c:v>4.7236321444262508</c:v>
                </c:pt>
                <c:pt idx="3">
                  <c:v>6.6138021886655167</c:v>
                </c:pt>
                <c:pt idx="4">
                  <c:v>1.2024105676761945</c:v>
                </c:pt>
                <c:pt idx="5">
                  <c:v>2.8356246759927668</c:v>
                </c:pt>
                <c:pt idx="6">
                  <c:v>5.1592167529231041</c:v>
                </c:pt>
                <c:pt idx="7">
                  <c:v>0.99393975466355811</c:v>
                </c:pt>
                <c:pt idx="8">
                  <c:v>2.3580985382731896</c:v>
                </c:pt>
                <c:pt idx="9">
                  <c:v>4.3312447467353863</c:v>
                </c:pt>
                <c:pt idx="10">
                  <c:v>5.9822809086167998</c:v>
                </c:pt>
              </c:numCache>
            </c:numRef>
          </c:xVal>
          <c:yVal>
            <c:numRef>
              <c:f>(Bacteria_Giardia!$AM$6:$AM$9,Bacteria_Giardia!$AM$12:$AM$14,Bacteria_Giardia!$AM$18:$AM$21)</c:f>
              <c:numCache>
                <c:formatCode>0.00E+00</c:formatCode>
                <c:ptCount val="11"/>
                <c:pt idx="0">
                  <c:v>0.16617647058823531</c:v>
                </c:pt>
                <c:pt idx="1">
                  <c:v>5.1764705882352945E-3</c:v>
                </c:pt>
                <c:pt idx="2">
                  <c:v>1.808823529411765E-4</c:v>
                </c:pt>
                <c:pt idx="3">
                  <c:v>1.4705882352941179E-6</c:v>
                </c:pt>
                <c:pt idx="4">
                  <c:v>1.7446808510638297E-2</c:v>
                </c:pt>
                <c:pt idx="5">
                  <c:v>2.8510638297872342E-4</c:v>
                </c:pt>
                <c:pt idx="6">
                  <c:v>2.1276595744680853E-6</c:v>
                </c:pt>
                <c:pt idx="7">
                  <c:v>5.6039603960396041E-2</c:v>
                </c:pt>
                <c:pt idx="8">
                  <c:v>2.3762376237623762E-3</c:v>
                </c:pt>
                <c:pt idx="9">
                  <c:v>1.8811881188118811E-5</c:v>
                </c:pt>
                <c:pt idx="10">
                  <c:v>9.9009900990099017E-7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574-46E8-94F2-E71218559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7876568"/>
        <c:axId val="308585040"/>
      </c:scatterChart>
      <c:valAx>
        <c:axId val="307876568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CT (mg/L as Fe * 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585040"/>
        <c:crossesAt val="1.0000000000000005E-9"/>
        <c:crossBetween val="midCat"/>
      </c:valAx>
      <c:valAx>
        <c:axId val="308585040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N/N</a:t>
                </a:r>
                <a:r>
                  <a:rPr lang="en-US" baseline="-25000"/>
                  <a:t>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876568"/>
        <c:crossesAt val="1.0000000000000002E-2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E. coli </a:t>
            </a:r>
            <a:r>
              <a:rPr lang="en-US"/>
              <a:t>35327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pH=7, Temp=25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(Bacteria_Giardia!$U$66:$U$69,Bacteria_Giardia!$U$72:$U$75,Bacteria_Giardia!$U$78:$U$81)</c:f>
              <c:numCache>
                <c:formatCode>0.00</c:formatCode>
                <c:ptCount val="12"/>
                <c:pt idx="0">
                  <c:v>0.26981733435186983</c:v>
                </c:pt>
                <c:pt idx="1">
                  <c:v>0.50186091967407043</c:v>
                </c:pt>
                <c:pt idx="2">
                  <c:v>0.87303942422357972</c:v>
                </c:pt>
                <c:pt idx="3">
                  <c:v>1.5007739860601379</c:v>
                </c:pt>
                <c:pt idx="4">
                  <c:v>0.24671607348275873</c:v>
                </c:pt>
                <c:pt idx="5">
                  <c:v>0.46775902952197951</c:v>
                </c:pt>
                <c:pt idx="6">
                  <c:v>0.84323370472979209</c:v>
                </c:pt>
                <c:pt idx="7">
                  <c:v>1.5807682792615663</c:v>
                </c:pt>
                <c:pt idx="8">
                  <c:v>0.23145548144756109</c:v>
                </c:pt>
                <c:pt idx="9">
                  <c:v>0.42868670093964129</c:v>
                </c:pt>
                <c:pt idx="10">
                  <c:v>0.73997040801233072</c:v>
                </c:pt>
                <c:pt idx="11">
                  <c:v>1.2493149211062373</c:v>
                </c:pt>
              </c:numCache>
            </c:numRef>
          </c:xVal>
          <c:yVal>
            <c:numRef>
              <c:f>(Bacteria_Giardia!$W$66:$W$69,Bacteria_Giardia!$W$72:$W$75,Bacteria_Giardia!$W$78:$W$81)</c:f>
              <c:numCache>
                <c:formatCode>0.00E+00</c:formatCode>
                <c:ptCount val="12"/>
                <c:pt idx="0">
                  <c:v>6.9298245614035095E-2</c:v>
                </c:pt>
                <c:pt idx="1">
                  <c:v>4.4035087719298252E-3</c:v>
                </c:pt>
                <c:pt idx="2">
                  <c:v>5.5263157894736852E-5</c:v>
                </c:pt>
                <c:pt idx="3">
                  <c:v>8.7719298245614053E-8</c:v>
                </c:pt>
                <c:pt idx="4">
                  <c:v>8.4347826086956526E-2</c:v>
                </c:pt>
                <c:pt idx="5">
                  <c:v>4.956521739130435E-3</c:v>
                </c:pt>
                <c:pt idx="6">
                  <c:v>2.9565217391304349E-5</c:v>
                </c:pt>
                <c:pt idx="7">
                  <c:v>8.6956521739130434E-9</c:v>
                </c:pt>
                <c:pt idx="8">
                  <c:v>3.6034482758620694E-2</c:v>
                </c:pt>
                <c:pt idx="9">
                  <c:v>2.5862068965517244E-5</c:v>
                </c:pt>
                <c:pt idx="10">
                  <c:v>1.7241379310344831E-7</c:v>
                </c:pt>
                <c:pt idx="11">
                  <c:v>1.7241379310344831E-7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72-4253-AAA9-D4F7BC371589}"/>
            </c:ext>
          </c:extLst>
        </c:ser>
        <c:ser>
          <c:idx val="1"/>
          <c:order val="1"/>
          <c:tx>
            <c:v>pH=7, Temp=5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(Bacteria_Giardia!$U$24:$U$27,Bacteria_Giardia!$U$30:$U$33,Bacteria_Giardia!$U$36:$U$39)</c:f>
              <c:numCache>
                <c:formatCode>0.00</c:formatCode>
                <c:ptCount val="12"/>
                <c:pt idx="0">
                  <c:v>0.48672965200558016</c:v>
                </c:pt>
                <c:pt idx="1">
                  <c:v>0.87897268947469509</c:v>
                </c:pt>
                <c:pt idx="2">
                  <c:v>1.655092411406712</c:v>
                </c:pt>
                <c:pt idx="3">
                  <c:v>1.9538456176398387</c:v>
                </c:pt>
                <c:pt idx="4">
                  <c:v>0.38285288010741697</c:v>
                </c:pt>
                <c:pt idx="5">
                  <c:v>0.70010648378119311</c:v>
                </c:pt>
                <c:pt idx="6">
                  <c:v>1.3613721012669202</c:v>
                </c:pt>
                <c:pt idx="7">
                  <c:v>1.6349224839887486</c:v>
                </c:pt>
                <c:pt idx="8">
                  <c:v>0.36092654798294027</c:v>
                </c:pt>
                <c:pt idx="9">
                  <c:v>0.66170005387377595</c:v>
                </c:pt>
                <c:pt idx="10">
                  <c:v>1.295279346873405</c:v>
                </c:pt>
                <c:pt idx="11">
                  <c:v>1.5612078698665388</c:v>
                </c:pt>
              </c:numCache>
            </c:numRef>
          </c:xVal>
          <c:yVal>
            <c:numRef>
              <c:f>(Bacteria_Giardia!$W$24:$W$27,Bacteria_Giardia!$W$30:$W$33,Bacteria_Giardia!$W$36:$W$39)</c:f>
              <c:numCache>
                <c:formatCode>0.00E+00</c:formatCode>
                <c:ptCount val="12"/>
                <c:pt idx="0">
                  <c:v>0.22117202268431002</c:v>
                </c:pt>
                <c:pt idx="1">
                  <c:v>2.3818525519848775E-2</c:v>
                </c:pt>
                <c:pt idx="2">
                  <c:v>3.629489603024575E-5</c:v>
                </c:pt>
                <c:pt idx="3">
                  <c:v>7.5614366729678653E-7</c:v>
                </c:pt>
                <c:pt idx="4">
                  <c:v>9.0909090909090898E-2</c:v>
                </c:pt>
                <c:pt idx="5">
                  <c:v>1.5909090909090907E-2</c:v>
                </c:pt>
                <c:pt idx="6">
                  <c:v>3.681818181818182E-5</c:v>
                </c:pt>
                <c:pt idx="7">
                  <c:v>3.4090909090909091E-6</c:v>
                </c:pt>
                <c:pt idx="8">
                  <c:v>0.33797909407665511</c:v>
                </c:pt>
                <c:pt idx="9">
                  <c:v>4.4947735191637639E-2</c:v>
                </c:pt>
                <c:pt idx="10">
                  <c:v>7.4216027874564469E-5</c:v>
                </c:pt>
                <c:pt idx="11">
                  <c:v>6.6202090592334504E-6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672-4253-AAA9-D4F7BC371589}"/>
            </c:ext>
          </c:extLst>
        </c:ser>
        <c:ser>
          <c:idx val="2"/>
          <c:order val="2"/>
          <c:tx>
            <c:v>pH=8, Temp=25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xVal>
            <c:numRef>
              <c:f>(Bacteria_Giardia!$U$42:$U$45,Bacteria_Giardia!$U$48:$U$51,Bacteria_Giardia!$U$54:$U$57,Bacteria_Giardia!$U$60:$U$63)</c:f>
              <c:numCache>
                <c:formatCode>0.00</c:formatCode>
                <c:ptCount val="16"/>
                <c:pt idx="0">
                  <c:v>1.2107792080615054</c:v>
                </c:pt>
                <c:pt idx="1">
                  <c:v>2.8619659627847005</c:v>
                </c:pt>
                <c:pt idx="2">
                  <c:v>3.862151767941163</c:v>
                </c:pt>
                <c:pt idx="3">
                  <c:v>5.2261440984508694</c:v>
                </c:pt>
                <c:pt idx="4">
                  <c:v>1.1763604475566372</c:v>
                </c:pt>
                <c:pt idx="5">
                  <c:v>2.7954258242736505</c:v>
                </c:pt>
                <c:pt idx="6">
                  <c:v>3.7853234592541232</c:v>
                </c:pt>
                <c:pt idx="7">
                  <c:v>5.1477536485892434</c:v>
                </c:pt>
                <c:pt idx="8">
                  <c:v>1.2107792080615054</c:v>
                </c:pt>
                <c:pt idx="9">
                  <c:v>2.8619659627847005</c:v>
                </c:pt>
                <c:pt idx="10">
                  <c:v>3.862151767941163</c:v>
                </c:pt>
                <c:pt idx="11">
                  <c:v>5.2261440984508694</c:v>
                </c:pt>
                <c:pt idx="12">
                  <c:v>1.1763604475566372</c:v>
                </c:pt>
                <c:pt idx="13">
                  <c:v>2.7954258242736505</c:v>
                </c:pt>
                <c:pt idx="14">
                  <c:v>3.7853234592541232</c:v>
                </c:pt>
                <c:pt idx="15">
                  <c:v>5.1477536485892434</c:v>
                </c:pt>
              </c:numCache>
            </c:numRef>
          </c:xVal>
          <c:yVal>
            <c:numRef>
              <c:f>(Bacteria_Giardia!$W$42:$W$45,Bacteria_Giardia!$W$48:$W$51,Bacteria_Giardia!$W$54:$W$57,Bacteria_Giardia!$W$60:$W$63)</c:f>
              <c:numCache>
                <c:formatCode>0.00E+00</c:formatCode>
                <c:ptCount val="16"/>
                <c:pt idx="0">
                  <c:v>0.2857142857142857</c:v>
                </c:pt>
                <c:pt idx="1">
                  <c:v>2.142857142857143E-4</c:v>
                </c:pt>
                <c:pt idx="2">
                  <c:v>1.4285714285714288E-6</c:v>
                </c:pt>
                <c:pt idx="3">
                  <c:v>7.1428571428571437E-8</c:v>
                </c:pt>
                <c:pt idx="4">
                  <c:v>0.2739130434782609</c:v>
                </c:pt>
                <c:pt idx="5">
                  <c:v>6.1521739130434789E-3</c:v>
                </c:pt>
                <c:pt idx="6">
                  <c:v>1.1304347826086958E-4</c:v>
                </c:pt>
                <c:pt idx="7">
                  <c:v>2.1739130434782612E-7</c:v>
                </c:pt>
                <c:pt idx="8">
                  <c:v>3.1914893617021281E-2</c:v>
                </c:pt>
                <c:pt idx="9">
                  <c:v>2.1276595744680853E-6</c:v>
                </c:pt>
                <c:pt idx="12">
                  <c:v>3.6011904761904759E-2</c:v>
                </c:pt>
                <c:pt idx="13">
                  <c:v>2.9761904761904763E-6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672-4253-AAA9-D4F7BC371589}"/>
            </c:ext>
          </c:extLst>
        </c:ser>
        <c:ser>
          <c:idx val="3"/>
          <c:order val="3"/>
          <c:tx>
            <c:v>pH=8, Temp=5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(Bacteria_Giardia!$U$6:$U$9,Bacteria_Giardia!$U$12:$U$15,Bacteria_Giardia!$U$18:$U$21)</c:f>
              <c:numCache>
                <c:formatCode>0.00</c:formatCode>
                <c:ptCount val="12"/>
                <c:pt idx="0">
                  <c:v>2.4362599288965598</c:v>
                </c:pt>
                <c:pt idx="1">
                  <c:v>3.3150828454370229</c:v>
                </c:pt>
                <c:pt idx="2">
                  <c:v>4.5403895088946724</c:v>
                </c:pt>
                <c:pt idx="3">
                  <c:v>6.3576673932903187</c:v>
                </c:pt>
                <c:pt idx="4">
                  <c:v>2.7552141952945739</c:v>
                </c:pt>
                <c:pt idx="5">
                  <c:v>3.7584294345630616</c:v>
                </c:pt>
                <c:pt idx="6">
                  <c:v>5.1663718284528919</c:v>
                </c:pt>
                <c:pt idx="7">
                  <c:v>7.276436861460625</c:v>
                </c:pt>
                <c:pt idx="8">
                  <c:v>2.8262578243906638</c:v>
                </c:pt>
                <c:pt idx="9">
                  <c:v>3.8500799938683703</c:v>
                </c:pt>
                <c:pt idx="10">
                  <c:v>5.2817862943621003</c:v>
                </c:pt>
                <c:pt idx="11">
                  <c:v>7.4152151750553355</c:v>
                </c:pt>
              </c:numCache>
            </c:numRef>
          </c:xVal>
          <c:yVal>
            <c:numRef>
              <c:f>(Bacteria_Giardia!$W$6:$W$9,Bacteria_Giardia!$W$12:$W$15,Bacteria_Giardia!$W$18:$W$21)</c:f>
              <c:numCache>
                <c:formatCode>0.00E+00</c:formatCode>
                <c:ptCount val="12"/>
                <c:pt idx="0">
                  <c:v>2.4892703862660948E-2</c:v>
                </c:pt>
                <c:pt idx="1">
                  <c:v>4.3347639484978551E-3</c:v>
                </c:pt>
                <c:pt idx="2">
                  <c:v>3.7768240343347647E-4</c:v>
                </c:pt>
                <c:pt idx="3">
                  <c:v>6.7811158798283271E-5</c:v>
                </c:pt>
                <c:pt idx="4">
                  <c:v>1.015873015873016E-2</c:v>
                </c:pt>
                <c:pt idx="5">
                  <c:v>1.2063492063492066E-3</c:v>
                </c:pt>
                <c:pt idx="6">
                  <c:v>3.1746031746031751E-5</c:v>
                </c:pt>
                <c:pt idx="7">
                  <c:v>4.7619047619047624E-6</c:v>
                </c:pt>
                <c:pt idx="8">
                  <c:v>8.7951807228915657E-3</c:v>
                </c:pt>
                <c:pt idx="9">
                  <c:v>5.5421686746987952E-4</c:v>
                </c:pt>
                <c:pt idx="10">
                  <c:v>2.0481927710843373E-5</c:v>
                </c:pt>
                <c:pt idx="11">
                  <c:v>2.0481927710843372E-6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672-4253-AAA9-D4F7BC371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585824"/>
        <c:axId val="308586216"/>
      </c:scatterChart>
      <c:valAx>
        <c:axId val="308585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CT (mg/L as Fe * 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586216"/>
        <c:crossesAt val="1.0000000000000005E-9"/>
        <c:crossBetween val="midCat"/>
      </c:valAx>
      <c:valAx>
        <c:axId val="308586216"/>
        <c:scaling>
          <c:logBase val="10"/>
          <c:orientation val="minMax"/>
          <c:min val="1.0000000000000005E-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N/N</a:t>
                </a:r>
                <a:r>
                  <a:rPr lang="en-US" baseline="-25000"/>
                  <a:t>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585824"/>
        <c:crossesAt val="1.0000000000000002E-2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E. coli </a:t>
            </a:r>
            <a:r>
              <a:rPr lang="en-US"/>
              <a:t>25922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pH=7, Temp=25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intercept val="1"/>
            <c:dispRSqr val="1"/>
            <c:dispEq val="1"/>
            <c:trendlineLbl>
              <c:layout>
                <c:manualLayout>
                  <c:x val="8.9659547952189431E-2"/>
                  <c:y val="3.2330070890671377E-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(Bacteria_Giardia!$M$60:$M$62,Bacteria_Giardia!$M$66:$M$68,Bacteria_Giardia!$M$72:$M$74,Bacteria_Giardia!$M$78:$M$80,Bacteria_Giardia!$M$84:$M$86)</c:f>
              <c:numCache>
                <c:formatCode>0.00</c:formatCode>
                <c:ptCount val="15"/>
                <c:pt idx="0">
                  <c:v>0.93207442785938099</c:v>
                </c:pt>
                <c:pt idx="1">
                  <c:v>1.9928531216590923</c:v>
                </c:pt>
                <c:pt idx="2">
                  <c:v>2.5266432318210783</c:v>
                </c:pt>
                <c:pt idx="3">
                  <c:v>0.99736970092884691</c:v>
                </c:pt>
                <c:pt idx="4">
                  <c:v>2.1477508564531704</c:v>
                </c:pt>
                <c:pt idx="5">
                  <c:v>2.7347167853616732</c:v>
                </c:pt>
                <c:pt idx="6">
                  <c:v>0.82481089536716679</c:v>
                </c:pt>
                <c:pt idx="7">
                  <c:v>1.7181546815700601</c:v>
                </c:pt>
                <c:pt idx="8">
                  <c:v>2.145095290908257</c:v>
                </c:pt>
                <c:pt idx="9">
                  <c:v>0.80255475001569598</c:v>
                </c:pt>
                <c:pt idx="10">
                  <c:v>1.6864620723893156</c:v>
                </c:pt>
                <c:pt idx="11">
                  <c:v>2.1163347281861582</c:v>
                </c:pt>
                <c:pt idx="12">
                  <c:v>0.82542645629837519</c:v>
                </c:pt>
                <c:pt idx="13">
                  <c:v>1.7049787111933949</c:v>
                </c:pt>
                <c:pt idx="14">
                  <c:v>2.1182210042948117</c:v>
                </c:pt>
              </c:numCache>
            </c:numRef>
          </c:xVal>
          <c:yVal>
            <c:numRef>
              <c:f>(Bacteria_Giardia!$O$60:$O$62,Bacteria_Giardia!$O$66:$O$68,Bacteria_Giardia!$O$72:$O$74,Bacteria_Giardia!$O$78:$O$80,Bacteria_Giardia!$O$84:$O$86)</c:f>
              <c:numCache>
                <c:formatCode>0.00E+00</c:formatCode>
                <c:ptCount val="15"/>
                <c:pt idx="0">
                  <c:v>1.6871165644171779E-2</c:v>
                </c:pt>
                <c:pt idx="1">
                  <c:v>2.883435582822086E-5</c:v>
                </c:pt>
                <c:pt idx="2">
                  <c:v>1.8404907975460122E-7</c:v>
                </c:pt>
                <c:pt idx="3">
                  <c:v>0.20617283950617282</c:v>
                </c:pt>
                <c:pt idx="4">
                  <c:v>5.8024691358024691E-4</c:v>
                </c:pt>
                <c:pt idx="5">
                  <c:v>3.3333333333333333E-6</c:v>
                </c:pt>
                <c:pt idx="6">
                  <c:v>4.014285714285714E-2</c:v>
                </c:pt>
                <c:pt idx="7">
                  <c:v>4.4571428571428574E-5</c:v>
                </c:pt>
                <c:pt idx="8">
                  <c:v>1.4285714285714285E-7</c:v>
                </c:pt>
                <c:pt idx="9">
                  <c:v>1.9655172413793102E-2</c:v>
                </c:pt>
                <c:pt idx="10">
                  <c:v>3.540229885057471E-5</c:v>
                </c:pt>
                <c:pt idx="11">
                  <c:v>1.1494252873563219E-7</c:v>
                </c:pt>
                <c:pt idx="12">
                  <c:v>2.6515151515151516E-2</c:v>
                </c:pt>
                <c:pt idx="13">
                  <c:v>4.8484848484848488E-5</c:v>
                </c:pt>
                <c:pt idx="14">
                  <c:v>2.5252525252525252E-7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9C-43BA-ACBF-F494670D0D7B}"/>
            </c:ext>
          </c:extLst>
        </c:ser>
        <c:ser>
          <c:idx val="1"/>
          <c:order val="1"/>
          <c:tx>
            <c:v>pH=7, Temp=5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exp"/>
            <c:intercept val="1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(Bacteria_Giardia!$M$24:$M$27,Bacteria_Giardia!$M$30:$M$33,Bacteria_Giardia!$M$36:$M$39)</c:f>
              <c:numCache>
                <c:formatCode>0.00</c:formatCode>
                <c:ptCount val="12"/>
                <c:pt idx="0">
                  <c:v>0.45234903050127484</c:v>
                </c:pt>
                <c:pt idx="1">
                  <c:v>0.8224440954501705</c:v>
                </c:pt>
                <c:pt idx="2">
                  <c:v>1.5756699349289576</c:v>
                </c:pt>
                <c:pt idx="3">
                  <c:v>1.8771818907440645</c:v>
                </c:pt>
                <c:pt idx="4">
                  <c:v>0.45857447549009966</c:v>
                </c:pt>
                <c:pt idx="5">
                  <c:v>0.8348818446671803</c:v>
                </c:pt>
                <c:pt idx="6">
                  <c:v>1.6050232124240336</c:v>
                </c:pt>
                <c:pt idx="7">
                  <c:v>1.915686005607838</c:v>
                </c:pt>
                <c:pt idx="8">
                  <c:v>0.47339707897051897</c:v>
                </c:pt>
                <c:pt idx="9">
                  <c:v>0.85612185331520896</c:v>
                </c:pt>
                <c:pt idx="10">
                  <c:v>1.6179371053606388</c:v>
                </c:pt>
                <c:pt idx="11">
                  <c:v>1.9136297979744481</c:v>
                </c:pt>
              </c:numCache>
            </c:numRef>
          </c:xVal>
          <c:yVal>
            <c:numRef>
              <c:f>(Bacteria_Giardia!$O$24:$O$27,Bacteria_Giardia!$O$30:$O$33,Bacteria_Giardia!$O$36:$O$39)</c:f>
              <c:numCache>
                <c:formatCode>0.00E+00</c:formatCode>
                <c:ptCount val="12"/>
                <c:pt idx="0">
                  <c:v>0.13950617283950617</c:v>
                </c:pt>
                <c:pt idx="1">
                  <c:v>1.1728395061728396E-2</c:v>
                </c:pt>
                <c:pt idx="2">
                  <c:v>7.7777777777777775E-6</c:v>
                </c:pt>
                <c:pt idx="3">
                  <c:v>2.4691358024691359E-7</c:v>
                </c:pt>
                <c:pt idx="4">
                  <c:v>0.24202898550724636</c:v>
                </c:pt>
                <c:pt idx="5">
                  <c:v>7.246376811594203E-3</c:v>
                </c:pt>
                <c:pt idx="6">
                  <c:v>2.3478260869565219E-5</c:v>
                </c:pt>
                <c:pt idx="7">
                  <c:v>2.8985507246376811E-7</c:v>
                </c:pt>
                <c:pt idx="8">
                  <c:v>3.9E-2</c:v>
                </c:pt>
                <c:pt idx="9">
                  <c:v>1.2454545454545455E-3</c:v>
                </c:pt>
                <c:pt idx="10">
                  <c:v>1.1545454545454546E-5</c:v>
                </c:pt>
                <c:pt idx="11">
                  <c:v>1.6363636363636365E-6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9C-43BA-ACBF-F494670D0D7B}"/>
            </c:ext>
          </c:extLst>
        </c:ser>
        <c:ser>
          <c:idx val="2"/>
          <c:order val="2"/>
          <c:tx>
            <c:v>pH=8, Temp=25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exp"/>
            <c:intercept val="1"/>
            <c:dispRSqr val="1"/>
            <c:dispEq val="1"/>
            <c:trendlineLbl>
              <c:layout>
                <c:manualLayout>
                  <c:x val="0.132279537000321"/>
                  <c:y val="8.5081070473667433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(Bacteria_Giardia!$M$42:$M$45,Bacteria_Giardia!$M$48:$M$51,Bacteria_Giardia!$M$54:$M$57)</c:f>
              <c:numCache>
                <c:formatCode>0.00</c:formatCode>
                <c:ptCount val="12"/>
                <c:pt idx="0">
                  <c:v>1.1580736041123532</c:v>
                </c:pt>
                <c:pt idx="1">
                  <c:v>2.7447298444738015</c:v>
                </c:pt>
                <c:pt idx="2">
                  <c:v>3.7103536624841018</c:v>
                </c:pt>
                <c:pt idx="3">
                  <c:v>5.0333378417686641</c:v>
                </c:pt>
                <c:pt idx="4">
                  <c:v>1.1024864134705998</c:v>
                </c:pt>
                <c:pt idx="5">
                  <c:v>2.6755393137401837</c:v>
                </c:pt>
                <c:pt idx="6">
                  <c:v>3.6729137360750084</c:v>
                </c:pt>
                <c:pt idx="7">
                  <c:v>5.0959904366481865</c:v>
                </c:pt>
                <c:pt idx="8">
                  <c:v>1.0941009809024251</c:v>
                </c:pt>
                <c:pt idx="9">
                  <c:v>2.6179430711540981</c:v>
                </c:pt>
                <c:pt idx="10">
                  <c:v>3.5608742168143523</c:v>
                </c:pt>
                <c:pt idx="11">
                  <c:v>4.8741699665185285</c:v>
                </c:pt>
              </c:numCache>
            </c:numRef>
          </c:xVal>
          <c:yVal>
            <c:numRef>
              <c:f>(Bacteria_Giardia!$O$42:$O$45,Bacteria_Giardia!$O$48:$O$51,Bacteria_Giardia!$O$54:$O$57)</c:f>
              <c:numCache>
                <c:formatCode>0.00E+00</c:formatCode>
                <c:ptCount val="12"/>
                <c:pt idx="0">
                  <c:v>0.25915492957746478</c:v>
                </c:pt>
                <c:pt idx="1">
                  <c:v>1.6338028169014086E-4</c:v>
                </c:pt>
                <c:pt idx="2">
                  <c:v>2.1267605633802818E-5</c:v>
                </c:pt>
                <c:pt idx="3">
                  <c:v>7.0422535211267606E-7</c:v>
                </c:pt>
                <c:pt idx="4">
                  <c:v>0.21052631578947367</c:v>
                </c:pt>
                <c:pt idx="5">
                  <c:v>2.1671826625386999E-4</c:v>
                </c:pt>
                <c:pt idx="6">
                  <c:v>5.2631578947368431E-6</c:v>
                </c:pt>
                <c:pt idx="7">
                  <c:v>3.095975232198143E-7</c:v>
                </c:pt>
                <c:pt idx="8">
                  <c:v>0.14029850746268657</c:v>
                </c:pt>
                <c:pt idx="9">
                  <c:v>1.1641791044776119E-2</c:v>
                </c:pt>
                <c:pt idx="10">
                  <c:v>1.4029850746268655E-4</c:v>
                </c:pt>
                <c:pt idx="11">
                  <c:v>1.4477611940298507E-5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E9C-43BA-ACBF-F494670D0D7B}"/>
            </c:ext>
          </c:extLst>
        </c:ser>
        <c:ser>
          <c:idx val="3"/>
          <c:order val="3"/>
          <c:tx>
            <c:v>pH=8, Temp=5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exp"/>
            <c:intercept val="1"/>
            <c:dispRSqr val="1"/>
            <c:dispEq val="1"/>
            <c:trendlineLbl>
              <c:layout>
                <c:manualLayout>
                  <c:x val="2.3956343586548086E-2"/>
                  <c:y val="-0.16882208649152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(Bacteria_Giardia!$M$6:$M$9,Bacteria_Giardia!$M$12:$M$15,Bacteria_Giardia!$M$18:$M$21)</c:f>
              <c:numCache>
                <c:formatCode>0.00</c:formatCode>
                <c:ptCount val="12"/>
                <c:pt idx="0">
                  <c:v>2.8348862009162072</c:v>
                </c:pt>
                <c:pt idx="1">
                  <c:v>3.8887804845922447</c:v>
                </c:pt>
                <c:pt idx="2">
                  <c:v>5.3896114359424541</c:v>
                </c:pt>
                <c:pt idx="3">
                  <c:v>7.6918629423241107</c:v>
                </c:pt>
                <c:pt idx="4">
                  <c:v>2.5423021444723806</c:v>
                </c:pt>
                <c:pt idx="5">
                  <c:v>3.4618754659955635</c:v>
                </c:pt>
                <c:pt idx="6">
                  <c:v>4.7464450624644163</c:v>
                </c:pt>
                <c:pt idx="7">
                  <c:v>6.6574083260157337</c:v>
                </c:pt>
                <c:pt idx="8">
                  <c:v>2.9225177250818657</c:v>
                </c:pt>
                <c:pt idx="9">
                  <c:v>3.9797770205644905</c:v>
                </c:pt>
                <c:pt idx="10">
                  <c:v>5.4568381103578023</c:v>
                </c:pt>
                <c:pt idx="11">
                  <c:v>7.6545253168726086</c:v>
                </c:pt>
              </c:numCache>
            </c:numRef>
          </c:xVal>
          <c:yVal>
            <c:numRef>
              <c:f>(Bacteria_Giardia!$O$6:$O$9,Bacteria_Giardia!$O$12:$O$15,Bacteria_Giardia!$O$18:$O$21)</c:f>
              <c:numCache>
                <c:formatCode>0.00E+00</c:formatCode>
                <c:ptCount val="12"/>
                <c:pt idx="0">
                  <c:v>1.4484848484848484E-2</c:v>
                </c:pt>
                <c:pt idx="1">
                  <c:v>4.1818181818181819E-4</c:v>
                </c:pt>
                <c:pt idx="2">
                  <c:v>2.7090909090909091E-5</c:v>
                </c:pt>
                <c:pt idx="3">
                  <c:v>4.8484848484848488E-7</c:v>
                </c:pt>
                <c:pt idx="4">
                  <c:v>7.5000000000000002E-4</c:v>
                </c:pt>
                <c:pt idx="5">
                  <c:v>1E-3</c:v>
                </c:pt>
                <c:pt idx="6">
                  <c:v>5.5882352941176472E-5</c:v>
                </c:pt>
                <c:pt idx="7">
                  <c:v>5.8823529411764701E-7</c:v>
                </c:pt>
                <c:pt idx="8">
                  <c:v>1.8823529411764704E-2</c:v>
                </c:pt>
                <c:pt idx="9">
                  <c:v>3.0882352941176471E-4</c:v>
                </c:pt>
                <c:pt idx="10">
                  <c:v>4.4117647058823532E-5</c:v>
                </c:pt>
                <c:pt idx="11">
                  <c:v>8.8235294117647062E-7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E9C-43BA-ACBF-F494670D0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587000"/>
        <c:axId val="308587392"/>
      </c:scatterChart>
      <c:valAx>
        <c:axId val="308587000"/>
        <c:scaling>
          <c:orientation val="minMax"/>
          <c:max val="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CT (mg/L as Fe * 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587392"/>
        <c:crossesAt val="1.0000000000000005E-9"/>
        <c:crossBetween val="midCat"/>
      </c:valAx>
      <c:valAx>
        <c:axId val="308587392"/>
        <c:scaling>
          <c:logBase val="10"/>
          <c:orientation val="minMax"/>
          <c:min val="1.0000000000000005E-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N/N</a:t>
                </a:r>
                <a:r>
                  <a:rPr lang="en-US" baseline="-25000"/>
                  <a:t>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587000"/>
        <c:crossesAt val="1.0000000000000002E-2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/><Relationship Id="rId3" Type="http://schemas.openxmlformats.org/officeDocument/2006/relationships/chart" Target="../charts/chart18.xml"/><Relationship Id="rId7" Type="http://schemas.openxmlformats.org/officeDocument/2006/relationships/chart" Target="../charts/chart22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628649</xdr:colOff>
      <xdr:row>89</xdr:row>
      <xdr:rowOff>57150</xdr:rowOff>
    </xdr:from>
    <xdr:to>
      <xdr:col>11</xdr:col>
      <xdr:colOff>257174</xdr:colOff>
      <xdr:row>110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68</xdr:col>
      <xdr:colOff>171450</xdr:colOff>
      <xdr:row>33</xdr:row>
      <xdr:rowOff>57150</xdr:rowOff>
    </xdr:from>
    <xdr:to>
      <xdr:col>79</xdr:col>
      <xdr:colOff>85725</xdr:colOff>
      <xdr:row>54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58</xdr:col>
      <xdr:colOff>57150</xdr:colOff>
      <xdr:row>26</xdr:row>
      <xdr:rowOff>57150</xdr:rowOff>
    </xdr:from>
    <xdr:to>
      <xdr:col>68</xdr:col>
      <xdr:colOff>114300</xdr:colOff>
      <xdr:row>47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51</xdr:col>
      <xdr:colOff>57150</xdr:colOff>
      <xdr:row>47</xdr:row>
      <xdr:rowOff>142875</xdr:rowOff>
    </xdr:from>
    <xdr:to>
      <xdr:col>61</xdr:col>
      <xdr:colOff>133350</xdr:colOff>
      <xdr:row>69</xdr:row>
      <xdr:rowOff>28575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323850</xdr:colOff>
      <xdr:row>47</xdr:row>
      <xdr:rowOff>76200</xdr:rowOff>
    </xdr:from>
    <xdr:to>
      <xdr:col>51</xdr:col>
      <xdr:colOff>19050</xdr:colOff>
      <xdr:row>68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571500</xdr:colOff>
      <xdr:row>81</xdr:row>
      <xdr:rowOff>19050</xdr:rowOff>
    </xdr:from>
    <xdr:to>
      <xdr:col>33</xdr:col>
      <xdr:colOff>561975</xdr:colOff>
      <xdr:row>102</xdr:row>
      <xdr:rowOff>95250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34</xdr:col>
      <xdr:colOff>0</xdr:colOff>
      <xdr:row>81</xdr:row>
      <xdr:rowOff>0</xdr:rowOff>
    </xdr:from>
    <xdr:to>
      <xdr:col>44</xdr:col>
      <xdr:colOff>304800</xdr:colOff>
      <xdr:row>102</xdr:row>
      <xdr:rowOff>76200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552450</xdr:colOff>
      <xdr:row>88</xdr:row>
      <xdr:rowOff>114300</xdr:rowOff>
    </xdr:from>
    <xdr:to>
      <xdr:col>25</xdr:col>
      <xdr:colOff>247650</xdr:colOff>
      <xdr:row>110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571500</xdr:colOff>
      <xdr:row>110</xdr:row>
      <xdr:rowOff>9525</xdr:rowOff>
    </xdr:from>
    <xdr:to>
      <xdr:col>21</xdr:col>
      <xdr:colOff>133350</xdr:colOff>
      <xdr:row>131</xdr:row>
      <xdr:rowOff>85725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190500</xdr:colOff>
      <xdr:row>110</xdr:row>
      <xdr:rowOff>0</xdr:rowOff>
    </xdr:from>
    <xdr:to>
      <xdr:col>10</xdr:col>
      <xdr:colOff>571500</xdr:colOff>
      <xdr:row>131</xdr:row>
      <xdr:rowOff>76200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68</xdr:col>
      <xdr:colOff>180975</xdr:colOff>
      <xdr:row>55</xdr:row>
      <xdr:rowOff>0</xdr:rowOff>
    </xdr:from>
    <xdr:to>
      <xdr:col>79</xdr:col>
      <xdr:colOff>95250</xdr:colOff>
      <xdr:row>76</xdr:row>
      <xdr:rowOff>76200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247650</xdr:colOff>
      <xdr:row>102</xdr:row>
      <xdr:rowOff>66675</xdr:rowOff>
    </xdr:from>
    <xdr:to>
      <xdr:col>31</xdr:col>
      <xdr:colOff>57150</xdr:colOff>
      <xdr:row>123</xdr:row>
      <xdr:rowOff>142875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19050</xdr:colOff>
      <xdr:row>133</xdr:row>
      <xdr:rowOff>47625</xdr:rowOff>
    </xdr:from>
    <xdr:to>
      <xdr:col>13</xdr:col>
      <xdr:colOff>295275</xdr:colOff>
      <xdr:row>154</xdr:row>
      <xdr:rowOff>123825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0</xdr:colOff>
      <xdr:row>133</xdr:row>
      <xdr:rowOff>0</xdr:rowOff>
    </xdr:from>
    <xdr:to>
      <xdr:col>26</xdr:col>
      <xdr:colOff>304800</xdr:colOff>
      <xdr:row>154</xdr:row>
      <xdr:rowOff>76200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21F4C8EC-87A4-4790-952C-CCE1F8AB95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27</xdr:col>
      <xdr:colOff>0</xdr:colOff>
      <xdr:row>133</xdr:row>
      <xdr:rowOff>0</xdr:rowOff>
    </xdr:from>
    <xdr:to>
      <xdr:col>37</xdr:col>
      <xdr:colOff>228600</xdr:colOff>
      <xdr:row>154</xdr:row>
      <xdr:rowOff>76200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ADD350FD-3547-40E5-9BA1-AAFC66B955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523875</xdr:colOff>
      <xdr:row>0</xdr:row>
      <xdr:rowOff>133350</xdr:rowOff>
    </xdr:from>
    <xdr:to>
      <xdr:col>21</xdr:col>
      <xdr:colOff>438150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E439CC2-FCEE-4BCC-BD34-E5D716F74C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123825</xdr:rowOff>
    </xdr:from>
    <xdr:to>
      <xdr:col>10</xdr:col>
      <xdr:colOff>523875</xdr:colOff>
      <xdr:row>22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F8A9DE-1517-4423-BBBE-D39B4ECFF7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476250</xdr:colOff>
      <xdr:row>0</xdr:row>
      <xdr:rowOff>152400</xdr:rowOff>
    </xdr:from>
    <xdr:to>
      <xdr:col>32</xdr:col>
      <xdr:colOff>390525</xdr:colOff>
      <xdr:row>22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FBDD406-E0F4-44ED-8CD5-5A55E820B0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476250</xdr:colOff>
      <xdr:row>22</xdr:row>
      <xdr:rowOff>76200</xdr:rowOff>
    </xdr:from>
    <xdr:to>
      <xdr:col>21</xdr:col>
      <xdr:colOff>390525</xdr:colOff>
      <xdr:row>43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3F4C1BF-9757-4EF2-BB7B-DB7D1F7F1E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581025</xdr:colOff>
      <xdr:row>22</xdr:row>
      <xdr:rowOff>85725</xdr:rowOff>
    </xdr:from>
    <xdr:to>
      <xdr:col>32</xdr:col>
      <xdr:colOff>495300</xdr:colOff>
      <xdr:row>43</xdr:row>
      <xdr:rowOff>161925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9F73BA7-D54F-4820-B817-37AF76A7D7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22</xdr:row>
      <xdr:rowOff>114300</xdr:rowOff>
    </xdr:from>
    <xdr:to>
      <xdr:col>10</xdr:col>
      <xdr:colOff>523875</xdr:colOff>
      <xdr:row>44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7E410D1-42F1-4C7D-B813-F44739C795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10</xdr:col>
      <xdr:colOff>523875</xdr:colOff>
      <xdr:row>66</xdr:row>
      <xdr:rowOff>76200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9FAF5A7-E2D5-404D-80DE-B219B55BE9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45</xdr:row>
      <xdr:rowOff>0</xdr:rowOff>
    </xdr:from>
    <xdr:to>
      <xdr:col>21</xdr:col>
      <xdr:colOff>558511</xdr:colOff>
      <xdr:row>66</xdr:row>
      <xdr:rowOff>76200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3792A16C-D348-4378-BD63-B0BF98AD80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87"/>
  <sheetViews>
    <sheetView topLeftCell="BG16" zoomScaleNormal="100" workbookViewId="0">
      <selection activeCell="AY94" sqref="AY94"/>
    </sheetView>
  </sheetViews>
  <sheetFormatPr defaultRowHeight="15" x14ac:dyDescent="0.25"/>
  <cols>
    <col min="1" max="1" width="11.42578125" customWidth="1"/>
    <col min="2" max="2" width="5.42578125" customWidth="1"/>
    <col min="3" max="3" width="11.140625" customWidth="1"/>
    <col min="5" max="5" width="10" customWidth="1"/>
    <col min="6" max="6" width="12.85546875" customWidth="1"/>
    <col min="9" max="9" width="10.28515625" customWidth="1"/>
    <col min="10" max="10" width="5" customWidth="1"/>
    <col min="11" max="11" width="11.28515625" customWidth="1"/>
    <col min="14" max="14" width="13.28515625" customWidth="1"/>
    <col min="17" max="17" width="10" customWidth="1"/>
    <col min="18" max="18" width="5.28515625" customWidth="1"/>
    <col min="19" max="19" width="11.140625" customWidth="1"/>
    <col min="22" max="22" width="12.85546875" customWidth="1"/>
    <col min="25" max="25" width="9.7109375" customWidth="1"/>
    <col min="27" max="27" width="12.140625" customWidth="1"/>
    <col min="30" max="30" width="12.5703125" customWidth="1"/>
    <col min="33" max="33" width="10.140625" customWidth="1"/>
    <col min="38" max="38" width="12.42578125" customWidth="1"/>
    <col min="46" max="46" width="12.42578125" customWidth="1"/>
    <col min="54" max="54" width="13.5703125" customWidth="1"/>
    <col min="61" max="61" width="11.42578125" customWidth="1"/>
    <col min="64" max="64" width="12.140625" customWidth="1"/>
    <col min="68" max="68" width="10.85546875" customWidth="1"/>
  </cols>
  <sheetData>
    <row r="1" spans="1:69" ht="18.75" x14ac:dyDescent="0.35">
      <c r="A1" s="15" t="s">
        <v>5</v>
      </c>
      <c r="C1" s="1"/>
      <c r="D1" s="2"/>
    </row>
    <row r="2" spans="1:69" x14ac:dyDescent="0.25">
      <c r="C2" s="1"/>
      <c r="D2" s="2"/>
    </row>
    <row r="3" spans="1:69" x14ac:dyDescent="0.25">
      <c r="A3" s="14" t="s">
        <v>6</v>
      </c>
      <c r="C3" s="3"/>
      <c r="D3" s="4"/>
      <c r="I3" s="14" t="s">
        <v>7</v>
      </c>
      <c r="K3" s="3"/>
      <c r="L3" s="4"/>
      <c r="Q3" s="14" t="s">
        <v>8</v>
      </c>
      <c r="S3" s="3"/>
      <c r="T3" s="4"/>
      <c r="Y3" s="14" t="s">
        <v>9</v>
      </c>
      <c r="AA3" s="3"/>
      <c r="AB3" s="4"/>
      <c r="AG3" s="14" t="s">
        <v>10</v>
      </c>
      <c r="AI3" s="3"/>
      <c r="AJ3" s="4"/>
      <c r="AO3" s="18" t="s">
        <v>11</v>
      </c>
      <c r="AQ3" s="3"/>
      <c r="AR3" s="4"/>
      <c r="AW3" s="18" t="s">
        <v>12</v>
      </c>
      <c r="AY3" s="3"/>
      <c r="AZ3" s="4"/>
      <c r="BE3" s="18" t="s">
        <v>13</v>
      </c>
      <c r="BG3" s="3"/>
      <c r="BH3" s="3"/>
      <c r="BI3" s="4"/>
      <c r="BJ3" s="4"/>
      <c r="BP3" s="14" t="s">
        <v>21</v>
      </c>
    </row>
    <row r="4" spans="1:69" ht="25.5" customHeight="1" x14ac:dyDescent="0.25">
      <c r="A4" s="12" t="s">
        <v>3</v>
      </c>
      <c r="B4" s="12" t="s">
        <v>1</v>
      </c>
      <c r="C4" s="5" t="s">
        <v>15</v>
      </c>
      <c r="D4" s="5" t="s">
        <v>0</v>
      </c>
      <c r="E4" s="5" t="s">
        <v>14</v>
      </c>
      <c r="F4" s="6" t="s">
        <v>2</v>
      </c>
      <c r="G4" s="6" t="s">
        <v>4</v>
      </c>
      <c r="I4" s="12" t="s">
        <v>3</v>
      </c>
      <c r="J4" s="12" t="s">
        <v>1</v>
      </c>
      <c r="K4" s="5" t="s">
        <v>15</v>
      </c>
      <c r="L4" s="5" t="s">
        <v>0</v>
      </c>
      <c r="M4" s="5" t="s">
        <v>14</v>
      </c>
      <c r="N4" s="6" t="s">
        <v>2</v>
      </c>
      <c r="O4" s="6" t="s">
        <v>4</v>
      </c>
      <c r="Q4" s="12" t="s">
        <v>3</v>
      </c>
      <c r="R4" s="12" t="s">
        <v>1</v>
      </c>
      <c r="S4" s="5" t="s">
        <v>15</v>
      </c>
      <c r="T4" s="5" t="s">
        <v>0</v>
      </c>
      <c r="U4" s="5" t="s">
        <v>14</v>
      </c>
      <c r="V4" s="6" t="s">
        <v>2</v>
      </c>
      <c r="W4" s="6" t="s">
        <v>4</v>
      </c>
      <c r="Y4" s="12" t="s">
        <v>3</v>
      </c>
      <c r="Z4" s="12" t="s">
        <v>1</v>
      </c>
      <c r="AA4" s="5" t="s">
        <v>15</v>
      </c>
      <c r="AB4" s="5" t="s">
        <v>0</v>
      </c>
      <c r="AC4" s="5" t="s">
        <v>14</v>
      </c>
      <c r="AD4" s="6" t="s">
        <v>2</v>
      </c>
      <c r="AE4" s="6" t="s">
        <v>4</v>
      </c>
      <c r="AG4" s="12" t="s">
        <v>3</v>
      </c>
      <c r="AH4" s="12" t="s">
        <v>1</v>
      </c>
      <c r="AI4" s="5" t="s">
        <v>15</v>
      </c>
      <c r="AJ4" s="5" t="s">
        <v>0</v>
      </c>
      <c r="AK4" s="5" t="s">
        <v>14</v>
      </c>
      <c r="AL4" s="6" t="s">
        <v>2</v>
      </c>
      <c r="AM4" s="6" t="s">
        <v>4</v>
      </c>
      <c r="AO4" s="12" t="s">
        <v>3</v>
      </c>
      <c r="AP4" s="12" t="s">
        <v>1</v>
      </c>
      <c r="AQ4" s="5" t="s">
        <v>15</v>
      </c>
      <c r="AR4" s="5" t="s">
        <v>0</v>
      </c>
      <c r="AS4" s="5" t="s">
        <v>14</v>
      </c>
      <c r="AT4" s="6" t="s">
        <v>2</v>
      </c>
      <c r="AU4" s="6" t="s">
        <v>4</v>
      </c>
      <c r="AW4" s="12" t="s">
        <v>3</v>
      </c>
      <c r="AX4" s="12" t="s">
        <v>1</v>
      </c>
      <c r="AY4" s="5" t="s">
        <v>15</v>
      </c>
      <c r="AZ4" s="5" t="s">
        <v>0</v>
      </c>
      <c r="BA4" s="5" t="s">
        <v>14</v>
      </c>
      <c r="BB4" s="6" t="s">
        <v>2</v>
      </c>
      <c r="BC4" s="6" t="s">
        <v>4</v>
      </c>
      <c r="BE4" s="12" t="s">
        <v>3</v>
      </c>
      <c r="BF4" s="12" t="s">
        <v>1</v>
      </c>
      <c r="BG4" s="5" t="s">
        <v>17</v>
      </c>
      <c r="BH4" s="5" t="s">
        <v>18</v>
      </c>
      <c r="BI4" s="5" t="s">
        <v>19</v>
      </c>
      <c r="BJ4" s="5" t="s">
        <v>0</v>
      </c>
      <c r="BK4" s="5" t="s">
        <v>14</v>
      </c>
      <c r="BL4" s="6" t="s">
        <v>16</v>
      </c>
      <c r="BM4" s="6" t="s">
        <v>4</v>
      </c>
      <c r="BP4" s="6" t="s">
        <v>14</v>
      </c>
      <c r="BQ4" s="6" t="s">
        <v>20</v>
      </c>
    </row>
    <row r="5" spans="1:69" x14ac:dyDescent="0.25">
      <c r="A5" s="16">
        <v>5</v>
      </c>
      <c r="B5" s="17">
        <v>8</v>
      </c>
      <c r="C5" s="23">
        <v>37.5</v>
      </c>
      <c r="D5" s="24">
        <v>0</v>
      </c>
      <c r="E5" s="25">
        <f>C5*119.84*0.466/1000</f>
        <v>2.0942040000000004</v>
      </c>
      <c r="F5" s="8">
        <v>49500000</v>
      </c>
      <c r="I5" s="16">
        <v>5</v>
      </c>
      <c r="J5" s="17">
        <v>8</v>
      </c>
      <c r="K5" s="27">
        <v>41.4</v>
      </c>
      <c r="L5" s="24">
        <v>0</v>
      </c>
      <c r="M5" s="25">
        <f>K5*119.84*0.466/1000</f>
        <v>2.3120012160000001</v>
      </c>
      <c r="N5" s="8">
        <v>82500000</v>
      </c>
      <c r="Q5" s="16">
        <v>5</v>
      </c>
      <c r="R5" s="17">
        <v>8</v>
      </c>
      <c r="S5" s="27">
        <v>36.299999999999997</v>
      </c>
      <c r="T5" s="24">
        <v>0</v>
      </c>
      <c r="U5" s="25">
        <f>S5*119.84*0.466/1000</f>
        <v>2.0271894719999999</v>
      </c>
      <c r="V5" s="8">
        <v>23299999.999999996</v>
      </c>
      <c r="Y5" s="16">
        <v>5</v>
      </c>
      <c r="Z5" s="17">
        <v>8</v>
      </c>
      <c r="AA5" s="25">
        <v>37</v>
      </c>
      <c r="AB5" s="24">
        <v>0</v>
      </c>
      <c r="AC5" s="25">
        <f>AA5*119.84*0.466/1000</f>
        <v>2.0662812800000001</v>
      </c>
      <c r="AD5" s="8">
        <v>1175000</v>
      </c>
      <c r="AG5" s="16">
        <v>5</v>
      </c>
      <c r="AH5" s="17">
        <v>8</v>
      </c>
      <c r="AI5" s="27">
        <v>37.799999999999997</v>
      </c>
      <c r="AJ5" s="24">
        <v>0</v>
      </c>
      <c r="AK5" s="25">
        <f>AI5*119.84*0.466/1000</f>
        <v>2.1109576320000003</v>
      </c>
      <c r="AL5" s="8">
        <v>3399999.9999999995</v>
      </c>
      <c r="AO5" s="16">
        <v>25</v>
      </c>
      <c r="AP5" s="17">
        <v>8</v>
      </c>
      <c r="AQ5" s="27">
        <v>44</v>
      </c>
      <c r="AR5" s="24">
        <v>0</v>
      </c>
      <c r="AS5" s="25">
        <f>AQ5*119.84*0.466/1000</f>
        <v>2.4571993600000002</v>
      </c>
      <c r="AT5" s="8">
        <v>49000000</v>
      </c>
      <c r="AW5" s="16">
        <v>25</v>
      </c>
      <c r="AX5" s="17">
        <v>8</v>
      </c>
      <c r="AY5" s="27">
        <v>40.799999999999997</v>
      </c>
      <c r="AZ5" s="24">
        <v>0</v>
      </c>
      <c r="BA5" s="25">
        <f>AY5*119.84*0.466/1000</f>
        <v>2.2784939519999998</v>
      </c>
      <c r="BB5" s="8">
        <v>9500000</v>
      </c>
      <c r="BE5" s="16">
        <v>25</v>
      </c>
      <c r="BF5" s="17">
        <v>8</v>
      </c>
      <c r="BG5" s="29">
        <v>1.13E-4</v>
      </c>
      <c r="BH5" s="29"/>
      <c r="BI5" s="23"/>
      <c r="BJ5" s="24">
        <v>0</v>
      </c>
      <c r="BK5" s="25">
        <f>BG5*119.84*0.466*1000</f>
        <v>6.3105347200000015</v>
      </c>
      <c r="BL5" s="8">
        <v>14454.397707459291</v>
      </c>
      <c r="BO5" t="s">
        <v>22</v>
      </c>
      <c r="BP5" s="21">
        <v>6.6568857318470676E-2</v>
      </c>
      <c r="BQ5" s="3">
        <v>4.6241178872306742E-2</v>
      </c>
    </row>
    <row r="6" spans="1:69" x14ac:dyDescent="0.25">
      <c r="C6" s="20">
        <v>4.5607055975311992</v>
      </c>
      <c r="D6" s="7">
        <v>5</v>
      </c>
      <c r="E6" s="21">
        <f>C6*119.84*0.466/100</f>
        <v>2.5469461080459279</v>
      </c>
      <c r="F6" s="3">
        <v>106000</v>
      </c>
      <c r="G6" s="13">
        <f>F6/F$5</f>
        <v>2.1414141414141416E-3</v>
      </c>
      <c r="K6" s="20">
        <v>5.0763073957626741</v>
      </c>
      <c r="L6" s="7">
        <v>5</v>
      </c>
      <c r="M6" s="21">
        <f>K6*119.84*0.466/100</f>
        <v>2.8348862009162072</v>
      </c>
      <c r="N6" s="3">
        <v>1195000</v>
      </c>
      <c r="O6" s="13">
        <f>N6/N$5</f>
        <v>1.4484848484848484E-2</v>
      </c>
      <c r="S6" s="20">
        <v>4.3625046716375762</v>
      </c>
      <c r="T6" s="7">
        <v>5</v>
      </c>
      <c r="U6" s="21">
        <f>S6*119.84*0.466/100</f>
        <v>2.4362599288965598</v>
      </c>
      <c r="V6" s="3">
        <v>580000</v>
      </c>
      <c r="W6" s="13">
        <f>V6/V$5</f>
        <v>2.4892703862660948E-2</v>
      </c>
      <c r="AA6" s="20">
        <v>3.1944129329647497</v>
      </c>
      <c r="AB6" s="7">
        <v>5</v>
      </c>
      <c r="AC6" s="21">
        <f>AA6*119.84*0.466/100</f>
        <v>1.7839339578310698</v>
      </c>
      <c r="AD6" s="3">
        <v>780</v>
      </c>
      <c r="AE6" s="13">
        <f>AD6/AD$5</f>
        <v>6.6382978723404261E-4</v>
      </c>
      <c r="AI6" s="20">
        <v>1.8958258735071234</v>
      </c>
      <c r="AJ6" s="7">
        <v>2</v>
      </c>
      <c r="AK6" s="21">
        <f>AI6*119.84*0.466/100</f>
        <v>1.0587323006938967</v>
      </c>
      <c r="AL6" s="3">
        <v>565000</v>
      </c>
      <c r="AM6" s="13">
        <f>AL6/AL$5</f>
        <v>0.16617647058823531</v>
      </c>
      <c r="AQ6" s="20">
        <v>2.1696027348888807</v>
      </c>
      <c r="AR6" s="7">
        <v>2</v>
      </c>
      <c r="AS6" s="21">
        <f>AQ6*119.84*0.466/100</f>
        <v>1.211624193550729</v>
      </c>
      <c r="AT6" s="3">
        <v>472000</v>
      </c>
      <c r="AU6" s="13">
        <f>AT6/AT$5</f>
        <v>9.6326530612244905E-3</v>
      </c>
      <c r="AY6" s="20">
        <v>2.0229240776078328</v>
      </c>
      <c r="AZ6" s="7">
        <v>2</v>
      </c>
      <c r="BA6" s="21">
        <f>AY6*119.84*0.466/100</f>
        <v>1.1297108520060357</v>
      </c>
      <c r="BB6" s="3">
        <v>201500</v>
      </c>
      <c r="BC6" s="13">
        <f>BB6/BB$5</f>
        <v>2.1210526315789475E-2</v>
      </c>
      <c r="BG6" s="28">
        <v>2.6973699999999999E-5</v>
      </c>
      <c r="BH6" s="28">
        <f>GEOMEAN(BG5:BG6)*1000000</f>
        <v>55.208949455681548</v>
      </c>
      <c r="BI6" s="21">
        <f>BH6*119.84*0.466/1000</f>
        <v>3.0831680742902967</v>
      </c>
      <c r="BJ6" s="7">
        <v>15</v>
      </c>
      <c r="BK6" s="21">
        <f>(BI6*15)</f>
        <v>46.247521114354448</v>
      </c>
      <c r="BL6" s="3">
        <v>1905.4607179632485</v>
      </c>
      <c r="BM6" s="13">
        <f>BL6/BL$5</f>
        <v>0.13182567385564065</v>
      </c>
      <c r="BP6" s="21">
        <v>0.12491128433575163</v>
      </c>
      <c r="BQ6" s="3">
        <v>2.9914910279590372E-3</v>
      </c>
    </row>
    <row r="7" spans="1:69" x14ac:dyDescent="0.25">
      <c r="C7" s="20">
        <v>6.2370722752503998</v>
      </c>
      <c r="D7" s="7">
        <v>7</v>
      </c>
      <c r="E7" s="21">
        <f t="shared" ref="E7:E9" si="0">C7*119.84*0.466/100</f>
        <v>3.4831204552315973</v>
      </c>
      <c r="F7" s="3">
        <v>750</v>
      </c>
      <c r="G7" s="13">
        <f t="shared" ref="G7:G8" si="1">F7/F$5</f>
        <v>1.5151515151515151E-5</v>
      </c>
      <c r="K7" s="20">
        <v>6.9634700426610383</v>
      </c>
      <c r="L7" s="7">
        <v>7</v>
      </c>
      <c r="M7" s="21">
        <f t="shared" ref="M7:M9" si="2">K7*119.84*0.466/100</f>
        <v>3.8887804845922447</v>
      </c>
      <c r="N7" s="3">
        <v>34500</v>
      </c>
      <c r="O7" s="13">
        <f t="shared" ref="O7:O9" si="3">N7/N$5</f>
        <v>4.1818181818181819E-4</v>
      </c>
      <c r="S7" s="20">
        <v>5.9361746374225408</v>
      </c>
      <c r="T7" s="7">
        <v>7</v>
      </c>
      <c r="U7" s="21">
        <f t="shared" ref="U7:U9" si="4">S7*119.84*0.466/100</f>
        <v>3.3150828454370229</v>
      </c>
      <c r="V7" s="3">
        <v>101000</v>
      </c>
      <c r="W7" s="13">
        <f t="shared" ref="W7:W9" si="5">V7/V$5</f>
        <v>4.3347639484978551E-3</v>
      </c>
      <c r="AA7" s="20">
        <v>4.9275263673405867</v>
      </c>
      <c r="AB7" s="7">
        <v>10</v>
      </c>
      <c r="AC7" s="21">
        <f t="shared" ref="AC7:AC9" si="6">AA7*119.84*0.466/100</f>
        <v>2.7517987809573672</v>
      </c>
      <c r="AD7" s="3">
        <v>20</v>
      </c>
      <c r="AE7" s="13">
        <f t="shared" ref="AE7:AE9" si="7">AD7/AD$5</f>
        <v>1.7021276595744682E-5</v>
      </c>
      <c r="AI7" s="20">
        <v>4.5388941325517642</v>
      </c>
      <c r="AJ7" s="7">
        <v>5</v>
      </c>
      <c r="AK7" s="21">
        <f t="shared" ref="AK7:AK9" si="8">AI7*119.84*0.466/100</f>
        <v>2.534765399457716</v>
      </c>
      <c r="AL7" s="3">
        <v>17600</v>
      </c>
      <c r="AM7" s="13">
        <f t="shared" ref="AM7:AM9" si="9">AL7/AL$5</f>
        <v>5.1764705882352945E-3</v>
      </c>
      <c r="AQ7" s="20">
        <v>5.05549826477574</v>
      </c>
      <c r="AR7" s="7">
        <v>5</v>
      </c>
      <c r="AS7" s="21">
        <f t="shared" ref="AS7:AS9" si="10">AQ7*119.84*0.466/100</f>
        <v>2.8232652501563766</v>
      </c>
      <c r="AT7" s="3">
        <v>3900</v>
      </c>
      <c r="AU7" s="13">
        <f t="shared" ref="AU7:AU8" si="11">AT7/AT$5</f>
        <v>7.9591836734693879E-5</v>
      </c>
      <c r="AY7" s="20">
        <v>4.7528486919697679</v>
      </c>
      <c r="AZ7" s="7">
        <v>5</v>
      </c>
      <c r="BA7" s="21">
        <f t="shared" ref="BA7:BA9" si="12">AY7*119.84*0.466/100</f>
        <v>2.6542492645647617</v>
      </c>
      <c r="BB7" s="3">
        <v>20</v>
      </c>
      <c r="BC7" s="13">
        <f t="shared" ref="BC7:BC9" si="13">BB7/BB$5</f>
        <v>2.1052631578947366E-6</v>
      </c>
      <c r="BG7" s="28">
        <v>1.26548E-5</v>
      </c>
      <c r="BH7" s="28">
        <f t="shared" ref="BH7:BH9" si="14">GEOMEAN(BG6:BG7)*1000000</f>
        <v>18.475572488017793</v>
      </c>
      <c r="BI7" s="21">
        <f t="shared" ref="BI7:BI9" si="15">BH7*119.84*0.466/1000</f>
        <v>1.0317764748452485</v>
      </c>
      <c r="BJ7" s="7">
        <v>30</v>
      </c>
      <c r="BK7" s="21">
        <f>BK6+(BI7*15)</f>
        <v>61.724168237033176</v>
      </c>
      <c r="BL7" s="3">
        <v>758.57757502918378</v>
      </c>
      <c r="BM7" s="13">
        <f t="shared" ref="BM7:BM9" si="16">BL7/BL$5</f>
        <v>5.2480746024977203E-2</v>
      </c>
      <c r="BP7" s="21">
        <v>0.21251327787814431</v>
      </c>
      <c r="BQ7" s="3">
        <v>2.2140038990084746E-5</v>
      </c>
    </row>
    <row r="8" spans="1:69" x14ac:dyDescent="0.25">
      <c r="C8" s="20">
        <v>8.6053806877216594</v>
      </c>
      <c r="D8" s="7">
        <v>10</v>
      </c>
      <c r="E8" s="21">
        <f t="shared" si="0"/>
        <v>4.8057127087331866</v>
      </c>
      <c r="F8" s="9">
        <v>15</v>
      </c>
      <c r="G8" s="13">
        <f t="shared" si="1"/>
        <v>3.0303030303030305E-7</v>
      </c>
      <c r="K8" s="20">
        <v>9.6509427375672097</v>
      </c>
      <c r="L8" s="7">
        <v>10</v>
      </c>
      <c r="M8" s="21">
        <f t="shared" si="2"/>
        <v>5.3896114359424541</v>
      </c>
      <c r="N8" s="9">
        <v>2235</v>
      </c>
      <c r="O8" s="13">
        <f t="shared" si="3"/>
        <v>2.7090909090909091E-5</v>
      </c>
      <c r="S8" s="20">
        <v>8.1302779759541188</v>
      </c>
      <c r="T8" s="7">
        <v>10</v>
      </c>
      <c r="U8" s="21">
        <f t="shared" si="4"/>
        <v>4.5403895088946724</v>
      </c>
      <c r="V8" s="9">
        <v>8800</v>
      </c>
      <c r="W8" s="13">
        <f t="shared" si="5"/>
        <v>3.7768240343347647E-4</v>
      </c>
      <c r="AA8" s="20">
        <v>5.8678187589151092</v>
      </c>
      <c r="AB8" s="7">
        <v>15</v>
      </c>
      <c r="AC8" s="21">
        <f t="shared" si="6"/>
        <v>3.2769092043186823</v>
      </c>
      <c r="AD8" s="9">
        <v>15</v>
      </c>
      <c r="AE8" s="13">
        <f t="shared" si="7"/>
        <v>1.2765957446808511E-5</v>
      </c>
      <c r="AI8" s="20">
        <v>8.4584025919148473</v>
      </c>
      <c r="AJ8" s="7">
        <v>10</v>
      </c>
      <c r="AK8" s="21">
        <f t="shared" si="8"/>
        <v>4.7236321444262508</v>
      </c>
      <c r="AL8" s="9">
        <v>615</v>
      </c>
      <c r="AM8" s="13">
        <f t="shared" si="9"/>
        <v>1.808823529411765E-4</v>
      </c>
      <c r="AQ8" s="20">
        <v>9.0270553607452833</v>
      </c>
      <c r="AR8" s="7">
        <v>10</v>
      </c>
      <c r="AS8" s="21">
        <f t="shared" si="10"/>
        <v>5.0411987852517912</v>
      </c>
      <c r="AT8" s="9">
        <v>5</v>
      </c>
      <c r="AU8" s="13">
        <f t="shared" si="11"/>
        <v>1.0204081632653061E-7</v>
      </c>
      <c r="AY8" s="20">
        <v>6.3889616235476936</v>
      </c>
      <c r="AZ8" s="7">
        <v>7</v>
      </c>
      <c r="BA8" s="21">
        <f t="shared" si="12"/>
        <v>3.5679437301013537</v>
      </c>
      <c r="BB8" s="9">
        <v>5</v>
      </c>
      <c r="BC8" s="13">
        <f t="shared" si="13"/>
        <v>5.2631578947368416E-7</v>
      </c>
      <c r="BG8" s="28">
        <v>6.8885399999999996E-6</v>
      </c>
      <c r="BH8" s="28">
        <f t="shared" si="14"/>
        <v>9.336653361456662</v>
      </c>
      <c r="BI8" s="21">
        <f t="shared" si="15"/>
        <v>0.52140951509802635</v>
      </c>
      <c r="BJ8" s="7">
        <v>45</v>
      </c>
      <c r="BK8" s="21">
        <f t="shared" ref="BK8:BK9" si="17">BK7+(BI8*15)</f>
        <v>69.545310963503567</v>
      </c>
      <c r="BL8" s="9">
        <v>147.91083881682084</v>
      </c>
      <c r="BM8" s="13">
        <f t="shared" si="16"/>
        <v>1.0232929922807537E-2</v>
      </c>
      <c r="BP8" s="21">
        <v>0.36986594545239559</v>
      </c>
      <c r="BQ8" s="3">
        <v>1.4995211971527634E-5</v>
      </c>
    </row>
    <row r="9" spans="1:69" x14ac:dyDescent="0.25">
      <c r="C9" s="20">
        <v>12.192412614111049</v>
      </c>
      <c r="D9" s="10">
        <v>15</v>
      </c>
      <c r="E9" s="21">
        <f t="shared" si="0"/>
        <v>6.8089064709658178</v>
      </c>
      <c r="F9" s="3"/>
      <c r="G9" s="13"/>
      <c r="K9" s="20">
        <v>13.773484356688943</v>
      </c>
      <c r="L9" s="10">
        <v>15</v>
      </c>
      <c r="M9" s="21">
        <f t="shared" si="2"/>
        <v>7.6918629423241107</v>
      </c>
      <c r="N9" s="3">
        <v>40</v>
      </c>
      <c r="O9" s="13">
        <f t="shared" si="3"/>
        <v>4.8484848484848488E-7</v>
      </c>
      <c r="S9" s="20">
        <v>11.384398427678819</v>
      </c>
      <c r="T9" s="10">
        <v>15</v>
      </c>
      <c r="U9" s="21">
        <f t="shared" si="4"/>
        <v>6.3576673932903187</v>
      </c>
      <c r="V9" s="3">
        <v>1580</v>
      </c>
      <c r="W9" s="13">
        <f t="shared" si="5"/>
        <v>6.7811158798283271E-5</v>
      </c>
      <c r="AA9" s="20">
        <v>6.3779698916200225</v>
      </c>
      <c r="AB9" s="10">
        <v>20</v>
      </c>
      <c r="AC9" s="21">
        <f t="shared" si="6"/>
        <v>3.5618053490427246</v>
      </c>
      <c r="AD9" s="3">
        <v>0</v>
      </c>
      <c r="AE9" s="13">
        <f t="shared" si="7"/>
        <v>0</v>
      </c>
      <c r="AI9" s="20">
        <v>11.843047863291105</v>
      </c>
      <c r="AJ9" s="10">
        <v>15</v>
      </c>
      <c r="AK9" s="21">
        <f t="shared" si="8"/>
        <v>6.6138021886655167</v>
      </c>
      <c r="AL9" s="3">
        <v>5</v>
      </c>
      <c r="AM9" s="13">
        <f t="shared" si="9"/>
        <v>1.4705882352941179E-6</v>
      </c>
      <c r="AQ9" s="20">
        <v>12.147077352731017</v>
      </c>
      <c r="AR9" s="10">
        <v>15</v>
      </c>
      <c r="AS9" s="21">
        <f t="shared" si="10"/>
        <v>6.7835887947729887</v>
      </c>
      <c r="AT9" s="3"/>
      <c r="AU9" s="13"/>
      <c r="AY9" s="20">
        <v>8.5968867816051215</v>
      </c>
      <c r="AZ9" s="10">
        <v>10</v>
      </c>
      <c r="BA9" s="21">
        <f t="shared" si="12"/>
        <v>4.8009692494892198</v>
      </c>
      <c r="BB9" s="3">
        <v>0.5</v>
      </c>
      <c r="BC9" s="13">
        <f t="shared" si="13"/>
        <v>5.2631578947368423E-8</v>
      </c>
      <c r="BG9" s="28">
        <v>4.8374599999999996E-6</v>
      </c>
      <c r="BH9" s="28">
        <f t="shared" si="14"/>
        <v>5.7726109091467439</v>
      </c>
      <c r="BI9" s="21">
        <f t="shared" si="15"/>
        <v>0.32237399617009999</v>
      </c>
      <c r="BJ9" s="10">
        <v>60</v>
      </c>
      <c r="BK9" s="21">
        <f t="shared" si="17"/>
        <v>74.380920906055067</v>
      </c>
      <c r="BL9" s="3">
        <v>70.794578438413865</v>
      </c>
      <c r="BM9" s="13">
        <f t="shared" si="16"/>
        <v>4.8977881936844618E-3</v>
      </c>
      <c r="BP9" s="21"/>
      <c r="BQ9" s="3"/>
    </row>
    <row r="10" spans="1:69" x14ac:dyDescent="0.25">
      <c r="C10" s="21"/>
      <c r="E10" s="21"/>
      <c r="K10" s="21"/>
      <c r="M10" s="21"/>
      <c r="S10" s="21"/>
      <c r="U10" s="21"/>
      <c r="AA10" s="21"/>
      <c r="AC10" s="21"/>
      <c r="AI10" s="21"/>
      <c r="AK10" s="21"/>
      <c r="AQ10" s="21"/>
      <c r="AS10" s="21"/>
      <c r="AY10" s="21"/>
      <c r="BA10" s="21"/>
      <c r="BO10" t="s">
        <v>23</v>
      </c>
      <c r="BP10" s="21">
        <v>7.2052647183973584E-2</v>
      </c>
      <c r="BQ10" s="3">
        <v>0.10806010409822725</v>
      </c>
    </row>
    <row r="11" spans="1:69" x14ac:dyDescent="0.25">
      <c r="C11" s="23">
        <v>40</v>
      </c>
      <c r="D11" s="24">
        <v>0</v>
      </c>
      <c r="E11" s="25">
        <f>C11*119.84*0.466/1000</f>
        <v>2.2338176000000005</v>
      </c>
      <c r="F11" s="8">
        <v>32500000</v>
      </c>
      <c r="K11" s="25">
        <v>37.799999999999997</v>
      </c>
      <c r="L11" s="24">
        <v>0</v>
      </c>
      <c r="M11" s="25">
        <f>K11*119.84*0.466/1000</f>
        <v>2.1109576320000003</v>
      </c>
      <c r="N11" s="8">
        <v>34000000</v>
      </c>
      <c r="S11" s="25">
        <v>40.799999999999997</v>
      </c>
      <c r="T11" s="24">
        <v>0</v>
      </c>
      <c r="U11" s="25">
        <f>S11*119.84*0.466/1000</f>
        <v>2.2784939519999998</v>
      </c>
      <c r="V11" s="8">
        <v>3149999.9999999995</v>
      </c>
      <c r="AA11" s="25">
        <v>35.9</v>
      </c>
      <c r="AB11" s="24">
        <v>0</v>
      </c>
      <c r="AC11" s="25">
        <f>AA11*119.84*0.466/1000</f>
        <v>2.0048512960000004</v>
      </c>
      <c r="AD11" s="8">
        <v>6149999.9999999991</v>
      </c>
      <c r="AI11" s="25">
        <v>43.3</v>
      </c>
      <c r="AJ11" s="24">
        <v>0</v>
      </c>
      <c r="AK11" s="25">
        <f>AI11*119.84*0.466/1000</f>
        <v>2.4181075520000004</v>
      </c>
      <c r="AL11" s="8">
        <v>2350000</v>
      </c>
      <c r="AQ11" s="25">
        <v>45.5</v>
      </c>
      <c r="AR11" s="24">
        <v>0</v>
      </c>
      <c r="AS11" s="25">
        <f>AQ11*119.84*0.466/1000</f>
        <v>2.5409675200000001</v>
      </c>
      <c r="AT11" s="8">
        <v>2580000</v>
      </c>
      <c r="AY11" s="25">
        <v>28.9</v>
      </c>
      <c r="AZ11" s="24">
        <v>0</v>
      </c>
      <c r="BA11" s="25">
        <f>AY11*119.84*0.466/1000</f>
        <v>1.6139332159999999</v>
      </c>
      <c r="BB11" s="8">
        <v>8900000</v>
      </c>
      <c r="BG11" s="29">
        <v>1.13E-4</v>
      </c>
      <c r="BH11" s="29"/>
      <c r="BI11" s="23"/>
      <c r="BJ11" s="24">
        <v>0</v>
      </c>
      <c r="BK11" s="25">
        <f>BG11*119.84*0.466*1000</f>
        <v>6.3105347200000015</v>
      </c>
      <c r="BL11" s="8">
        <v>2187.7616239495528</v>
      </c>
      <c r="BP11" s="21">
        <v>0.1285753939527578</v>
      </c>
      <c r="BQ11" s="3">
        <v>1.2972832776645829E-2</v>
      </c>
    </row>
    <row r="12" spans="1:69" x14ac:dyDescent="0.25">
      <c r="C12" s="20">
        <v>4.7910555891089297</v>
      </c>
      <c r="D12" s="7">
        <v>5</v>
      </c>
      <c r="E12" s="21">
        <f>C12*119.84*0.466/100</f>
        <v>2.675586074382474</v>
      </c>
      <c r="F12" s="3">
        <v>20350</v>
      </c>
      <c r="G12" s="13">
        <f>F12/F$11</f>
        <v>6.2615384615384616E-4</v>
      </c>
      <c r="K12" s="20">
        <v>4.5523898539833878</v>
      </c>
      <c r="L12" s="7">
        <v>5</v>
      </c>
      <c r="M12" s="21">
        <f>K12*119.84*0.466/100</f>
        <v>2.5423021444723806</v>
      </c>
      <c r="N12" s="3">
        <v>25500</v>
      </c>
      <c r="O12" s="13">
        <f>N12/N$11</f>
        <v>7.5000000000000002E-4</v>
      </c>
      <c r="S12" s="20">
        <v>4.9336422012156653</v>
      </c>
      <c r="T12" s="7">
        <v>5</v>
      </c>
      <c r="U12" s="21">
        <f>S12*119.84*0.466/100</f>
        <v>2.7552141952945739</v>
      </c>
      <c r="V12" s="3">
        <v>32000</v>
      </c>
      <c r="W12" s="13">
        <f>V12/V$11</f>
        <v>1.015873015873016E-2</v>
      </c>
      <c r="AA12" s="20">
        <v>3.1116977244813646</v>
      </c>
      <c r="AB12" s="7">
        <v>5</v>
      </c>
      <c r="AC12" s="21">
        <f>AA12*119.84*0.466/100</f>
        <v>1.7377412857066059</v>
      </c>
      <c r="AD12" s="3">
        <v>28300</v>
      </c>
      <c r="AE12" s="13">
        <f>AD12/AD$11</f>
        <v>4.6016260162601635E-3</v>
      </c>
      <c r="AI12" s="20">
        <v>2.1531042958497495</v>
      </c>
      <c r="AJ12" s="7">
        <v>2</v>
      </c>
      <c r="AK12" s="21">
        <f>AI12*119.84*0.466/100</f>
        <v>1.2024105676761945</v>
      </c>
      <c r="AL12" s="3">
        <v>41000</v>
      </c>
      <c r="AM12" s="13">
        <f>AL12/AL$11</f>
        <v>1.7446808510638297E-2</v>
      </c>
      <c r="AQ12" s="20">
        <v>2.1934785806472901</v>
      </c>
      <c r="AR12" s="7">
        <v>2</v>
      </c>
      <c r="AS12" s="21">
        <f>AQ12*119.84*0.466/100</f>
        <v>1.2249577646682341</v>
      </c>
      <c r="AT12" s="3">
        <v>5000</v>
      </c>
      <c r="AU12" s="13">
        <f>AT12/AT$11</f>
        <v>1.937984496124031E-3</v>
      </c>
      <c r="AY12" s="20">
        <v>0.67538573177119665</v>
      </c>
      <c r="AZ12" s="7">
        <v>1</v>
      </c>
      <c r="BA12" s="21">
        <f>AY12*119.84*0.466/100</f>
        <v>0.37717213360484458</v>
      </c>
      <c r="BB12" s="3">
        <v>1300000</v>
      </c>
      <c r="BC12" s="13">
        <f>BB12/BB$11</f>
        <v>0.14606741573033707</v>
      </c>
      <c r="BG12" s="28">
        <v>2.0975199999999999E-5</v>
      </c>
      <c r="BH12" s="28">
        <f>GEOMEAN(BG11:BG12)*1000000</f>
        <v>48.684675206886197</v>
      </c>
      <c r="BI12" s="21">
        <f>BH12*119.84*0.466/1000</f>
        <v>2.7188171081856511</v>
      </c>
      <c r="BJ12" s="7">
        <v>15</v>
      </c>
      <c r="BK12" s="21">
        <f>(BI12*15)</f>
        <v>40.782256622784764</v>
      </c>
      <c r="BL12" s="3">
        <v>186.20871366628685</v>
      </c>
      <c r="BM12" s="13">
        <f>BL12/BL$11</f>
        <v>8.5113803820237685E-2</v>
      </c>
      <c r="BP12" s="21">
        <v>0.21965406570441609</v>
      </c>
      <c r="BQ12" s="3">
        <v>3.5669662369850049E-4</v>
      </c>
    </row>
    <row r="13" spans="1:69" x14ac:dyDescent="0.25">
      <c r="C13" s="20">
        <v>6.5099302554626624</v>
      </c>
      <c r="D13" s="7">
        <v>7</v>
      </c>
      <c r="E13" s="21">
        <f t="shared" ref="E13:E15" si="18">C13*119.84*0.466/100</f>
        <v>3.6354991948562487</v>
      </c>
      <c r="F13" s="3">
        <v>600</v>
      </c>
      <c r="G13" s="13">
        <f t="shared" ref="G13:G14" si="19">F13/F$11</f>
        <v>1.8461538461538461E-5</v>
      </c>
      <c r="K13" s="20">
        <v>6.1990297972324386</v>
      </c>
      <c r="L13" s="7">
        <v>7</v>
      </c>
      <c r="M13" s="21">
        <f t="shared" ref="M13:M15" si="20">K13*119.84*0.466/100</f>
        <v>3.4618754659955635</v>
      </c>
      <c r="N13" s="3">
        <v>34000</v>
      </c>
      <c r="O13" s="13">
        <f t="shared" ref="O13:O15" si="21">N13/N$11</f>
        <v>1E-3</v>
      </c>
      <c r="S13" s="20">
        <v>6.7300560879510689</v>
      </c>
      <c r="T13" s="7">
        <v>7</v>
      </c>
      <c r="U13" s="21">
        <f t="shared" ref="U13:U15" si="22">S13*119.84*0.466/100</f>
        <v>3.7584294345630616</v>
      </c>
      <c r="V13" s="3">
        <v>3800</v>
      </c>
      <c r="W13" s="13">
        <f t="shared" ref="W13:W15" si="23">V13/V$11</f>
        <v>1.2063492063492066E-3</v>
      </c>
      <c r="AA13" s="20">
        <v>3.7848594730469873</v>
      </c>
      <c r="AB13" s="7">
        <v>7</v>
      </c>
      <c r="AC13" s="21">
        <f t="shared" ref="AC13:AC15" si="24">AA13*119.84*0.466/100</f>
        <v>2.1136714261047715</v>
      </c>
      <c r="AD13" s="3">
        <v>22050</v>
      </c>
      <c r="AE13" s="13">
        <f t="shared" ref="AE13:AE15" si="25">AD13/AD$11</f>
        <v>3.5853658536585372E-3</v>
      </c>
      <c r="AI13" s="20">
        <v>5.0776297509568664</v>
      </c>
      <c r="AJ13" s="7">
        <v>5</v>
      </c>
      <c r="AK13" s="21">
        <f t="shared" ref="AK13:AK15" si="26">AI13*119.84*0.466/100</f>
        <v>2.8356246759927668</v>
      </c>
      <c r="AL13" s="3">
        <v>670</v>
      </c>
      <c r="AM13" s="13">
        <f t="shared" ref="AM13:AM14" si="27">AL13/AL$11</f>
        <v>2.8510638297872342E-4</v>
      </c>
      <c r="AQ13" s="20">
        <v>4.9541434303538709</v>
      </c>
      <c r="AR13" s="7">
        <v>5</v>
      </c>
      <c r="AS13" s="21">
        <f t="shared" ref="AS13:AS15" si="28">AQ13*119.84*0.466/100</f>
        <v>2.7666631969122131</v>
      </c>
      <c r="AT13" s="3">
        <v>500</v>
      </c>
      <c r="AU13" s="13">
        <f t="shared" ref="AU13:AU15" si="29">AT13/AT$11</f>
        <v>1.937984496124031E-4</v>
      </c>
      <c r="AY13" s="20">
        <v>1.2240285484427282</v>
      </c>
      <c r="AZ13" s="7">
        <v>2</v>
      </c>
      <c r="BA13" s="21">
        <f t="shared" ref="BA13:BA15" si="30">AY13*119.84*0.466/100</f>
        <v>0.68356412860345472</v>
      </c>
      <c r="BB13" s="3">
        <v>695000</v>
      </c>
      <c r="BC13" s="13">
        <f t="shared" ref="BC13:BC15" si="31">BB13/BB$11</f>
        <v>7.808988764044944E-2</v>
      </c>
      <c r="BG13" s="28">
        <v>7.2368400000000002E-6</v>
      </c>
      <c r="BH13" s="28">
        <f t="shared" ref="BH13:BH15" si="32">GEOMEAN(BG12:BG13)*1000000</f>
        <v>12.32047752191448</v>
      </c>
      <c r="BI13" s="21">
        <f t="shared" ref="BI13:BI15" si="33">BH13*119.84*0.466/1000</f>
        <v>0.68804248822142378</v>
      </c>
      <c r="BJ13" s="7">
        <v>30</v>
      </c>
      <c r="BK13" s="21">
        <f>BK12+(BI13*15)</f>
        <v>51.102893946106121</v>
      </c>
      <c r="BL13" s="3">
        <v>107.15193052376065</v>
      </c>
      <c r="BM13" s="13">
        <f t="shared" ref="BM13:BM15" si="34">BL13/BL$11</f>
        <v>4.8977881936844617E-2</v>
      </c>
      <c r="BP13" s="21">
        <v>0.41286110495559974</v>
      </c>
      <c r="BQ13" s="3">
        <v>1.9830878763138122E-5</v>
      </c>
    </row>
    <row r="14" spans="1:69" x14ac:dyDescent="0.25">
      <c r="C14" s="20">
        <v>8.8973670464443337</v>
      </c>
      <c r="D14" s="7">
        <v>10</v>
      </c>
      <c r="E14" s="21">
        <f t="shared" si="18"/>
        <v>4.968773775501842</v>
      </c>
      <c r="F14" s="9">
        <v>5</v>
      </c>
      <c r="G14" s="13">
        <f t="shared" si="19"/>
        <v>1.5384615384615385E-7</v>
      </c>
      <c r="K14" s="20">
        <v>8.4992526918301934</v>
      </c>
      <c r="L14" s="7">
        <v>10</v>
      </c>
      <c r="M14" s="21">
        <f t="shared" si="20"/>
        <v>4.7464450624644163</v>
      </c>
      <c r="N14" s="9">
        <v>1900</v>
      </c>
      <c r="O14" s="13">
        <f t="shared" si="21"/>
        <v>5.5882352941176472E-5</v>
      </c>
      <c r="S14" s="20">
        <v>9.2511972838836822</v>
      </c>
      <c r="T14" s="7">
        <v>10</v>
      </c>
      <c r="U14" s="21">
        <f t="shared" si="22"/>
        <v>5.1663718284528919</v>
      </c>
      <c r="V14" s="9">
        <v>100</v>
      </c>
      <c r="W14" s="13">
        <f t="shared" si="23"/>
        <v>3.1746031746031751E-5</v>
      </c>
      <c r="AA14" s="20">
        <v>4.4513026895159742</v>
      </c>
      <c r="AB14" s="7">
        <v>10</v>
      </c>
      <c r="AC14" s="21">
        <f t="shared" si="24"/>
        <v>2.4858495726920298</v>
      </c>
      <c r="AD14" s="9">
        <v>8250</v>
      </c>
      <c r="AE14" s="13">
        <f t="shared" si="25"/>
        <v>1.3414634146341464E-3</v>
      </c>
      <c r="AI14" s="20">
        <v>9.2383850013951054</v>
      </c>
      <c r="AJ14" s="7">
        <v>10</v>
      </c>
      <c r="AK14" s="21">
        <f t="shared" si="26"/>
        <v>5.1592167529231041</v>
      </c>
      <c r="AL14" s="9">
        <v>5</v>
      </c>
      <c r="AM14" s="13">
        <f t="shared" si="27"/>
        <v>2.1276595744680853E-6</v>
      </c>
      <c r="AQ14" s="20">
        <v>6.4951687849468884</v>
      </c>
      <c r="AR14" s="7">
        <v>7</v>
      </c>
      <c r="AS14" s="21">
        <f t="shared" si="28"/>
        <v>3.6272555866962439</v>
      </c>
      <c r="AT14" s="9">
        <v>5</v>
      </c>
      <c r="AU14" s="13">
        <f t="shared" si="29"/>
        <v>1.937984496124031E-6</v>
      </c>
      <c r="AY14" s="20">
        <v>2.3258658436393769</v>
      </c>
      <c r="AZ14" s="7">
        <v>5</v>
      </c>
      <c r="BA14" s="21">
        <f t="shared" si="30"/>
        <v>1.2988900141901221</v>
      </c>
      <c r="BB14" s="9">
        <v>85</v>
      </c>
      <c r="BC14" s="13">
        <f t="shared" si="31"/>
        <v>9.5505617977528089E-6</v>
      </c>
      <c r="BG14" s="28">
        <v>3.90867E-6</v>
      </c>
      <c r="BH14" s="28">
        <f t="shared" si="32"/>
        <v>5.3184978521007222</v>
      </c>
      <c r="BI14" s="21">
        <f t="shared" si="33"/>
        <v>0.29701385268961972</v>
      </c>
      <c r="BJ14" s="7">
        <v>45</v>
      </c>
      <c r="BK14" s="21">
        <f t="shared" ref="BK14:BK15" si="35">BK13+(BI14*15)</f>
        <v>55.558101736450418</v>
      </c>
      <c r="BL14" s="9">
        <v>39.810717055349755</v>
      </c>
      <c r="BM14" s="13">
        <f t="shared" si="34"/>
        <v>1.8197008586099846E-2</v>
      </c>
      <c r="BP14" s="21"/>
    </row>
    <row r="15" spans="1:69" x14ac:dyDescent="0.25">
      <c r="C15" s="20">
        <v>12.416798927588525</v>
      </c>
      <c r="D15" s="10">
        <v>15</v>
      </c>
      <c r="E15" s="21">
        <f t="shared" si="18"/>
        <v>6.9342159950270945</v>
      </c>
      <c r="F15" s="3"/>
      <c r="G15" s="13"/>
      <c r="K15" s="20">
        <v>11.921131476474594</v>
      </c>
      <c r="L15" s="10">
        <v>15</v>
      </c>
      <c r="M15" s="21">
        <f t="shared" si="20"/>
        <v>6.6574083260157337</v>
      </c>
      <c r="N15" s="3">
        <v>20</v>
      </c>
      <c r="O15" s="13">
        <f t="shared" si="21"/>
        <v>5.8823529411764701E-7</v>
      </c>
      <c r="S15" s="20">
        <v>13.029598945698385</v>
      </c>
      <c r="T15" s="10">
        <v>15</v>
      </c>
      <c r="U15" s="21">
        <f t="shared" si="22"/>
        <v>7.276436861460625</v>
      </c>
      <c r="V15" s="3">
        <v>15</v>
      </c>
      <c r="W15" s="13">
        <f t="shared" si="23"/>
        <v>4.7619047619047624E-6</v>
      </c>
      <c r="AA15" s="20">
        <v>5.0280108473253824</v>
      </c>
      <c r="AB15" s="10">
        <v>15</v>
      </c>
      <c r="AC15" s="21">
        <f t="shared" si="24"/>
        <v>2.8079147809365885</v>
      </c>
      <c r="AD15" s="3">
        <v>900</v>
      </c>
      <c r="AE15" s="13">
        <f t="shared" si="25"/>
        <v>1.4634146341463417E-4</v>
      </c>
      <c r="AI15" s="20">
        <v>12.647827025163576</v>
      </c>
      <c r="AJ15" s="10">
        <v>15</v>
      </c>
      <c r="AK15" s="21">
        <f t="shared" si="26"/>
        <v>7.0632346526415093</v>
      </c>
      <c r="AL15" s="3"/>
      <c r="AM15" s="13"/>
      <c r="AQ15" s="20">
        <v>8.4346700713812126</v>
      </c>
      <c r="AR15" s="10">
        <v>10</v>
      </c>
      <c r="AS15" s="21">
        <f t="shared" si="28"/>
        <v>4.7103786139111525</v>
      </c>
      <c r="AT15" s="3">
        <v>0.5</v>
      </c>
      <c r="AU15" s="13">
        <f t="shared" si="29"/>
        <v>1.9379844961240311E-7</v>
      </c>
      <c r="AY15" s="20">
        <v>2.758858595766096</v>
      </c>
      <c r="AZ15" s="10">
        <v>7</v>
      </c>
      <c r="BA15" s="21">
        <f t="shared" si="30"/>
        <v>1.5406967217833978</v>
      </c>
      <c r="BB15" s="3">
        <v>5</v>
      </c>
      <c r="BC15" s="13">
        <f t="shared" si="31"/>
        <v>5.6179775280898874E-7</v>
      </c>
      <c r="BG15" s="28">
        <v>1.4318899999999999E-6</v>
      </c>
      <c r="BH15" s="28">
        <f t="shared" si="32"/>
        <v>2.3657526257620427</v>
      </c>
      <c r="BI15" s="21">
        <f t="shared" si="33"/>
        <v>0.13211649631683664</v>
      </c>
      <c r="BJ15" s="10">
        <v>60</v>
      </c>
      <c r="BK15" s="21">
        <f t="shared" si="35"/>
        <v>57.539849181202968</v>
      </c>
      <c r="BL15" s="3">
        <v>21.877616239495538</v>
      </c>
      <c r="BM15" s="13">
        <f t="shared" si="34"/>
        <v>1.0000000000000004E-2</v>
      </c>
      <c r="BO15" t="s">
        <v>24</v>
      </c>
      <c r="BP15" s="21">
        <v>7.724593994396152E-2</v>
      </c>
      <c r="BQ15" s="3">
        <v>0.22833072540581989</v>
      </c>
    </row>
    <row r="16" spans="1:69" x14ac:dyDescent="0.25">
      <c r="C16" s="21"/>
      <c r="E16" s="21"/>
      <c r="K16" s="21"/>
      <c r="M16" s="21"/>
      <c r="S16" s="21"/>
      <c r="U16" s="21"/>
      <c r="AA16" s="21"/>
      <c r="AC16" s="21"/>
      <c r="AI16" s="21"/>
      <c r="AK16" s="21"/>
      <c r="AQ16" s="21"/>
      <c r="AS16" s="21"/>
      <c r="AY16" s="21"/>
      <c r="BA16" s="21"/>
      <c r="BP16" s="21">
        <v>0.15110718584472088</v>
      </c>
      <c r="BQ16" s="3">
        <v>9.5862879109099811E-2</v>
      </c>
    </row>
    <row r="17" spans="1:69" x14ac:dyDescent="0.25">
      <c r="C17" s="23">
        <v>40</v>
      </c>
      <c r="D17" s="24">
        <v>0</v>
      </c>
      <c r="E17" s="25">
        <f>C17*119.84*0.466/1000</f>
        <v>2.2338176000000005</v>
      </c>
      <c r="F17" s="8">
        <v>11649999.999999998</v>
      </c>
      <c r="K17" s="25">
        <v>43.5</v>
      </c>
      <c r="L17" s="24">
        <v>0</v>
      </c>
      <c r="M17" s="25">
        <f>K17*119.84*0.466/1000</f>
        <v>2.4292766399999999</v>
      </c>
      <c r="N17" s="8">
        <v>34000000</v>
      </c>
      <c r="S17" s="25">
        <v>42</v>
      </c>
      <c r="T17" s="24">
        <v>0</v>
      </c>
      <c r="U17" s="25">
        <f>S17*119.84*0.466/1000</f>
        <v>2.3455084799999999</v>
      </c>
      <c r="V17" s="8">
        <v>41500000</v>
      </c>
      <c r="AA17" s="25">
        <v>41.1</v>
      </c>
      <c r="AB17" s="24">
        <v>0</v>
      </c>
      <c r="AC17" s="25">
        <f>AA17*119.84*0.466/1000</f>
        <v>2.2952475840000002</v>
      </c>
      <c r="AD17" s="8">
        <v>6149999.9999999991</v>
      </c>
      <c r="AI17" s="25">
        <v>35.700000000000003</v>
      </c>
      <c r="AJ17" s="24">
        <v>0</v>
      </c>
      <c r="AK17" s="25">
        <f>AI17*119.84*0.466/1000</f>
        <v>1.9936822080000005</v>
      </c>
      <c r="AL17" s="8">
        <v>5050000</v>
      </c>
      <c r="AQ17" s="25">
        <v>37.1</v>
      </c>
      <c r="AR17" s="24">
        <v>0</v>
      </c>
      <c r="AS17" s="25">
        <f>AQ17*119.84*0.466/1000</f>
        <v>2.0718658240000005</v>
      </c>
      <c r="AT17" s="8">
        <v>20350000</v>
      </c>
      <c r="AY17" s="25">
        <v>39.200000000000003</v>
      </c>
      <c r="AZ17" s="24">
        <v>0</v>
      </c>
      <c r="BA17" s="25">
        <f>AY17*119.84*0.466/1000</f>
        <v>2.1891412480000003</v>
      </c>
      <c r="BB17" s="8">
        <v>1000000.4999999999</v>
      </c>
      <c r="BE17" s="16">
        <v>25</v>
      </c>
      <c r="BF17" s="17">
        <v>7</v>
      </c>
      <c r="BG17" s="29">
        <v>1.13E-4</v>
      </c>
      <c r="BH17" s="29"/>
      <c r="BI17" s="23"/>
      <c r="BJ17" s="24">
        <v>0</v>
      </c>
      <c r="BK17" s="25">
        <f>BG17*119.84*0.466*1000</f>
        <v>6.3105347200000015</v>
      </c>
      <c r="BL17" s="8">
        <v>2187.7616239495528</v>
      </c>
      <c r="BP17" s="21">
        <v>0.28833921008340102</v>
      </c>
      <c r="BQ17" s="3">
        <v>7.4065358965684832E-3</v>
      </c>
    </row>
    <row r="18" spans="1:69" x14ac:dyDescent="0.25">
      <c r="C18" s="20">
        <v>4.8169979421194977</v>
      </c>
      <c r="D18" s="7">
        <v>5</v>
      </c>
      <c r="E18" s="21">
        <f>C18*119.84*0.466/100</f>
        <v>2.690073695567579</v>
      </c>
      <c r="F18" s="3">
        <v>6600</v>
      </c>
      <c r="G18" s="13">
        <f>F18/F$17</f>
        <v>5.6652360515021464E-4</v>
      </c>
      <c r="K18" s="20">
        <v>5.2332253539086899</v>
      </c>
      <c r="L18" s="7">
        <v>5</v>
      </c>
      <c r="M18" s="21">
        <f>K18*119.84*0.466/100</f>
        <v>2.9225177250818657</v>
      </c>
      <c r="N18" s="3">
        <v>640000</v>
      </c>
      <c r="O18" s="13">
        <f>N18/N$17</f>
        <v>1.8823529411764704E-2</v>
      </c>
      <c r="S18" s="20">
        <v>5.0608569372730585</v>
      </c>
      <c r="T18" s="7">
        <v>5</v>
      </c>
      <c r="U18" s="21">
        <f>S18*119.84*0.466/100</f>
        <v>2.8262578243906638</v>
      </c>
      <c r="V18" s="3">
        <v>365000</v>
      </c>
      <c r="W18" s="13">
        <f>V18/V$17</f>
        <v>8.7951807228915657E-3</v>
      </c>
      <c r="AA18" s="20">
        <v>2.1771866374249531</v>
      </c>
      <c r="AB18" s="7">
        <v>5</v>
      </c>
      <c r="AC18" s="21">
        <f>AA18*119.84*0.466/100</f>
        <v>1.2158594572911698</v>
      </c>
      <c r="AD18" s="3">
        <v>26250</v>
      </c>
      <c r="AE18" s="13">
        <f>AD18/AD$17</f>
        <v>4.2682926829268296E-3</v>
      </c>
      <c r="AI18" s="20">
        <v>1.7798046799587541</v>
      </c>
      <c r="AJ18" s="7">
        <v>2</v>
      </c>
      <c r="AK18" s="21">
        <f>AI18*119.84*0.466/100</f>
        <v>0.99393975466355811</v>
      </c>
      <c r="AL18" s="3">
        <v>283000</v>
      </c>
      <c r="AM18" s="13">
        <f>AL18/AL$17</f>
        <v>5.6039603960396041E-2</v>
      </c>
      <c r="AQ18" s="20">
        <v>1.8416157441573962</v>
      </c>
      <c r="AR18" s="7">
        <v>2</v>
      </c>
      <c r="AS18" s="21">
        <f>AQ18*119.84*0.466/100</f>
        <v>1.0284584154339722</v>
      </c>
      <c r="AT18" s="3">
        <v>352500</v>
      </c>
      <c r="AU18" s="13">
        <f>AT18/AT$17</f>
        <v>1.7321867321867322E-2</v>
      </c>
      <c r="AY18" s="20">
        <v>1.956594119604453</v>
      </c>
      <c r="AZ18" s="7">
        <v>2</v>
      </c>
      <c r="BA18" s="21">
        <f>AY18*119.84*0.466/100</f>
        <v>1.092668595107233</v>
      </c>
      <c r="BB18" s="3">
        <v>139500.49999999997</v>
      </c>
      <c r="BC18" s="13">
        <f>BB18/BB$17</f>
        <v>0.13950043024978487</v>
      </c>
      <c r="BG18" s="3">
        <v>8.3204299999999995E-6</v>
      </c>
      <c r="BH18" s="28">
        <f>GEOMEAN(BG17:BG18)*1000000</f>
        <v>30.662820972637203</v>
      </c>
      <c r="BI18" s="21">
        <f>BH18*119.84*0.466/1000</f>
        <v>1.7123787288581527</v>
      </c>
      <c r="BJ18" s="11">
        <v>5.5</v>
      </c>
      <c r="BK18" s="21">
        <f>BI18*(BJ18-BJ17)</f>
        <v>9.4180830087198402</v>
      </c>
      <c r="BL18" s="3">
        <v>1621.8100973589308</v>
      </c>
      <c r="BM18" s="13">
        <f>BL18/BL$5</f>
        <v>0.11220184543019628</v>
      </c>
      <c r="BP18" s="21">
        <v>0.62969956029889573</v>
      </c>
      <c r="BQ18" s="3">
        <v>3.1981928502621764E-5</v>
      </c>
    </row>
    <row r="19" spans="1:69" x14ac:dyDescent="0.25">
      <c r="C19" s="20">
        <v>6.5588298953232229</v>
      </c>
      <c r="D19" s="7">
        <v>7</v>
      </c>
      <c r="E19" s="21">
        <f t="shared" ref="E19:E21" si="36">C19*119.84*0.466/100</f>
        <v>3.662807413894793</v>
      </c>
      <c r="F19" s="3">
        <v>100</v>
      </c>
      <c r="G19" s="13">
        <f t="shared" ref="G19:G20" si="37">F19/F$17</f>
        <v>8.5836909871244648E-6</v>
      </c>
      <c r="K19" s="20">
        <v>7.1264135810631819</v>
      </c>
      <c r="L19" s="7">
        <v>7</v>
      </c>
      <c r="M19" s="21">
        <f t="shared" ref="M19:M21" si="38">K19*119.84*0.466/100</f>
        <v>3.9797770205644905</v>
      </c>
      <c r="N19" s="3">
        <v>10500</v>
      </c>
      <c r="O19" s="13">
        <f t="shared" ref="O19:O21" si="39">N19/N$17</f>
        <v>3.0882352941176471E-4</v>
      </c>
      <c r="S19" s="20">
        <v>6.8941707574841731</v>
      </c>
      <c r="T19" s="7">
        <v>7</v>
      </c>
      <c r="U19" s="21">
        <f t="shared" ref="U19:U21" si="40">S19*119.84*0.466/100</f>
        <v>3.8500799938683703</v>
      </c>
      <c r="V19" s="3">
        <v>23000</v>
      </c>
      <c r="W19" s="13">
        <f t="shared" ref="W19:W21" si="41">V19/V$17</f>
        <v>5.5421686746987952E-4</v>
      </c>
      <c r="AA19" s="20">
        <v>2.702378275352622</v>
      </c>
      <c r="AB19" s="7">
        <v>7</v>
      </c>
      <c r="AC19" s="21">
        <f t="shared" ref="AC19:AC21" si="42">AA19*119.84*0.466/100</f>
        <v>1.5091550383350836</v>
      </c>
      <c r="AD19" s="3">
        <v>8650</v>
      </c>
      <c r="AE19" s="13">
        <f t="shared" ref="AE19:AE21" si="43">AD19/AD$17</f>
        <v>1.4065040650406506E-3</v>
      </c>
      <c r="AI19" s="20">
        <v>4.2225444696526511</v>
      </c>
      <c r="AJ19" s="7">
        <v>5</v>
      </c>
      <c r="AK19" s="21">
        <f t="shared" ref="AK19:AK21" si="44">AI19*119.84*0.466/100</f>
        <v>2.3580985382731896</v>
      </c>
      <c r="AL19" s="3">
        <v>12000</v>
      </c>
      <c r="AM19" s="13">
        <f t="shared" ref="AM19:AM21" si="45">AL19/AL$17</f>
        <v>2.3762376237623762E-3</v>
      </c>
      <c r="AQ19" s="20">
        <v>4.342855327033341</v>
      </c>
      <c r="AR19" s="7">
        <v>5</v>
      </c>
      <c r="AS19" s="21">
        <f t="shared" ref="AS19:AS21" si="46">AQ19*119.84*0.466/100</f>
        <v>2.4252866659452081</v>
      </c>
      <c r="AT19" s="3">
        <v>1200</v>
      </c>
      <c r="AU19" s="13">
        <f t="shared" ref="AU19:AU21" si="47">AT19/AT$17</f>
        <v>5.8968058968058967E-5</v>
      </c>
      <c r="AY19" s="20">
        <v>4.652548887881542</v>
      </c>
      <c r="AZ19" s="7">
        <v>5</v>
      </c>
      <c r="BA19" s="21">
        <f t="shared" ref="BA19:BA21" si="48">AY19*119.84*0.466/100</f>
        <v>2.5982363976525544</v>
      </c>
      <c r="BB19" s="3">
        <v>1950.4999999999998</v>
      </c>
      <c r="BC19" s="13">
        <f t="shared" ref="BC19:BC21" si="49">BB19/BB$17</f>
        <v>1.9504990247504875E-3</v>
      </c>
      <c r="BG19" s="3">
        <v>4.9535600000000001E-6</v>
      </c>
      <c r="BH19" s="28">
        <f t="shared" ref="BH19" si="50">GEOMEAN(BG18:BG19)*1000000</f>
        <v>6.4199493168404373</v>
      </c>
      <c r="BI19" s="21">
        <f t="shared" ref="BI19" si="51">BH19*119.84*0.466/1000</f>
        <v>0.35852489437665364</v>
      </c>
      <c r="BJ19" s="7">
        <v>10</v>
      </c>
      <c r="BK19" s="21">
        <f>BK18+BI19*(BJ19-BJ18)</f>
        <v>11.031445033414782</v>
      </c>
      <c r="BL19" s="3">
        <v>186.20871366628685</v>
      </c>
      <c r="BM19" s="13">
        <f t="shared" ref="BM19" si="52">BL19/BL$5</f>
        <v>1.2882495516931334E-2</v>
      </c>
      <c r="BP19" s="21"/>
      <c r="BQ19" s="3"/>
    </row>
    <row r="20" spans="1:69" x14ac:dyDescent="0.25">
      <c r="C20" s="20">
        <v>8.9915202416758646</v>
      </c>
      <c r="D20" s="7">
        <v>10</v>
      </c>
      <c r="E20" s="21">
        <f t="shared" si="36"/>
        <v>5.0213540416529501</v>
      </c>
      <c r="F20" s="9">
        <v>5</v>
      </c>
      <c r="G20" s="13">
        <f t="shared" si="37"/>
        <v>4.2918454935622322E-7</v>
      </c>
      <c r="K20" s="20">
        <v>9.7713226189243052</v>
      </c>
      <c r="L20" s="7">
        <v>10</v>
      </c>
      <c r="M20" s="21">
        <f t="shared" si="38"/>
        <v>5.4568381103578023</v>
      </c>
      <c r="N20" s="9">
        <v>1500</v>
      </c>
      <c r="O20" s="13">
        <f t="shared" si="39"/>
        <v>4.4117647058823532E-5</v>
      </c>
      <c r="S20" s="20">
        <v>9.4578649471865575</v>
      </c>
      <c r="T20" s="7">
        <v>10</v>
      </c>
      <c r="U20" s="21">
        <f t="shared" si="40"/>
        <v>5.2817862943621003</v>
      </c>
      <c r="V20" s="9">
        <v>850</v>
      </c>
      <c r="W20" s="13">
        <f t="shared" si="41"/>
        <v>2.0481927710843373E-5</v>
      </c>
      <c r="AA20" s="20">
        <v>3.2602749923843324</v>
      </c>
      <c r="AB20" s="7">
        <v>10</v>
      </c>
      <c r="AC20" s="21">
        <f t="shared" si="42"/>
        <v>1.820714914706997</v>
      </c>
      <c r="AD20" s="9">
        <v>1125</v>
      </c>
      <c r="AE20" s="13">
        <f t="shared" si="43"/>
        <v>1.8292682926829271E-4</v>
      </c>
      <c r="AI20" s="20">
        <v>7.7557715486445904</v>
      </c>
      <c r="AJ20" s="7">
        <v>10</v>
      </c>
      <c r="AK20" s="21">
        <f t="shared" si="44"/>
        <v>4.3312447467353863</v>
      </c>
      <c r="AL20" s="9">
        <v>95</v>
      </c>
      <c r="AM20" s="13">
        <f t="shared" si="45"/>
        <v>1.8811881188118811E-5</v>
      </c>
      <c r="AQ20" s="20">
        <v>5.851689718612076</v>
      </c>
      <c r="AR20" s="7">
        <v>7</v>
      </c>
      <c r="AS20" s="21">
        <f t="shared" si="46"/>
        <v>3.2679018707936764</v>
      </c>
      <c r="AT20" s="9">
        <v>5</v>
      </c>
      <c r="AU20" s="13">
        <f t="shared" si="47"/>
        <v>2.4570024570024571E-7</v>
      </c>
      <c r="AY20" s="20">
        <v>8.5764874312111559</v>
      </c>
      <c r="AZ20" s="7">
        <v>10</v>
      </c>
      <c r="BA20" s="21">
        <f t="shared" si="48"/>
        <v>4.7895771425045668</v>
      </c>
      <c r="BB20" s="9">
        <v>20.499999999999996</v>
      </c>
      <c r="BC20" s="13">
        <f t="shared" si="49"/>
        <v>2.0499989750005123E-5</v>
      </c>
      <c r="BG20" s="28"/>
      <c r="BH20" s="28"/>
      <c r="BI20" s="21"/>
      <c r="BJ20" s="7"/>
      <c r="BK20" s="21"/>
      <c r="BL20" s="9"/>
      <c r="BM20" s="13"/>
      <c r="BO20" t="s">
        <v>25</v>
      </c>
      <c r="BP20" s="21">
        <v>7.2922529561338503E-2</v>
      </c>
      <c r="BQ20" s="3">
        <v>0.42424003940313054</v>
      </c>
    </row>
    <row r="21" spans="1:69" x14ac:dyDescent="0.25">
      <c r="C21" s="20">
        <v>12.609258226804746</v>
      </c>
      <c r="D21" s="10">
        <v>15</v>
      </c>
      <c r="E21" s="21">
        <f t="shared" si="36"/>
        <v>7.04169573749531</v>
      </c>
      <c r="F21" s="3"/>
      <c r="G21" s="13"/>
      <c r="K21" s="20">
        <v>13.70662549506747</v>
      </c>
      <c r="L21" s="10">
        <v>15</v>
      </c>
      <c r="M21" s="21">
        <f t="shared" si="38"/>
        <v>7.6545253168726086</v>
      </c>
      <c r="N21" s="3">
        <v>30</v>
      </c>
      <c r="O21" s="13">
        <f t="shared" si="39"/>
        <v>8.8235294117647062E-7</v>
      </c>
      <c r="S21" s="20">
        <v>13.278103234669357</v>
      </c>
      <c r="T21" s="10">
        <v>15</v>
      </c>
      <c r="U21" s="21">
        <f t="shared" si="40"/>
        <v>7.4152151750553355</v>
      </c>
      <c r="V21" s="3">
        <v>85</v>
      </c>
      <c r="W21" s="13">
        <f t="shared" si="41"/>
        <v>2.0481927710843372E-6</v>
      </c>
      <c r="AA21" s="20">
        <v>3.7990806071551741</v>
      </c>
      <c r="AB21" s="10">
        <v>15</v>
      </c>
      <c r="AC21" s="21">
        <f t="shared" si="42"/>
        <v>2.1216132810204784</v>
      </c>
      <c r="AD21" s="3">
        <v>430</v>
      </c>
      <c r="AE21" s="13">
        <f t="shared" si="43"/>
        <v>6.9918699186991877E-5</v>
      </c>
      <c r="AI21" s="20">
        <v>10.712210179769018</v>
      </c>
      <c r="AJ21" s="10">
        <v>15</v>
      </c>
      <c r="AK21" s="21">
        <f t="shared" si="44"/>
        <v>5.9822809086167998</v>
      </c>
      <c r="AL21" s="3">
        <v>5</v>
      </c>
      <c r="AM21" s="13">
        <f t="shared" si="45"/>
        <v>9.9009900990099017E-7</v>
      </c>
      <c r="AQ21" s="20">
        <v>7.9009534242435633</v>
      </c>
      <c r="AR21" s="10">
        <v>10</v>
      </c>
      <c r="AS21" s="21">
        <f t="shared" si="46"/>
        <v>4.4123222039638854</v>
      </c>
      <c r="AT21" s="3">
        <v>4.5</v>
      </c>
      <c r="AU21" s="13">
        <f t="shared" si="47"/>
        <v>2.2113022113022113E-7</v>
      </c>
      <c r="AY21" s="20">
        <v>11.885919328194106</v>
      </c>
      <c r="AZ21" s="10">
        <v>15</v>
      </c>
      <c r="BA21" s="21">
        <f t="shared" si="48"/>
        <v>6.6377439468750428</v>
      </c>
      <c r="BB21" s="3">
        <v>0.5</v>
      </c>
      <c r="BC21" s="13">
        <f t="shared" si="49"/>
        <v>4.9999975000012507E-7</v>
      </c>
      <c r="BG21" s="28"/>
      <c r="BH21" s="28"/>
      <c r="BI21" s="21"/>
      <c r="BJ21" s="10"/>
      <c r="BK21" s="21"/>
      <c r="BL21" s="3"/>
      <c r="BM21" s="13"/>
      <c r="BP21" s="21">
        <v>0.1420471921721152</v>
      </c>
      <c r="BQ21" s="3">
        <v>0.21280036875475106</v>
      </c>
    </row>
    <row r="22" spans="1:69" x14ac:dyDescent="0.25">
      <c r="C22" s="21"/>
      <c r="E22" s="21"/>
      <c r="K22" s="21"/>
      <c r="M22" s="21"/>
      <c r="S22" s="21"/>
      <c r="U22" s="21"/>
      <c r="AA22" s="21"/>
      <c r="AC22" s="21"/>
      <c r="AI22" s="21"/>
      <c r="AK22" s="21"/>
      <c r="AQ22" s="21"/>
      <c r="AS22" s="21"/>
      <c r="AY22" s="21"/>
      <c r="BA22" s="21"/>
      <c r="BP22" s="21">
        <v>0.26476079987740614</v>
      </c>
      <c r="BQ22" s="3">
        <v>3.7917773084572712E-2</v>
      </c>
    </row>
    <row r="23" spans="1:69" x14ac:dyDescent="0.25">
      <c r="C23" s="23">
        <v>41.9</v>
      </c>
      <c r="D23" s="24">
        <v>0</v>
      </c>
      <c r="E23" s="25">
        <f>C23*119.84*0.466/1000</f>
        <v>2.3399239359999999</v>
      </c>
      <c r="F23" s="8">
        <v>15499999.999999998</v>
      </c>
      <c r="I23" s="16">
        <v>5</v>
      </c>
      <c r="J23" s="17">
        <v>7</v>
      </c>
      <c r="K23" s="25">
        <v>34.6</v>
      </c>
      <c r="L23" s="24">
        <v>0</v>
      </c>
      <c r="M23" s="25">
        <f>K23*119.84*0.466/1000</f>
        <v>1.932252224</v>
      </c>
      <c r="N23" s="8">
        <v>81000000</v>
      </c>
      <c r="Q23" s="16">
        <v>5</v>
      </c>
      <c r="R23" s="17">
        <v>7</v>
      </c>
      <c r="S23" s="25">
        <v>37.5</v>
      </c>
      <c r="T23" s="24">
        <v>0</v>
      </c>
      <c r="U23" s="25">
        <f>S23*119.84*0.466/1000</f>
        <v>2.0942040000000004</v>
      </c>
      <c r="V23" s="8">
        <v>26449999.999999996</v>
      </c>
      <c r="Y23" s="16">
        <v>5</v>
      </c>
      <c r="Z23" s="17">
        <v>7</v>
      </c>
      <c r="AA23" s="25">
        <v>33.1</v>
      </c>
      <c r="AB23" s="24">
        <v>0</v>
      </c>
      <c r="AC23" s="25">
        <f>AA23*119.84*0.466/1000</f>
        <v>1.8484840640000002</v>
      </c>
      <c r="AD23" s="8">
        <v>1290000</v>
      </c>
      <c r="AG23" s="16">
        <v>5</v>
      </c>
      <c r="AH23" s="17">
        <v>7</v>
      </c>
      <c r="AI23" s="25">
        <v>32.9</v>
      </c>
      <c r="AJ23" s="24">
        <v>0</v>
      </c>
      <c r="AK23" s="25">
        <f>AI23*119.84*0.466/1000</f>
        <v>1.837314976</v>
      </c>
      <c r="AL23" s="8">
        <v>2550000</v>
      </c>
      <c r="AO23" s="16">
        <v>25</v>
      </c>
      <c r="AP23" s="17">
        <v>7</v>
      </c>
      <c r="AQ23" s="25">
        <v>36.4</v>
      </c>
      <c r="AR23" s="24">
        <v>0</v>
      </c>
      <c r="AS23" s="25">
        <f>AQ23*119.84*0.466/1000</f>
        <v>2.0327740160000003</v>
      </c>
      <c r="AT23" s="8">
        <v>17050000</v>
      </c>
      <c r="AW23" s="16">
        <v>25</v>
      </c>
      <c r="AX23" s="17">
        <v>7</v>
      </c>
      <c r="AY23" s="25">
        <v>35.6</v>
      </c>
      <c r="AZ23" s="24">
        <v>0</v>
      </c>
      <c r="BA23" s="25">
        <f>AY23*119.84*0.466/1000</f>
        <v>1.9880976640000001</v>
      </c>
      <c r="BB23" s="8">
        <v>7099999.9999999991</v>
      </c>
      <c r="BG23" s="8">
        <v>1.0507E-4</v>
      </c>
      <c r="BH23" s="29"/>
      <c r="BI23" s="23"/>
      <c r="BJ23" s="24">
        <v>0</v>
      </c>
      <c r="BK23" s="25">
        <f>BG23*119.84*0.466*1000</f>
        <v>5.8676803808000004</v>
      </c>
      <c r="BL23" s="8">
        <v>3715.352290971724</v>
      </c>
      <c r="BP23" s="21">
        <v>0.52507567233423713</v>
      </c>
      <c r="BQ23" s="3">
        <v>2.5680974159154953E-3</v>
      </c>
    </row>
    <row r="24" spans="1:69" x14ac:dyDescent="0.25">
      <c r="C24" s="20">
        <v>5.0085546663750131</v>
      </c>
      <c r="D24" s="7">
        <v>5</v>
      </c>
      <c r="E24" s="21">
        <f>C24*119.84*0.466/100</f>
        <v>2.7970493910776582</v>
      </c>
      <c r="F24" s="3">
        <v>23550</v>
      </c>
      <c r="G24" s="13">
        <f>F24/F$23</f>
        <v>1.5193548387096776E-3</v>
      </c>
      <c r="K24" s="20">
        <v>0.81000173067178771</v>
      </c>
      <c r="L24" s="7">
        <v>1</v>
      </c>
      <c r="M24" s="21">
        <f>K24*119.84*0.466/100</f>
        <v>0.45234903050127484</v>
      </c>
      <c r="N24" s="3">
        <v>11300000</v>
      </c>
      <c r="O24" s="13">
        <f>N24/N$23</f>
        <v>0.13950617283950617</v>
      </c>
      <c r="S24" s="20">
        <v>0.87156561396164156</v>
      </c>
      <c r="T24" s="7">
        <v>1</v>
      </c>
      <c r="U24" s="21">
        <f>S24*119.84*0.466/100</f>
        <v>0.48672965200558016</v>
      </c>
      <c r="V24" s="3">
        <v>5849999.9999999991</v>
      </c>
      <c r="W24" s="13">
        <f>V24/V$23</f>
        <v>0.22117202268431002</v>
      </c>
      <c r="AA24" s="20">
        <v>3.1944129329647497</v>
      </c>
      <c r="AB24" s="7">
        <v>5</v>
      </c>
      <c r="AC24" s="21">
        <f>AA24*119.84*0.466/100</f>
        <v>1.7839339578310698</v>
      </c>
      <c r="AD24" s="3">
        <v>5100</v>
      </c>
      <c r="AE24" s="13">
        <f>AD24/AD$23</f>
        <v>3.9534883720930229E-3</v>
      </c>
      <c r="AI24" s="20">
        <v>1.4408213288760234</v>
      </c>
      <c r="AJ24" s="7">
        <v>2</v>
      </c>
      <c r="AK24" s="21">
        <f>AI24*119.84*0.466/100</f>
        <v>0.80463301072466242</v>
      </c>
      <c r="AL24" s="3">
        <v>161000</v>
      </c>
      <c r="AM24" s="13">
        <f>AL24/AL$23</f>
        <v>6.3137254901960788E-2</v>
      </c>
      <c r="AQ24" s="20">
        <v>1.579448146548492</v>
      </c>
      <c r="AR24" s="7">
        <v>2</v>
      </c>
      <c r="AS24" s="21">
        <f>AQ24*119.84*0.466/100</f>
        <v>0.88204976701185023</v>
      </c>
      <c r="AT24" s="3">
        <v>58500</v>
      </c>
      <c r="AU24" s="13">
        <f>AT24/AT$23</f>
        <v>3.43108504398827E-3</v>
      </c>
      <c r="AY24" s="20">
        <v>0.81708412393127605</v>
      </c>
      <c r="AZ24" s="7">
        <v>1</v>
      </c>
      <c r="BA24" s="21">
        <f>AY24*119.84*0.466/100</f>
        <v>0.45630422417956645</v>
      </c>
      <c r="BB24" s="3">
        <v>295000</v>
      </c>
      <c r="BC24" s="13">
        <f>BB24/BB$23</f>
        <v>4.1549295774647894E-2</v>
      </c>
      <c r="BG24" s="3">
        <v>4.0247699999999996E-6</v>
      </c>
      <c r="BH24" s="28">
        <f>GEOMEAN(BG23:BG24)*1000000</f>
        <v>20.564109120017815</v>
      </c>
      <c r="BI24" s="21">
        <f>BH24*119.84*0.466/1000</f>
        <v>1.1484117220154075</v>
      </c>
      <c r="BJ24" s="7">
        <v>10</v>
      </c>
      <c r="BK24" s="21">
        <f>BI24*(BJ24-BJ23)</f>
        <v>11.484117220154076</v>
      </c>
      <c r="BL24" s="3">
        <v>512.86138399136519</v>
      </c>
      <c r="BM24" s="13">
        <f>BL24/BL$11</f>
        <v>0.23442288153199234</v>
      </c>
      <c r="BP24" s="21"/>
    </row>
    <row r="25" spans="1:69" x14ac:dyDescent="0.25">
      <c r="C25" s="20">
        <v>6.8004744175638159</v>
      </c>
      <c r="D25" s="7">
        <v>7</v>
      </c>
      <c r="E25" s="21">
        <f t="shared" ref="E25:E27" si="53">C25*119.84*0.466/100</f>
        <v>3.7977548605759508</v>
      </c>
      <c r="F25" s="3">
        <v>150</v>
      </c>
      <c r="G25" s="13">
        <f t="shared" ref="G25:G26" si="54">F25/F$23</f>
        <v>9.6774193548387104E-6</v>
      </c>
      <c r="K25" s="20">
        <v>1.4727148634699099</v>
      </c>
      <c r="L25" s="7">
        <v>2</v>
      </c>
      <c r="M25" s="21">
        <f t="shared" ref="M25:M27" si="55">K25*119.84*0.466/100</f>
        <v>0.8224440954501705</v>
      </c>
      <c r="N25" s="3">
        <v>950000</v>
      </c>
      <c r="O25" s="13">
        <f t="shared" ref="O25:O27" si="56">N25/N$23</f>
        <v>1.1728395061728396E-2</v>
      </c>
      <c r="S25" s="20">
        <v>1.5739381576628193</v>
      </c>
      <c r="T25" s="7">
        <v>2</v>
      </c>
      <c r="U25" s="21">
        <f t="shared" ref="U25:U27" si="57">S25*119.84*0.466/100</f>
        <v>0.87897268947469509</v>
      </c>
      <c r="V25" s="3">
        <v>630000</v>
      </c>
      <c r="W25" s="13">
        <f t="shared" ref="W25:W27" si="58">V25/V$23</f>
        <v>2.3818525519848775E-2</v>
      </c>
      <c r="AA25" s="20">
        <v>4.9275263673405867</v>
      </c>
      <c r="AB25" s="7">
        <v>10</v>
      </c>
      <c r="AC25" s="21">
        <f t="shared" ref="AC25:AC27" si="59">AA25*119.84*0.466/100</f>
        <v>2.7517987809573672</v>
      </c>
      <c r="AD25" s="3">
        <v>365</v>
      </c>
      <c r="AE25" s="13">
        <f t="shared" ref="AE25:AE27" si="60">AD25/AD$23</f>
        <v>2.8294573643410851E-4</v>
      </c>
      <c r="AI25" s="20">
        <v>2.8657578556013164</v>
      </c>
      <c r="AJ25" s="7">
        <v>5</v>
      </c>
      <c r="AK25" s="21">
        <f t="shared" ref="AK25:AK27" si="61">AI25*119.84*0.466/100</f>
        <v>1.60039508379512</v>
      </c>
      <c r="AL25" s="3">
        <v>4150</v>
      </c>
      <c r="AM25" s="13">
        <f t="shared" ref="AM25:AM26" si="62">AL25/AL$23</f>
        <v>1.6274509803921569E-3</v>
      </c>
      <c r="AQ25" s="20">
        <v>3.1019023734367104</v>
      </c>
      <c r="AR25" s="7">
        <v>5</v>
      </c>
      <c r="AS25" s="21">
        <f t="shared" ref="AS25:AS27" si="63">AQ25*119.84*0.466/100</f>
        <v>1.7322710288161745</v>
      </c>
      <c r="AT25" s="3">
        <v>205</v>
      </c>
      <c r="AU25" s="13">
        <f t="shared" ref="AU25:AU27" si="64">AT25/AT$23</f>
        <v>1.2023460410557185E-5</v>
      </c>
      <c r="AY25" s="20">
        <v>1.456996009445874</v>
      </c>
      <c r="AZ25" s="7">
        <v>2</v>
      </c>
      <c r="BA25" s="21">
        <f t="shared" ref="BA25:BA27" si="65">AY25*119.84*0.466/100</f>
        <v>0.81366583225749001</v>
      </c>
      <c r="BB25" s="3">
        <v>3150</v>
      </c>
      <c r="BC25" s="13">
        <f t="shared" ref="BC25:BC26" si="66">BB25/BB$23</f>
        <v>4.43661971830986E-4</v>
      </c>
      <c r="BG25" s="3">
        <v>8.1269299999999998E-7</v>
      </c>
      <c r="BH25" s="28">
        <f t="shared" ref="BH25:BH26" si="67">GEOMEAN(BG24:BG25)*1000000</f>
        <v>1.8085636305117936</v>
      </c>
      <c r="BI25" s="21">
        <f t="shared" ref="BI25:BI26" si="68">BH25*119.84*0.466/1000</f>
        <v>0.10100003171392855</v>
      </c>
      <c r="BJ25" s="7">
        <v>20</v>
      </c>
      <c r="BK25" s="21">
        <f>BK24+BI25*(BJ25-BJ24)</f>
        <v>12.494117537293361</v>
      </c>
      <c r="BL25" s="3">
        <v>331.13112148259137</v>
      </c>
      <c r="BM25" s="13">
        <f t="shared" ref="BM25:BM26" si="69">BL25/BL$11</f>
        <v>0.15135612484362093</v>
      </c>
      <c r="BO25" t="s">
        <v>26</v>
      </c>
      <c r="BP25" s="21">
        <v>0.10434372687450258</v>
      </c>
      <c r="BQ25" s="3">
        <v>0.32664185398586532</v>
      </c>
    </row>
    <row r="26" spans="1:69" x14ac:dyDescent="0.25">
      <c r="C26" s="20">
        <v>9.2845330993969988</v>
      </c>
      <c r="D26" s="7">
        <v>10</v>
      </c>
      <c r="E26" s="21">
        <f t="shared" si="53"/>
        <v>5.1849883613038914</v>
      </c>
      <c r="F26" s="9">
        <v>10</v>
      </c>
      <c r="G26" s="13">
        <f t="shared" si="54"/>
        <v>6.451612903225807E-7</v>
      </c>
      <c r="K26" s="20">
        <v>2.8214836071288141</v>
      </c>
      <c r="L26" s="7">
        <v>5</v>
      </c>
      <c r="M26" s="21">
        <f t="shared" si="55"/>
        <v>1.5756699349289576</v>
      </c>
      <c r="N26" s="9">
        <v>630</v>
      </c>
      <c r="O26" s="13">
        <f t="shared" si="56"/>
        <v>7.7777777777777775E-6</v>
      </c>
      <c r="S26" s="20">
        <v>2.9637019806929841</v>
      </c>
      <c r="T26" s="7">
        <v>5</v>
      </c>
      <c r="U26" s="21">
        <f t="shared" si="57"/>
        <v>1.655092411406712</v>
      </c>
      <c r="V26" s="9">
        <v>960</v>
      </c>
      <c r="W26" s="13">
        <f t="shared" si="58"/>
        <v>3.629489603024575E-5</v>
      </c>
      <c r="AA26" s="20">
        <v>5.8678187589151092</v>
      </c>
      <c r="AB26" s="7">
        <v>15</v>
      </c>
      <c r="AC26" s="21">
        <f t="shared" si="59"/>
        <v>3.2769092043186823</v>
      </c>
      <c r="AD26" s="9">
        <v>150</v>
      </c>
      <c r="AE26" s="13">
        <f t="shared" si="60"/>
        <v>1.1627906976744187E-4</v>
      </c>
      <c r="AI26" s="20">
        <v>4.0968081909168355</v>
      </c>
      <c r="AJ26" s="7">
        <v>10</v>
      </c>
      <c r="AK26" s="21">
        <f t="shared" si="61"/>
        <v>2.2878805601735466</v>
      </c>
      <c r="AL26" s="9">
        <v>5</v>
      </c>
      <c r="AM26" s="13">
        <f t="shared" si="62"/>
        <v>1.9607843137254902E-6</v>
      </c>
      <c r="AQ26" s="20">
        <v>4.3657915423243727</v>
      </c>
      <c r="AR26" s="7">
        <v>10</v>
      </c>
      <c r="AS26" s="21">
        <f t="shared" si="63"/>
        <v>2.4380954962938328</v>
      </c>
      <c r="AT26" s="9">
        <v>5</v>
      </c>
      <c r="AU26" s="13">
        <f t="shared" si="64"/>
        <v>2.9325513196480937E-7</v>
      </c>
      <c r="AY26" s="20">
        <v>2.6580246866018649</v>
      </c>
      <c r="AZ26" s="7">
        <v>5</v>
      </c>
      <c r="BA26" s="21">
        <f t="shared" si="65"/>
        <v>1.4843855815414326</v>
      </c>
      <c r="BB26" s="9">
        <v>5</v>
      </c>
      <c r="BC26" s="13">
        <f t="shared" si="66"/>
        <v>7.0422535211267616E-7</v>
      </c>
      <c r="BG26" s="3">
        <v>3.0959800000000002E-7</v>
      </c>
      <c r="BH26" s="28">
        <f t="shared" si="67"/>
        <v>0.50160554962440362</v>
      </c>
      <c r="BI26" s="21">
        <f t="shared" si="68"/>
        <v>2.8012382625216659E-2</v>
      </c>
      <c r="BJ26" s="7">
        <v>30</v>
      </c>
      <c r="BK26" s="21">
        <f>BK25+BI26*(BJ26-BJ25)</f>
        <v>12.774241363545528</v>
      </c>
      <c r="BL26" s="9">
        <v>331.13112148259137</v>
      </c>
      <c r="BM26" s="13">
        <f t="shared" si="69"/>
        <v>0.15135612484362093</v>
      </c>
      <c r="BP26" s="21">
        <v>0.19292661761495938</v>
      </c>
      <c r="BQ26" s="3">
        <v>0.17393741829374368</v>
      </c>
    </row>
    <row r="27" spans="1:69" x14ac:dyDescent="0.25">
      <c r="C27" s="20">
        <v>12.935085559654436</v>
      </c>
      <c r="D27" s="10">
        <v>15</v>
      </c>
      <c r="E27" s="21">
        <f t="shared" si="53"/>
        <v>7.2236554451654831</v>
      </c>
      <c r="F27" s="3"/>
      <c r="G27" s="13"/>
      <c r="K27" s="20">
        <v>3.3613879499276291</v>
      </c>
      <c r="L27" s="10">
        <v>7</v>
      </c>
      <c r="M27" s="21">
        <f t="shared" si="55"/>
        <v>1.8771818907440645</v>
      </c>
      <c r="N27" s="3">
        <v>20</v>
      </c>
      <c r="O27" s="13">
        <f t="shared" si="56"/>
        <v>2.4691358024691359E-7</v>
      </c>
      <c r="S27" s="20">
        <v>3.4986663506274436</v>
      </c>
      <c r="T27" s="10">
        <v>7</v>
      </c>
      <c r="U27" s="21">
        <f t="shared" si="57"/>
        <v>1.9538456176398387</v>
      </c>
      <c r="V27" s="3">
        <v>20</v>
      </c>
      <c r="W27" s="13">
        <f t="shared" si="58"/>
        <v>7.5614366729678653E-7</v>
      </c>
      <c r="AA27" s="20">
        <v>6.3779698916200225</v>
      </c>
      <c r="AB27" s="10">
        <v>20</v>
      </c>
      <c r="AC27" s="21">
        <f t="shared" si="59"/>
        <v>3.5618053490427246</v>
      </c>
      <c r="AD27" s="3">
        <v>15</v>
      </c>
      <c r="AE27" s="13">
        <f t="shared" si="60"/>
        <v>1.1627906976744185E-5</v>
      </c>
      <c r="AI27" s="20">
        <v>4.6256333758913213</v>
      </c>
      <c r="AJ27" s="10">
        <v>15</v>
      </c>
      <c r="AK27" s="21">
        <f t="shared" si="61"/>
        <v>2.5832053115533626</v>
      </c>
      <c r="AL27" s="3"/>
      <c r="AM27" s="13"/>
      <c r="AQ27" s="20">
        <v>4.8807709449358452</v>
      </c>
      <c r="AR27" s="10">
        <v>15</v>
      </c>
      <c r="AS27" s="21">
        <f t="shared" si="63"/>
        <v>2.7256880095915808</v>
      </c>
      <c r="AT27" s="3">
        <v>15</v>
      </c>
      <c r="AU27" s="13">
        <f t="shared" si="64"/>
        <v>8.7976539589442811E-7</v>
      </c>
      <c r="AY27" s="20">
        <v>3.0872895927175872</v>
      </c>
      <c r="AZ27" s="10">
        <v>7</v>
      </c>
      <c r="BA27" s="21">
        <f t="shared" si="65"/>
        <v>1.7241104571273447</v>
      </c>
      <c r="BB27" s="3"/>
      <c r="BC27" s="13"/>
      <c r="BG27" s="28"/>
      <c r="BH27" s="28"/>
      <c r="BI27" s="21"/>
      <c r="BJ27" s="10"/>
      <c r="BK27" s="21"/>
      <c r="BL27" s="3"/>
      <c r="BM27" s="13"/>
      <c r="BP27" s="21">
        <v>0.35695025910190092</v>
      </c>
      <c r="BQ27" s="3">
        <v>2.4543891547206806E-2</v>
      </c>
    </row>
    <row r="28" spans="1:69" x14ac:dyDescent="0.25">
      <c r="C28" s="21"/>
      <c r="E28" s="21"/>
      <c r="K28" s="21"/>
      <c r="M28" s="21"/>
      <c r="S28" s="21"/>
      <c r="U28" s="21"/>
      <c r="AA28" s="21"/>
      <c r="AC28" s="21"/>
      <c r="AI28" s="21"/>
      <c r="AK28" s="21"/>
      <c r="AQ28" s="21"/>
      <c r="AS28" s="21"/>
      <c r="AY28" s="21"/>
      <c r="BA28" s="21"/>
      <c r="BP28" s="21">
        <v>0.77230592443410495</v>
      </c>
      <c r="BQ28" s="3">
        <v>1.7801846950259782E-3</v>
      </c>
    </row>
    <row r="29" spans="1:69" x14ac:dyDescent="0.25">
      <c r="A29" s="16">
        <v>5</v>
      </c>
      <c r="B29" s="17">
        <v>7</v>
      </c>
      <c r="C29" s="25">
        <v>34.1</v>
      </c>
      <c r="D29" s="24">
        <v>0</v>
      </c>
      <c r="E29" s="25">
        <f>C29*119.84*0.466/1000</f>
        <v>1.9043295040000003</v>
      </c>
      <c r="F29" s="8">
        <v>23949999.999999996</v>
      </c>
      <c r="K29" s="25">
        <v>35</v>
      </c>
      <c r="L29" s="24">
        <v>0</v>
      </c>
      <c r="M29" s="25">
        <f>K29*119.84*0.466/1000</f>
        <v>1.9545904000000003</v>
      </c>
      <c r="N29" s="8">
        <v>34500000</v>
      </c>
      <c r="S29" s="25">
        <v>29.1</v>
      </c>
      <c r="T29" s="24">
        <v>0</v>
      </c>
      <c r="U29" s="25">
        <f>S29*119.84*0.466/1000</f>
        <v>1.6251023040000001</v>
      </c>
      <c r="V29" s="8">
        <v>22000000</v>
      </c>
      <c r="AA29" s="25">
        <v>35.6</v>
      </c>
      <c r="AB29" s="24">
        <v>0</v>
      </c>
      <c r="AC29" s="25">
        <f>AA29*119.84*0.466/1000</f>
        <v>1.9880976640000001</v>
      </c>
      <c r="AD29" s="8">
        <v>790000</v>
      </c>
      <c r="AI29" s="25">
        <v>33.200000000000003</v>
      </c>
      <c r="AJ29" s="24">
        <v>0</v>
      </c>
      <c r="AK29" s="25">
        <f>AI29*119.84*0.466/1000</f>
        <v>1.8540686080000002</v>
      </c>
      <c r="AL29" s="8">
        <v>4099999.9999999995</v>
      </c>
      <c r="AQ29" s="25">
        <v>31.3</v>
      </c>
      <c r="AR29" s="24">
        <v>0</v>
      </c>
      <c r="AS29" s="25">
        <f>AQ29*119.84*0.466/1000</f>
        <v>1.7479622720000003</v>
      </c>
      <c r="AT29" s="8">
        <v>12699999.999999998</v>
      </c>
      <c r="AY29" s="25">
        <v>32.9</v>
      </c>
      <c r="AZ29" s="24">
        <v>0</v>
      </c>
      <c r="BA29" s="25">
        <f>AY29*119.84*0.466/1000</f>
        <v>1.837314976</v>
      </c>
      <c r="BB29" s="8">
        <v>3599999.9999999995</v>
      </c>
      <c r="BP29" s="21"/>
      <c r="BQ29" s="3"/>
    </row>
    <row r="30" spans="1:69" x14ac:dyDescent="0.25">
      <c r="C30" s="20">
        <v>0.79555683441360792</v>
      </c>
      <c r="D30" s="7">
        <v>1</v>
      </c>
      <c r="E30" s="21">
        <f>C30*119.84*0.466/100</f>
        <v>0.44428221462835077</v>
      </c>
      <c r="F30" s="3">
        <v>10100000</v>
      </c>
      <c r="G30" s="13">
        <f>F30/F$29</f>
        <v>0.4217118997912318</v>
      </c>
      <c r="K30" s="20">
        <v>0.82114936419177587</v>
      </c>
      <c r="L30" s="7">
        <v>1</v>
      </c>
      <c r="M30" s="21">
        <f>K30*119.84*0.466/100</f>
        <v>0.45857447549009966</v>
      </c>
      <c r="N30" s="3">
        <v>8349999.9999999991</v>
      </c>
      <c r="O30" s="13">
        <f>N30/N$29</f>
        <v>0.24202898550724636</v>
      </c>
      <c r="S30" s="20">
        <v>0.68555799740751777</v>
      </c>
      <c r="T30" s="7">
        <v>1</v>
      </c>
      <c r="U30" s="21">
        <f>S30*119.84*0.466/100</f>
        <v>0.38285288010741697</v>
      </c>
      <c r="V30" s="3">
        <v>1999999.9999999998</v>
      </c>
      <c r="W30" s="13">
        <f>V30/V$29</f>
        <v>9.0909090909090898E-2</v>
      </c>
      <c r="AA30" s="20">
        <v>3.1116977244813646</v>
      </c>
      <c r="AB30" s="7">
        <v>5</v>
      </c>
      <c r="AC30" s="21">
        <f>AA30*119.84*0.466/100</f>
        <v>1.7377412857066059</v>
      </c>
      <c r="AD30" s="3">
        <v>16350</v>
      </c>
      <c r="AE30" s="13">
        <f>AD30/AD$29</f>
        <v>2.0696202531645568E-2</v>
      </c>
      <c r="AI30" s="20">
        <v>2.8667252278227706</v>
      </c>
      <c r="AJ30" s="7">
        <v>2</v>
      </c>
      <c r="AK30" s="21">
        <f>AI30*119.84*0.466/100</f>
        <v>1.6009353170686287</v>
      </c>
      <c r="AL30" s="3">
        <v>1385</v>
      </c>
      <c r="AM30" s="13">
        <f>AL30/AL$29</f>
        <v>3.3780487804878053E-4</v>
      </c>
      <c r="AQ30" s="20">
        <v>0.69940783605186485</v>
      </c>
      <c r="AR30" s="7">
        <v>1</v>
      </c>
      <c r="AS30" s="21">
        <f>AQ30*119.84*0.466/100</f>
        <v>0.39058738343764254</v>
      </c>
      <c r="AT30" s="3">
        <v>210000</v>
      </c>
      <c r="AU30" s="13">
        <f>AT30/AT$29</f>
        <v>1.6535433070866145E-2</v>
      </c>
      <c r="AY30" s="20">
        <v>0.75563551305485144</v>
      </c>
      <c r="AZ30" s="7">
        <v>1</v>
      </c>
      <c r="BA30" s="21">
        <f>AY30*119.84*0.466/100</f>
        <v>0.42198797706173929</v>
      </c>
      <c r="BB30" s="3">
        <v>18000</v>
      </c>
      <c r="BC30" s="13">
        <f>BB30/BB$29</f>
        <v>5.000000000000001E-3</v>
      </c>
      <c r="BO30" t="s">
        <v>27</v>
      </c>
      <c r="BP30" s="21">
        <v>9.7254055727554203E-2</v>
      </c>
      <c r="BQ30" s="3">
        <v>0.36596961072186407</v>
      </c>
    </row>
    <row r="31" spans="1:69" x14ac:dyDescent="0.25">
      <c r="C31" s="20">
        <v>1.4404405920444088</v>
      </c>
      <c r="D31" s="7">
        <v>2</v>
      </c>
      <c r="E31" s="21">
        <f t="shared" ref="E31:E33" si="70">C31*119.84*0.466/100</f>
        <v>0.80442038656580506</v>
      </c>
      <c r="F31" s="3">
        <v>480000</v>
      </c>
      <c r="G31" s="13">
        <f t="shared" ref="G31:G33" si="71">F31/F$29</f>
        <v>2.0041753653444679E-2</v>
      </c>
      <c r="K31" s="20">
        <v>1.4949865999214622</v>
      </c>
      <c r="L31" s="7">
        <v>2</v>
      </c>
      <c r="M31" s="21">
        <f t="shared" ref="M31:M33" si="72">K31*119.84*0.466/100</f>
        <v>0.8348818446671803</v>
      </c>
      <c r="N31" s="3">
        <v>250000</v>
      </c>
      <c r="O31" s="13">
        <f t="shared" ref="O31:O33" si="73">N31/N$29</f>
        <v>7.246376811594203E-3</v>
      </c>
      <c r="S31" s="20">
        <v>1.2536502242281431</v>
      </c>
      <c r="T31" s="7">
        <v>2</v>
      </c>
      <c r="U31" s="21">
        <f t="shared" ref="U31:U33" si="74">S31*119.84*0.466/100</f>
        <v>0.70010648378119311</v>
      </c>
      <c r="V31" s="3">
        <v>350000</v>
      </c>
      <c r="W31" s="13">
        <f t="shared" ref="W31:W33" si="75">V31/V$29</f>
        <v>1.5909090909090907E-2</v>
      </c>
      <c r="AA31" s="20">
        <v>3.7848594730469873</v>
      </c>
      <c r="AB31" s="7">
        <v>7</v>
      </c>
      <c r="AC31" s="21">
        <f t="shared" ref="AC31:AC33" si="76">AA31*119.84*0.466/100</f>
        <v>2.1136714261047715</v>
      </c>
      <c r="AD31" s="3">
        <v>3850</v>
      </c>
      <c r="AE31" s="13">
        <f t="shared" ref="AE31:AE33" si="77">AD31/AD$29</f>
        <v>4.8734177215189875E-3</v>
      </c>
      <c r="AI31" s="20">
        <v>3.4747997666172292</v>
      </c>
      <c r="AJ31" s="7">
        <v>5</v>
      </c>
      <c r="AK31" s="21">
        <f t="shared" ref="AK31:AK33" si="78">AI31*119.84*0.466/100</f>
        <v>1.9405172187863651</v>
      </c>
      <c r="AL31" s="3">
        <v>80</v>
      </c>
      <c r="AM31" s="13">
        <f t="shared" ref="AM31:AM32" si="79">AL31/AL$29</f>
        <v>1.9512195121951222E-5</v>
      </c>
      <c r="AQ31" s="20">
        <v>1.2169451153658959</v>
      </c>
      <c r="AR31" s="7">
        <v>2</v>
      </c>
      <c r="AS31" s="21">
        <f t="shared" ref="AS31:AS33" si="80">AQ31*119.84*0.466/100</f>
        <v>0.67960835423459232</v>
      </c>
      <c r="AT31" s="3">
        <v>1000</v>
      </c>
      <c r="AU31" s="13">
        <f t="shared" ref="AU31:AU32" si="81">AT31/AT$29</f>
        <v>7.874015748031497E-5</v>
      </c>
      <c r="AY31" s="20">
        <v>1.3514042363735226</v>
      </c>
      <c r="AZ31" s="7">
        <v>2</v>
      </c>
      <c r="BA31" s="21">
        <f t="shared" ref="BA31:BA33" si="82">AY31*119.84*0.466/100</f>
        <v>0.75469764198143385</v>
      </c>
      <c r="BB31" s="3">
        <v>50</v>
      </c>
      <c r="BC31" s="13">
        <f t="shared" ref="BC31" si="83">BB31/BB$29</f>
        <v>1.3888888888888891E-5</v>
      </c>
      <c r="BP31" s="21">
        <v>0.19504691921102441</v>
      </c>
      <c r="BQ31" s="3">
        <v>0.28993433084042086</v>
      </c>
    </row>
    <row r="32" spans="1:69" x14ac:dyDescent="0.25">
      <c r="C32" s="20">
        <v>2.7304185431004613</v>
      </c>
      <c r="D32" s="7">
        <v>5</v>
      </c>
      <c r="E32" s="21">
        <f t="shared" si="70"/>
        <v>1.5248142492360424</v>
      </c>
      <c r="F32" s="9">
        <v>125</v>
      </c>
      <c r="G32" s="13">
        <f t="shared" si="71"/>
        <v>5.2192066805845523E-6</v>
      </c>
      <c r="K32" s="20">
        <v>2.8740452442026303</v>
      </c>
      <c r="L32" s="7">
        <v>5</v>
      </c>
      <c r="M32" s="21">
        <f t="shared" si="72"/>
        <v>1.6050232124240336</v>
      </c>
      <c r="N32" s="9">
        <v>810</v>
      </c>
      <c r="O32" s="13">
        <f t="shared" si="73"/>
        <v>2.3478260869565219E-5</v>
      </c>
      <c r="S32" s="20">
        <v>2.4377497988500409</v>
      </c>
      <c r="T32" s="7">
        <v>5</v>
      </c>
      <c r="U32" s="21">
        <f t="shared" si="74"/>
        <v>1.3613721012669202</v>
      </c>
      <c r="V32" s="9">
        <v>810</v>
      </c>
      <c r="W32" s="13">
        <f t="shared" si="75"/>
        <v>3.681818181818182E-5</v>
      </c>
      <c r="AA32" s="20">
        <v>4.4513026895159742</v>
      </c>
      <c r="AB32" s="7">
        <v>10</v>
      </c>
      <c r="AC32" s="21">
        <f t="shared" si="76"/>
        <v>2.4858495726920298</v>
      </c>
      <c r="AD32" s="9">
        <v>1245</v>
      </c>
      <c r="AE32" s="13">
        <f t="shared" si="77"/>
        <v>1.5759493670886077E-3</v>
      </c>
      <c r="AI32" s="20">
        <v>4.0692663839035177</v>
      </c>
      <c r="AJ32" s="7">
        <v>10</v>
      </c>
      <c r="AK32" s="21">
        <f t="shared" si="78"/>
        <v>2.2724997168630088</v>
      </c>
      <c r="AL32" s="9">
        <v>5</v>
      </c>
      <c r="AM32" s="13">
        <f t="shared" si="79"/>
        <v>1.2195121951219514E-6</v>
      </c>
      <c r="AQ32" s="20">
        <v>2.0929698428332268</v>
      </c>
      <c r="AR32" s="7">
        <v>5</v>
      </c>
      <c r="AS32" s="21">
        <f t="shared" si="80"/>
        <v>1.1688282177975242</v>
      </c>
      <c r="AT32" s="9">
        <v>20</v>
      </c>
      <c r="AU32" s="13">
        <f t="shared" si="81"/>
        <v>1.5748031496062994E-6</v>
      </c>
      <c r="AY32" s="20">
        <v>2.4834690219114877</v>
      </c>
      <c r="AZ32" s="7">
        <v>5</v>
      </c>
      <c r="BA32" s="21">
        <f t="shared" si="82"/>
        <v>1.386904202550167</v>
      </c>
      <c r="BB32" s="9"/>
      <c r="BC32" s="13"/>
      <c r="BP32" s="21">
        <v>0.38623689997518607</v>
      </c>
      <c r="BQ32" s="3">
        <v>4.3620900190359337E-2</v>
      </c>
    </row>
    <row r="33" spans="3:69" x14ac:dyDescent="0.25">
      <c r="C33" s="20">
        <v>3.2345531255023827</v>
      </c>
      <c r="D33" s="10">
        <v>7</v>
      </c>
      <c r="E33" s="21">
        <f t="shared" si="70"/>
        <v>1.806350424970558</v>
      </c>
      <c r="F33" s="3">
        <v>10</v>
      </c>
      <c r="G33" s="13">
        <f t="shared" si="71"/>
        <v>4.1753653444676413E-7</v>
      </c>
      <c r="K33" s="20">
        <v>3.4303355933946222</v>
      </c>
      <c r="L33" s="10">
        <v>7</v>
      </c>
      <c r="M33" s="21">
        <f t="shared" si="72"/>
        <v>1.915686005607838</v>
      </c>
      <c r="N33" s="3">
        <v>10</v>
      </c>
      <c r="O33" s="13">
        <f t="shared" si="73"/>
        <v>2.8985507246376811E-7</v>
      </c>
      <c r="S33" s="20">
        <v>2.9275845691049236</v>
      </c>
      <c r="T33" s="10">
        <v>7</v>
      </c>
      <c r="U33" s="21">
        <f t="shared" si="74"/>
        <v>1.6349224839887486</v>
      </c>
      <c r="V33" s="3">
        <v>75</v>
      </c>
      <c r="W33" s="13">
        <f t="shared" si="75"/>
        <v>3.4090909090909091E-6</v>
      </c>
      <c r="AA33" s="20">
        <v>5.0280108473253824</v>
      </c>
      <c r="AB33" s="10">
        <v>15</v>
      </c>
      <c r="AC33" s="21">
        <f t="shared" si="76"/>
        <v>2.8079147809365885</v>
      </c>
      <c r="AD33" s="3">
        <v>130</v>
      </c>
      <c r="AE33" s="13">
        <f t="shared" si="77"/>
        <v>1.6455696202531645E-4</v>
      </c>
      <c r="AI33" s="20">
        <v>4.5737113924564685</v>
      </c>
      <c r="AJ33" s="10">
        <v>15</v>
      </c>
      <c r="AK33" s="21">
        <f t="shared" si="78"/>
        <v>2.5542092514474417</v>
      </c>
      <c r="AL33" s="3"/>
      <c r="AM33" s="13"/>
      <c r="AQ33" s="20">
        <v>2.3629468104815063</v>
      </c>
      <c r="AR33" s="10">
        <v>7</v>
      </c>
      <c r="AS33" s="21">
        <f t="shared" si="80"/>
        <v>1.3195980432793635</v>
      </c>
      <c r="AT33" s="3"/>
      <c r="AU33" s="13"/>
      <c r="AY33" s="20">
        <v>2.8951985104232456</v>
      </c>
      <c r="AZ33" s="10">
        <v>7</v>
      </c>
      <c r="BA33" s="21">
        <f t="shared" si="82"/>
        <v>1.6168363470193077</v>
      </c>
      <c r="BB33" s="3"/>
      <c r="BC33" s="13"/>
      <c r="BP33" s="21">
        <v>0.91384450953973662</v>
      </c>
      <c r="BQ33" s="3">
        <v>6.7216230642851245E-3</v>
      </c>
    </row>
    <row r="34" spans="3:69" x14ac:dyDescent="0.25">
      <c r="C34" s="21"/>
      <c r="E34" s="21"/>
      <c r="K34" s="21"/>
      <c r="M34" s="21"/>
      <c r="S34" s="21"/>
      <c r="U34" s="21"/>
      <c r="AA34" s="21"/>
      <c r="AC34" s="21"/>
      <c r="AI34" s="21"/>
      <c r="AK34" s="21"/>
      <c r="AQ34" s="21"/>
      <c r="AS34" s="21"/>
      <c r="AY34" s="21"/>
      <c r="BA34" s="21"/>
    </row>
    <row r="35" spans="3:69" x14ac:dyDescent="0.25">
      <c r="C35" s="26"/>
      <c r="D35" s="7">
        <v>0</v>
      </c>
      <c r="E35" s="26"/>
      <c r="F35" s="8">
        <v>18050000</v>
      </c>
      <c r="K35" s="25">
        <v>36.4</v>
      </c>
      <c r="L35" s="24">
        <v>0</v>
      </c>
      <c r="M35" s="25">
        <f>K35*119.84*0.466/1000</f>
        <v>2.0327740160000003</v>
      </c>
      <c r="N35" s="8">
        <v>55000000</v>
      </c>
      <c r="S35" s="25">
        <v>27.4</v>
      </c>
      <c r="T35" s="24">
        <v>0</v>
      </c>
      <c r="U35" s="25">
        <f>S35*119.84*0.466/1000</f>
        <v>1.530165056</v>
      </c>
      <c r="V35" s="8">
        <v>14349999.999999998</v>
      </c>
      <c r="AA35" s="25">
        <v>23.4</v>
      </c>
      <c r="AB35" s="24">
        <v>0</v>
      </c>
      <c r="AC35" s="25">
        <f>AA35*119.84*0.466/1000</f>
        <v>1.3067832960000001</v>
      </c>
      <c r="AD35" s="8">
        <v>7199999.9999999991</v>
      </c>
      <c r="AI35" s="25">
        <v>32.299999999999997</v>
      </c>
      <c r="AJ35" s="24">
        <v>0</v>
      </c>
      <c r="AK35" s="25">
        <f>AI35*119.84*0.466/1000</f>
        <v>1.803807712</v>
      </c>
      <c r="AL35" s="8">
        <v>270000</v>
      </c>
      <c r="AQ35" s="25">
        <v>34.799999999999997</v>
      </c>
      <c r="AR35" s="24">
        <v>0</v>
      </c>
      <c r="AS35" s="25">
        <f>AQ35*119.84*0.466/1000</f>
        <v>1.9434213119999999</v>
      </c>
      <c r="AT35" s="8">
        <v>11100000</v>
      </c>
      <c r="AY35" s="25">
        <v>33.299999999999997</v>
      </c>
      <c r="AZ35" s="24">
        <v>0</v>
      </c>
      <c r="BA35" s="25">
        <f>AY35*119.84*0.466/1000</f>
        <v>1.8596531519999999</v>
      </c>
      <c r="BB35" s="8">
        <v>7099999.9999999991</v>
      </c>
    </row>
    <row r="36" spans="3:69" x14ac:dyDescent="0.25">
      <c r="C36" s="20">
        <v>0.79841499261160609</v>
      </c>
      <c r="D36" s="7">
        <v>1</v>
      </c>
      <c r="E36" s="21">
        <f>C36*119.84*0.466/100</f>
        <v>0.44587836564991895</v>
      </c>
      <c r="F36" s="3">
        <v>2899999.9999999995</v>
      </c>
      <c r="G36" s="13">
        <f>F36/F$35</f>
        <v>0.1606648199445983</v>
      </c>
      <c r="K36" s="20">
        <v>0.84769155542604535</v>
      </c>
      <c r="L36" s="7">
        <v>1</v>
      </c>
      <c r="M36" s="21">
        <f>K36*119.84*0.466/100</f>
        <v>0.47339707897051897</v>
      </c>
      <c r="N36" s="3">
        <v>2145000</v>
      </c>
      <c r="O36" s="13">
        <f>N36/N$35</f>
        <v>3.9E-2</v>
      </c>
      <c r="S36" s="20">
        <v>0.64629546831924023</v>
      </c>
      <c r="T36" s="7">
        <v>1</v>
      </c>
      <c r="U36" s="21">
        <f>S36*119.84*0.466/100</f>
        <v>0.36092654798294027</v>
      </c>
      <c r="V36" s="3">
        <v>4850000</v>
      </c>
      <c r="W36" s="13">
        <f>V36/V$35</f>
        <v>0.33797909407665511</v>
      </c>
      <c r="AA36" s="20">
        <v>2.1771866374249531</v>
      </c>
      <c r="AB36" s="7">
        <v>5</v>
      </c>
      <c r="AC36" s="21">
        <f>AA36*119.84*0.466/100</f>
        <v>1.2158594572911698</v>
      </c>
      <c r="AD36" s="3">
        <v>7650</v>
      </c>
      <c r="AE36" s="13">
        <f>AD36/AD$35</f>
        <v>1.0625000000000001E-3</v>
      </c>
      <c r="AI36" s="20">
        <v>1.3804871059349491</v>
      </c>
      <c r="AJ36" s="7">
        <v>2</v>
      </c>
      <c r="AK36" s="21">
        <f>AI36*119.84*0.466/100</f>
        <v>0.77093909845263842</v>
      </c>
      <c r="AL36" s="3">
        <v>27000</v>
      </c>
      <c r="AM36" s="13">
        <f>AL36/AL$35</f>
        <v>0.1</v>
      </c>
      <c r="AQ36" s="20">
        <v>0.79111096879071652</v>
      </c>
      <c r="AR36" s="7">
        <v>1</v>
      </c>
      <c r="AS36" s="21">
        <f>AQ36*119.84*0.466/100</f>
        <v>0.44179940140943835</v>
      </c>
      <c r="AT36" s="3">
        <v>37000</v>
      </c>
      <c r="AU36" s="13">
        <f>AT36/AT$35</f>
        <v>3.3333333333333335E-3</v>
      </c>
      <c r="AY36" s="20">
        <v>0.75986722212966573</v>
      </c>
      <c r="AZ36" s="7">
        <v>1</v>
      </c>
      <c r="BA36" s="21">
        <f>AY36*119.84*0.466/100</f>
        <v>0.42435119361408924</v>
      </c>
      <c r="BB36" s="3">
        <v>295000</v>
      </c>
      <c r="BC36" s="13">
        <f>BB36/BB$35</f>
        <v>4.1549295774647894E-2</v>
      </c>
    </row>
    <row r="37" spans="3:69" x14ac:dyDescent="0.25">
      <c r="C37" s="20">
        <v>1.439843950795195</v>
      </c>
      <c r="D37" s="7">
        <v>2</v>
      </c>
      <c r="E37" s="21">
        <f t="shared" ref="E37:E39" si="84">C37*119.84*0.466/100</f>
        <v>0.80408718963496029</v>
      </c>
      <c r="F37" s="3">
        <v>8000</v>
      </c>
      <c r="G37" s="13">
        <f t="shared" ref="G37:G39" si="85">F37/F$35</f>
        <v>4.4321329639889195E-4</v>
      </c>
      <c r="K37" s="20">
        <v>1.53302015941715</v>
      </c>
      <c r="L37" s="7">
        <v>2</v>
      </c>
      <c r="M37" s="21">
        <f t="shared" ref="M37:M39" si="86">K37*119.84*0.466/100</f>
        <v>0.85612185331520896</v>
      </c>
      <c r="N37" s="3">
        <v>68500</v>
      </c>
      <c r="O37" s="13">
        <f t="shared" ref="O37:O39" si="87">N37/N$35</f>
        <v>1.2454545454545455E-3</v>
      </c>
      <c r="S37" s="20">
        <v>1.184877500962972</v>
      </c>
      <c r="T37" s="7">
        <v>2</v>
      </c>
      <c r="U37" s="21">
        <f t="shared" ref="U37:U39" si="88">S37*119.84*0.466/100</f>
        <v>0.66170005387377595</v>
      </c>
      <c r="V37" s="3">
        <v>645000</v>
      </c>
      <c r="W37" s="13">
        <f t="shared" ref="W37:W39" si="89">V37/V$35</f>
        <v>4.4947735191637639E-2</v>
      </c>
      <c r="AA37" s="20">
        <v>2.702378275352622</v>
      </c>
      <c r="AB37" s="7">
        <v>7</v>
      </c>
      <c r="AC37" s="21">
        <f t="shared" ref="AC37:AC39" si="90">AA37*119.84*0.466/100</f>
        <v>1.5091550383350836</v>
      </c>
      <c r="AD37" s="3">
        <v>7050</v>
      </c>
      <c r="AE37" s="13">
        <f t="shared" ref="AE37:AE39" si="91">AD37/AD$35</f>
        <v>9.7916666666666681E-4</v>
      </c>
      <c r="AI37" s="20">
        <v>2.6566385140384181</v>
      </c>
      <c r="AJ37" s="7">
        <v>5</v>
      </c>
      <c r="AK37" s="21">
        <f t="shared" ref="AK37:AK39" si="92">AI37*119.84*0.466/100</f>
        <v>1.4836114673742165</v>
      </c>
      <c r="AL37" s="3">
        <v>9150</v>
      </c>
      <c r="AM37" s="13">
        <f t="shared" ref="AM37:AM39" si="93">AL37/AL$35</f>
        <v>3.3888888888888892E-2</v>
      </c>
      <c r="AQ37" s="20">
        <v>1.3989839754968609</v>
      </c>
      <c r="AR37" s="7">
        <v>2</v>
      </c>
      <c r="AS37" s="21">
        <f t="shared" ref="AS37:AS39" si="94">AQ37*119.84*0.466/100</f>
        <v>0.78126875664571427</v>
      </c>
      <c r="AT37" s="3">
        <v>150</v>
      </c>
      <c r="AU37" s="13">
        <f t="shared" ref="AU37:AU38" si="95">AT37/AT$35</f>
        <v>1.3513513513513513E-5</v>
      </c>
      <c r="AY37" s="20">
        <v>1.3485057104105962</v>
      </c>
      <c r="AZ37" s="7">
        <v>2</v>
      </c>
      <c r="BA37" s="21">
        <f t="shared" ref="BA37:BA39" si="96">AY37*119.84*0.466/100</f>
        <v>0.75307894740392323</v>
      </c>
      <c r="BB37" s="3">
        <v>3150</v>
      </c>
      <c r="BC37" s="13">
        <f t="shared" ref="BC37:BC38" si="97">BB37/BB$35</f>
        <v>4.43661971830986E-4</v>
      </c>
    </row>
    <row r="38" spans="3:69" x14ac:dyDescent="0.25">
      <c r="C38" s="20">
        <v>2.7017315855810122</v>
      </c>
      <c r="D38" s="7">
        <v>5</v>
      </c>
      <c r="E38" s="21">
        <f t="shared" si="84"/>
        <v>1.5087938915866927</v>
      </c>
      <c r="F38" s="9">
        <v>25</v>
      </c>
      <c r="G38" s="13">
        <f t="shared" si="85"/>
        <v>1.3850415512465373E-6</v>
      </c>
      <c r="K38" s="20">
        <v>2.8971695904994905</v>
      </c>
      <c r="L38" s="7">
        <v>5</v>
      </c>
      <c r="M38" s="21">
        <f t="shared" si="86"/>
        <v>1.6179371053606388</v>
      </c>
      <c r="N38" s="9">
        <v>635</v>
      </c>
      <c r="O38" s="13">
        <f t="shared" si="87"/>
        <v>1.1545454545454546E-5</v>
      </c>
      <c r="S38" s="20">
        <v>2.319400378747853</v>
      </c>
      <c r="T38" s="7">
        <v>5</v>
      </c>
      <c r="U38" s="21">
        <f t="shared" si="88"/>
        <v>1.295279346873405</v>
      </c>
      <c r="V38" s="9">
        <v>1065</v>
      </c>
      <c r="W38" s="13">
        <f t="shared" si="89"/>
        <v>7.4216027874564469E-5</v>
      </c>
      <c r="AA38" s="20">
        <v>3.2602749923843324</v>
      </c>
      <c r="AB38" s="7">
        <v>10</v>
      </c>
      <c r="AC38" s="21">
        <f t="shared" si="90"/>
        <v>1.820714914706997</v>
      </c>
      <c r="AD38" s="9">
        <v>525</v>
      </c>
      <c r="AE38" s="13">
        <f t="shared" si="91"/>
        <v>7.2916666666666673E-5</v>
      </c>
      <c r="AI38" s="20">
        <v>3.1725886384989783</v>
      </c>
      <c r="AJ38" s="7">
        <v>7</v>
      </c>
      <c r="AK38" s="21">
        <f t="shared" si="92"/>
        <v>1.7717460845597639</v>
      </c>
      <c r="AL38" s="9">
        <v>370</v>
      </c>
      <c r="AM38" s="13">
        <f t="shared" si="93"/>
        <v>1.3703703703703703E-3</v>
      </c>
      <c r="AQ38" s="20">
        <v>2.5007178244446884</v>
      </c>
      <c r="AR38" s="7">
        <v>5</v>
      </c>
      <c r="AS38" s="21">
        <f t="shared" si="94"/>
        <v>1.3965368722195641</v>
      </c>
      <c r="AT38" s="9">
        <v>5</v>
      </c>
      <c r="AU38" s="13">
        <f t="shared" si="95"/>
        <v>4.5045045045045043E-7</v>
      </c>
      <c r="AY38" s="20">
        <v>2.4313819484284225</v>
      </c>
      <c r="AZ38" s="7">
        <v>5</v>
      </c>
      <c r="BA38" s="21">
        <f t="shared" si="96"/>
        <v>1.3578159471804256</v>
      </c>
      <c r="BB38" s="9">
        <v>5</v>
      </c>
      <c r="BC38" s="13">
        <f t="shared" si="97"/>
        <v>7.0422535211267616E-7</v>
      </c>
    </row>
    <row r="39" spans="3:69" x14ac:dyDescent="0.25">
      <c r="C39" s="20">
        <v>3.183584869103568</v>
      </c>
      <c r="D39" s="10">
        <v>7</v>
      </c>
      <c r="E39" s="21">
        <f t="shared" si="84"/>
        <v>1.7778869779243118</v>
      </c>
      <c r="F39" s="3">
        <v>5</v>
      </c>
      <c r="G39" s="13">
        <f t="shared" si="85"/>
        <v>2.770083102493075E-7</v>
      </c>
      <c r="K39" s="20">
        <v>3.4266536318353795</v>
      </c>
      <c r="L39" s="10">
        <v>7</v>
      </c>
      <c r="M39" s="21">
        <f t="shared" si="86"/>
        <v>1.9136297979744481</v>
      </c>
      <c r="N39" s="3">
        <v>90</v>
      </c>
      <c r="O39" s="13">
        <f t="shared" si="87"/>
        <v>1.6363636363636365E-6</v>
      </c>
      <c r="S39" s="20">
        <v>2.7955870163553884</v>
      </c>
      <c r="T39" s="10">
        <v>7</v>
      </c>
      <c r="U39" s="21">
        <f t="shared" si="88"/>
        <v>1.5612078698665388</v>
      </c>
      <c r="V39" s="3">
        <v>95</v>
      </c>
      <c r="W39" s="13">
        <f t="shared" si="89"/>
        <v>6.6202090592334504E-6</v>
      </c>
      <c r="AA39" s="20">
        <v>3.7990806071551741</v>
      </c>
      <c r="AB39" s="10">
        <v>15</v>
      </c>
      <c r="AC39" s="21">
        <f t="shared" si="90"/>
        <v>2.1216132810204784</v>
      </c>
      <c r="AD39" s="3">
        <v>240</v>
      </c>
      <c r="AE39" s="13">
        <f t="shared" si="91"/>
        <v>3.3333333333333335E-5</v>
      </c>
      <c r="AI39" s="20">
        <v>3.6495438197613015</v>
      </c>
      <c r="AJ39" s="10">
        <v>10</v>
      </c>
      <c r="AK39" s="21">
        <f t="shared" si="92"/>
        <v>2.038103804138506</v>
      </c>
      <c r="AL39" s="3">
        <v>315</v>
      </c>
      <c r="AM39" s="13">
        <f t="shared" si="93"/>
        <v>1.1666666666666668E-3</v>
      </c>
      <c r="AQ39" s="20">
        <v>2.8754232676371241</v>
      </c>
      <c r="AR39" s="10">
        <v>7</v>
      </c>
      <c r="AS39" s="21">
        <f t="shared" si="94"/>
        <v>1.6057927756743298</v>
      </c>
      <c r="AT39" s="3"/>
      <c r="AU39" s="13"/>
      <c r="AY39" s="20">
        <v>2.8075721767097765</v>
      </c>
      <c r="AZ39" s="10">
        <v>7</v>
      </c>
      <c r="BA39" s="21">
        <f t="shared" si="96"/>
        <v>1.5679010354011524</v>
      </c>
      <c r="BB39" s="3"/>
      <c r="BC39" s="13"/>
    </row>
    <row r="40" spans="3:69" x14ac:dyDescent="0.25">
      <c r="C40" s="21"/>
      <c r="K40" s="21"/>
      <c r="S40" s="21"/>
      <c r="AA40" s="21"/>
      <c r="AI40" s="21"/>
      <c r="AQ40" s="21"/>
      <c r="AY40" s="22"/>
    </row>
    <row r="41" spans="3:69" x14ac:dyDescent="0.25">
      <c r="C41" s="25">
        <v>36.799999999999997</v>
      </c>
      <c r="D41" s="24">
        <v>0</v>
      </c>
      <c r="E41" s="25">
        <f>C41*119.84*0.466/1000</f>
        <v>2.0551121920000002</v>
      </c>
      <c r="F41" s="8">
        <v>24049999.999999996</v>
      </c>
      <c r="I41" s="16">
        <v>25</v>
      </c>
      <c r="J41" s="17">
        <v>8</v>
      </c>
      <c r="K41" s="25">
        <v>41.6</v>
      </c>
      <c r="L41" s="24">
        <v>0</v>
      </c>
      <c r="M41" s="25">
        <f>K41*119.84*0.466/1000</f>
        <v>2.323170304</v>
      </c>
      <c r="N41" s="8">
        <v>35500000</v>
      </c>
      <c r="Q41" s="16">
        <v>25</v>
      </c>
      <c r="R41" s="17">
        <v>8</v>
      </c>
      <c r="S41" s="25">
        <v>43.6</v>
      </c>
      <c r="T41" s="24">
        <v>0</v>
      </c>
      <c r="U41" s="25">
        <f>S41*119.84*0.466/1000</f>
        <v>2.4348611840000003</v>
      </c>
      <c r="V41" s="8">
        <v>6999999.9999999991</v>
      </c>
      <c r="Y41" s="16">
        <v>25</v>
      </c>
      <c r="Z41" s="17">
        <v>8</v>
      </c>
      <c r="AA41" s="25">
        <v>37.1</v>
      </c>
      <c r="AB41" s="24">
        <v>0</v>
      </c>
      <c r="AC41" s="25">
        <f>AA41*119.84*0.466/1000</f>
        <v>2.0718658240000005</v>
      </c>
      <c r="AD41" s="8">
        <v>3549999.9999999995</v>
      </c>
      <c r="AI41" s="25">
        <v>32.9</v>
      </c>
      <c r="AJ41" s="24">
        <v>0</v>
      </c>
      <c r="AK41" s="25">
        <f>AI41*119.84*0.466/1000</f>
        <v>1.837314976</v>
      </c>
      <c r="AL41" s="8">
        <v>490000</v>
      </c>
      <c r="AQ41" s="25">
        <v>33.299999999999997</v>
      </c>
      <c r="AR41" s="24">
        <v>0</v>
      </c>
      <c r="AS41" s="25">
        <f>AQ41*119.84*0.466/1000</f>
        <v>1.8596531519999999</v>
      </c>
      <c r="AT41" s="8">
        <v>23349999.999999996</v>
      </c>
      <c r="AY41" s="25">
        <v>32.799999999999997</v>
      </c>
      <c r="AZ41" s="24">
        <v>0</v>
      </c>
      <c r="BA41" s="25">
        <f>AY41*119.84*0.466/1000</f>
        <v>1.8317304320000001</v>
      </c>
      <c r="BB41" s="8">
        <v>3599999.9999999995</v>
      </c>
    </row>
    <row r="42" spans="3:69" x14ac:dyDescent="0.25">
      <c r="C42" s="20">
        <v>0.84876779916275469</v>
      </c>
      <c r="D42" s="7">
        <v>1</v>
      </c>
      <c r="E42" s="21">
        <f>C42*119.84*0.466/100</f>
        <v>0.4739981120207567</v>
      </c>
      <c r="F42" s="3">
        <v>460000</v>
      </c>
      <c r="G42" s="13">
        <f>F42/F$41</f>
        <v>1.9126819126819131E-2</v>
      </c>
      <c r="K42" s="20">
        <v>2.0737120239581839</v>
      </c>
      <c r="L42" s="7">
        <v>2</v>
      </c>
      <c r="M42" s="21">
        <f>K42*119.84*0.466/100</f>
        <v>1.1580736041123532</v>
      </c>
      <c r="N42" s="3">
        <v>9200000</v>
      </c>
      <c r="O42" s="13">
        <f>N42/N$41</f>
        <v>0.25915492957746478</v>
      </c>
      <c r="S42" s="20">
        <v>2.1680896561321839</v>
      </c>
      <c r="T42" s="7">
        <v>2</v>
      </c>
      <c r="U42" s="21">
        <f>S42*119.84*0.466/100</f>
        <v>1.2107792080615054</v>
      </c>
      <c r="V42" s="3">
        <v>1999999.9999999998</v>
      </c>
      <c r="W42" s="13">
        <f>V42/V$41</f>
        <v>0.2857142857142857</v>
      </c>
      <c r="AA42" s="20">
        <v>1.8341404078129824</v>
      </c>
      <c r="AB42" s="7">
        <v>2</v>
      </c>
      <c r="AC42" s="21">
        <f>AA42*119.84*0.466/100</f>
        <v>1.0242837809609544</v>
      </c>
      <c r="AD42" s="3">
        <v>41250</v>
      </c>
      <c r="AE42" s="13">
        <f>AD42/AD$41</f>
        <v>1.1619718309859157E-2</v>
      </c>
      <c r="AI42" s="20">
        <v>1.4066912560413842</v>
      </c>
      <c r="AJ42" s="7">
        <v>2</v>
      </c>
      <c r="AK42" s="21">
        <f>AI42*119.84*0.466/100</f>
        <v>0.78557292137783763</v>
      </c>
      <c r="AL42" s="3">
        <v>22750</v>
      </c>
      <c r="AM42" s="13">
        <f>AL42/AL$41</f>
        <v>4.642857142857143E-2</v>
      </c>
      <c r="AQ42" s="20">
        <v>0.7623401079632508</v>
      </c>
      <c r="AR42" s="7">
        <v>1</v>
      </c>
      <c r="AS42" s="21">
        <f>AQ42*119.84*0.466/100</f>
        <v>0.42573218758855247</v>
      </c>
      <c r="AT42" s="3">
        <v>346000</v>
      </c>
      <c r="AU42" s="13">
        <f>AT42/AT$41</f>
        <v>1.4817987152034263E-2</v>
      </c>
      <c r="AY42" s="20">
        <v>0.74892763685429864</v>
      </c>
      <c r="AZ42" s="7">
        <v>1</v>
      </c>
      <c r="BA42" s="21">
        <f>AY42*119.84*0.466/100</f>
        <v>0.41824193408288524</v>
      </c>
      <c r="BB42" s="3">
        <v>18000</v>
      </c>
      <c r="BC42" s="13">
        <f>BB42/BB$41</f>
        <v>5.000000000000001E-3</v>
      </c>
    </row>
    <row r="43" spans="3:69" x14ac:dyDescent="0.25">
      <c r="C43" s="20">
        <v>1.5218368362394648</v>
      </c>
      <c r="D43" s="7">
        <v>2</v>
      </c>
      <c r="E43" s="21">
        <f t="shared" ref="E43:E87" si="98">C43*119.84*0.466/100</f>
        <v>0.8498764772800087</v>
      </c>
      <c r="F43" s="3">
        <v>1500</v>
      </c>
      <c r="G43" s="13">
        <f t="shared" ref="G43:G45" si="99">F43/F$41</f>
        <v>6.2370062370062376E-5</v>
      </c>
      <c r="K43" s="20">
        <v>4.9148683302948308</v>
      </c>
      <c r="L43" s="7">
        <v>5</v>
      </c>
      <c r="M43" s="21">
        <f t="shared" ref="M43:M87" si="100">K43*119.84*0.466/100</f>
        <v>2.7447298444738015</v>
      </c>
      <c r="N43" s="3">
        <v>5800</v>
      </c>
      <c r="O43" s="13">
        <f t="shared" ref="O43:O45" si="101">N43/N$41</f>
        <v>1.6338028169014086E-4</v>
      </c>
      <c r="S43" s="20">
        <v>5.1247979473072478</v>
      </c>
      <c r="T43" s="7">
        <v>5</v>
      </c>
      <c r="U43" s="21">
        <f t="shared" ref="U43:U51" si="102">S43*119.84*0.466/100</f>
        <v>2.8619659627847005</v>
      </c>
      <c r="V43" s="3">
        <v>1500</v>
      </c>
      <c r="W43" s="13">
        <f t="shared" ref="W43:W45" si="103">V43/V$41</f>
        <v>2.142857142857143E-4</v>
      </c>
      <c r="AA43" s="20">
        <v>4.2933762299207103</v>
      </c>
      <c r="AB43" s="7">
        <v>5</v>
      </c>
      <c r="AC43" s="21">
        <f t="shared" ref="AC43:AC75" si="104">AA43*119.84*0.466/100</f>
        <v>2.3976548464546328</v>
      </c>
      <c r="AD43" s="3">
        <v>1520</v>
      </c>
      <c r="AE43" s="13">
        <f t="shared" ref="AE43:AE45" si="105">AD43/AD$41</f>
        <v>4.2816901408450711E-4</v>
      </c>
      <c r="AI43" s="20">
        <v>2.7144100590037361</v>
      </c>
      <c r="AJ43" s="7">
        <v>5</v>
      </c>
      <c r="AK43" s="21">
        <f t="shared" ref="AK43:AK81" si="106">AI43*119.84*0.466/100</f>
        <v>1.515874240854896</v>
      </c>
      <c r="AL43" s="3">
        <v>1785</v>
      </c>
      <c r="AM43" s="13">
        <f t="shared" ref="AM43:AM45" si="107">AL43/AL$41</f>
        <v>3.642857142857143E-3</v>
      </c>
      <c r="AQ43" s="20">
        <v>1.3569133879964854</v>
      </c>
      <c r="AR43" s="7">
        <v>2</v>
      </c>
      <c r="AS43" s="21">
        <f t="shared" ref="AS43:AS45" si="108">AQ43*119.84*0.466/100</f>
        <v>0.75777425194554449</v>
      </c>
      <c r="AT43" s="3">
        <v>1650</v>
      </c>
      <c r="AU43" s="13">
        <f t="shared" ref="AU43:AU44" si="109">AT43/AT$41</f>
        <v>7.0663811563169177E-5</v>
      </c>
      <c r="AY43" s="20">
        <v>1.3313887890669553</v>
      </c>
      <c r="AZ43" s="7">
        <v>2</v>
      </c>
      <c r="BA43" s="21">
        <f t="shared" ref="BA43:BA45" si="110">AY43*119.84*0.466/100</f>
        <v>0.74351992736511308</v>
      </c>
      <c r="BB43" s="3">
        <v>50</v>
      </c>
      <c r="BC43" s="13">
        <f t="shared" ref="BC43" si="111">BB43/BB$41</f>
        <v>1.3888888888888891E-5</v>
      </c>
    </row>
    <row r="44" spans="3:69" x14ac:dyDescent="0.25">
      <c r="C44" s="20">
        <v>2.814470019169061</v>
      </c>
      <c r="D44" s="7">
        <v>5</v>
      </c>
      <c r="E44" s="21">
        <f t="shared" si="98"/>
        <v>1.5717531658730466</v>
      </c>
      <c r="F44" s="9">
        <v>10</v>
      </c>
      <c r="G44" s="13">
        <f t="shared" si="99"/>
        <v>4.1580041580041588E-7</v>
      </c>
      <c r="K44" s="20">
        <v>6.6439688942984452</v>
      </c>
      <c r="L44" s="7">
        <v>7</v>
      </c>
      <c r="M44" s="21">
        <f t="shared" si="100"/>
        <v>3.7103536624841018</v>
      </c>
      <c r="N44" s="9">
        <v>755</v>
      </c>
      <c r="O44" s="13">
        <f t="shared" si="101"/>
        <v>2.1267605633802818E-5</v>
      </c>
      <c r="S44" s="20">
        <v>6.9157871581657568</v>
      </c>
      <c r="T44" s="7">
        <v>7</v>
      </c>
      <c r="U44" s="21">
        <f t="shared" si="102"/>
        <v>3.862151767941163</v>
      </c>
      <c r="V44" s="9">
        <v>10</v>
      </c>
      <c r="W44" s="13">
        <f t="shared" si="103"/>
        <v>1.4285714285714288E-6</v>
      </c>
      <c r="AA44" s="20">
        <v>7.7209320190899993</v>
      </c>
      <c r="AB44" s="7">
        <v>10</v>
      </c>
      <c r="AC44" s="21">
        <f t="shared" si="104"/>
        <v>4.3117884581616952</v>
      </c>
      <c r="AD44" s="9">
        <v>2465</v>
      </c>
      <c r="AE44" s="13">
        <f t="shared" si="105"/>
        <v>6.9436619718309871E-4</v>
      </c>
      <c r="AI44" s="20">
        <v>3.2463089862474073</v>
      </c>
      <c r="AJ44" s="7">
        <v>7</v>
      </c>
      <c r="AK44" s="21">
        <f t="shared" si="106"/>
        <v>1.8129155371294041</v>
      </c>
      <c r="AL44" s="9">
        <v>365</v>
      </c>
      <c r="AM44" s="13">
        <f t="shared" si="107"/>
        <v>7.4489795918367347E-4</v>
      </c>
      <c r="AQ44" s="20">
        <v>2.4643970159756994</v>
      </c>
      <c r="AR44" s="7">
        <v>5</v>
      </c>
      <c r="AS44" s="21">
        <f t="shared" si="108"/>
        <v>1.3762533569184996</v>
      </c>
      <c r="AT44" s="9">
        <v>1395</v>
      </c>
      <c r="AU44" s="13">
        <f t="shared" si="109"/>
        <v>5.974304068522485E-5</v>
      </c>
      <c r="AY44" s="20">
        <v>2.4106899727534778</v>
      </c>
      <c r="AZ44" s="7">
        <v>5</v>
      </c>
      <c r="BA44" s="21">
        <f t="shared" si="110"/>
        <v>1.34626042232006</v>
      </c>
      <c r="BB44" s="9"/>
      <c r="BC44" s="13"/>
    </row>
    <row r="45" spans="3:69" x14ac:dyDescent="0.25">
      <c r="C45" s="20">
        <v>3.2916933633616563</v>
      </c>
      <c r="D45" s="10">
        <v>7</v>
      </c>
      <c r="E45" s="21">
        <f t="shared" si="98"/>
        <v>1.8382606422201158</v>
      </c>
      <c r="F45" s="3">
        <v>5</v>
      </c>
      <c r="G45" s="13">
        <f t="shared" si="99"/>
        <v>2.0790020790020794E-7</v>
      </c>
      <c r="K45" s="20">
        <v>9.012979111219579</v>
      </c>
      <c r="L45" s="10">
        <v>10</v>
      </c>
      <c r="M45" s="21">
        <f t="shared" si="100"/>
        <v>5.0333378417686641</v>
      </c>
      <c r="N45" s="3">
        <v>25</v>
      </c>
      <c r="O45" s="13">
        <f t="shared" si="101"/>
        <v>7.0422535211267606E-7</v>
      </c>
      <c r="S45" s="20">
        <v>9.3582288875347182</v>
      </c>
      <c r="T45" s="10">
        <v>10</v>
      </c>
      <c r="U45" s="21">
        <f t="shared" si="102"/>
        <v>5.2261440984508694</v>
      </c>
      <c r="V45" s="3">
        <v>0.5</v>
      </c>
      <c r="W45" s="13">
        <f t="shared" si="103"/>
        <v>7.1428571428571437E-8</v>
      </c>
      <c r="AA45" s="20">
        <v>10.457272385907764</v>
      </c>
      <c r="AB45" s="10">
        <v>15</v>
      </c>
      <c r="AC45" s="21">
        <f t="shared" si="104"/>
        <v>5.8399097759086889</v>
      </c>
      <c r="AD45" s="3">
        <v>190</v>
      </c>
      <c r="AE45" s="13">
        <f t="shared" si="105"/>
        <v>5.3521126760563388E-5</v>
      </c>
      <c r="AI45" s="20">
        <v>3.7407843911699432</v>
      </c>
      <c r="AJ45" s="10">
        <v>10</v>
      </c>
      <c r="AK45" s="21">
        <f t="shared" si="106"/>
        <v>2.0890575027001761</v>
      </c>
      <c r="AL45" s="3">
        <v>40</v>
      </c>
      <c r="AM45" s="13">
        <f t="shared" si="107"/>
        <v>8.163265306122449E-5</v>
      </c>
      <c r="AQ45" s="20">
        <v>2.8559902884024413</v>
      </c>
      <c r="AR45" s="10">
        <v>7</v>
      </c>
      <c r="AS45" s="21">
        <f t="shared" si="108"/>
        <v>1.5949403429156124</v>
      </c>
      <c r="AT45" s="3"/>
      <c r="AU45" s="13"/>
      <c r="AY45" s="20">
        <v>2.789516545329604</v>
      </c>
      <c r="AZ45" s="10">
        <v>7</v>
      </c>
      <c r="BA45" s="21">
        <f t="shared" si="110"/>
        <v>1.5578177886121169</v>
      </c>
      <c r="BB45" s="3"/>
      <c r="BC45" s="13"/>
    </row>
    <row r="46" spans="3:69" x14ac:dyDescent="0.25">
      <c r="C46" s="21"/>
      <c r="E46" s="21"/>
      <c r="K46" s="21"/>
      <c r="M46" s="21"/>
      <c r="S46" s="21"/>
      <c r="U46" s="21"/>
      <c r="AA46" s="21"/>
      <c r="AC46" s="21"/>
      <c r="AI46" s="21"/>
      <c r="AK46" s="21"/>
      <c r="AY46" s="19"/>
      <c r="AZ46" s="19"/>
      <c r="BA46" s="19"/>
      <c r="BB46" s="19"/>
      <c r="BC46" s="19"/>
    </row>
    <row r="47" spans="3:69" x14ac:dyDescent="0.25">
      <c r="C47" s="25">
        <v>31.7</v>
      </c>
      <c r="D47" s="24">
        <v>0</v>
      </c>
      <c r="E47" s="25">
        <f>C47*119.84*0.466/1000</f>
        <v>1.770300448</v>
      </c>
      <c r="F47" s="8">
        <v>47000000</v>
      </c>
      <c r="K47" s="25">
        <v>39</v>
      </c>
      <c r="L47" s="24">
        <v>0</v>
      </c>
      <c r="M47" s="25">
        <f>K47*119.84*0.466/1000</f>
        <v>2.1779721600000004</v>
      </c>
      <c r="N47" s="8">
        <v>16149999.999999998</v>
      </c>
      <c r="S47" s="25">
        <v>42.2</v>
      </c>
      <c r="T47" s="24">
        <v>0</v>
      </c>
      <c r="U47" s="25">
        <f>S47*119.84*0.466/1000</f>
        <v>2.3566775680000007</v>
      </c>
      <c r="V47" s="8">
        <v>22999999.999999996</v>
      </c>
      <c r="AA47" s="25">
        <v>40.6</v>
      </c>
      <c r="AB47" s="24">
        <v>0</v>
      </c>
      <c r="AC47" s="25">
        <f>AA47*119.84*0.466/1000</f>
        <v>2.2673248640000003</v>
      </c>
      <c r="AD47" s="8">
        <v>2425000</v>
      </c>
      <c r="AG47" s="16">
        <v>25</v>
      </c>
      <c r="AH47" s="17">
        <v>8</v>
      </c>
      <c r="AI47" s="25">
        <v>41.6</v>
      </c>
      <c r="AJ47" s="24">
        <v>0</v>
      </c>
      <c r="AK47" s="25">
        <f>AI47*119.84*0.466/1000</f>
        <v>2.323170304</v>
      </c>
      <c r="AL47" s="8">
        <v>50000</v>
      </c>
    </row>
    <row r="48" spans="3:69" x14ac:dyDescent="0.25">
      <c r="C48" s="20">
        <v>0.74233120853084167</v>
      </c>
      <c r="D48" s="7">
        <v>1</v>
      </c>
      <c r="E48" s="21">
        <f t="shared" si="98"/>
        <v>0.41455812966136613</v>
      </c>
      <c r="F48" s="3">
        <v>2999999.9999999995</v>
      </c>
      <c r="G48" s="13">
        <f>F48/F$47</f>
        <v>6.3829787234042548E-2</v>
      </c>
      <c r="K48" s="20">
        <v>1.9741744598495414</v>
      </c>
      <c r="L48" s="7">
        <v>2</v>
      </c>
      <c r="M48" s="21">
        <f t="shared" si="100"/>
        <v>1.1024864134705998</v>
      </c>
      <c r="N48" s="3">
        <v>3399999.9999999995</v>
      </c>
      <c r="O48" s="13">
        <f>N48/N$47</f>
        <v>0.21052631578947367</v>
      </c>
      <c r="S48" s="20">
        <v>2.1064574789931587</v>
      </c>
      <c r="T48" s="7">
        <v>2</v>
      </c>
      <c r="U48" s="21">
        <f t="shared" si="102"/>
        <v>1.1763604475566372</v>
      </c>
      <c r="V48" s="3">
        <v>6299999.9999999991</v>
      </c>
      <c r="W48" s="13">
        <f>V48/V$47</f>
        <v>0.2739130434782609</v>
      </c>
      <c r="AA48" s="20">
        <v>1.9868655968229549</v>
      </c>
      <c r="AB48" s="7">
        <v>2</v>
      </c>
      <c r="AC48" s="21">
        <f t="shared" si="104"/>
        <v>1.1095738347544053</v>
      </c>
      <c r="AD48" s="3">
        <v>490000</v>
      </c>
      <c r="AE48" s="13">
        <f>AD48/AD$47</f>
        <v>0.2020618556701031</v>
      </c>
      <c r="AI48" s="20">
        <v>2.0529977366855721</v>
      </c>
      <c r="AJ48" s="7">
        <v>2</v>
      </c>
      <c r="AK48" s="21">
        <f t="shared" si="106"/>
        <v>1.1465056192420993</v>
      </c>
      <c r="AL48" s="3">
        <v>7850</v>
      </c>
      <c r="AM48" s="13">
        <f>AL48/AL$47</f>
        <v>0.157</v>
      </c>
    </row>
    <row r="49" spans="1:39" x14ac:dyDescent="0.25">
      <c r="C49" s="20">
        <v>1.3501575878199448</v>
      </c>
      <c r="D49" s="7">
        <v>2</v>
      </c>
      <c r="E49" s="21">
        <f t="shared" si="98"/>
        <v>0.75400144561143467</v>
      </c>
      <c r="F49" s="3">
        <v>9500</v>
      </c>
      <c r="G49" s="13">
        <f t="shared" ref="G49:G50" si="112">F49/F$47</f>
        <v>2.0212765957446809E-4</v>
      </c>
      <c r="K49" s="20">
        <v>4.7909718568609785</v>
      </c>
      <c r="L49" s="7">
        <v>5</v>
      </c>
      <c r="M49" s="21">
        <f t="shared" si="100"/>
        <v>2.6755393137401837</v>
      </c>
      <c r="N49" s="3">
        <v>3500</v>
      </c>
      <c r="O49" s="13">
        <f t="shared" ref="O49:O51" si="113">N49/N$47</f>
        <v>2.1671826625386999E-4</v>
      </c>
      <c r="S49" s="20">
        <v>5.0056474159280508</v>
      </c>
      <c r="T49" s="7">
        <v>5</v>
      </c>
      <c r="U49" s="21">
        <f t="shared" si="102"/>
        <v>2.7954258242736505</v>
      </c>
      <c r="V49" s="3">
        <v>141500</v>
      </c>
      <c r="W49" s="13">
        <f t="shared" ref="W49:W51" si="114">V49/V$47</f>
        <v>6.1521739130434789E-3</v>
      </c>
      <c r="AA49" s="20">
        <v>4.5863920418028981</v>
      </c>
      <c r="AB49" s="7">
        <v>5</v>
      </c>
      <c r="AC49" s="21">
        <f t="shared" si="104"/>
        <v>2.5612908158698127</v>
      </c>
      <c r="AD49" s="3">
        <v>16250</v>
      </c>
      <c r="AE49" s="13">
        <f t="shared" ref="AE49:AE51" si="115">AD49/AD$47</f>
        <v>6.7010309278350512E-3</v>
      </c>
      <c r="AI49" s="20">
        <v>4.7955749945054249</v>
      </c>
      <c r="AJ49" s="7">
        <v>5</v>
      </c>
      <c r="AK49" s="21">
        <f t="shared" si="106"/>
        <v>2.6781099562115305</v>
      </c>
      <c r="AL49" s="3">
        <v>100</v>
      </c>
      <c r="AM49" s="13">
        <f>AL49/AL$47</f>
        <v>2E-3</v>
      </c>
    </row>
    <row r="50" spans="1:39" x14ac:dyDescent="0.25">
      <c r="C50" s="20">
        <v>2.5890410584928061</v>
      </c>
      <c r="D50" s="7">
        <v>5</v>
      </c>
      <c r="E50" s="21">
        <f t="shared" si="98"/>
        <v>1.4458613708959651</v>
      </c>
      <c r="F50" s="9">
        <v>20</v>
      </c>
      <c r="G50" s="13">
        <f t="shared" si="112"/>
        <v>4.2553191489361704E-7</v>
      </c>
      <c r="K50" s="20">
        <v>6.5769268468025466</v>
      </c>
      <c r="L50" s="7">
        <v>7</v>
      </c>
      <c r="M50" s="21">
        <f t="shared" si="100"/>
        <v>3.6729137360750084</v>
      </c>
      <c r="N50" s="9">
        <v>85</v>
      </c>
      <c r="O50" s="13">
        <f t="shared" si="113"/>
        <v>5.2631578947368431E-6</v>
      </c>
      <c r="S50" s="20">
        <v>6.7782140480120177</v>
      </c>
      <c r="T50" s="7">
        <v>7</v>
      </c>
      <c r="U50" s="21">
        <f t="shared" si="102"/>
        <v>3.7853234592541232</v>
      </c>
      <c r="V50" s="9">
        <v>2600</v>
      </c>
      <c r="W50" s="13">
        <f t="shared" si="114"/>
        <v>1.1304347826086958E-4</v>
      </c>
      <c r="AA50" s="20">
        <v>8.0713244216740421</v>
      </c>
      <c r="AB50" s="7">
        <v>10</v>
      </c>
      <c r="AC50" s="21">
        <f t="shared" si="104"/>
        <v>4.5074666371113246</v>
      </c>
      <c r="AD50" s="9">
        <v>240</v>
      </c>
      <c r="AE50" s="13">
        <f t="shared" si="115"/>
        <v>9.8969072164948449E-5</v>
      </c>
      <c r="AI50" s="20">
        <v>8.5957826091811267</v>
      </c>
      <c r="AJ50" s="7">
        <v>10</v>
      </c>
      <c r="AK50" s="21">
        <f t="shared" si="106"/>
        <v>4.8003526195406803</v>
      </c>
      <c r="AL50" s="9"/>
      <c r="AM50" s="13"/>
    </row>
    <row r="51" spans="1:39" x14ac:dyDescent="0.25">
      <c r="C51" s="20">
        <v>3.0859691940070242</v>
      </c>
      <c r="D51" s="10">
        <v>7</v>
      </c>
      <c r="E51" s="21">
        <f t="shared" si="98"/>
        <v>1.7233730746576763</v>
      </c>
      <c r="F51" s="3"/>
      <c r="G51" s="13"/>
      <c r="K51" s="20">
        <v>9.1251683873350924</v>
      </c>
      <c r="L51" s="10">
        <v>10</v>
      </c>
      <c r="M51" s="21">
        <f t="shared" si="100"/>
        <v>5.0959904366481865</v>
      </c>
      <c r="N51" s="3">
        <v>5</v>
      </c>
      <c r="O51" s="13">
        <f t="shared" si="113"/>
        <v>3.095975232198143E-7</v>
      </c>
      <c r="S51" s="20">
        <v>9.217858519136465</v>
      </c>
      <c r="T51" s="10">
        <v>10</v>
      </c>
      <c r="U51" s="21">
        <f t="shared" si="102"/>
        <v>5.1477536485892434</v>
      </c>
      <c r="V51" s="3">
        <v>5</v>
      </c>
      <c r="W51" s="13">
        <f t="shared" si="114"/>
        <v>2.1739130434782612E-7</v>
      </c>
      <c r="AA51" s="20">
        <v>10.719321710519043</v>
      </c>
      <c r="AB51" s="10">
        <v>15</v>
      </c>
      <c r="AC51" s="21">
        <f t="shared" si="104"/>
        <v>5.9862523742548861</v>
      </c>
      <c r="AD51" s="3">
        <v>1245</v>
      </c>
      <c r="AE51" s="13">
        <f t="shared" si="115"/>
        <v>5.1340206185567015E-4</v>
      </c>
      <c r="AI51" s="20">
        <v>11.607220847804392</v>
      </c>
      <c r="AJ51" s="10">
        <v>15</v>
      </c>
      <c r="AK51" s="21">
        <f t="shared" si="106"/>
        <v>6.4821035542280931</v>
      </c>
      <c r="AL51" s="3"/>
      <c r="AM51" s="13"/>
    </row>
    <row r="52" spans="1:39" x14ac:dyDescent="0.25">
      <c r="C52" s="21"/>
      <c r="E52" s="21"/>
      <c r="K52" s="21"/>
      <c r="M52" s="21"/>
      <c r="S52" s="21"/>
      <c r="U52" s="21"/>
      <c r="AA52" s="21"/>
      <c r="AC52" s="21"/>
      <c r="AI52" s="21"/>
      <c r="AK52" s="21"/>
    </row>
    <row r="53" spans="1:39" x14ac:dyDescent="0.25">
      <c r="A53" s="16">
        <v>25</v>
      </c>
      <c r="B53" s="17">
        <v>8</v>
      </c>
      <c r="C53" s="25">
        <v>42.8</v>
      </c>
      <c r="D53" s="24">
        <v>0</v>
      </c>
      <c r="E53" s="25">
        <f>C53*119.84*0.466/1000</f>
        <v>2.3901848320000005</v>
      </c>
      <c r="F53" s="8">
        <v>32000000</v>
      </c>
      <c r="K53" s="25">
        <v>39.1</v>
      </c>
      <c r="L53" s="24">
        <v>0</v>
      </c>
      <c r="M53" s="25">
        <f>K53*119.84*0.466/1000</f>
        <v>2.1835567040000003</v>
      </c>
      <c r="N53" s="8">
        <v>33500000</v>
      </c>
      <c r="S53" s="25">
        <v>42.6</v>
      </c>
      <c r="T53" s="24">
        <v>0</v>
      </c>
      <c r="U53" s="25">
        <f>S53*119.84*0.466/1000</f>
        <v>2.3790157440000002</v>
      </c>
      <c r="V53" s="8">
        <v>16449999.999999998</v>
      </c>
      <c r="AA53" s="25">
        <v>40.1</v>
      </c>
      <c r="AB53" s="24">
        <v>0</v>
      </c>
      <c r="AC53" s="25">
        <f>AA53*119.84*0.466/1000</f>
        <v>2.2394021440000005</v>
      </c>
      <c r="AD53" s="8">
        <v>3749999.9999999995</v>
      </c>
      <c r="AI53" s="25">
        <v>37.6</v>
      </c>
      <c r="AJ53" s="24">
        <v>0</v>
      </c>
      <c r="AK53" s="25">
        <f>AI53*119.84*0.466/1000</f>
        <v>2.0997885440000004</v>
      </c>
      <c r="AL53" s="8">
        <v>15000</v>
      </c>
    </row>
    <row r="54" spans="1:39" x14ac:dyDescent="0.25">
      <c r="C54" s="20">
        <v>2.1360809527082858</v>
      </c>
      <c r="D54" s="7">
        <v>2</v>
      </c>
      <c r="E54" s="21">
        <f t="shared" si="98"/>
        <v>1.1929038067961342</v>
      </c>
      <c r="F54" s="3">
        <v>11949999.999999998</v>
      </c>
      <c r="G54" s="13">
        <f>F54/F$53</f>
        <v>0.37343749999999992</v>
      </c>
      <c r="K54" s="20">
        <v>1.9591590305357518</v>
      </c>
      <c r="L54" s="7">
        <v>2</v>
      </c>
      <c r="M54" s="21">
        <f t="shared" si="100"/>
        <v>1.0941009809024251</v>
      </c>
      <c r="N54" s="3">
        <v>4700000</v>
      </c>
      <c r="O54" s="13">
        <f>N54/N$53</f>
        <v>0.14029850746268657</v>
      </c>
      <c r="S54" s="20">
        <v>2.1680896561321839</v>
      </c>
      <c r="T54" s="7">
        <v>2</v>
      </c>
      <c r="U54" s="21">
        <f>S54*119.84*0.466/100</f>
        <v>1.2107792080615054</v>
      </c>
      <c r="V54" s="3">
        <v>525000</v>
      </c>
      <c r="W54" s="13">
        <f>V54/V$53</f>
        <v>3.1914893617021281E-2</v>
      </c>
      <c r="AA54" s="20">
        <v>1.9740812876060796</v>
      </c>
      <c r="AB54" s="7">
        <v>2</v>
      </c>
      <c r="AC54" s="21">
        <f t="shared" si="104"/>
        <v>1.1024343810212807</v>
      </c>
      <c r="AD54" s="3">
        <v>1525</v>
      </c>
      <c r="AE54" s="13">
        <f>AD54/AD$53</f>
        <v>4.0666666666666672E-4</v>
      </c>
      <c r="AI54" s="20">
        <v>1.8614959170795184</v>
      </c>
      <c r="AJ54" s="7">
        <v>2</v>
      </c>
      <c r="AK54" s="21">
        <f t="shared" si="106"/>
        <v>1.0395605854750922</v>
      </c>
      <c r="AL54" s="3">
        <v>2285</v>
      </c>
      <c r="AM54" s="13">
        <f>AL54/AL$53</f>
        <v>0.15233333333333332</v>
      </c>
    </row>
    <row r="55" spans="1:39" x14ac:dyDescent="0.25">
      <c r="C55" s="20">
        <v>5.0782432610495372</v>
      </c>
      <c r="D55" s="7">
        <v>5</v>
      </c>
      <c r="E55" s="21">
        <f t="shared" si="98"/>
        <v>2.8359672934034625</v>
      </c>
      <c r="F55" s="3">
        <v>17000</v>
      </c>
      <c r="G55" s="13">
        <f t="shared" ref="G55:G57" si="116">F55/F$53</f>
        <v>5.3125000000000004E-4</v>
      </c>
      <c r="K55" s="20">
        <v>4.6878367708341058</v>
      </c>
      <c r="L55" s="7">
        <v>5</v>
      </c>
      <c r="M55" s="21">
        <f t="shared" si="100"/>
        <v>2.6179430711540981</v>
      </c>
      <c r="N55" s="3">
        <v>390000</v>
      </c>
      <c r="O55" s="13">
        <f t="shared" ref="O55:O57" si="117">N55/N$53</f>
        <v>1.1641791044776119E-2</v>
      </c>
      <c r="S55" s="20">
        <v>5.1247979473072478</v>
      </c>
      <c r="T55" s="7">
        <v>5</v>
      </c>
      <c r="U55" s="21">
        <f t="shared" ref="U55:U57" si="118">S55*119.84*0.466/100</f>
        <v>2.8619659627847005</v>
      </c>
      <c r="V55" s="3">
        <v>35</v>
      </c>
      <c r="W55" s="13">
        <f t="shared" ref="W55" si="119">V55/V$53</f>
        <v>2.1276595744680853E-6</v>
      </c>
      <c r="AA55" s="20">
        <v>4.5963604922934902</v>
      </c>
      <c r="AB55" s="7">
        <v>5</v>
      </c>
      <c r="AC55" s="21">
        <f t="shared" si="104"/>
        <v>2.5668577409074658</v>
      </c>
      <c r="AD55" s="3">
        <v>3850</v>
      </c>
      <c r="AE55" s="13">
        <f t="shared" ref="AE55:AE57" si="120">AD55/AD$53</f>
        <v>1.0266666666666668E-3</v>
      </c>
      <c r="AI55" s="20">
        <v>4.3723471331605568</v>
      </c>
      <c r="AJ55" s="7">
        <v>5</v>
      </c>
      <c r="AK55" s="21">
        <f t="shared" si="106"/>
        <v>2.4417564948408992</v>
      </c>
      <c r="AL55" s="3">
        <v>45</v>
      </c>
      <c r="AM55" s="13">
        <f>AL55/AL$53</f>
        <v>3.0000000000000001E-3</v>
      </c>
    </row>
    <row r="56" spans="1:39" x14ac:dyDescent="0.25">
      <c r="C56" s="20">
        <v>6.8784451773414093</v>
      </c>
      <c r="D56" s="7">
        <v>7</v>
      </c>
      <c r="E56" s="21">
        <f t="shared" si="98"/>
        <v>3.8412979744450904</v>
      </c>
      <c r="F56" s="9">
        <v>70</v>
      </c>
      <c r="G56" s="13">
        <f t="shared" si="116"/>
        <v>2.1874999999999998E-6</v>
      </c>
      <c r="K56" s="20">
        <v>6.3763025536451181</v>
      </c>
      <c r="L56" s="7">
        <v>7</v>
      </c>
      <c r="M56" s="21">
        <f t="shared" si="100"/>
        <v>3.5608742168143523</v>
      </c>
      <c r="N56" s="9">
        <v>4700</v>
      </c>
      <c r="O56" s="13">
        <f t="shared" si="117"/>
        <v>1.4029850746268655E-4</v>
      </c>
      <c r="S56" s="20">
        <v>6.9157871581657568</v>
      </c>
      <c r="T56" s="7">
        <v>7</v>
      </c>
      <c r="U56" s="21">
        <f t="shared" si="118"/>
        <v>3.862151767941163</v>
      </c>
      <c r="V56" s="9"/>
      <c r="W56" s="13"/>
      <c r="AA56" s="20">
        <v>8.1974042050802396</v>
      </c>
      <c r="AB56" s="7">
        <v>10</v>
      </c>
      <c r="AC56" s="21">
        <f t="shared" si="104"/>
        <v>4.5778764469055622</v>
      </c>
      <c r="AD56" s="9">
        <v>45</v>
      </c>
      <c r="AE56" s="13">
        <f t="shared" si="120"/>
        <v>1.2000000000000002E-5</v>
      </c>
      <c r="AI56" s="20">
        <v>7.9051624852780487</v>
      </c>
      <c r="AJ56" s="7">
        <v>10</v>
      </c>
      <c r="AK56" s="21">
        <f t="shared" si="106"/>
        <v>4.414672772618462</v>
      </c>
      <c r="AL56" s="9"/>
      <c r="AM56" s="13"/>
    </row>
    <row r="57" spans="1:39" x14ac:dyDescent="0.25">
      <c r="C57" s="20">
        <v>9.3579795876840315</v>
      </c>
      <c r="D57" s="10">
        <v>10</v>
      </c>
      <c r="E57" s="21">
        <f t="shared" si="98"/>
        <v>5.2260048758523343</v>
      </c>
      <c r="F57" s="3">
        <v>0.5</v>
      </c>
      <c r="G57" s="13">
        <f t="shared" si="116"/>
        <v>1.5624999999999999E-8</v>
      </c>
      <c r="K57" s="20">
        <v>8.7279641211861314</v>
      </c>
      <c r="L57" s="10">
        <v>10</v>
      </c>
      <c r="M57" s="21">
        <f t="shared" si="100"/>
        <v>4.8741699665185285</v>
      </c>
      <c r="N57" s="3">
        <v>485</v>
      </c>
      <c r="O57" s="13">
        <f t="shared" si="117"/>
        <v>1.4477611940298507E-5</v>
      </c>
      <c r="S57" s="20">
        <v>9.3582288875347182</v>
      </c>
      <c r="T57" s="10">
        <v>10</v>
      </c>
      <c r="U57" s="21">
        <f t="shared" si="118"/>
        <v>5.2261440984508694</v>
      </c>
      <c r="V57" s="3"/>
      <c r="W57" s="13"/>
      <c r="AA57" s="20">
        <v>11.018661554921062</v>
      </c>
      <c r="AB57" s="10">
        <v>15</v>
      </c>
      <c r="AC57" s="21">
        <f t="shared" si="104"/>
        <v>6.1534200274565087</v>
      </c>
      <c r="AD57" s="3">
        <v>5</v>
      </c>
      <c r="AE57" s="13">
        <f t="shared" si="120"/>
        <v>1.3333333333333334E-6</v>
      </c>
      <c r="AI57" s="20">
        <v>10.759644055943113</v>
      </c>
      <c r="AJ57" s="10">
        <v>15</v>
      </c>
      <c r="AK57" s="21">
        <f t="shared" si="106"/>
        <v>6.0087705654752774</v>
      </c>
      <c r="AL57" s="3"/>
      <c r="AM57" s="13"/>
    </row>
    <row r="58" spans="1:39" x14ac:dyDescent="0.25">
      <c r="C58" s="21"/>
      <c r="E58" s="21"/>
      <c r="K58" s="21"/>
      <c r="M58" s="21"/>
      <c r="S58" s="21"/>
      <c r="U58" s="21"/>
      <c r="AA58" s="21"/>
      <c r="AC58" s="21"/>
      <c r="AI58" s="21"/>
      <c r="AK58" s="21"/>
    </row>
    <row r="59" spans="1:39" x14ac:dyDescent="0.25">
      <c r="C59" s="25">
        <v>37.4</v>
      </c>
      <c r="D59" s="24">
        <v>0</v>
      </c>
      <c r="E59" s="25">
        <f>C59*119.84*0.466/1000</f>
        <v>2.088619456</v>
      </c>
      <c r="F59" s="8">
        <v>14149999.999999998</v>
      </c>
      <c r="I59" s="16">
        <v>25</v>
      </c>
      <c r="J59" s="17">
        <v>7</v>
      </c>
      <c r="K59" s="25">
        <v>36</v>
      </c>
      <c r="L59" s="24">
        <v>0</v>
      </c>
      <c r="M59" s="25">
        <f>K59*119.84*0.466/1000</f>
        <v>2.01043584</v>
      </c>
      <c r="N59" s="8">
        <v>81500000</v>
      </c>
      <c r="S59" s="25">
        <v>42.5</v>
      </c>
      <c r="T59" s="24">
        <v>0</v>
      </c>
      <c r="U59" s="25">
        <f>S59*119.84*0.466/1000</f>
        <v>2.3734312000000002</v>
      </c>
      <c r="V59" s="8">
        <v>16800000</v>
      </c>
      <c r="Y59" s="16">
        <v>25</v>
      </c>
      <c r="Z59" s="17">
        <v>7</v>
      </c>
      <c r="AA59" s="25">
        <v>31.8</v>
      </c>
      <c r="AB59" s="24">
        <v>0</v>
      </c>
      <c r="AC59" s="25">
        <f>AA59*119.84*0.466/1000</f>
        <v>1.7758849920000002</v>
      </c>
      <c r="AD59" s="8">
        <v>4650000</v>
      </c>
      <c r="AI59" s="25">
        <v>41.3</v>
      </c>
      <c r="AJ59" s="24">
        <v>0</v>
      </c>
      <c r="AK59" s="25">
        <f>AI59*119.84*0.466/1000</f>
        <v>2.3064166719999997</v>
      </c>
      <c r="AL59" s="8">
        <v>84000</v>
      </c>
    </row>
    <row r="60" spans="1:39" x14ac:dyDescent="0.25">
      <c r="C60" s="20">
        <v>1.8588701281520901</v>
      </c>
      <c r="D60" s="7">
        <v>2</v>
      </c>
      <c r="E60" s="21">
        <f t="shared" si="98"/>
        <v>1.0380942020950987</v>
      </c>
      <c r="F60" s="3">
        <v>8500000</v>
      </c>
      <c r="G60" s="13">
        <f>F60/F$59</f>
        <v>0.60070671378091878</v>
      </c>
      <c r="K60" s="20">
        <v>1.6690251305377501</v>
      </c>
      <c r="L60" s="7">
        <v>2</v>
      </c>
      <c r="M60" s="21">
        <f t="shared" si="100"/>
        <v>0.93207442785938099</v>
      </c>
      <c r="N60" s="3">
        <v>1375000</v>
      </c>
      <c r="O60" s="13">
        <f>N60/N$59</f>
        <v>1.6871165644171779E-2</v>
      </c>
      <c r="S60" s="20">
        <v>2.1064574789931587</v>
      </c>
      <c r="T60" s="7">
        <v>2</v>
      </c>
      <c r="U60" s="21">
        <f t="shared" ref="U60:U63" si="121">S60*119.84*0.466/100</f>
        <v>1.1763604475566372</v>
      </c>
      <c r="V60" s="3">
        <v>605000</v>
      </c>
      <c r="W60" s="13">
        <f>V60/V$59</f>
        <v>3.6011904761904759E-2</v>
      </c>
      <c r="AA60" s="20">
        <v>1.360684196994808</v>
      </c>
      <c r="AB60" s="7">
        <v>2</v>
      </c>
      <c r="AC60" s="21">
        <f t="shared" si="104"/>
        <v>0.75988007682221737</v>
      </c>
      <c r="AD60" s="3">
        <v>14350</v>
      </c>
      <c r="AE60" s="13">
        <f>AD60/AD$59</f>
        <v>3.0860215053763441E-3</v>
      </c>
      <c r="AI60" s="20">
        <v>2.0453665995850971</v>
      </c>
      <c r="AJ60" s="7">
        <v>2</v>
      </c>
      <c r="AK60" s="21">
        <f t="shared" si="106"/>
        <v>1.1422439771513357</v>
      </c>
      <c r="AL60" s="3">
        <v>25100</v>
      </c>
      <c r="AM60" s="13">
        <f>AL60/AL$59</f>
        <v>0.2988095238095238</v>
      </c>
    </row>
    <row r="61" spans="1:39" x14ac:dyDescent="0.25">
      <c r="C61" s="20">
        <v>4.3899662394048882</v>
      </c>
      <c r="D61" s="7">
        <v>5</v>
      </c>
      <c r="E61" s="21">
        <f t="shared" si="98"/>
        <v>2.4515959622471133</v>
      </c>
      <c r="F61" s="3">
        <v>31500</v>
      </c>
      <c r="G61" s="13">
        <f t="shared" ref="G61:G62" si="122">F61/F$59</f>
        <v>2.2261484098939932E-3</v>
      </c>
      <c r="K61" s="20">
        <v>3.5685153911565419</v>
      </c>
      <c r="L61" s="7">
        <v>5</v>
      </c>
      <c r="M61" s="21">
        <f t="shared" si="100"/>
        <v>1.9928531216590923</v>
      </c>
      <c r="N61" s="3">
        <v>2350</v>
      </c>
      <c r="O61" s="13">
        <f>N61/N$59</f>
        <v>2.883435582822086E-5</v>
      </c>
      <c r="S61" s="20">
        <v>5.0056474159280508</v>
      </c>
      <c r="T61" s="7">
        <v>5</v>
      </c>
      <c r="U61" s="21">
        <f t="shared" si="121"/>
        <v>2.7954258242736505</v>
      </c>
      <c r="V61" s="3">
        <v>50</v>
      </c>
      <c r="W61" s="13">
        <f t="shared" ref="W61" si="123">V61/V$59</f>
        <v>2.9761904761904763E-6</v>
      </c>
      <c r="AA61" s="20">
        <v>2.6265606630917122</v>
      </c>
      <c r="AB61" s="7">
        <v>5</v>
      </c>
      <c r="AC61" s="21">
        <f t="shared" si="104"/>
        <v>1.4668143591704845</v>
      </c>
      <c r="AD61" s="9">
        <v>2400</v>
      </c>
      <c r="AE61" s="13">
        <f>AD61/AD$59</f>
        <v>5.1612903225806454E-4</v>
      </c>
      <c r="AI61" s="20">
        <v>4.8036513879262452</v>
      </c>
      <c r="AJ61" s="7">
        <v>5</v>
      </c>
      <c r="AK61" s="21">
        <f t="shared" si="106"/>
        <v>2.6826202536535186</v>
      </c>
      <c r="AL61" s="3">
        <v>265</v>
      </c>
      <c r="AM61" s="13">
        <f>AL61/AL$59</f>
        <v>3.1547619047619046E-3</v>
      </c>
    </row>
    <row r="62" spans="1:39" x14ac:dyDescent="0.25">
      <c r="C62" s="20">
        <v>5.9207462942402236</v>
      </c>
      <c r="D62" s="7">
        <v>7</v>
      </c>
      <c r="E62" s="21">
        <f t="shared" si="98"/>
        <v>3.3064668193021483</v>
      </c>
      <c r="F62" s="9">
        <v>345</v>
      </c>
      <c r="G62" s="13">
        <f t="shared" si="122"/>
        <v>2.4381625441696117E-5</v>
      </c>
      <c r="K62" s="20">
        <v>4.5243501202982346</v>
      </c>
      <c r="L62" s="7">
        <v>7</v>
      </c>
      <c r="M62" s="21">
        <f t="shared" si="100"/>
        <v>2.5266432318210783</v>
      </c>
      <c r="N62" s="9">
        <v>15</v>
      </c>
      <c r="O62" s="13">
        <f>N62/N$59</f>
        <v>1.8404907975460122E-7</v>
      </c>
      <c r="S62" s="20">
        <v>6.7782140480120177</v>
      </c>
      <c r="T62" s="7">
        <v>7</v>
      </c>
      <c r="U62" s="21">
        <f t="shared" si="121"/>
        <v>3.7853234592541232</v>
      </c>
      <c r="V62" s="9"/>
      <c r="W62" s="13"/>
      <c r="AA62" s="20">
        <v>3.6212230871057369</v>
      </c>
      <c r="AB62" s="7">
        <v>10</v>
      </c>
      <c r="AC62" s="21">
        <f t="shared" si="104"/>
        <v>2.0222879663757825</v>
      </c>
      <c r="AD62" s="9">
        <v>6750</v>
      </c>
      <c r="AE62" s="13">
        <f t="shared" ref="AE62:AE63" si="124">AD62/AD$59</f>
        <v>1.4516129032258066E-3</v>
      </c>
      <c r="AI62" s="20">
        <v>8.6833196453729951</v>
      </c>
      <c r="AJ62" s="7">
        <v>10</v>
      </c>
      <c r="AK62" s="21">
        <f t="shared" si="106"/>
        <v>4.8492380625649893</v>
      </c>
      <c r="AL62" s="9"/>
      <c r="AM62" s="13"/>
    </row>
    <row r="63" spans="1:39" x14ac:dyDescent="0.25">
      <c r="C63" s="20">
        <v>8.0051046285305123</v>
      </c>
      <c r="D63" s="10">
        <v>10</v>
      </c>
      <c r="E63" s="21">
        <f t="shared" si="98"/>
        <v>4.4704859022632313</v>
      </c>
      <c r="F63" s="3"/>
      <c r="G63" s="13"/>
      <c r="K63" s="20">
        <v>5.6121700251913804</v>
      </c>
      <c r="L63" s="10">
        <v>10</v>
      </c>
      <c r="M63" s="21">
        <f t="shared" si="100"/>
        <v>3.1341410441162378</v>
      </c>
      <c r="N63" s="3"/>
      <c r="O63" s="13"/>
      <c r="S63" s="20">
        <v>9.217858519136465</v>
      </c>
      <c r="T63" s="10">
        <v>10</v>
      </c>
      <c r="U63" s="21">
        <f t="shared" si="121"/>
        <v>5.1477536485892434</v>
      </c>
      <c r="V63" s="3"/>
      <c r="W63" s="13"/>
      <c r="AA63" s="20">
        <v>3.9978956504498071</v>
      </c>
      <c r="AB63" s="10">
        <v>15</v>
      </c>
      <c r="AC63" s="21">
        <f t="shared" si="104"/>
        <v>2.2326424167345569</v>
      </c>
      <c r="AD63" s="3">
        <v>315</v>
      </c>
      <c r="AE63" s="13">
        <f t="shared" si="124"/>
        <v>6.7741935483870964E-5</v>
      </c>
      <c r="AI63" s="20">
        <v>11.81673307867749</v>
      </c>
      <c r="AJ63" s="10">
        <v>15</v>
      </c>
      <c r="AK63" s="21">
        <f t="shared" si="106"/>
        <v>6.5991065814129914</v>
      </c>
      <c r="AL63" s="3"/>
      <c r="AM63" s="13"/>
    </row>
    <row r="64" spans="1:39" x14ac:dyDescent="0.25">
      <c r="C64" s="21"/>
      <c r="E64" s="21"/>
      <c r="K64" s="21"/>
      <c r="M64" s="21"/>
      <c r="S64" s="21"/>
      <c r="AA64" s="21"/>
      <c r="AC64" s="21"/>
      <c r="AI64" s="21"/>
      <c r="AK64" s="21"/>
    </row>
    <row r="65" spans="1:39" x14ac:dyDescent="0.25">
      <c r="C65" s="25">
        <v>39.4</v>
      </c>
      <c r="D65" s="24">
        <v>0</v>
      </c>
      <c r="E65" s="25">
        <f>C65*119.84*0.466/1000</f>
        <v>2.2003103359999998</v>
      </c>
      <c r="F65" s="8">
        <v>11749999.999999998</v>
      </c>
      <c r="K65" s="25">
        <v>38.4</v>
      </c>
      <c r="L65" s="24">
        <v>0</v>
      </c>
      <c r="M65" s="25">
        <f>K65*119.84*0.466/1000</f>
        <v>2.1444648960000001</v>
      </c>
      <c r="N65" s="8">
        <v>40500000</v>
      </c>
      <c r="Q65" s="16">
        <v>25</v>
      </c>
      <c r="R65" s="17">
        <v>7</v>
      </c>
      <c r="S65" s="25">
        <v>40.299999999999997</v>
      </c>
      <c r="T65" s="24">
        <v>0</v>
      </c>
      <c r="U65" s="25">
        <f>S65*119.84*0.466/1000</f>
        <v>2.250571232</v>
      </c>
      <c r="V65" s="8">
        <v>5699999.9999999991</v>
      </c>
      <c r="AA65" s="25">
        <v>49.2</v>
      </c>
      <c r="AB65" s="24">
        <v>0</v>
      </c>
      <c r="AC65" s="25">
        <f>AA65*119.84*0.466/1000</f>
        <v>2.7475956480000003</v>
      </c>
      <c r="AD65" s="8">
        <v>4600000</v>
      </c>
      <c r="AG65" s="16">
        <v>25</v>
      </c>
      <c r="AH65" s="17">
        <v>7</v>
      </c>
      <c r="AI65" s="25">
        <v>31.6</v>
      </c>
      <c r="AJ65" s="24">
        <v>0</v>
      </c>
      <c r="AK65" s="25">
        <f>AI65*119.84*0.466/1000</f>
        <v>1.7647159040000004</v>
      </c>
      <c r="AL65" s="8">
        <v>560000</v>
      </c>
    </row>
    <row r="66" spans="1:39" x14ac:dyDescent="0.25">
      <c r="C66" s="20">
        <v>1.9436220152357069</v>
      </c>
      <c r="D66" s="7">
        <v>2</v>
      </c>
      <c r="E66" s="21">
        <f t="shared" si="98"/>
        <v>1.0854242663452478</v>
      </c>
      <c r="F66" s="3">
        <v>11599999.999999998</v>
      </c>
      <c r="G66" s="13">
        <f>F66/F$65</f>
        <v>0.98723404255319147</v>
      </c>
      <c r="K66" s="20">
        <v>1.7859465355252764</v>
      </c>
      <c r="L66" s="7">
        <v>2</v>
      </c>
      <c r="M66" s="21">
        <f t="shared" si="100"/>
        <v>0.99736970092884691</v>
      </c>
      <c r="N66" s="3">
        <v>8349999.9999999991</v>
      </c>
      <c r="O66" s="13">
        <f>N66/N$65</f>
        <v>0.20617283950617282</v>
      </c>
      <c r="S66" s="20">
        <v>0.48315016293518293</v>
      </c>
      <c r="T66" s="11">
        <v>0.5</v>
      </c>
      <c r="U66" s="21">
        <f>S66*119.84*0.466/100</f>
        <v>0.26981733435186983</v>
      </c>
      <c r="V66" s="3">
        <v>395000</v>
      </c>
      <c r="W66" s="13">
        <f>V66/V$65</f>
        <v>6.9298245614035095E-2</v>
      </c>
      <c r="AA66" s="20">
        <v>2.0599989656247106</v>
      </c>
      <c r="AB66" s="7">
        <v>2</v>
      </c>
      <c r="AC66" s="21">
        <f t="shared" si="104"/>
        <v>1.1504154863485685</v>
      </c>
      <c r="AD66" s="3">
        <v>1700</v>
      </c>
      <c r="AE66" s="13">
        <f>AD66/AD$65</f>
        <v>3.6956521739130437E-4</v>
      </c>
      <c r="AI66" s="20">
        <v>1.3618079066806272</v>
      </c>
      <c r="AJ66" s="7">
        <v>2</v>
      </c>
      <c r="AK66" s="21">
        <f t="shared" si="106"/>
        <v>0.76050761744058581</v>
      </c>
      <c r="AL66" s="3">
        <v>300</v>
      </c>
      <c r="AM66" s="13">
        <f>AL66/AL$65</f>
        <v>5.3571428571428574E-4</v>
      </c>
    </row>
    <row r="67" spans="1:39" x14ac:dyDescent="0.25">
      <c r="C67" s="20">
        <v>4.5447720861203775</v>
      </c>
      <c r="D67" s="7">
        <v>5</v>
      </c>
      <c r="E67" s="21">
        <f t="shared" si="98"/>
        <v>2.5380479684911039</v>
      </c>
      <c r="F67" s="3">
        <v>33500</v>
      </c>
      <c r="G67" s="13">
        <f t="shared" ref="G67:G69" si="125">F67/F$65</f>
        <v>2.8510638297872346E-3</v>
      </c>
      <c r="K67" s="20">
        <v>3.8458840264364826</v>
      </c>
      <c r="L67" s="7">
        <v>5</v>
      </c>
      <c r="M67" s="21">
        <f t="shared" si="100"/>
        <v>2.1477508564531704</v>
      </c>
      <c r="N67" s="3">
        <v>23500</v>
      </c>
      <c r="O67" s="13">
        <f>N67/N$65</f>
        <v>5.8024691358024691E-4</v>
      </c>
      <c r="S67" s="20">
        <v>0.89866051672987146</v>
      </c>
      <c r="T67" s="7">
        <v>1</v>
      </c>
      <c r="U67" s="21">
        <f>S67*119.84*0.466/100</f>
        <v>0.50186091967407043</v>
      </c>
      <c r="V67" s="3">
        <v>25100</v>
      </c>
      <c r="W67" s="13">
        <f>V67/V$65</f>
        <v>4.4035087719298252E-3</v>
      </c>
      <c r="AA67" s="20">
        <v>3.8650292349418192</v>
      </c>
      <c r="AB67" s="7">
        <v>5</v>
      </c>
      <c r="AC67" s="21">
        <f t="shared" si="104"/>
        <v>2.1584425823818929</v>
      </c>
      <c r="AD67" s="3">
        <v>225</v>
      </c>
      <c r="AE67" s="13">
        <f t="shared" ref="AE67:AE69" si="126">AD67/AD$65</f>
        <v>4.8913043478260872E-5</v>
      </c>
      <c r="AI67" s="20">
        <v>2.6516441546300347</v>
      </c>
      <c r="AJ67" s="7">
        <v>5</v>
      </c>
      <c r="AK67" s="21">
        <f t="shared" si="106"/>
        <v>1.4808223453874234</v>
      </c>
      <c r="AL67" s="3">
        <v>5</v>
      </c>
      <c r="AM67" s="13">
        <f>AL67/AL$65</f>
        <v>8.9285714285714292E-6</v>
      </c>
    </row>
    <row r="68" spans="1:39" x14ac:dyDescent="0.25">
      <c r="C68" s="20">
        <v>6.0905851936806528</v>
      </c>
      <c r="D68" s="7">
        <v>7</v>
      </c>
      <c r="E68" s="21">
        <f t="shared" si="98"/>
        <v>3.4013140999858131</v>
      </c>
      <c r="F68" s="9">
        <v>1030</v>
      </c>
      <c r="G68" s="13">
        <f t="shared" si="125"/>
        <v>8.7659574468085117E-5</v>
      </c>
      <c r="K68" s="20">
        <v>4.8969383809343663</v>
      </c>
      <c r="L68" s="7">
        <v>7</v>
      </c>
      <c r="M68" s="21">
        <f t="shared" si="100"/>
        <v>2.7347167853616732</v>
      </c>
      <c r="N68" s="9">
        <v>135</v>
      </c>
      <c r="O68" s="13">
        <f>N68/N$65</f>
        <v>3.3333333333333333E-6</v>
      </c>
      <c r="S68" s="20">
        <v>1.5633137176886414</v>
      </c>
      <c r="T68" s="7">
        <v>2</v>
      </c>
      <c r="U68" s="21">
        <f>S68*119.84*0.466/100</f>
        <v>0.87303942422357972</v>
      </c>
      <c r="V68" s="9">
        <v>315</v>
      </c>
      <c r="W68" s="13">
        <f>V68/V$65</f>
        <v>5.5263157894736852E-5</v>
      </c>
      <c r="AA68" s="20">
        <v>5.1579444852155438</v>
      </c>
      <c r="AB68" s="7">
        <v>10</v>
      </c>
      <c r="AC68" s="21">
        <f t="shared" si="104"/>
        <v>2.8804767927243558</v>
      </c>
      <c r="AD68" s="9">
        <v>100</v>
      </c>
      <c r="AE68" s="13">
        <f t="shared" si="126"/>
        <v>2.173913043478261E-5</v>
      </c>
      <c r="AI68" s="20">
        <v>3.6936722807139692</v>
      </c>
      <c r="AJ68" s="7">
        <v>10</v>
      </c>
      <c r="AK68" s="21">
        <f t="shared" si="106"/>
        <v>2.0627475373227515</v>
      </c>
      <c r="AL68" s="9"/>
      <c r="AM68" s="13"/>
    </row>
    <row r="69" spans="1:39" x14ac:dyDescent="0.25">
      <c r="C69" s="20">
        <v>8.1593474544421607</v>
      </c>
      <c r="D69" s="10">
        <v>10</v>
      </c>
      <c r="E69" s="21">
        <f t="shared" si="98"/>
        <v>4.5566234870620246</v>
      </c>
      <c r="F69" s="3">
        <v>5</v>
      </c>
      <c r="G69" s="13">
        <f t="shared" si="125"/>
        <v>4.2553191489361709E-7</v>
      </c>
      <c r="K69" s="20">
        <v>6.1092402201822447</v>
      </c>
      <c r="L69" s="10">
        <v>10</v>
      </c>
      <c r="M69" s="21">
        <f t="shared" si="100"/>
        <v>3.4117320816177439</v>
      </c>
      <c r="N69" s="3"/>
      <c r="O69" s="13"/>
      <c r="S69" s="20">
        <v>2.6873706896393648</v>
      </c>
      <c r="T69" s="10">
        <v>5</v>
      </c>
      <c r="U69" s="21">
        <f>S69*119.84*0.466/100</f>
        <v>1.5007739860601379</v>
      </c>
      <c r="V69" s="3">
        <v>0.5</v>
      </c>
      <c r="W69" s="13">
        <f>V69/V$65</f>
        <v>8.7719298245614053E-8</v>
      </c>
      <c r="AA69" s="20">
        <v>5.5904457013196787</v>
      </c>
      <c r="AB69" s="10">
        <v>15</v>
      </c>
      <c r="AC69" s="21">
        <f t="shared" si="104"/>
        <v>3.1220089998630609</v>
      </c>
      <c r="AD69" s="3">
        <v>25</v>
      </c>
      <c r="AE69" s="13">
        <f t="shared" si="126"/>
        <v>5.4347826086956525E-6</v>
      </c>
      <c r="AI69" s="20">
        <v>4.1031626015226808</v>
      </c>
      <c r="AJ69" s="10">
        <v>15</v>
      </c>
      <c r="AK69" s="21">
        <f t="shared" si="106"/>
        <v>2.2914292087357877</v>
      </c>
      <c r="AL69" s="3"/>
      <c r="AM69" s="13"/>
    </row>
    <row r="70" spans="1:39" x14ac:dyDescent="0.25">
      <c r="C70" s="21"/>
      <c r="E70" s="21"/>
      <c r="K70" s="21"/>
      <c r="M70" s="21"/>
      <c r="S70" s="21"/>
      <c r="U70" s="21"/>
      <c r="AA70" s="21"/>
      <c r="AC70" s="21"/>
      <c r="AI70" s="21"/>
      <c r="AK70" s="21"/>
    </row>
    <row r="71" spans="1:39" x14ac:dyDescent="0.25">
      <c r="A71" s="16">
        <v>25</v>
      </c>
      <c r="B71" s="17">
        <v>7</v>
      </c>
      <c r="C71" s="25">
        <v>37.700000000000003</v>
      </c>
      <c r="D71" s="24">
        <v>0</v>
      </c>
      <c r="E71" s="25">
        <f>C71*119.84*0.466/1000</f>
        <v>2.1053730880000003</v>
      </c>
      <c r="F71" s="8">
        <v>70000000</v>
      </c>
      <c r="K71" s="25">
        <v>32.5</v>
      </c>
      <c r="L71" s="24">
        <v>0</v>
      </c>
      <c r="M71" s="25">
        <f>K71*119.84*0.466/1000</f>
        <v>1.8149768000000002</v>
      </c>
      <c r="N71" s="8">
        <v>35000000</v>
      </c>
      <c r="S71" s="25">
        <v>36.1</v>
      </c>
      <c r="T71" s="24">
        <v>0</v>
      </c>
      <c r="U71" s="25">
        <f>S71*119.84*0.466/1000</f>
        <v>2.0160203839999999</v>
      </c>
      <c r="V71" s="8">
        <v>57500000</v>
      </c>
      <c r="AA71" s="25">
        <v>38.200000000000003</v>
      </c>
      <c r="AB71" s="24">
        <v>0</v>
      </c>
      <c r="AC71" s="25">
        <f>AA71*119.84*0.466/1000</f>
        <v>2.1332958080000002</v>
      </c>
      <c r="AD71" s="8">
        <v>670000</v>
      </c>
      <c r="AI71" s="25">
        <v>32.9</v>
      </c>
      <c r="AJ71" s="24">
        <v>0</v>
      </c>
      <c r="AK71" s="25">
        <f>AI71*119.84*0.466/1000</f>
        <v>1.837314976</v>
      </c>
      <c r="AL71" s="8">
        <v>175000</v>
      </c>
    </row>
    <row r="72" spans="1:39" x14ac:dyDescent="0.25">
      <c r="C72" s="20">
        <v>0.45353010303412417</v>
      </c>
      <c r="D72" s="11">
        <v>0.5</v>
      </c>
      <c r="E72" s="21">
        <f t="shared" si="98"/>
        <v>0.25327588157185998</v>
      </c>
      <c r="F72" s="3">
        <v>12049999.999999998</v>
      </c>
      <c r="G72" s="13">
        <f>F72/F$71</f>
        <v>0.17214285714285713</v>
      </c>
      <c r="K72" s="20">
        <v>1.4769529891199116</v>
      </c>
      <c r="L72" s="7">
        <v>2</v>
      </c>
      <c r="M72" s="21">
        <f t="shared" si="100"/>
        <v>0.82481089536716679</v>
      </c>
      <c r="N72" s="3">
        <v>1405000</v>
      </c>
      <c r="O72" s="13">
        <f>N72/N$71</f>
        <v>4.014285714285714E-2</v>
      </c>
      <c r="S72" s="20">
        <v>0.44178374005605242</v>
      </c>
      <c r="T72" s="11">
        <v>0.5</v>
      </c>
      <c r="U72" s="21">
        <f>S72*119.84*0.466/100</f>
        <v>0.24671607348275873</v>
      </c>
      <c r="V72" s="3">
        <v>4850000</v>
      </c>
      <c r="W72" s="13">
        <f>V72/V$71</f>
        <v>8.4347826086956526E-2</v>
      </c>
      <c r="AA72" s="20">
        <v>1.6470292290358997</v>
      </c>
      <c r="AB72" s="7">
        <v>2</v>
      </c>
      <c r="AC72" s="21">
        <f t="shared" si="104"/>
        <v>0.91979071988370609</v>
      </c>
      <c r="AD72" s="3">
        <v>390</v>
      </c>
      <c r="AE72" s="13">
        <f>AD72/AD$71</f>
        <v>5.8208955223880594E-4</v>
      </c>
      <c r="AI72" s="20">
        <v>1.4356780078456619</v>
      </c>
      <c r="AJ72" s="7">
        <v>2</v>
      </c>
      <c r="AK72" s="21">
        <f t="shared" si="106"/>
        <v>0.80176070046464443</v>
      </c>
      <c r="AL72" s="3">
        <v>975</v>
      </c>
      <c r="AM72" s="13">
        <f>AL72/AL$71</f>
        <v>5.5714285714285718E-3</v>
      </c>
    </row>
    <row r="73" spans="1:39" x14ac:dyDescent="0.25">
      <c r="C73" s="20">
        <v>0.84618289093835597</v>
      </c>
      <c r="D73" s="7">
        <v>1</v>
      </c>
      <c r="E73" s="21">
        <f t="shared" si="98"/>
        <v>0.47255455864924506</v>
      </c>
      <c r="F73" s="3">
        <v>23500</v>
      </c>
      <c r="G73" s="13">
        <f t="shared" ref="G73:G75" si="127">F73/F$71</f>
        <v>3.357142857142857E-4</v>
      </c>
      <c r="K73" s="20">
        <v>3.0766248445174038</v>
      </c>
      <c r="L73" s="7">
        <v>5</v>
      </c>
      <c r="M73" s="21">
        <f t="shared" si="100"/>
        <v>1.7181546815700601</v>
      </c>
      <c r="N73" s="3">
        <v>1560</v>
      </c>
      <c r="O73" s="13">
        <f>N73/N$71</f>
        <v>4.4571428571428574E-5</v>
      </c>
      <c r="S73" s="20">
        <v>0.8375957455469587</v>
      </c>
      <c r="T73" s="7">
        <v>1</v>
      </c>
      <c r="U73" s="21">
        <f>S73*119.84*0.466/100</f>
        <v>0.46775902952197951</v>
      </c>
      <c r="V73" s="9">
        <v>285000</v>
      </c>
      <c r="W73" s="13">
        <f>V73/V$71</f>
        <v>4.956521739130435E-3</v>
      </c>
      <c r="AA73" s="20">
        <v>3.210716386798071</v>
      </c>
      <c r="AB73" s="7">
        <v>5</v>
      </c>
      <c r="AC73" s="21">
        <f t="shared" si="104"/>
        <v>1.7930386933594848</v>
      </c>
      <c r="AD73" s="3">
        <v>90</v>
      </c>
      <c r="AE73" s="13">
        <f t="shared" ref="AE73:AE75" si="128">AD73/AD$71</f>
        <v>1.3432835820895522E-4</v>
      </c>
      <c r="AI73" s="20">
        <v>2.8340048017127901</v>
      </c>
      <c r="AJ73" s="7">
        <v>5</v>
      </c>
      <c r="AK73" s="21">
        <f t="shared" si="106"/>
        <v>1.5826624511376355</v>
      </c>
      <c r="AL73" s="9">
        <v>5</v>
      </c>
      <c r="AM73" s="13">
        <f>AL73/AL$71</f>
        <v>2.8571428571428571E-5</v>
      </c>
    </row>
    <row r="74" spans="1:39" x14ac:dyDescent="0.25">
      <c r="C74" s="20">
        <v>1.480445885300846</v>
      </c>
      <c r="D74" s="7">
        <v>2</v>
      </c>
      <c r="E74" s="21">
        <f t="shared" si="98"/>
        <v>0.82676151860815283</v>
      </c>
      <c r="F74" s="9">
        <v>80</v>
      </c>
      <c r="G74" s="13">
        <f t="shared" si="127"/>
        <v>1.1428571428571428E-6</v>
      </c>
      <c r="K74" s="20">
        <v>3.8411288207385543</v>
      </c>
      <c r="L74" s="7">
        <v>7</v>
      </c>
      <c r="M74" s="21">
        <f t="shared" si="100"/>
        <v>2.145095290908257</v>
      </c>
      <c r="N74" s="9">
        <v>5</v>
      </c>
      <c r="O74" s="13">
        <f>N74/N$71</f>
        <v>1.4285714285714285E-7</v>
      </c>
      <c r="S74" s="20">
        <v>1.5099419124100233</v>
      </c>
      <c r="T74" s="7">
        <v>2</v>
      </c>
      <c r="U74" s="21">
        <f>S74*119.84*0.466/100</f>
        <v>0.84323370472979209</v>
      </c>
      <c r="V74" s="9">
        <v>1700</v>
      </c>
      <c r="W74" s="13">
        <f>V74/V$71</f>
        <v>2.9565217391304349E-5</v>
      </c>
      <c r="AA74" s="20">
        <v>4.4786348214267742</v>
      </c>
      <c r="AB74" s="7">
        <v>10</v>
      </c>
      <c r="AC74" s="21">
        <f t="shared" si="104"/>
        <v>2.5011133220189965</v>
      </c>
      <c r="AD74" s="9">
        <v>5</v>
      </c>
      <c r="AE74" s="13">
        <f t="shared" si="128"/>
        <v>7.4626865671641793E-6</v>
      </c>
      <c r="AI74" s="20">
        <v>4.0137278724484693</v>
      </c>
      <c r="AJ74" s="7">
        <v>10</v>
      </c>
      <c r="AK74" s="21">
        <f t="shared" si="106"/>
        <v>2.2414839907714867</v>
      </c>
      <c r="AL74" s="9"/>
      <c r="AM74" s="13"/>
    </row>
    <row r="75" spans="1:39" x14ac:dyDescent="0.25">
      <c r="C75" s="20">
        <v>2.5793217222816209</v>
      </c>
      <c r="D75" s="10">
        <v>5</v>
      </c>
      <c r="E75" s="21">
        <f t="shared" si="98"/>
        <v>1.4404335648237494</v>
      </c>
      <c r="F75" s="3">
        <v>0.5</v>
      </c>
      <c r="G75" s="13">
        <f t="shared" si="127"/>
        <v>7.142857142857143E-9</v>
      </c>
      <c r="K75" s="20">
        <v>4.6691548331502171</v>
      </c>
      <c r="L75" s="10">
        <v>10</v>
      </c>
      <c r="M75" s="21">
        <f t="shared" si="100"/>
        <v>2.6075100608540049</v>
      </c>
      <c r="N75" s="3"/>
      <c r="O75" s="13"/>
      <c r="S75" s="20">
        <v>2.8306129905352453</v>
      </c>
      <c r="T75" s="10">
        <v>5</v>
      </c>
      <c r="U75" s="21">
        <f>S75*119.84*0.466/100</f>
        <v>1.5807682792615663</v>
      </c>
      <c r="V75" s="3">
        <v>0.5</v>
      </c>
      <c r="W75" s="13">
        <f>V75/V$71</f>
        <v>8.6956521739130434E-9</v>
      </c>
      <c r="AA75" s="20">
        <v>4.9793383913470421</v>
      </c>
      <c r="AB75" s="10">
        <v>15</v>
      </c>
      <c r="AC75" s="21">
        <f t="shared" si="104"/>
        <v>2.7807334337366778</v>
      </c>
      <c r="AD75" s="3">
        <v>5</v>
      </c>
      <c r="AE75" s="13">
        <f t="shared" si="128"/>
        <v>7.4626865671641793E-6</v>
      </c>
      <c r="AI75" s="20">
        <v>4.5048161454058366</v>
      </c>
      <c r="AJ75" s="10">
        <v>15</v>
      </c>
      <c r="AK75" s="21">
        <f t="shared" si="106"/>
        <v>2.5157343975929294</v>
      </c>
      <c r="AL75" s="3"/>
      <c r="AM75" s="13"/>
    </row>
    <row r="76" spans="1:39" x14ac:dyDescent="0.25">
      <c r="C76" s="21"/>
      <c r="E76" s="21"/>
      <c r="K76" s="21"/>
      <c r="M76" s="21"/>
      <c r="S76" s="21"/>
      <c r="U76" s="21"/>
      <c r="AI76" s="21"/>
      <c r="AK76" s="21"/>
    </row>
    <row r="77" spans="1:39" x14ac:dyDescent="0.25">
      <c r="C77" s="25">
        <v>34.6</v>
      </c>
      <c r="D77" s="24">
        <v>0</v>
      </c>
      <c r="E77" s="25">
        <f>C77*119.84*0.466/1000</f>
        <v>1.932252224</v>
      </c>
      <c r="F77" s="8">
        <v>22150000</v>
      </c>
      <c r="K77" s="25">
        <v>31.4</v>
      </c>
      <c r="L77" s="24">
        <v>0</v>
      </c>
      <c r="M77" s="25">
        <f>K77*119.84*0.466/1000</f>
        <v>1.7535468160000001</v>
      </c>
      <c r="N77" s="8">
        <v>43500000</v>
      </c>
      <c r="S77" s="25">
        <v>34.700000000000003</v>
      </c>
      <c r="T77" s="24">
        <v>0</v>
      </c>
      <c r="U77" s="25">
        <f>S77*119.84*0.466/1000</f>
        <v>1.9378367680000004</v>
      </c>
      <c r="V77" s="8">
        <v>28999999.999999996</v>
      </c>
      <c r="AI77" s="25">
        <v>29.3</v>
      </c>
      <c r="AJ77" s="24">
        <v>0</v>
      </c>
      <c r="AK77" s="25">
        <f>AI77*119.84*0.466/1000</f>
        <v>1.6362713920000003</v>
      </c>
      <c r="AL77" s="8">
        <v>20000</v>
      </c>
    </row>
    <row r="78" spans="1:39" x14ac:dyDescent="0.25">
      <c r="C78" s="20">
        <v>0.39458473083839329</v>
      </c>
      <c r="D78" s="11">
        <v>0.5</v>
      </c>
      <c r="E78" s="21">
        <f t="shared" si="98"/>
        <v>0.22035757910951645</v>
      </c>
      <c r="F78" s="3">
        <v>6249999.9999999991</v>
      </c>
      <c r="G78" s="13">
        <f>F78/F$77</f>
        <v>0.28216704288939048</v>
      </c>
      <c r="K78" s="20">
        <v>1.4370998778337065</v>
      </c>
      <c r="L78" s="7">
        <v>2</v>
      </c>
      <c r="M78" s="21">
        <f t="shared" si="100"/>
        <v>0.80255475001569598</v>
      </c>
      <c r="N78" s="3">
        <v>855000</v>
      </c>
      <c r="O78" s="13">
        <f>N78/N$77</f>
        <v>1.9655172413793102E-2</v>
      </c>
      <c r="S78" s="20">
        <v>0.41445726177027359</v>
      </c>
      <c r="T78" s="11">
        <v>0.5</v>
      </c>
      <c r="U78" s="21">
        <f>S78*119.84*0.466/100</f>
        <v>0.23145548144756109</v>
      </c>
      <c r="V78" s="3">
        <v>1045000</v>
      </c>
      <c r="W78" s="13">
        <f>V78/V$77</f>
        <v>3.6034482758620694E-2</v>
      </c>
      <c r="AI78" s="20">
        <v>1.2754532631155602</v>
      </c>
      <c r="AJ78" s="7">
        <v>2</v>
      </c>
      <c r="AK78" s="21">
        <f t="shared" si="106"/>
        <v>0.71228248678124229</v>
      </c>
      <c r="AL78" s="3">
        <v>100</v>
      </c>
      <c r="AM78" s="13">
        <f>AL78/AL$77</f>
        <v>5.0000000000000001E-3</v>
      </c>
    </row>
    <row r="79" spans="1:39" x14ac:dyDescent="0.25">
      <c r="C79" s="20">
        <v>0.70039799291110538</v>
      </c>
      <c r="D79" s="7">
        <v>1</v>
      </c>
      <c r="E79" s="21">
        <f t="shared" si="98"/>
        <v>0.39114034089237565</v>
      </c>
      <c r="F79" s="3">
        <v>1750</v>
      </c>
      <c r="G79" s="13">
        <f t="shared" ref="G79:G80" si="129">F79/F$77</f>
        <v>7.9006772009029345E-5</v>
      </c>
      <c r="K79" s="20">
        <v>3.0198742679604917</v>
      </c>
      <c r="L79" s="7">
        <v>5</v>
      </c>
      <c r="M79" s="21">
        <f t="shared" si="100"/>
        <v>1.6864620723893156</v>
      </c>
      <c r="N79" s="3">
        <v>1540</v>
      </c>
      <c r="O79" s="13">
        <f>N79/N$77</f>
        <v>3.540229885057471E-5</v>
      </c>
      <c r="S79" s="20">
        <v>0.76763062649276514</v>
      </c>
      <c r="T79" s="7">
        <v>1</v>
      </c>
      <c r="U79" s="21">
        <f>S79*119.84*0.466/100</f>
        <v>0.42868670093964129</v>
      </c>
      <c r="V79" s="3">
        <v>750</v>
      </c>
      <c r="W79" s="13">
        <f>V79/V$77</f>
        <v>2.5862068965517244E-5</v>
      </c>
      <c r="AI79" s="20">
        <v>2.5136096605920071</v>
      </c>
      <c r="AJ79" s="7">
        <v>5</v>
      </c>
      <c r="AK79" s="21">
        <f t="shared" si="106"/>
        <v>1.4037363748401128</v>
      </c>
      <c r="AL79" s="3">
        <v>5</v>
      </c>
      <c r="AM79" s="13">
        <f>AL79/AL$77</f>
        <v>2.5000000000000001E-4</v>
      </c>
    </row>
    <row r="80" spans="1:39" x14ac:dyDescent="0.25">
      <c r="C80" s="20">
        <v>1.1211023139824268</v>
      </c>
      <c r="D80" s="7">
        <v>2</v>
      </c>
      <c r="E80" s="21">
        <f t="shared" si="98"/>
        <v>0.62608452009366788</v>
      </c>
      <c r="F80" s="9">
        <v>5</v>
      </c>
      <c r="G80" s="13">
        <f t="shared" si="129"/>
        <v>2.257336343115124E-7</v>
      </c>
      <c r="K80" s="20">
        <v>3.7896285322242207</v>
      </c>
      <c r="L80" s="7">
        <v>7</v>
      </c>
      <c r="M80" s="21">
        <f t="shared" si="100"/>
        <v>2.1163347281861582</v>
      </c>
      <c r="N80" s="9">
        <v>5</v>
      </c>
      <c r="O80" s="13">
        <f>N80/N$77</f>
        <v>1.1494252873563219E-7</v>
      </c>
      <c r="S80" s="20">
        <v>1.3250328191743688</v>
      </c>
      <c r="T80" s="7">
        <v>2</v>
      </c>
      <c r="U80" s="21">
        <f>S80*119.84*0.466/100</f>
        <v>0.73997040801233072</v>
      </c>
      <c r="V80" s="9">
        <v>5</v>
      </c>
      <c r="W80" s="13">
        <f>V80/V$77</f>
        <v>1.7241379310344831E-7</v>
      </c>
      <c r="AI80" s="20">
        <v>3.5528345002469122</v>
      </c>
      <c r="AJ80" s="7">
        <v>10</v>
      </c>
      <c r="AK80" s="21">
        <f t="shared" si="106"/>
        <v>1.9840960591346894</v>
      </c>
      <c r="AL80" s="9"/>
      <c r="AM80" s="13"/>
    </row>
    <row r="81" spans="3:39" x14ac:dyDescent="0.25">
      <c r="C81" s="20">
        <v>1.6167682848002891</v>
      </c>
      <c r="D81" s="10">
        <v>5</v>
      </c>
      <c r="E81" s="21">
        <f t="shared" si="98"/>
        <v>0.9028913624271746</v>
      </c>
      <c r="F81" s="3"/>
      <c r="G81" s="13"/>
      <c r="K81" s="20">
        <v>4.6374104818017692</v>
      </c>
      <c r="L81" s="10">
        <v>10</v>
      </c>
      <c r="M81" s="21">
        <f t="shared" si="100"/>
        <v>2.5897822881683181</v>
      </c>
      <c r="N81" s="3"/>
      <c r="O81" s="13"/>
      <c r="S81" s="20">
        <v>2.2370938810872243</v>
      </c>
      <c r="T81" s="10">
        <v>5</v>
      </c>
      <c r="U81" s="21">
        <f>S81*119.84*0.466/100</f>
        <v>1.2493149211062373</v>
      </c>
      <c r="V81" s="3">
        <v>5</v>
      </c>
      <c r="W81" s="13">
        <f>V81/V$77</f>
        <v>1.7241379310344831E-7</v>
      </c>
      <c r="AI81" s="20">
        <v>3.9824908165348609</v>
      </c>
      <c r="AJ81" s="10">
        <v>15</v>
      </c>
      <c r="AK81" s="21">
        <f t="shared" si="106"/>
        <v>2.2240395194534859</v>
      </c>
      <c r="AL81" s="3"/>
      <c r="AM81" s="13"/>
    </row>
    <row r="82" spans="3:39" x14ac:dyDescent="0.25">
      <c r="C82" s="21"/>
      <c r="E82" s="21"/>
      <c r="K82" s="21"/>
      <c r="M82" s="21"/>
    </row>
    <row r="83" spans="3:39" x14ac:dyDescent="0.25">
      <c r="C83" s="25">
        <v>33.299999999999997</v>
      </c>
      <c r="D83" s="24">
        <v>0</v>
      </c>
      <c r="E83" s="25">
        <f>C83*119.84*0.466/1000</f>
        <v>1.8596531519999999</v>
      </c>
      <c r="F83" s="8">
        <v>30500000</v>
      </c>
      <c r="K83" s="25">
        <v>32.700000000000003</v>
      </c>
      <c r="L83" s="24">
        <v>0</v>
      </c>
      <c r="M83" s="25">
        <f>K83*119.84*0.466/1000</f>
        <v>1.8261458880000003</v>
      </c>
      <c r="N83" s="8">
        <v>19800000</v>
      </c>
    </row>
    <row r="84" spans="3:39" x14ac:dyDescent="0.25">
      <c r="C84" s="20">
        <v>0.40271225179833786</v>
      </c>
      <c r="D84" s="11">
        <v>0.5</v>
      </c>
      <c r="E84" s="21">
        <f t="shared" si="98"/>
        <v>0.22489642895068973</v>
      </c>
      <c r="F84" s="3">
        <v>17500000</v>
      </c>
      <c r="G84" s="13">
        <f>F84/F$83</f>
        <v>0.57377049180327866</v>
      </c>
      <c r="K84" s="20">
        <v>1.478055247301078</v>
      </c>
      <c r="L84" s="7">
        <v>2</v>
      </c>
      <c r="M84" s="21">
        <f t="shared" si="100"/>
        <v>0.82542645629837519</v>
      </c>
      <c r="N84" s="3">
        <v>525000</v>
      </c>
      <c r="O84" s="13">
        <f>N84/N$83</f>
        <v>2.6515151515151516E-2</v>
      </c>
    </row>
    <row r="85" spans="3:39" x14ac:dyDescent="0.25">
      <c r="C85" s="20">
        <v>0.7554171230838298</v>
      </c>
      <c r="D85" s="7">
        <v>1</v>
      </c>
      <c r="E85" s="21">
        <f t="shared" si="98"/>
        <v>0.42186601622150638</v>
      </c>
      <c r="F85" s="3">
        <v>8450</v>
      </c>
      <c r="G85" s="13">
        <f t="shared" ref="G85:G86" si="130">F85/F$65</f>
        <v>7.1914893617021293E-4</v>
      </c>
      <c r="K85" s="20">
        <v>3.0530312075496133</v>
      </c>
      <c r="L85" s="7">
        <v>5</v>
      </c>
      <c r="M85" s="21">
        <f t="shared" si="100"/>
        <v>1.7049787111933949</v>
      </c>
      <c r="N85" s="3">
        <v>960</v>
      </c>
      <c r="O85" s="13">
        <f>N85/N$83</f>
        <v>4.8484848484848488E-5</v>
      </c>
    </row>
    <row r="86" spans="3:39" x14ac:dyDescent="0.25">
      <c r="C86" s="20">
        <v>1.3348725779810238</v>
      </c>
      <c r="D86" s="7">
        <v>2</v>
      </c>
      <c r="E86" s="21">
        <f t="shared" si="98"/>
        <v>0.74546546461284591</v>
      </c>
      <c r="F86" s="9">
        <v>15</v>
      </c>
      <c r="G86" s="13">
        <f t="shared" si="130"/>
        <v>1.2765957446808512E-6</v>
      </c>
      <c r="K86" s="20">
        <v>3.7930062047945392</v>
      </c>
      <c r="L86" s="7">
        <v>7</v>
      </c>
      <c r="M86" s="21">
        <f t="shared" si="100"/>
        <v>2.1182210042948117</v>
      </c>
      <c r="N86" s="9">
        <v>5</v>
      </c>
      <c r="O86" s="13">
        <f>N86/N$83</f>
        <v>2.5252525252525252E-7</v>
      </c>
    </row>
    <row r="87" spans="3:39" x14ac:dyDescent="0.25">
      <c r="C87" s="20">
        <v>2.3818293222739571</v>
      </c>
      <c r="D87" s="10">
        <v>5</v>
      </c>
      <c r="E87" s="21">
        <f t="shared" si="98"/>
        <v>1.3301430650729094</v>
      </c>
      <c r="F87" s="3"/>
      <c r="G87" s="13"/>
      <c r="K87" s="20">
        <v>4.581503680767665</v>
      </c>
      <c r="L87" s="10">
        <v>10</v>
      </c>
      <c r="M87" s="21">
        <f t="shared" si="100"/>
        <v>2.5585608891408982</v>
      </c>
      <c r="N87" s="3"/>
      <c r="O87" s="1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O59" zoomScale="110" zoomScaleNormal="110" workbookViewId="0">
      <selection activeCell="T69" sqref="T69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Bacteria_Giardia</vt:lpstr>
      <vt:lpstr>manuscript figures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Ryu, Hodon</dc:creator>
  <cp:lastModifiedBy>Ryu, Hodon</cp:lastModifiedBy>
  <dcterms:created xsi:type="dcterms:W3CDTF">2015-08-31T14:01:59Z</dcterms:created>
  <dcterms:modified xsi:type="dcterms:W3CDTF">2018-11-01T20:05:12Z</dcterms:modified>
</cp:coreProperties>
</file>