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A-MIKE KAMINSKI FOLDER\Decontamination technologies\IWATERS\Wash Aid ppt and papers\Contaminant aging paper\"/>
    </mc:Choice>
  </mc:AlternateContent>
  <xr:revisionPtr revIDLastSave="0" documentId="13_ncr:1_{B1C7013E-593C-488F-A80B-0E4834AFF956}" xr6:coauthVersionLast="47" xr6:coauthVersionMax="47" xr10:uidLastSave="{00000000-0000-0000-0000-000000000000}"/>
  <bookViews>
    <workbookView xWindow="75" yWindow="150" windowWidth="20325" windowHeight="11370" xr2:uid="{8057D034-12A0-4138-8244-594116C3EE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" l="1"/>
  <c r="O9" i="1"/>
  <c r="O7" i="1"/>
  <c r="O6" i="1"/>
  <c r="O8" i="1"/>
  <c r="O5" i="1"/>
  <c r="M9" i="1"/>
  <c r="K8" i="1"/>
  <c r="K7" i="1"/>
  <c r="M8" i="1"/>
  <c r="M5" i="1"/>
  <c r="K5" i="1"/>
  <c r="C6" i="1"/>
  <c r="I5" i="1"/>
  <c r="I6" i="1" s="1"/>
  <c r="E5" i="1"/>
  <c r="D21" i="1" l="1"/>
  <c r="D24" i="1"/>
  <c r="D27" i="1"/>
  <c r="D16" i="1"/>
  <c r="D60" i="1" l="1"/>
  <c r="D59" i="1"/>
  <c r="D58" i="1"/>
  <c r="D57" i="1"/>
  <c r="D55" i="1"/>
  <c r="D54" i="1"/>
  <c r="D53" i="1"/>
  <c r="D52" i="1"/>
  <c r="D48" i="1"/>
  <c r="D47" i="1"/>
  <c r="D45" i="1"/>
  <c r="D44" i="1"/>
  <c r="D43" i="1"/>
  <c r="D42" i="1"/>
  <c r="D41" i="1"/>
  <c r="D40" i="1"/>
  <c r="E36" i="1"/>
  <c r="D28" i="1" l="1"/>
  <c r="D29" i="1"/>
  <c r="D20" i="1"/>
  <c r="D19" i="1"/>
  <c r="D13" i="1"/>
  <c r="D14" i="1"/>
  <c r="D15" i="1"/>
  <c r="D12" i="1"/>
</calcChain>
</file>

<file path=xl/sharedStrings.xml><?xml version="1.0" encoding="utf-8"?>
<sst xmlns="http://schemas.openxmlformats.org/spreadsheetml/2006/main" count="91" uniqueCount="43">
  <si>
    <t>Surface roughness plots pore analysis</t>
  </si>
  <si>
    <t>Used MS Word to draw vertical and horixontal lines to estimate the depth and width of pores in the eoncrete samples analyzed by Katherine Hepler for her dissertation and paper</t>
  </si>
  <si>
    <t>inch</t>
  </si>
  <si>
    <t>inch=</t>
  </si>
  <si>
    <t xml:space="preserve">Vertical </t>
  </si>
  <si>
    <t>um</t>
  </si>
  <si>
    <t>Calibration for sample 1 (B on left side of picture)</t>
  </si>
  <si>
    <t>Vertical depth of some peaks</t>
  </si>
  <si>
    <t>Left side (rough side)</t>
  </si>
  <si>
    <t>Right side (smooth side)</t>
  </si>
  <si>
    <t>Calibration for sample 2 (C on right side of picture)</t>
  </si>
  <si>
    <t>Horizontal</t>
  </si>
  <si>
    <t>Vertical</t>
  </si>
  <si>
    <t>Big hole (left side)</t>
  </si>
  <si>
    <t xml:space="preserve">Right side </t>
  </si>
  <si>
    <t>Horizontal width of some peaks</t>
  </si>
  <si>
    <t>Total depth range</t>
  </si>
  <si>
    <t>Left side</t>
  </si>
  <si>
    <t>Pic measurement</t>
  </si>
  <si>
    <t>Actual size</t>
  </si>
  <si>
    <r>
      <t xml:space="preserve">left side </t>
    </r>
    <r>
      <rPr>
        <sz val="8"/>
        <color theme="1"/>
        <rFont val="Calibri"/>
        <family val="2"/>
        <scheme val="minor"/>
      </rPr>
      <t>(wide pore from 4-7um)</t>
    </r>
  </si>
  <si>
    <t>Right side</t>
  </si>
  <si>
    <t>Calibration of sample optical pic, 0.42"=8mm. Coupon in B is 1.84"=</t>
  </si>
  <si>
    <t>mm^3</t>
  </si>
  <si>
    <t>cm^3</t>
  </si>
  <si>
    <t>Cupping depth (mm)</t>
  </si>
  <si>
    <t xml:space="preserve">Cupping volume </t>
  </si>
  <si>
    <t>If general coupon cupping is X um, then total volume maximum volume of that cupping X*(pi)R^2 or</t>
  </si>
  <si>
    <t>mm diameter</t>
  </si>
  <si>
    <t>Coupon surface area =</t>
  </si>
  <si>
    <t>cm^2</t>
  </si>
  <si>
    <t>Vol. H2O to fill cup</t>
  </si>
  <si>
    <t>Vol. H2O from low flow test</t>
  </si>
  <si>
    <t>Vol. H2O from HUDEX</t>
  </si>
  <si>
    <t>mL/min</t>
  </si>
  <si>
    <t>test duration (min)</t>
  </si>
  <si>
    <t>Vol (mL/cm2)</t>
  </si>
  <si>
    <t>mL/cm^2</t>
  </si>
  <si>
    <t>L/m^2</t>
  </si>
  <si>
    <t>Vol/area</t>
  </si>
  <si>
    <t>fraction of flow on coupon</t>
  </si>
  <si>
    <t>time (s) coupon in contact with H2O @5 mm/sec sweep rate</t>
  </si>
  <si>
    <r>
      <t>fan pattern length @27 cm from 15</t>
    </r>
    <r>
      <rPr>
        <sz val="8"/>
        <color theme="1"/>
        <rFont val="Calibri"/>
        <family val="2"/>
      </rPr>
      <t>°</t>
    </r>
    <r>
      <rPr>
        <sz val="8"/>
        <color theme="1"/>
        <rFont val="Calibri"/>
        <family val="2"/>
        <scheme val="minor"/>
      </rPr>
      <t>nozzle (cm)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</si>
</sst>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2" fontId="0" fillId="0" borderId="1" xfId="0" applyNumberFormat="1" applyBorder="1"/>
    <xf numFmtId="0" fontId="0" fillId="0" borderId="8" xfId="0" applyBorder="1"/>
    <xf numFmtId="0" fontId="0" fillId="0" borderId="4" xfId="0" applyBorder="1"/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wrapText="1"/>
    </xf>
    <xf numFmtId="1" fontId="0" fillId="0" borderId="5" xfId="0" applyNumberFormat="1" applyBorder="1"/>
    <xf numFmtId="2" fontId="0" fillId="0" borderId="7" xfId="0" applyNumberFormat="1" applyBorder="1"/>
    <xf numFmtId="2" fontId="0" fillId="0" borderId="5" xfId="0" applyNumberFormat="1" applyBorder="1" applyAlignment="1">
      <alignment horizontal="center"/>
    </xf>
    <xf numFmtId="169" fontId="2" fillId="2" borderId="5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/>
    <xf numFmtId="0" fontId="0" fillId="0" borderId="5" xfId="0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2" fontId="0" fillId="0" borderId="5" xfId="0" applyNumberFormat="1" applyBorder="1"/>
    <xf numFmtId="0" fontId="3" fillId="0" borderId="0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368753</xdr:colOff>
      <xdr:row>10</xdr:row>
      <xdr:rowOff>54251</xdr:rowOff>
    </xdr:from>
    <xdr:to>
      <xdr:col>12</xdr:col>
      <xdr:colOff>755966</xdr:colOff>
      <xdr:row>29</xdr:row>
      <xdr:rowOff>56791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8982EA04-CC8A-FFAB-A579-1557CB9C8B9B}"/>
            </a:ext>
          </a:extLst>
        </xdr:cNvPr>
        <xdr:cNvGrpSpPr/>
      </xdr:nvGrpSpPr>
      <xdr:grpSpPr>
        <a:xfrm>
          <a:off x="3731078" y="2616476"/>
          <a:ext cx="6483213" cy="3622040"/>
          <a:chOff x="4752323" y="1047750"/>
          <a:chExt cx="5963893" cy="3622040"/>
        </a:xfrm>
      </xdr:grpSpPr>
      <xdr:pic>
        <xdr:nvPicPr>
          <xdr:cNvPr id="2" name="image17.png" descr="Graphical user interface&#10;&#10;Description automatically generated with medium confidence">
            <a:extLst>
              <a:ext uri="{FF2B5EF4-FFF2-40B4-BE49-F238E27FC236}">
                <a16:creationId xmlns:a16="http://schemas.microsoft.com/office/drawing/2014/main" id="{4E0C92EB-0602-7F0B-7707-08B598840E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38386" y="1047750"/>
            <a:ext cx="4238818" cy="3622040"/>
          </a:xfrm>
          <a:prstGeom prst="rect">
            <a:avLst/>
          </a:prstGeom>
        </xdr:spPr>
      </xdr:pic>
      <xdr:pic>
        <xdr:nvPicPr>
          <xdr:cNvPr id="73" name="Picture 72">
            <a:extLst>
              <a:ext uri="{FF2B5EF4-FFF2-40B4-BE49-F238E27FC236}">
                <a16:creationId xmlns:a16="http://schemas.microsoft.com/office/drawing/2014/main" id="{E2B0943C-F04C-D71D-23C3-B3099BC8D3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52323" y="1057570"/>
            <a:ext cx="5963893" cy="34099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261533</xdr:colOff>
      <xdr:row>20</xdr:row>
      <xdr:rowOff>9683</xdr:rowOff>
    </xdr:from>
    <xdr:to>
      <xdr:col>9</xdr:col>
      <xdr:colOff>35466</xdr:colOff>
      <xdr:row>20</xdr:row>
      <xdr:rowOff>9683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F293649D-BF5E-4FFC-E43B-7E74FE93C569}"/>
            </a:ext>
          </a:extLst>
        </xdr:cNvPr>
        <xdr:cNvCxnSpPr/>
      </xdr:nvCxnSpPr>
      <xdr:spPr>
        <a:xfrm>
          <a:off x="7065472" y="3438683"/>
          <a:ext cx="384048" cy="0"/>
        </a:xfrm>
        <a:prstGeom prst="line">
          <a:avLst/>
        </a:prstGeom>
        <a:ln w="57150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421697</xdr:colOff>
      <xdr:row>19</xdr:row>
      <xdr:rowOff>136781</xdr:rowOff>
    </xdr:from>
    <xdr:to>
      <xdr:col>7</xdr:col>
      <xdr:colOff>268700</xdr:colOff>
      <xdr:row>19</xdr:row>
      <xdr:rowOff>137680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F3B87E1C-FAE2-CC64-B973-F5AEAC84FB40}"/>
            </a:ext>
          </a:extLst>
        </xdr:cNvPr>
        <xdr:cNvCxnSpPr/>
      </xdr:nvCxnSpPr>
      <xdr:spPr>
        <a:xfrm flipV="1">
          <a:off x="4784147" y="3965831"/>
          <a:ext cx="1675803" cy="8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3</xdr:row>
      <xdr:rowOff>190500</xdr:rowOff>
    </xdr:from>
    <xdr:to>
      <xdr:col>19</xdr:col>
      <xdr:colOff>200025</xdr:colOff>
      <xdr:row>8</xdr:row>
      <xdr:rowOff>171450</xdr:rowOff>
    </xdr:to>
    <xdr:sp macro="" textlink="">
      <xdr:nvSpPr>
        <xdr:cNvPr id="80" name="Isosceles Triangle 79">
          <a:extLst>
            <a:ext uri="{FF2B5EF4-FFF2-40B4-BE49-F238E27FC236}">
              <a16:creationId xmlns:a16="http://schemas.microsoft.com/office/drawing/2014/main" id="{98BEC7C3-FBF1-00D3-586C-5AE5396741CB}"/>
            </a:ext>
          </a:extLst>
        </xdr:cNvPr>
        <xdr:cNvSpPr/>
      </xdr:nvSpPr>
      <xdr:spPr>
        <a:xfrm>
          <a:off x="14192250" y="762000"/>
          <a:ext cx="581025" cy="149542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95250</xdr:colOff>
      <xdr:row>3</xdr:row>
      <xdr:rowOff>209550</xdr:rowOff>
    </xdr:from>
    <xdr:to>
      <xdr:col>18</xdr:col>
      <xdr:colOff>95250</xdr:colOff>
      <xdr:row>9</xdr:row>
      <xdr:rowOff>28575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id="{9189394E-B31B-B1B6-E1A3-3FBBB85C23D2}"/>
            </a:ext>
          </a:extLst>
        </xdr:cNvPr>
        <xdr:cNvCxnSpPr/>
      </xdr:nvCxnSpPr>
      <xdr:spPr>
        <a:xfrm>
          <a:off x="14058900" y="781050"/>
          <a:ext cx="0" cy="1524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533400</xdr:colOff>
      <xdr:row>5</xdr:row>
      <xdr:rowOff>180975</xdr:rowOff>
    </xdr:from>
    <xdr:ext cx="531812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D80EB416-B23D-7ABD-5B55-6A58AE903C01}"/>
            </a:ext>
          </a:extLst>
        </xdr:cNvPr>
        <xdr:cNvSpPr txBox="1"/>
      </xdr:nvSpPr>
      <xdr:spPr>
        <a:xfrm>
          <a:off x="13887450" y="1343025"/>
          <a:ext cx="5318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27 cm</a:t>
          </a:r>
        </a:p>
      </xdr:txBody>
    </xdr:sp>
    <xdr:clientData/>
  </xdr:oneCellAnchor>
  <xdr:oneCellAnchor>
    <xdr:from>
      <xdr:col>18</xdr:col>
      <xdr:colOff>76200</xdr:colOff>
      <xdr:row>3</xdr:row>
      <xdr:rowOff>85725</xdr:rowOff>
    </xdr:from>
    <xdr:ext cx="520784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EEEC0B44-0659-47CA-9599-F424459503EB}"/>
            </a:ext>
          </a:extLst>
        </xdr:cNvPr>
        <xdr:cNvSpPr txBox="1"/>
      </xdr:nvSpPr>
      <xdr:spPr>
        <a:xfrm>
          <a:off x="14039850" y="657225"/>
          <a:ext cx="5207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1100"/>
            <a:t>θ</a:t>
          </a:r>
          <a:r>
            <a:rPr lang="en-US" sz="1100"/>
            <a:t>=15°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F724-3403-4567-8CE5-46D7C08B7F02}">
  <dimension ref="A1:R60"/>
  <sheetViews>
    <sheetView tabSelected="1" zoomScaleNormal="100" workbookViewId="0">
      <selection activeCell="J8" sqref="J8"/>
    </sheetView>
  </sheetViews>
  <sheetFormatPr defaultRowHeight="15" x14ac:dyDescent="0.25"/>
  <cols>
    <col min="2" max="2" width="21.85546875" customWidth="1"/>
    <col min="3" max="3" width="19.42578125" customWidth="1"/>
    <col min="4" max="4" width="15" customWidth="1"/>
    <col min="5" max="5" width="9.140625" customWidth="1"/>
    <col min="8" max="8" width="9.140625" customWidth="1"/>
    <col min="12" max="12" width="12.42578125" bestFit="1" customWidth="1"/>
    <col min="13" max="13" width="14.140625" customWidth="1"/>
    <col min="14" max="14" width="13.140625" customWidth="1"/>
    <col min="15" max="15" width="12.85546875" customWidth="1"/>
  </cols>
  <sheetData>
    <row r="1" spans="2:18" x14ac:dyDescent="0.25">
      <c r="B1" t="s">
        <v>0</v>
      </c>
    </row>
    <row r="3" spans="2:18" x14ac:dyDescent="0.25">
      <c r="B3" t="s">
        <v>1</v>
      </c>
    </row>
    <row r="4" spans="2:18" ht="31.5" customHeight="1" x14ac:dyDescent="0.25">
      <c r="B4" s="2" t="s">
        <v>27</v>
      </c>
      <c r="C4" s="3"/>
      <c r="D4" s="3"/>
      <c r="E4" s="3"/>
      <c r="F4" s="3"/>
      <c r="G4" s="3"/>
      <c r="H4" s="4" t="s">
        <v>25</v>
      </c>
      <c r="I4" s="22" t="s">
        <v>26</v>
      </c>
      <c r="J4" s="3"/>
      <c r="K4" s="22" t="s">
        <v>31</v>
      </c>
      <c r="L4" s="3"/>
      <c r="M4" s="22" t="s">
        <v>32</v>
      </c>
      <c r="N4" s="3"/>
      <c r="O4" s="22" t="s">
        <v>33</v>
      </c>
      <c r="P4" s="3"/>
      <c r="Q4" s="3"/>
      <c r="R4" s="11"/>
    </row>
    <row r="5" spans="2:18" x14ac:dyDescent="0.25">
      <c r="B5" s="5" t="s">
        <v>22</v>
      </c>
      <c r="C5" s="6"/>
      <c r="D5" s="6"/>
      <c r="E5" s="6">
        <f>1.84/0.42*8</f>
        <v>35.047619047619051</v>
      </c>
      <c r="F5" s="6" t="s">
        <v>28</v>
      </c>
      <c r="G5" s="6"/>
      <c r="H5" s="7">
        <v>0.18</v>
      </c>
      <c r="I5" s="23">
        <f>H5*3.14*(E5/2)^2</f>
        <v>173.56382040816331</v>
      </c>
      <c r="J5" s="6" t="s">
        <v>23</v>
      </c>
      <c r="K5" s="25">
        <f>H5/9.65/1000*100^2</f>
        <v>0.18652849740932642</v>
      </c>
      <c r="L5" s="6" t="s">
        <v>24</v>
      </c>
      <c r="M5" s="30">
        <f>100</f>
        <v>100</v>
      </c>
      <c r="N5" s="6" t="s">
        <v>34</v>
      </c>
      <c r="O5" s="5">
        <f>4.52*1000</f>
        <v>4520</v>
      </c>
      <c r="P5" s="6" t="s">
        <v>34</v>
      </c>
      <c r="Q5" s="6"/>
      <c r="R5" s="7"/>
    </row>
    <row r="6" spans="2:18" ht="23.25" x14ac:dyDescent="0.25">
      <c r="B6" s="8" t="s">
        <v>29</v>
      </c>
      <c r="C6" s="9">
        <f>PI()*(E5/2)^2/10^2</f>
        <v>9.6473252498808204</v>
      </c>
      <c r="D6" s="1" t="s">
        <v>30</v>
      </c>
      <c r="E6" s="1"/>
      <c r="F6" s="1"/>
      <c r="G6" s="1"/>
      <c r="H6" s="10"/>
      <c r="I6" s="24">
        <f>(I5)*(1/10)^3</f>
        <v>0.17356382040816334</v>
      </c>
      <c r="J6" s="1" t="s">
        <v>24</v>
      </c>
      <c r="K6" s="5" t="s">
        <v>39</v>
      </c>
      <c r="L6" s="6"/>
      <c r="M6" s="30">
        <v>0.8</v>
      </c>
      <c r="N6" s="31" t="s">
        <v>40</v>
      </c>
      <c r="O6" s="33">
        <f>27*TAN(7.5*PI()/180)*2</f>
        <v>7.1092348697193746</v>
      </c>
      <c r="P6" s="34" t="s">
        <v>42</v>
      </c>
      <c r="Q6" s="34"/>
      <c r="R6" s="35"/>
    </row>
    <row r="7" spans="2:18" ht="34.5" x14ac:dyDescent="0.25">
      <c r="B7" s="2" t="s">
        <v>6</v>
      </c>
      <c r="C7" s="3"/>
      <c r="D7" s="3"/>
      <c r="E7" s="3"/>
      <c r="F7" s="11"/>
      <c r="K7" s="26">
        <f>K5/C6</f>
        <v>1.9334737098412921E-2</v>
      </c>
      <c r="L7" s="28" t="s">
        <v>37</v>
      </c>
      <c r="M7" s="30">
        <v>15</v>
      </c>
      <c r="N7" s="32" t="s">
        <v>35</v>
      </c>
      <c r="O7" s="5">
        <f>O6/E5</f>
        <v>0.20284501666318866</v>
      </c>
      <c r="P7" s="31" t="s">
        <v>40</v>
      </c>
      <c r="Q7" s="6"/>
      <c r="R7" s="7"/>
    </row>
    <row r="8" spans="2:18" ht="22.5" customHeight="1" x14ac:dyDescent="0.25">
      <c r="B8" s="5" t="s">
        <v>11</v>
      </c>
      <c r="C8" s="6">
        <v>0.25</v>
      </c>
      <c r="D8" s="6" t="s">
        <v>3</v>
      </c>
      <c r="E8" s="6">
        <v>2000</v>
      </c>
      <c r="F8" s="7" t="s">
        <v>5</v>
      </c>
      <c r="K8" s="27">
        <f>K7/1000*100^2</f>
        <v>0.19334737098412921</v>
      </c>
      <c r="L8" s="29" t="s">
        <v>38</v>
      </c>
      <c r="M8" s="30">
        <f>M5*M6*M7</f>
        <v>1200</v>
      </c>
      <c r="N8" s="6" t="s">
        <v>36</v>
      </c>
      <c r="O8" s="33">
        <f>E5/5</f>
        <v>7.0095238095238104</v>
      </c>
      <c r="P8" s="36" t="s">
        <v>41</v>
      </c>
      <c r="Q8" s="36"/>
      <c r="R8" s="37"/>
    </row>
    <row r="9" spans="2:18" x14ac:dyDescent="0.25">
      <c r="B9" s="8" t="s">
        <v>4</v>
      </c>
      <c r="C9" s="1">
        <v>0.52</v>
      </c>
      <c r="D9" s="1" t="s">
        <v>3</v>
      </c>
      <c r="E9" s="1">
        <v>650</v>
      </c>
      <c r="F9" s="10" t="s">
        <v>5</v>
      </c>
      <c r="M9" s="27">
        <f>M8/1000*100^2</f>
        <v>12000</v>
      </c>
      <c r="N9" s="29" t="s">
        <v>38</v>
      </c>
      <c r="O9" s="5">
        <f>O5*O7*O8/60/C6</f>
        <v>11.102815470892148</v>
      </c>
      <c r="P9" s="6" t="s">
        <v>36</v>
      </c>
      <c r="Q9" s="6"/>
      <c r="R9" s="7"/>
    </row>
    <row r="10" spans="2:18" x14ac:dyDescent="0.25">
      <c r="O10" s="27">
        <f>O9/1000*100^2</f>
        <v>111.02815470892149</v>
      </c>
      <c r="P10" s="29" t="s">
        <v>38</v>
      </c>
      <c r="Q10" s="1"/>
      <c r="R10" s="10"/>
    </row>
    <row r="11" spans="2:18" x14ac:dyDescent="0.25">
      <c r="B11" s="12" t="s">
        <v>15</v>
      </c>
      <c r="C11" s="13" t="s">
        <v>18</v>
      </c>
      <c r="D11" s="13" t="s">
        <v>19</v>
      </c>
      <c r="E11" s="11"/>
    </row>
    <row r="12" spans="2:18" x14ac:dyDescent="0.25">
      <c r="B12" s="5" t="s">
        <v>8</v>
      </c>
      <c r="C12" s="14">
        <v>0.05</v>
      </c>
      <c r="D12" s="14">
        <f>E$8/C$8*C12</f>
        <v>400</v>
      </c>
      <c r="E12" s="7" t="s">
        <v>5</v>
      </c>
    </row>
    <row r="13" spans="2:18" x14ac:dyDescent="0.25">
      <c r="B13" s="5"/>
      <c r="C13" s="14">
        <v>7.0000000000000007E-2</v>
      </c>
      <c r="D13" s="14">
        <f>E$8/C$8*C13</f>
        <v>560</v>
      </c>
      <c r="E13" s="7" t="s">
        <v>5</v>
      </c>
    </row>
    <row r="14" spans="2:18" x14ac:dyDescent="0.25">
      <c r="B14" s="5"/>
      <c r="C14" s="14">
        <v>0.02</v>
      </c>
      <c r="D14" s="14">
        <f>E$8/C$8*C14</f>
        <v>160</v>
      </c>
      <c r="E14" s="7" t="s">
        <v>5</v>
      </c>
    </row>
    <row r="15" spans="2:18" x14ac:dyDescent="0.25">
      <c r="B15" s="5"/>
      <c r="C15" s="14">
        <v>0.06</v>
      </c>
      <c r="D15" s="14">
        <f>E$8/C$8*C15</f>
        <v>480</v>
      </c>
      <c r="E15" s="7" t="s">
        <v>5</v>
      </c>
    </row>
    <row r="16" spans="2:18" x14ac:dyDescent="0.25">
      <c r="B16" s="5" t="s">
        <v>20</v>
      </c>
      <c r="C16" s="14">
        <v>0.35</v>
      </c>
      <c r="D16" s="15">
        <f>E$8/C$8*C16</f>
        <v>2800</v>
      </c>
      <c r="E16" s="7" t="s">
        <v>5</v>
      </c>
    </row>
    <row r="17" spans="1:8" x14ac:dyDescent="0.25">
      <c r="B17" s="5"/>
      <c r="C17" s="14"/>
      <c r="D17" s="14"/>
      <c r="E17" s="7"/>
    </row>
    <row r="18" spans="1:8" x14ac:dyDescent="0.25">
      <c r="B18" s="5" t="s">
        <v>9</v>
      </c>
      <c r="C18" s="14"/>
      <c r="D18" s="14"/>
      <c r="E18" s="7"/>
    </row>
    <row r="19" spans="1:8" x14ac:dyDescent="0.25">
      <c r="B19" s="5"/>
      <c r="C19" s="14">
        <v>0.02</v>
      </c>
      <c r="D19" s="14">
        <f>E$8/C$8*C19</f>
        <v>160</v>
      </c>
      <c r="E19" s="7" t="s">
        <v>5</v>
      </c>
    </row>
    <row r="20" spans="1:8" x14ac:dyDescent="0.25">
      <c r="B20" s="5"/>
      <c r="C20" s="14">
        <v>0.05</v>
      </c>
      <c r="D20" s="14">
        <f>E$8/C$8*C20</f>
        <v>400</v>
      </c>
      <c r="E20" s="7" t="s">
        <v>5</v>
      </c>
    </row>
    <row r="21" spans="1:8" x14ac:dyDescent="0.25">
      <c r="B21" s="5"/>
      <c r="C21" s="14">
        <v>0.04</v>
      </c>
      <c r="D21" s="14">
        <f>E$8/C$8*C21</f>
        <v>320</v>
      </c>
      <c r="E21" s="7" t="s">
        <v>5</v>
      </c>
    </row>
    <row r="22" spans="1:8" x14ac:dyDescent="0.25">
      <c r="B22" s="5"/>
      <c r="C22" s="14"/>
      <c r="D22" s="14"/>
      <c r="E22" s="7"/>
    </row>
    <row r="23" spans="1:8" x14ac:dyDescent="0.25">
      <c r="B23" s="16" t="s">
        <v>7</v>
      </c>
      <c r="C23" s="14"/>
      <c r="D23" s="14"/>
      <c r="E23" s="7"/>
    </row>
    <row r="24" spans="1:8" x14ac:dyDescent="0.25">
      <c r="B24" s="5" t="s">
        <v>13</v>
      </c>
      <c r="C24" s="14">
        <v>0.42</v>
      </c>
      <c r="D24" s="14">
        <f>E$9/C$9*C24</f>
        <v>525</v>
      </c>
      <c r="E24" s="7" t="s">
        <v>5</v>
      </c>
    </row>
    <row r="25" spans="1:8" x14ac:dyDescent="0.25">
      <c r="B25" s="5"/>
      <c r="C25" s="14"/>
      <c r="D25" s="14"/>
      <c r="E25" s="7"/>
    </row>
    <row r="26" spans="1:8" x14ac:dyDescent="0.25">
      <c r="B26" s="5"/>
      <c r="C26" s="14"/>
      <c r="D26" s="14"/>
      <c r="E26" s="7"/>
    </row>
    <row r="27" spans="1:8" x14ac:dyDescent="0.25">
      <c r="B27" s="5" t="s">
        <v>14</v>
      </c>
      <c r="C27" s="14">
        <v>0.05</v>
      </c>
      <c r="D27" s="14">
        <f>E$9/C$9*C27</f>
        <v>62.5</v>
      </c>
      <c r="E27" s="7" t="s">
        <v>5</v>
      </c>
    </row>
    <row r="28" spans="1:8" x14ac:dyDescent="0.25">
      <c r="B28" s="5"/>
      <c r="C28" s="14">
        <v>0.03</v>
      </c>
      <c r="D28" s="14">
        <f>E$9/C$9*C28</f>
        <v>37.5</v>
      </c>
      <c r="E28" s="7" t="s">
        <v>5</v>
      </c>
    </row>
    <row r="29" spans="1:8" x14ac:dyDescent="0.25">
      <c r="B29" s="5"/>
      <c r="C29" s="14">
        <v>0.02</v>
      </c>
      <c r="D29" s="14">
        <f>E$9/C$9*C29</f>
        <v>25</v>
      </c>
      <c r="E29" s="7" t="s">
        <v>5</v>
      </c>
    </row>
    <row r="30" spans="1:8" x14ac:dyDescent="0.25">
      <c r="A30" s="1"/>
      <c r="B30" s="8"/>
      <c r="C30" s="1"/>
      <c r="D30" s="1"/>
      <c r="E30" s="10"/>
      <c r="F30" s="1"/>
      <c r="G30" s="1"/>
      <c r="H30" s="1"/>
    </row>
    <row r="32" spans="1:8" x14ac:dyDescent="0.25">
      <c r="B32" s="2"/>
      <c r="C32" s="3" t="s">
        <v>10</v>
      </c>
      <c r="D32" s="3"/>
      <c r="E32" s="3"/>
      <c r="F32" s="11"/>
    </row>
    <row r="33" spans="2:6" x14ac:dyDescent="0.25">
      <c r="B33" s="5" t="s">
        <v>11</v>
      </c>
      <c r="C33" s="6">
        <v>0.24</v>
      </c>
      <c r="D33" s="6" t="s">
        <v>3</v>
      </c>
      <c r="E33" s="6">
        <v>2000</v>
      </c>
      <c r="F33" s="7" t="s">
        <v>5</v>
      </c>
    </row>
    <row r="34" spans="2:6" x14ac:dyDescent="0.25">
      <c r="B34" s="5" t="s">
        <v>12</v>
      </c>
      <c r="C34" s="6">
        <v>0.51</v>
      </c>
      <c r="D34" s="6" t="s">
        <v>3</v>
      </c>
      <c r="E34" s="6">
        <v>320</v>
      </c>
      <c r="F34" s="7" t="s">
        <v>5</v>
      </c>
    </row>
    <row r="35" spans="2:6" x14ac:dyDescent="0.25">
      <c r="B35" s="5"/>
      <c r="C35" s="6"/>
      <c r="D35" s="6"/>
      <c r="E35" s="6"/>
      <c r="F35" s="7"/>
    </row>
    <row r="36" spans="2:6" x14ac:dyDescent="0.25">
      <c r="B36" s="8" t="s">
        <v>16</v>
      </c>
      <c r="C36" s="1">
        <v>0.51</v>
      </c>
      <c r="D36" s="1" t="s">
        <v>2</v>
      </c>
      <c r="E36" s="1">
        <f>C36/C34*E34</f>
        <v>320</v>
      </c>
      <c r="F36" s="10" t="s">
        <v>5</v>
      </c>
    </row>
    <row r="38" spans="2:6" x14ac:dyDescent="0.25">
      <c r="B38" s="12" t="s">
        <v>15</v>
      </c>
      <c r="C38" s="3"/>
      <c r="D38" s="3"/>
      <c r="E38" s="11"/>
    </row>
    <row r="39" spans="2:6" x14ac:dyDescent="0.25">
      <c r="B39" s="5" t="s">
        <v>17</v>
      </c>
      <c r="C39" s="17" t="s">
        <v>18</v>
      </c>
      <c r="D39" s="17" t="s">
        <v>19</v>
      </c>
      <c r="E39" s="7"/>
    </row>
    <row r="40" spans="2:6" x14ac:dyDescent="0.25">
      <c r="B40" s="5"/>
      <c r="C40" s="18">
        <v>0.05</v>
      </c>
      <c r="D40" s="19">
        <f>C40/C$33*E$33</f>
        <v>416.66666666666669</v>
      </c>
      <c r="E40" s="7" t="s">
        <v>5</v>
      </c>
    </row>
    <row r="41" spans="2:6" x14ac:dyDescent="0.25">
      <c r="B41" s="5"/>
      <c r="C41" s="18">
        <v>0.02</v>
      </c>
      <c r="D41" s="19">
        <f t="shared" ref="D41:D48" si="0">C41/C$33*E$33</f>
        <v>166.66666666666669</v>
      </c>
      <c r="E41" s="7" t="s">
        <v>5</v>
      </c>
    </row>
    <row r="42" spans="2:6" x14ac:dyDescent="0.25">
      <c r="B42" s="5"/>
      <c r="C42" s="18">
        <v>0.06</v>
      </c>
      <c r="D42" s="19">
        <f t="shared" si="0"/>
        <v>500</v>
      </c>
      <c r="E42" s="7" t="s">
        <v>5</v>
      </c>
    </row>
    <row r="43" spans="2:6" x14ac:dyDescent="0.25">
      <c r="B43" s="5"/>
      <c r="C43" s="18">
        <v>0.08</v>
      </c>
      <c r="D43" s="19">
        <f t="shared" si="0"/>
        <v>666.66666666666674</v>
      </c>
      <c r="E43" s="7" t="s">
        <v>5</v>
      </c>
    </row>
    <row r="44" spans="2:6" x14ac:dyDescent="0.25">
      <c r="B44" s="5"/>
      <c r="C44" s="18">
        <v>0.04</v>
      </c>
      <c r="D44" s="19">
        <f t="shared" si="0"/>
        <v>333.33333333333337</v>
      </c>
      <c r="E44" s="7" t="s">
        <v>5</v>
      </c>
    </row>
    <row r="45" spans="2:6" x14ac:dyDescent="0.25">
      <c r="B45" s="5"/>
      <c r="C45" s="18">
        <v>0.08</v>
      </c>
      <c r="D45" s="19">
        <f t="shared" si="0"/>
        <v>666.66666666666674</v>
      </c>
      <c r="E45" s="7" t="s">
        <v>5</v>
      </c>
    </row>
    <row r="46" spans="2:6" x14ac:dyDescent="0.25">
      <c r="B46" s="5" t="s">
        <v>21</v>
      </c>
      <c r="C46" s="18"/>
      <c r="D46" s="19"/>
      <c r="E46" s="7"/>
    </row>
    <row r="47" spans="2:6" x14ac:dyDescent="0.25">
      <c r="B47" s="5"/>
      <c r="C47" s="18">
        <v>0.05</v>
      </c>
      <c r="D47" s="19">
        <f t="shared" si="0"/>
        <v>416.66666666666669</v>
      </c>
      <c r="E47" s="7" t="s">
        <v>5</v>
      </c>
    </row>
    <row r="48" spans="2:6" x14ac:dyDescent="0.25">
      <c r="B48" s="5"/>
      <c r="C48" s="18">
        <v>0.02</v>
      </c>
      <c r="D48" s="19">
        <f t="shared" si="0"/>
        <v>166.66666666666669</v>
      </c>
      <c r="E48" s="7" t="s">
        <v>5</v>
      </c>
    </row>
    <row r="49" spans="2:5" x14ac:dyDescent="0.25">
      <c r="B49" s="5"/>
      <c r="C49" s="18"/>
      <c r="D49" s="19"/>
      <c r="E49" s="7"/>
    </row>
    <row r="50" spans="2:5" x14ac:dyDescent="0.25">
      <c r="B50" s="16" t="s">
        <v>7</v>
      </c>
      <c r="C50" s="18"/>
      <c r="D50" s="19"/>
      <c r="E50" s="7"/>
    </row>
    <row r="51" spans="2:5" x14ac:dyDescent="0.25">
      <c r="B51" s="5" t="s">
        <v>17</v>
      </c>
      <c r="C51" s="18"/>
      <c r="D51" s="19"/>
      <c r="E51" s="7"/>
    </row>
    <row r="52" spans="2:5" x14ac:dyDescent="0.25">
      <c r="B52" s="5"/>
      <c r="C52" s="18">
        <v>0.03</v>
      </c>
      <c r="D52" s="19">
        <f>C52/C$34*E$34</f>
        <v>18.823529411764707</v>
      </c>
      <c r="E52" s="7" t="s">
        <v>5</v>
      </c>
    </row>
    <row r="53" spans="2:5" x14ac:dyDescent="0.25">
      <c r="B53" s="5"/>
      <c r="C53" s="18">
        <v>0.08</v>
      </c>
      <c r="D53" s="19">
        <f t="shared" ref="D53:D60" si="1">C53/C$34*E$34</f>
        <v>50.196078431372548</v>
      </c>
      <c r="E53" s="7" t="s">
        <v>5</v>
      </c>
    </row>
    <row r="54" spans="2:5" x14ac:dyDescent="0.25">
      <c r="B54" s="5"/>
      <c r="C54" s="18">
        <v>0.19</v>
      </c>
      <c r="D54" s="19">
        <f t="shared" si="1"/>
        <v>119.21568627450981</v>
      </c>
      <c r="E54" s="7" t="s">
        <v>5</v>
      </c>
    </row>
    <row r="55" spans="2:5" x14ac:dyDescent="0.25">
      <c r="B55" s="5"/>
      <c r="C55" s="18">
        <v>0.21</v>
      </c>
      <c r="D55" s="19">
        <f t="shared" si="1"/>
        <v>131.76470588235293</v>
      </c>
      <c r="E55" s="7" t="s">
        <v>5</v>
      </c>
    </row>
    <row r="56" spans="2:5" x14ac:dyDescent="0.25">
      <c r="B56" s="5" t="s">
        <v>14</v>
      </c>
      <c r="C56" s="18"/>
      <c r="D56" s="19"/>
      <c r="E56" s="7"/>
    </row>
    <row r="57" spans="2:5" x14ac:dyDescent="0.25">
      <c r="B57" s="5"/>
      <c r="C57" s="18">
        <v>0.26</v>
      </c>
      <c r="D57" s="19">
        <f t="shared" si="1"/>
        <v>163.13725490196077</v>
      </c>
      <c r="E57" s="7" t="s">
        <v>5</v>
      </c>
    </row>
    <row r="58" spans="2:5" x14ac:dyDescent="0.25">
      <c r="B58" s="5"/>
      <c r="C58" s="18">
        <v>7.0000000000000007E-2</v>
      </c>
      <c r="D58" s="19">
        <f t="shared" si="1"/>
        <v>43.921568627450981</v>
      </c>
      <c r="E58" s="7" t="s">
        <v>5</v>
      </c>
    </row>
    <row r="59" spans="2:5" x14ac:dyDescent="0.25">
      <c r="B59" s="5"/>
      <c r="C59" s="18">
        <v>0.02</v>
      </c>
      <c r="D59" s="19">
        <f t="shared" si="1"/>
        <v>12.549019607843137</v>
      </c>
      <c r="E59" s="7" t="s">
        <v>5</v>
      </c>
    </row>
    <row r="60" spans="2:5" x14ac:dyDescent="0.25">
      <c r="B60" s="8"/>
      <c r="C60" s="20">
        <v>0.08</v>
      </c>
      <c r="D60" s="21">
        <f t="shared" si="1"/>
        <v>50.196078431372548</v>
      </c>
      <c r="E60" s="10" t="s">
        <v>5</v>
      </c>
    </row>
  </sheetData>
  <mergeCells count="2">
    <mergeCell ref="P6:R6"/>
    <mergeCell ref="P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Kaminski, Michael</dc:creator>
  <cp:lastModifiedBy>Kaminski, Michael</cp:lastModifiedBy>
  <dcterms:created xsi:type="dcterms:W3CDTF">2022-07-29T17:02:15Z</dcterms:created>
  <dcterms:modified xsi:type="dcterms:W3CDTF">2022-09-29T19:00:45Z</dcterms:modified>
</cp:coreProperties>
</file>