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steam soil decon TO 479/steam decon stuff/sci hub final data/"/>
    </mc:Choice>
  </mc:AlternateContent>
  <xr:revisionPtr revIDLastSave="9" documentId="8_{D74C43D3-7EAD-449B-B51B-4D3C195CAD6E}" xr6:coauthVersionLast="47" xr6:coauthVersionMax="47" xr10:uidLastSave="{2F65EA5B-6740-48C9-B3A4-6CC04F715B00}"/>
  <bookViews>
    <workbookView xWindow="28680" yWindow="-120" windowWidth="19440" windowHeight="14880" xr2:uid="{00000000-000D-0000-FFFF-FFFF00000000}"/>
  </bookViews>
  <sheets>
    <sheet name="Sheet1" sheetId="4" r:id="rId1"/>
    <sheet name="Spiral" sheetId="1" r:id="rId2"/>
    <sheet name="Spread" sheetId="2" r:id="rId3"/>
    <sheet name="Volumes" sheetId="3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9" i="1"/>
  <c r="K24" i="2"/>
  <c r="K27" i="2"/>
  <c r="A50" i="2"/>
  <c r="A47" i="2"/>
  <c r="A44" i="2"/>
  <c r="A41" i="2"/>
  <c r="A38" i="2"/>
  <c r="A35" i="2"/>
  <c r="A32" i="2"/>
  <c r="A29" i="2"/>
  <c r="A26" i="2"/>
  <c r="A23" i="2"/>
  <c r="A20" i="2"/>
  <c r="A17" i="2"/>
  <c r="A14" i="2"/>
  <c r="K30" i="2"/>
  <c r="F21" i="1"/>
  <c r="K33" i="2"/>
  <c r="J15" i="2"/>
  <c r="K15" i="2" l="1"/>
  <c r="K102" i="2"/>
  <c r="K99" i="2"/>
  <c r="K96" i="2"/>
  <c r="K81" i="2"/>
  <c r="K78" i="2"/>
  <c r="K63" i="2"/>
  <c r="K60" i="2"/>
  <c r="K36" i="2"/>
  <c r="L105" i="2"/>
  <c r="M121" i="2"/>
  <c r="M118" i="2"/>
  <c r="M115" i="2"/>
  <c r="M105" i="2"/>
  <c r="M102" i="2"/>
  <c r="M99" i="2"/>
  <c r="M96" i="2"/>
  <c r="M93" i="2"/>
  <c r="M90" i="2"/>
  <c r="M87" i="2"/>
  <c r="M84" i="2"/>
  <c r="M81" i="2"/>
  <c r="M78" i="2"/>
  <c r="M75" i="2"/>
  <c r="M72" i="2"/>
  <c r="M69" i="2"/>
  <c r="M66" i="2"/>
  <c r="M63" i="2"/>
  <c r="M60" i="2"/>
  <c r="M51" i="2"/>
  <c r="M48" i="2"/>
  <c r="M45" i="2"/>
  <c r="M42" i="2"/>
  <c r="L121" i="2"/>
  <c r="L118" i="2"/>
  <c r="L115" i="2"/>
  <c r="L102" i="2"/>
  <c r="L99" i="2"/>
  <c r="L96" i="2"/>
  <c r="L93" i="2"/>
  <c r="L90" i="2"/>
  <c r="L87" i="2"/>
  <c r="L84" i="2"/>
  <c r="L81" i="2"/>
  <c r="L78" i="2"/>
  <c r="L75" i="2"/>
  <c r="L72" i="2"/>
  <c r="L69" i="2"/>
  <c r="L66" i="2"/>
  <c r="L63" i="2"/>
  <c r="L60" i="2"/>
  <c r="L51" i="2"/>
  <c r="L48" i="2"/>
  <c r="L45" i="2"/>
  <c r="L42" i="2"/>
  <c r="J24" i="2"/>
  <c r="J90" i="2"/>
  <c r="J51" i="2"/>
  <c r="J30" i="2"/>
  <c r="J18" i="2"/>
  <c r="J99" i="2"/>
  <c r="J21" i="2"/>
  <c r="J72" i="2"/>
  <c r="J39" i="2"/>
  <c r="J105" i="2"/>
  <c r="J66" i="2"/>
  <c r="J33" i="2"/>
  <c r="J45" i="2"/>
  <c r="J75" i="2"/>
  <c r="J63" i="2"/>
  <c r="J118" i="2"/>
  <c r="J48" i="2"/>
  <c r="J81" i="2"/>
  <c r="J69" i="2"/>
  <c r="J84" i="2"/>
  <c r="J42" i="2"/>
  <c r="J60" i="2"/>
  <c r="J27" i="2"/>
  <c r="J93" i="2"/>
  <c r="J87" i="2"/>
  <c r="J121" i="2"/>
  <c r="J115" i="2"/>
  <c r="J96" i="2"/>
  <c r="J36" i="2"/>
  <c r="J102" i="2"/>
  <c r="J78" i="2"/>
  <c r="K39" i="2" l="1"/>
  <c r="K118" i="2"/>
  <c r="K115" i="2"/>
  <c r="K121" i="2"/>
  <c r="K84" i="2"/>
  <c r="K87" i="2"/>
  <c r="K66" i="2"/>
  <c r="K69" i="2"/>
  <c r="K93" i="2"/>
  <c r="K90" i="2"/>
  <c r="K72" i="2"/>
  <c r="K75" i="2"/>
  <c r="K105" i="2"/>
  <c r="K18" i="2"/>
  <c r="K42" i="2"/>
  <c r="K21" i="2"/>
  <c r="K45" i="2"/>
  <c r="K48" i="2"/>
  <c r="K51" i="2"/>
  <c r="E21" i="1"/>
  <c r="E17" i="1"/>
  <c r="E13" i="1"/>
  <c r="E9" i="1"/>
  <c r="B6" i="4"/>
  <c r="B7" i="4"/>
  <c r="B10" i="4"/>
  <c r="B9" i="4"/>
  <c r="B11" i="4"/>
  <c r="B5" i="4"/>
  <c r="B12" i="4"/>
  <c r="C5" i="4" l="1"/>
  <c r="C11" i="4"/>
  <c r="C9" i="4"/>
  <c r="C10" i="4"/>
  <c r="C7" i="4"/>
  <c r="C6" i="4"/>
  <c r="M39" i="2"/>
  <c r="M36" i="2"/>
  <c r="M33" i="2"/>
  <c r="M30" i="2"/>
  <c r="M27" i="2"/>
  <c r="M24" i="2"/>
  <c r="M21" i="2"/>
  <c r="M18" i="2"/>
  <c r="M15" i="2"/>
  <c r="B8" i="4"/>
  <c r="C15" i="4" l="1"/>
  <c r="C14" i="4"/>
  <c r="C8" i="4"/>
  <c r="L39" i="2"/>
  <c r="L36" i="2"/>
  <c r="L33" i="2"/>
  <c r="L30" i="2"/>
  <c r="L27" i="2"/>
  <c r="L24" i="2"/>
  <c r="L21" i="2"/>
  <c r="L18" i="2"/>
  <c r="L15" i="2"/>
  <c r="B2" i="4"/>
  <c r="B4" i="4"/>
  <c r="B3" i="4"/>
  <c r="C3" i="4" l="1"/>
  <c r="C4" i="4"/>
  <c r="C2" i="4"/>
  <c r="F17" i="1"/>
  <c r="F13" i="1"/>
  <c r="F9" i="1"/>
</calcChain>
</file>

<file path=xl/sharedStrings.xml><?xml version="1.0" encoding="utf-8"?>
<sst xmlns="http://schemas.openxmlformats.org/spreadsheetml/2006/main" count="162" uniqueCount="77">
  <si>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</si>
  <si>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</si>
  <si>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</si>
  <si>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</si>
  <si>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</si>
  <si>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</si>
  <si>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</si>
  <si>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</si>
  <si>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</si>
  <si>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%RSD</t>
  </si>
  <si>
    <t xml:space="preserve"> </t>
  </si>
  <si>
    <t>Sample ID</t>
  </si>
  <si>
    <t>Sample Volume (mL)*</t>
  </si>
  <si>
    <t>* Measured Gravimetrically (assuming 1g is equivalent to 1 ml)</t>
  </si>
  <si>
    <t>Serial Dilution/Plating Results Sheet</t>
  </si>
  <si>
    <t>Page   1 of</t>
  </si>
  <si>
    <t>Test Information</t>
  </si>
  <si>
    <t>EPA Project No.</t>
  </si>
  <si>
    <t>TO-479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</si>
  <si>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</si>
  <si>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</si>
  <si>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</si>
  <si>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</si>
  <si>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</si>
  <si>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</si>
  <si>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</si>
  <si>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</si>
  <si>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</si>
  <si>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</si>
  <si>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Date Counted</t>
  </si>
  <si>
    <t>Volume Plated:</t>
  </si>
  <si>
    <t>Extraction Volume:</t>
  </si>
  <si>
    <t>Plate Replicate</t>
  </si>
  <si>
    <t>Plate CFU Counts</t>
  </si>
  <si>
    <t>Dilution Plated</t>
  </si>
  <si>
    <t>Volume Plated (ml)</t>
  </si>
  <si>
    <t>Comments</t>
  </si>
  <si>
    <t>A</t>
  </si>
  <si>
    <t>B</t>
  </si>
  <si>
    <t>C</t>
  </si>
  <si>
    <t>N/A</t>
  </si>
  <si>
    <t>Volumes</t>
  </si>
  <si>
    <t>CFU/Sample</t>
  </si>
  <si>
    <t>CFU/sample</t>
  </si>
  <si>
    <t xml:space="preserve">Notes:  </t>
  </si>
  <si>
    <t>479-Bg-Liquid Inoculum-IC-01</t>
  </si>
  <si>
    <t>479-Bg-Liquid Inoculum-IC-02</t>
  </si>
  <si>
    <t>479-Bg-Liquid Inoculum-IC-03</t>
  </si>
  <si>
    <t>Abdel-Hady/Aslett/Baartmans/Ford/Monge/Sandoval</t>
  </si>
  <si>
    <t>Bg</t>
  </si>
  <si>
    <t>35°C</t>
  </si>
  <si>
    <t>varies</t>
  </si>
  <si>
    <t>479-SL-CL-30MIN-5PSI-TS-00</t>
  </si>
  <si>
    <t>479-SL-CL-30MIN-5PSI-TS-01</t>
  </si>
  <si>
    <t>479-SL-CL-30MIN-5PSI-TS-02</t>
  </si>
  <si>
    <t>479-SL-CL-30MIN-5PSI-TS-03</t>
  </si>
  <si>
    <t>479-SL-CL-30MIN-5PSI-TS-04</t>
  </si>
  <si>
    <t>479-SL-CL-30MIN-5PSI-TS-05</t>
  </si>
  <si>
    <t>479-SL-CL-0MIN-5PSI-PC-01</t>
  </si>
  <si>
    <t>479-SL-CL-0MIN-5PSI-PC-02</t>
  </si>
  <si>
    <t>479-SL-CL-0MIN-5PSI-PC-03</t>
  </si>
  <si>
    <t>479-SL-CL-30MIN-5PSI-IC-01</t>
  </si>
  <si>
    <t>479-SL-CL-5PSI-NC-01</t>
  </si>
  <si>
    <t>Recorded by: __Lesley Mendez Sandoval/Mariela Monge__</t>
  </si>
  <si>
    <t>Date: ___8/29/2023_________</t>
  </si>
  <si>
    <t>2023-08-29_Bg Clay Sealed Soil Steam Test</t>
  </si>
  <si>
    <t>Lesley Mendez Sandoval/Brian Ford</t>
  </si>
  <si>
    <t>Josh Viola</t>
  </si>
  <si>
    <t>8/(29-30)/2023</t>
  </si>
  <si>
    <t>8/(30-31)/2023</t>
  </si>
  <si>
    <t>Maximum volume able to be plated due to background.</t>
  </si>
  <si>
    <t xml:space="preserve">Maximum volume able to be plated due to background. No further action has been performed at the request of TOM. Results may be due to analyst error. </t>
  </si>
  <si>
    <t>QC Blank Plate</t>
  </si>
  <si>
    <t xml:space="preserve">calculated avg </t>
  </si>
  <si>
    <t>log</t>
  </si>
  <si>
    <t>avg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</si>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</sst>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E+0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14" fontId="0" fillId="0" borderId="0" xfId="0" applyNumberFormat="1"/>
    <xf numFmtId="11" fontId="0" fillId="0" borderId="0" xfId="0" applyNumberFormat="1"/>
    <xf numFmtId="0" fontId="0" fillId="0" borderId="0" xfId="0" applyAlignment="1">
      <alignment wrapText="1"/>
    </xf>
    <xf numFmtId="19" fontId="0" fillId="0" borderId="0" xfId="0" applyNumberFormat="1"/>
    <xf numFmtId="9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/>
    <xf numFmtId="0" fontId="3" fillId="3" borderId="1" xfId="0" applyFont="1" applyFill="1" applyBorder="1" applyAlignment="1">
      <alignment horizontal="right" vertical="center"/>
    </xf>
    <xf numFmtId="14" fontId="3" fillId="3" borderId="1" xfId="0" applyNumberFormat="1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4" fillId="0" borderId="1" xfId="0" applyFont="1" applyBorder="1"/>
    <xf numFmtId="0" fontId="0" fillId="2" borderId="0" xfId="0" applyFill="1"/>
    <xf numFmtId="0" fontId="7" fillId="3" borderId="7" xfId="0" applyFont="1" applyFill="1" applyBorder="1"/>
    <xf numFmtId="0" fontId="0" fillId="3" borderId="0" xfId="0" applyFill="1"/>
    <xf numFmtId="0" fontId="6" fillId="2" borderId="0" xfId="0" applyFont="1" applyFill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15" xfId="0" applyBorder="1"/>
    <xf numFmtId="0" fontId="5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2" xfId="0" applyBorder="1"/>
    <xf numFmtId="0" fontId="5" fillId="0" borderId="1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27" xfId="0" applyFont="1" applyBorder="1"/>
    <xf numFmtId="0" fontId="0" fillId="0" borderId="27" xfId="0" applyBorder="1"/>
    <xf numFmtId="0" fontId="4" fillId="0" borderId="0" xfId="0" applyFont="1"/>
    <xf numFmtId="2" fontId="0" fillId="0" borderId="0" xfId="0" applyNumberFormat="1"/>
    <xf numFmtId="11" fontId="0" fillId="0" borderId="0" xfId="1" applyNumberFormat="1" applyFont="1" applyFill="1"/>
    <xf numFmtId="11" fontId="0" fillId="0" borderId="1" xfId="0" applyNumberFormat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/>
    <xf numFmtId="166" fontId="0" fillId="0" borderId="0" xfId="1" applyNumberFormat="1" applyFont="1"/>
    <xf numFmtId="49" fontId="8" fillId="5" borderId="14" xfId="0" applyNumberFormat="1" applyFont="1" applyFill="1" applyBorder="1" applyAlignment="1">
      <alignment horizontal="center" vertical="center" wrapText="1"/>
    </xf>
    <xf numFmtId="49" fontId="5" fillId="5" borderId="20" xfId="0" applyNumberFormat="1" applyFont="1" applyFill="1" applyBorder="1" applyAlignment="1">
      <alignment horizontal="center" vertical="center" wrapText="1"/>
    </xf>
    <xf numFmtId="49" fontId="5" fillId="5" borderId="21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vertical="center" wrapText="1"/>
    </xf>
    <xf numFmtId="49" fontId="5" fillId="5" borderId="21" xfId="0" applyNumberFormat="1" applyFont="1" applyFill="1" applyBorder="1" applyAlignment="1">
      <alignment vertical="center" wrapText="1"/>
    </xf>
    <xf numFmtId="49" fontId="4" fillId="0" borderId="27" xfId="0" applyNumberFormat="1" applyFont="1" applyBorder="1"/>
    <xf numFmtId="49" fontId="4" fillId="0" borderId="0" xfId="0" applyNumberFormat="1" applyFont="1"/>
    <xf numFmtId="49" fontId="0" fillId="2" borderId="7" xfId="0" applyNumberFormat="1" applyFill="1" applyBorder="1"/>
    <xf numFmtId="49" fontId="3" fillId="2" borderId="12" xfId="0" applyNumberFormat="1" applyFont="1" applyFill="1" applyBorder="1" applyAlignment="1">
      <alignment horizontal="center" wrapText="1"/>
    </xf>
    <xf numFmtId="49" fontId="4" fillId="5" borderId="14" xfId="0" applyNumberFormat="1" applyFont="1" applyFill="1" applyBorder="1" applyAlignment="1">
      <alignment horizontal="center" wrapText="1"/>
    </xf>
    <xf numFmtId="49" fontId="4" fillId="5" borderId="21" xfId="0" applyNumberFormat="1" applyFont="1" applyFill="1" applyBorder="1" applyAlignment="1">
      <alignment horizontal="center" wrapText="1"/>
    </xf>
    <xf numFmtId="49" fontId="4" fillId="0" borderId="7" xfId="0" applyNumberFormat="1" applyFont="1" applyBorder="1"/>
    <xf numFmtId="49" fontId="0" fillId="0" borderId="0" xfId="0" applyNumberFormat="1"/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center" wrapText="1"/>
    </xf>
    <xf numFmtId="49" fontId="4" fillId="0" borderId="21" xfId="0" applyNumberFormat="1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6" fontId="0" fillId="0" borderId="0" xfId="1" applyNumberFormat="1" applyFont="1" applyFill="1"/>
    <xf numFmtId="0" fontId="0" fillId="0" borderId="1" xfId="0" applyBorder="1" applyAlignment="1">
      <alignment horizontal="center"/>
    </xf>
    <xf numFmtId="0" fontId="0" fillId="0" borderId="0" xfId="0" applyBorder="1" applyAlignment="1">
      <alignment wrapText="1"/>
    </xf>
    <xf numFmtId="14" fontId="0" fillId="0" borderId="1" xfId="0" applyNumberFormat="1" applyBorder="1"/>
    <xf numFmtId="0" fontId="0" fillId="6" borderId="0" xfId="0" applyFill="1"/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17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4" borderId="11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12" xfId="0" applyFont="1" applyFill="1" applyBorder="1" applyAlignment="1">
      <alignment horizontal="center" wrapText="1"/>
    </xf>
    <xf numFmtId="0" fontId="4" fillId="4" borderId="2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wrapText="1"/>
    </xf>
    <xf numFmtId="165" fontId="3" fillId="3" borderId="24" xfId="0" applyNumberFormat="1" applyFont="1" applyFill="1" applyBorder="1" applyAlignment="1">
      <alignment horizont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13" xfId="0" applyNumberFormat="1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wrapText="1"/>
    </xf>
    <xf numFmtId="165" fontId="3" fillId="3" borderId="13" xfId="0" applyNumberFormat="1" applyFont="1" applyFill="1" applyBorder="1" applyAlignment="1">
      <alignment horizontal="center" wrapText="1"/>
    </xf>
    <xf numFmtId="165" fontId="3" fillId="3" borderId="12" xfId="0" applyNumberFormat="1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wrapText="1"/>
    </xf>
    <xf numFmtId="165" fontId="6" fillId="3" borderId="13" xfId="0" applyNumberFormat="1" applyFont="1" applyFill="1" applyBorder="1" applyAlignment="1">
      <alignment horizont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13" xfId="0" applyNumberFormat="1" applyFont="1" applyFill="1" applyBorder="1" applyAlignment="1">
      <alignment horizontal="center" vertical="center" wrapText="1"/>
    </xf>
    <xf numFmtId="165" fontId="6" fillId="3" borderId="12" xfId="0" applyNumberFormat="1" applyFont="1" applyFill="1" applyBorder="1" applyAlignment="1">
      <alignment horizontal="center" shrinkToFit="1"/>
    </xf>
    <xf numFmtId="0" fontId="0" fillId="4" borderId="17" xfId="0" applyFill="1" applyBorder="1" applyAlignment="1">
      <alignment horizontal="center" wrapText="1"/>
    </xf>
    <xf numFmtId="0" fontId="0" fillId="4" borderId="18" xfId="0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4" borderId="0" xfId="0" applyFill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23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0" fillId="4" borderId="24" xfId="0" applyFill="1" applyBorder="1" applyAlignment="1">
      <alignment horizontal="center" wrapText="1"/>
    </xf>
    <xf numFmtId="0" fontId="10" fillId="4" borderId="17" xfId="0" applyFont="1" applyFill="1" applyBorder="1" applyAlignment="1">
      <alignment horizontal="center" wrapText="1"/>
    </xf>
    <xf numFmtId="0" fontId="10" fillId="4" borderId="18" xfId="0" applyFont="1" applyFill="1" applyBorder="1" applyAlignment="1">
      <alignment horizontal="center" wrapText="1"/>
    </xf>
    <xf numFmtId="0" fontId="10" fillId="4" borderId="19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23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Loamy Soil Spore</a:t>
            </a:r>
            <a:r>
              <a:rPr lang="en-US" baseline="0"/>
              <a:t> Recovery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E9-4C98-9E06-72E42CDC4F4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Sheet1!$B$2:$B$7</c:f>
              <c:numCache>
                <c:formatCode>0.00E+00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24063999.999999996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95-460E-AE70-2645D658A011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95000"/>
                  <a:lumOff val="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095-460E-AE70-2645D658A011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095-460E-AE70-2645D658A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129088"/>
        <c:axId val="680133664"/>
      </c:lineChart>
      <c:catAx>
        <c:axId val="6801290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in Soil Apparatus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33664"/>
        <c:crossesAt val="0"/>
        <c:auto val="1"/>
        <c:lblAlgn val="ctr"/>
        <c:lblOffset val="100"/>
        <c:noMultiLvlLbl val="0"/>
      </c:catAx>
      <c:valAx>
        <c:axId val="680133664"/>
        <c:scaling>
          <c:logBase val="10"/>
          <c:orientation val="minMax"/>
          <c:max val="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Spore</a:t>
                </a:r>
                <a:r>
                  <a:rPr lang="en-US" baseline="0"/>
                  <a:t> Recovery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2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CFU/sample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Sheet1!$A$2:$A$7</c:f>
              <c:strCache>
                <c:ptCount val="6"/>
                <c:pt idx="0">
                  <c:v>479-SL-CL-30MIN-5PSI-TS-00</c:v>
                </c:pt>
                <c:pt idx="1">
                  <c:v>479-SL-CL-30MIN-5PSI-TS-01</c:v>
                </c:pt>
                <c:pt idx="2">
                  <c:v>479-SL-CL-30MIN-5PSI-TS-02</c:v>
                </c:pt>
                <c:pt idx="3">
                  <c:v>479-SL-CL-30MIN-5PSI-TS-03</c:v>
                </c:pt>
                <c:pt idx="4">
                  <c:v>479-SL-CL-30MIN-5PSI-TS-04</c:v>
                </c:pt>
                <c:pt idx="5">
                  <c:v>479-SL-CL-30MIN-5PSI-TS-05</c:v>
                </c:pt>
              </c:strCache>
            </c:strRef>
          </c:cat>
          <c:val>
            <c:numRef>
              <c:f>Sheet1!$B$2:$B$7</c:f>
              <c:numCache>
                <c:formatCode>0.00E+00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24063999.999999996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2-483D-832A-295FC052F22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8784223"/>
        <c:axId val="307644831"/>
      </c:lineChart>
      <c:catAx>
        <c:axId val="298784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644831"/>
        <c:crosses val="autoZero"/>
        <c:auto val="1"/>
        <c:lblAlgn val="ctr"/>
        <c:lblOffset val="100"/>
        <c:noMultiLvlLbl val="0"/>
      </c:catAx>
      <c:valAx>
        <c:axId val="30764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8784223"/>
        <c:crosses val="autoZero"/>
        <c:crossBetween val="between"/>
        <c:majorUnit val="300000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0</xdr:row>
      <xdr:rowOff>152400</xdr:rowOff>
    </xdr:from>
    <xdr:to>
      <xdr:col>15</xdr:col>
      <xdr:colOff>368300</xdr:colOff>
      <xdr:row>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35A310-8FE1-4C40-2279-587A80C7D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9</xdr:row>
      <xdr:rowOff>125412</xdr:rowOff>
    </xdr:from>
    <xdr:to>
      <xdr:col>14</xdr:col>
      <xdr:colOff>352425</xdr:colOff>
      <xdr:row>24</xdr:row>
      <xdr:rowOff>20637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E96B7F-447F-53FD-13B7-33F9D7EA5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ter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Excel%20Files/2023-08-29_Bg%20Clay%20Sealed%20Soil%20Steam%20Test_Spread.xlsx?31283DED" TargetMode="External"/><Relationship Id="rId1" Type="http://schemas.openxmlformats.org/officeDocument/2006/relationships/externalLinkPath" Target="file:///\\31283DED\2023-08-29_Bg%20Clay%20Sealed%20Soil%20Steam%20Test_Spre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 refreshError="1"/>
      <sheetData sheetId="1">
        <row r="1">
          <cell r="A1" t="str">
            <v>479-SL-CL-0MIN-5PSI-PC-01</v>
          </cell>
        </row>
        <row r="2">
          <cell r="A2" t="str">
            <v>479-SL-CL-0MIN-5PSI-PC-02</v>
          </cell>
        </row>
        <row r="3">
          <cell r="A3" t="str">
            <v>479-SL-CL-0MIN-5PSI-PC-03</v>
          </cell>
        </row>
        <row r="4">
          <cell r="A4" t="str">
            <v>479-SL-CL-30MIN-5PSI-TS-00</v>
          </cell>
        </row>
        <row r="5">
          <cell r="A5" t="str">
            <v>479-SL-CL-30MIN-5PSI-TS-01</v>
          </cell>
        </row>
        <row r="6">
          <cell r="A6" t="str">
            <v>479-SL-CL-30MIN-5PSI-TS-02</v>
          </cell>
        </row>
        <row r="7">
          <cell r="A7" t="str">
            <v>479-SL-CL-30MIN-5PSI-TS-03</v>
          </cell>
        </row>
        <row r="8">
          <cell r="A8" t="str">
            <v>479-SL-CL-30MIN-5PSI-TS-04</v>
          </cell>
        </row>
        <row r="9">
          <cell r="A9" t="str">
            <v>479-SL-CL-30MIN-5PSI-TS-05</v>
          </cell>
        </row>
        <row r="10">
          <cell r="A10" t="str">
            <v>479-SL-CL-30MIN-5PSI-IC-01</v>
          </cell>
        </row>
        <row r="11">
          <cell r="A11" t="str">
            <v>479-SL-CL-5PSI-NC-01</v>
          </cell>
        </row>
        <row r="12">
          <cell r="A12" t="str">
            <v>Cell Spreaders</v>
          </cell>
        </row>
        <row r="13">
          <cell r="A13" t="str">
            <v>TSA only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97E4-144E-4B8B-9ADE-A1C8F9D8D680}">
  <dimension ref="A1:C18"/>
  <sheetViews>
    <sheetView tabSelected="1" workbookViewId="0">
      <selection activeCell="C16" sqref="C16"/>
    </sheetView>
  </sheetViews>
  <sheetFormatPr defaultRowHeight="14.5" x14ac:dyDescent="0.35"/>
  <cols>
    <col min="1" max="1" width="27" bestFit="1" customWidth="1"/>
    <col min="2" max="2" width="11.7265625" bestFit="1" customWidth="1"/>
    <col min="3" max="3" width="14.26953125" bestFit="1" customWidth="1"/>
  </cols>
  <sheetData>
    <row r="1" spans="1:3" x14ac:dyDescent="0.35">
      <c r="A1" t="s">
        <v>11</v>
      </c>
      <c r="B1" t="s">
        <v>43</v>
      </c>
      <c r="C1" t="s">
        <v>74</v>
      </c>
    </row>
    <row r="2" spans="1:3" x14ac:dyDescent="0.35">
      <c r="A2" s="8" t="s">
        <v>52</v>
      </c>
      <c r="B2" s="40">
        <f ca="1">IFERROR(OFFSET(INDIRECT("'Spiral'!A"&amp;MATCH(A2,Spiral!$A:$A,0)),3,6,1),IFERROR(OFFSET(INDIRECT("'Spread'!A"&amp;MATCH(A2,Spread!$A:$A,0)),1,10,1), OFFSET(INDIRECT("'Filters'!A"&amp;MATCH(A2,[1]Filters!$A:$A,0)),0,10,1)))</f>
        <v>1</v>
      </c>
      <c r="C2">
        <f ca="1">LOG10(B2)</f>
        <v>0</v>
      </c>
    </row>
    <row r="3" spans="1:3" x14ac:dyDescent="0.35">
      <c r="A3" s="8" t="s">
        <v>53</v>
      </c>
      <c r="B3" s="40">
        <f ca="1">IFERROR(OFFSET(INDIRECT("'Spiral'!A"&amp;MATCH(A3,Spiral!$A:$A,0)),3,6,1),IFERROR(OFFSET(INDIRECT("'Spread'!A"&amp;MATCH(A3,Spread!$A:$A,0)),1,10,1), OFFSET(INDIRECT("'Filters'!A"&amp;MATCH(A3,[1]Filters!$A:$A,0)),0,10,1)))</f>
        <v>1</v>
      </c>
      <c r="C3">
        <f t="shared" ref="C3:C11" ca="1" si="0">LOG10(B3)</f>
        <v>0</v>
      </c>
    </row>
    <row r="4" spans="1:3" x14ac:dyDescent="0.35">
      <c r="A4" s="8" t="s">
        <v>54</v>
      </c>
      <c r="B4" s="40">
        <f ca="1">IFERROR(OFFSET(INDIRECT("'Spiral'!A"&amp;MATCH(A4,Spiral!$A:$A,0)),3,6,1),IFERROR(OFFSET(INDIRECT("'Spread'!A"&amp;MATCH(A4,Spread!$A:$A,0)),1,10,1), OFFSET(INDIRECT("'Filters'!A"&amp;MATCH(A4,[1]Filters!$A:$A,0)),0,10,1)))</f>
        <v>1</v>
      </c>
      <c r="C4">
        <f t="shared" ca="1" si="0"/>
        <v>0</v>
      </c>
    </row>
    <row r="5" spans="1:3" x14ac:dyDescent="0.35">
      <c r="A5" s="8" t="s">
        <v>55</v>
      </c>
      <c r="B5" s="40">
        <f ca="1">IFERROR(OFFSET(INDIRECT("'Spiral'!A"&amp;MATCH(A5,Spiral!$A:$A,0)),3,6,1),IFERROR(OFFSET(INDIRECT("'Spread'!A"&amp;MATCH(A5,Spread!$A:$A,0)),1,10,1), OFFSET(INDIRECT("'Filters'!A"&amp;MATCH(A5,[1]Filters!$A:$A,0)),0,10,1)))</f>
        <v>1</v>
      </c>
      <c r="C5">
        <f t="shared" ca="1" si="0"/>
        <v>0</v>
      </c>
    </row>
    <row r="6" spans="1:3" x14ac:dyDescent="0.35">
      <c r="A6" s="8" t="s">
        <v>56</v>
      </c>
      <c r="B6" s="40">
        <f ca="1">IFERROR(OFFSET(INDIRECT("'Spiral'!A"&amp;MATCH(A6,Spiral!$A:$A,0)),3,6,1),IFERROR(OFFSET(INDIRECT("'Spread'!A"&amp;MATCH(A6,Spread!$A:$A,0)),1,10,1), OFFSET(INDIRECT("'Filters'!A"&amp;MATCH(A6,[1]Filters!$A:$A,0)),0,10,1)))</f>
        <v>1</v>
      </c>
      <c r="C6">
        <f t="shared" ca="1" si="0"/>
        <v>0</v>
      </c>
    </row>
    <row r="7" spans="1:3" x14ac:dyDescent="0.35">
      <c r="A7" s="8" t="s">
        <v>57</v>
      </c>
      <c r="B7" s="40">
        <f ca="1">IFERROR(OFFSET(INDIRECT("'Spiral'!A"&amp;MATCH(A7,Spiral!$A:$A,0)),3,5,1),IFERROR(OFFSET(INDIRECT("'Spread'!A"&amp;MATCH(A7,Spread!$A:$A,0)),1,10,1), OFFSET(INDIRECT("'Filters'!A"&amp;MATCH(A7,[1]Filters!$A:$A,0)),0,10,1)))</f>
        <v>24063999.999999996</v>
      </c>
      <c r="C7">
        <f t="shared" ca="1" si="0"/>
        <v>7.3813678189115484</v>
      </c>
    </row>
    <row r="8" spans="1:3" x14ac:dyDescent="0.35">
      <c r="A8" s="8" t="s">
        <v>61</v>
      </c>
      <c r="B8" s="40">
        <f ca="1">IFERROR(OFFSET(INDIRECT("'Spiral'!A"&amp;MATCH(A8,Spiral!$A:$A,0)),3,6,1),IFERROR(OFFSET(INDIRECT("'Spread'!A"&amp;MATCH(A8,Spread!$A:$A,0)),1,10,1), OFFSET(INDIRECT("'Filters'!A"&amp;MATCH(A8,[1]Filters!$A:$A,0)),0,10,1)))</f>
        <v>0</v>
      </c>
      <c r="C8" t="e">
        <f t="shared" ca="1" si="0"/>
        <v>#NUM!</v>
      </c>
    </row>
    <row r="9" spans="1:3" x14ac:dyDescent="0.35">
      <c r="A9" s="8" t="s">
        <v>58</v>
      </c>
      <c r="B9" s="40">
        <f ca="1">IFERROR(OFFSET(INDIRECT("'Spiral'!A"&amp;MATCH(A9,Spiral!$A:$A,0)),3,5,1),IFERROR(OFFSET(INDIRECT("'Spread'!A"&amp;MATCH(A9,Spread!$A:$A,0)),1,10,1), OFFSET(INDIRECT("'Filters'!A"&amp;MATCH(A9,[1]Filters!$A:$A,0)),0,10,1)))</f>
        <v>19227333.333333336</v>
      </c>
      <c r="C9">
        <f t="shared" ca="1" si="0"/>
        <v>7.2839190554852156</v>
      </c>
    </row>
    <row r="10" spans="1:3" x14ac:dyDescent="0.35">
      <c r="A10" s="8" t="s">
        <v>59</v>
      </c>
      <c r="B10" s="40">
        <f ca="1">IFERROR(OFFSET(INDIRECT("'Spiral'!A"&amp;MATCH(A10,Spiral!$A:$A,0)),3,5,1),IFERROR(OFFSET(INDIRECT("'Spread'!A"&amp;MATCH(A10,Spread!$A:$A,0)),1,10,1), OFFSET(INDIRECT("'Filters'!A"&amp;MATCH(A10,[1]Filters!$A:$A,0)),0,10,1)))</f>
        <v>20474999.999999996</v>
      </c>
      <c r="C10">
        <f t="shared" ca="1" si="0"/>
        <v>7.3112239104324557</v>
      </c>
    </row>
    <row r="11" spans="1:3" x14ac:dyDescent="0.35">
      <c r="A11" s="8" t="s">
        <v>60</v>
      </c>
      <c r="B11" s="40">
        <f ca="1">IFERROR(OFFSET(INDIRECT("'Spiral'!A"&amp;MATCH(A11,Spiral!$A:$A,0)),3,5,1),IFERROR(OFFSET(INDIRECT("'Spread'!A"&amp;MATCH(A11,Spread!$A:$A,0)),1,10,1), OFFSET(INDIRECT("'Filters'!A"&amp;MATCH(A11,[1]Filters!$A:$A,0)),0,10,1)))</f>
        <v>22877333.333333328</v>
      </c>
      <c r="C11">
        <f t="shared" ca="1" si="0"/>
        <v>7.3594054000985611</v>
      </c>
    </row>
    <row r="12" spans="1:3" x14ac:dyDescent="0.35">
      <c r="A12" s="8" t="s">
        <v>62</v>
      </c>
      <c r="B12" s="40">
        <f ca="1">IFERROR(OFFSET(INDIRECT("'Spiral'!A"&amp;MATCH(A12,Spiral!$A:$A,0)),3,5,1),IFERROR(OFFSET(INDIRECT("'Spread'!A"&amp;MATCH(A12,Spread!$A:$A,0)),1,10,1), OFFSET(INDIRECT("'Filters'!A"&amp;MATCH(A12,[1]Filters!$A:$A,0)),0,10,1)))</f>
        <v>0</v>
      </c>
    </row>
    <row r="14" spans="1:3" ht="15" customHeight="1" x14ac:dyDescent="0.35">
      <c r="A14" s="71"/>
      <c r="B14" s="71" t="s">
        <v>75</v>
      </c>
      <c r="C14">
        <f ca="1">AVERAGE(C9:C11)</f>
        <v>7.3181827886720781</v>
      </c>
    </row>
    <row r="15" spans="1:3" x14ac:dyDescent="0.35">
      <c r="A15" s="71"/>
      <c r="B15" s="71" t="s">
        <v>76</v>
      </c>
      <c r="C15">
        <f ca="1">STDEV(C9:C11)</f>
        <v>3.8221283933648841E-2</v>
      </c>
    </row>
    <row r="16" spans="1:3" x14ac:dyDescent="0.35">
      <c r="A16" s="71"/>
      <c r="B16" s="71"/>
    </row>
    <row r="17" spans="1:2" x14ac:dyDescent="0.35">
      <c r="A17" s="71"/>
      <c r="B17" s="71"/>
    </row>
    <row r="18" spans="1:2" x14ac:dyDescent="0.35">
      <c r="A18" s="71"/>
      <c r="B18" s="71"/>
    </row>
  </sheetData>
  <phoneticPr fontId="9" type="noConversion"/>
  <conditionalFormatting sqref="B2:B12">
    <cfRule type="expression" dxfId="4" priority="2" stopIfTrue="1">
      <formula>NOT(ISERROR(SEARCH("NG",B2)))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L15" sqref="L15"/>
    </sheetView>
  </sheetViews>
  <sheetFormatPr defaultRowHeight="14.5" x14ac:dyDescent="0.35"/>
  <cols>
    <col min="1" max="1" width="29.453125" bestFit="1" customWidth="1"/>
    <col min="2" max="2" width="13.54296875" bestFit="1" customWidth="1"/>
  </cols>
  <sheetData>
    <row r="1" spans="1:15" x14ac:dyDescent="0.35">
      <c r="A1" t="s">
        <v>0</v>
      </c>
      <c r="B1" s="1"/>
    </row>
    <row r="2" spans="1:15" x14ac:dyDescent="0.35">
      <c r="A2" t="s">
        <v>1</v>
      </c>
      <c r="B2" t="s">
        <v>2</v>
      </c>
    </row>
    <row r="3" spans="1:15" x14ac:dyDescent="0.35">
      <c r="A3" t="s">
        <v>3</v>
      </c>
      <c r="B3" s="1">
        <v>45169</v>
      </c>
    </row>
    <row r="5" spans="1:15" x14ac:dyDescent="0.35">
      <c r="A5" t="s">
        <v>4</v>
      </c>
      <c r="B5" t="s">
        <v>5</v>
      </c>
      <c r="C5" t="s">
        <v>6</v>
      </c>
      <c r="D5" t="s">
        <v>7</v>
      </c>
      <c r="E5" t="s">
        <v>9</v>
      </c>
      <c r="H5" s="73" t="s">
        <v>73</v>
      </c>
      <c r="I5" s="73"/>
    </row>
    <row r="6" spans="1:15" x14ac:dyDescent="0.35">
      <c r="A6" t="s">
        <v>45</v>
      </c>
      <c r="B6">
        <v>53</v>
      </c>
      <c r="C6" s="2">
        <v>1E-3</v>
      </c>
      <c r="D6" s="2">
        <v>2944000</v>
      </c>
      <c r="M6" s="3"/>
      <c r="N6" s="1"/>
      <c r="O6" s="4"/>
    </row>
    <row r="7" spans="1:15" x14ac:dyDescent="0.35">
      <c r="A7" t="s">
        <v>45</v>
      </c>
      <c r="B7">
        <v>47</v>
      </c>
      <c r="C7" s="2">
        <v>1E-3</v>
      </c>
      <c r="D7" s="2">
        <v>4635000</v>
      </c>
      <c r="M7" s="3"/>
      <c r="N7" s="1"/>
      <c r="O7" s="4"/>
    </row>
    <row r="8" spans="1:15" x14ac:dyDescent="0.35">
      <c r="A8" t="s">
        <v>45</v>
      </c>
      <c r="B8">
        <v>69</v>
      </c>
      <c r="C8" s="2">
        <v>1E-3</v>
      </c>
      <c r="D8" s="2">
        <v>3833000</v>
      </c>
      <c r="M8" s="3"/>
      <c r="N8" s="1"/>
      <c r="O8" s="4"/>
    </row>
    <row r="9" spans="1:15" x14ac:dyDescent="0.35">
      <c r="A9" t="s">
        <v>45</v>
      </c>
      <c r="B9" t="s">
        <v>8</v>
      </c>
      <c r="D9" s="2">
        <v>3663000</v>
      </c>
      <c r="E9" s="44">
        <f>STDEV(D6:D8)/AVERAGE(D6:D8)</f>
        <v>0.22236406989953897</v>
      </c>
      <c r="F9" s="2">
        <f>D9*10</f>
        <v>36630000</v>
      </c>
      <c r="H9" s="2">
        <f>AVERAGE(D6:D8)</f>
        <v>3804000</v>
      </c>
    </row>
    <row r="10" spans="1:15" x14ac:dyDescent="0.35">
      <c r="A10" t="s">
        <v>46</v>
      </c>
      <c r="B10">
        <v>38</v>
      </c>
      <c r="C10" s="2">
        <v>1E-3</v>
      </c>
      <c r="D10" s="2">
        <v>7364000</v>
      </c>
      <c r="M10" s="3"/>
      <c r="N10" s="1"/>
      <c r="O10" s="4"/>
    </row>
    <row r="11" spans="1:15" x14ac:dyDescent="0.35">
      <c r="A11" t="s">
        <v>46</v>
      </c>
      <c r="B11">
        <v>46</v>
      </c>
      <c r="C11" s="2">
        <v>1E-3</v>
      </c>
      <c r="D11" s="2">
        <v>4536000</v>
      </c>
      <c r="M11" s="3"/>
      <c r="N11" s="1"/>
      <c r="O11" s="4"/>
    </row>
    <row r="12" spans="1:15" x14ac:dyDescent="0.35">
      <c r="A12" t="s">
        <v>46</v>
      </c>
      <c r="B12">
        <v>54</v>
      </c>
      <c r="C12" s="2">
        <v>1E-3</v>
      </c>
      <c r="D12" s="2">
        <v>5325000</v>
      </c>
      <c r="G12" t="s">
        <v>10</v>
      </c>
      <c r="M12" s="3"/>
      <c r="N12" s="1"/>
      <c r="O12" s="4"/>
    </row>
    <row r="13" spans="1:15" x14ac:dyDescent="0.35">
      <c r="A13" t="s">
        <v>46</v>
      </c>
      <c r="B13" t="s">
        <v>8</v>
      </c>
      <c r="D13" s="2">
        <v>5425000</v>
      </c>
      <c r="E13" s="44">
        <f t="shared" ref="E13" si="0">STDEV(D10:D12)/AVERAGE(D10:D12)</f>
        <v>0.25416250667121787</v>
      </c>
      <c r="F13" s="2">
        <f>D13*10</f>
        <v>54250000</v>
      </c>
      <c r="H13" s="2">
        <f>AVERAGE(D10:D12)</f>
        <v>5741666.666666667</v>
      </c>
    </row>
    <row r="14" spans="1:15" x14ac:dyDescent="0.35">
      <c r="A14" t="s">
        <v>47</v>
      </c>
      <c r="B14">
        <v>64</v>
      </c>
      <c r="C14" s="2">
        <v>1E-3</v>
      </c>
      <c r="D14" s="2">
        <v>3556000</v>
      </c>
      <c r="M14" s="3"/>
      <c r="N14" s="1"/>
      <c r="O14" s="4"/>
    </row>
    <row r="15" spans="1:15" x14ac:dyDescent="0.35">
      <c r="A15" t="s">
        <v>47</v>
      </c>
      <c r="B15">
        <v>65</v>
      </c>
      <c r="C15" s="2">
        <v>1E-3</v>
      </c>
      <c r="D15" s="2">
        <v>3611000</v>
      </c>
      <c r="M15" s="3"/>
      <c r="N15" s="1"/>
      <c r="O15" s="4"/>
    </row>
    <row r="16" spans="1:15" x14ac:dyDescent="0.35">
      <c r="A16" t="s">
        <v>47</v>
      </c>
      <c r="B16">
        <v>52</v>
      </c>
      <c r="C16" s="2">
        <v>1E-3</v>
      </c>
      <c r="D16" s="2">
        <v>5128000</v>
      </c>
      <c r="M16" s="3"/>
      <c r="N16" s="1"/>
      <c r="O16" s="4"/>
    </row>
    <row r="17" spans="1:15" x14ac:dyDescent="0.35">
      <c r="A17" t="s">
        <v>47</v>
      </c>
      <c r="B17" t="s">
        <v>8</v>
      </c>
      <c r="D17" s="2">
        <v>3923000</v>
      </c>
      <c r="E17" s="44">
        <f t="shared" ref="E17" si="1">STDEV(D14:D16)/AVERAGE(D14:D16)</f>
        <v>0.21768396044874094</v>
      </c>
      <c r="F17" s="2">
        <f>D17*10</f>
        <v>39230000</v>
      </c>
      <c r="H17" s="2">
        <f>AVERAGE(D14:D16)</f>
        <v>4098333.3333333335</v>
      </c>
    </row>
    <row r="18" spans="1:15" x14ac:dyDescent="0.35">
      <c r="A18" t="s">
        <v>72</v>
      </c>
      <c r="B18">
        <v>0</v>
      </c>
      <c r="C18">
        <v>1</v>
      </c>
      <c r="D18" s="2">
        <v>0</v>
      </c>
      <c r="N18" s="1"/>
      <c r="O18" s="4"/>
    </row>
    <row r="19" spans="1:15" x14ac:dyDescent="0.35">
      <c r="A19" t="s">
        <v>72</v>
      </c>
      <c r="B19">
        <v>0</v>
      </c>
      <c r="C19">
        <v>1</v>
      </c>
      <c r="D19" s="2">
        <v>0</v>
      </c>
      <c r="N19" s="1"/>
      <c r="O19" s="4"/>
    </row>
    <row r="20" spans="1:15" x14ac:dyDescent="0.35">
      <c r="A20" t="s">
        <v>72</v>
      </c>
      <c r="B20">
        <v>0</v>
      </c>
      <c r="C20">
        <v>1</v>
      </c>
      <c r="D20" s="2">
        <v>0</v>
      </c>
      <c r="N20" s="1"/>
      <c r="O20" s="4"/>
    </row>
    <row r="21" spans="1:15" x14ac:dyDescent="0.35">
      <c r="A21" t="s">
        <v>72</v>
      </c>
      <c r="B21" t="s">
        <v>8</v>
      </c>
      <c r="D21" s="2">
        <v>0</v>
      </c>
      <c r="E21" s="69" t="e">
        <f t="shared" ref="E21" si="2">STDEV(D18:D20)/AVERAGE(D18:D20)</f>
        <v>#DIV/0!</v>
      </c>
      <c r="F21" s="2">
        <f>D21*18.6</f>
        <v>0</v>
      </c>
    </row>
    <row r="22" spans="1:15" x14ac:dyDescent="0.35">
      <c r="D22" s="2"/>
    </row>
    <row r="23" spans="1:15" x14ac:dyDescent="0.35">
      <c r="D23" s="2"/>
    </row>
    <row r="24" spans="1:15" x14ac:dyDescent="0.35">
      <c r="D24" s="2"/>
    </row>
    <row r="25" spans="1:15" x14ac:dyDescent="0.35">
      <c r="D25" s="2"/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2"/>
  <sheetViews>
    <sheetView topLeftCell="A33" workbookViewId="0">
      <selection activeCell="K42" sqref="K42"/>
    </sheetView>
  </sheetViews>
  <sheetFormatPr defaultRowHeight="14.5" x14ac:dyDescent="0.35"/>
  <cols>
    <col min="1" max="1" width="60" bestFit="1" customWidth="1"/>
    <col min="11" max="11" width="11.81640625" bestFit="1" customWidth="1"/>
  </cols>
  <sheetData>
    <row r="1" spans="1:13" x14ac:dyDescent="0.35">
      <c r="A1" t="s">
        <v>14</v>
      </c>
      <c r="G1" s="11" t="s">
        <v>15</v>
      </c>
      <c r="H1" s="12">
        <v>1</v>
      </c>
    </row>
    <row r="2" spans="1:13" x14ac:dyDescent="0.35">
      <c r="A2" s="98" t="s">
        <v>16</v>
      </c>
      <c r="B2" s="99"/>
      <c r="C2" s="99"/>
      <c r="D2" s="99"/>
      <c r="E2" s="99"/>
      <c r="F2" s="99"/>
      <c r="G2" s="99"/>
      <c r="H2" s="99"/>
      <c r="I2" s="100"/>
    </row>
    <row r="3" spans="1:13" x14ac:dyDescent="0.35">
      <c r="A3" s="101" t="s">
        <v>17</v>
      </c>
      <c r="B3" s="101"/>
      <c r="C3" s="102" t="s">
        <v>18</v>
      </c>
      <c r="D3" s="103"/>
      <c r="E3" s="103"/>
      <c r="F3" s="13" t="s">
        <v>19</v>
      </c>
      <c r="G3" s="104">
        <v>45167</v>
      </c>
      <c r="H3" s="105"/>
      <c r="I3" s="105"/>
    </row>
    <row r="4" spans="1:13" ht="15" customHeight="1" x14ac:dyDescent="0.35">
      <c r="A4" s="101" t="s">
        <v>20</v>
      </c>
      <c r="B4" s="101"/>
      <c r="C4" s="106" t="s">
        <v>48</v>
      </c>
      <c r="D4" s="107"/>
      <c r="E4" s="107"/>
      <c r="F4" s="108" t="s">
        <v>21</v>
      </c>
      <c r="G4" s="109" t="s">
        <v>65</v>
      </c>
      <c r="H4" s="110"/>
      <c r="I4" s="111"/>
    </row>
    <row r="5" spans="1:13" x14ac:dyDescent="0.35">
      <c r="A5" s="101" t="s">
        <v>22</v>
      </c>
      <c r="B5" s="101"/>
      <c r="C5" s="106" t="s">
        <v>48</v>
      </c>
      <c r="D5" s="107"/>
      <c r="E5" s="107"/>
      <c r="F5" s="75"/>
      <c r="G5" s="112"/>
      <c r="H5" s="113"/>
      <c r="I5" s="114"/>
    </row>
    <row r="6" spans="1:13" x14ac:dyDescent="0.35">
      <c r="A6" s="115" t="s">
        <v>23</v>
      </c>
      <c r="B6" s="116"/>
      <c r="C6" s="106" t="s">
        <v>66</v>
      </c>
      <c r="D6" s="117"/>
      <c r="E6" s="118"/>
      <c r="F6" s="75"/>
      <c r="G6" s="112"/>
      <c r="H6" s="113"/>
      <c r="I6" s="114"/>
    </row>
    <row r="7" spans="1:13" x14ac:dyDescent="0.35">
      <c r="A7" s="108" t="s">
        <v>24</v>
      </c>
      <c r="B7" s="108"/>
      <c r="C7" s="119" t="s">
        <v>67</v>
      </c>
      <c r="D7" s="120"/>
      <c r="E7" s="121"/>
      <c r="F7" s="75"/>
      <c r="G7" s="112"/>
      <c r="H7" s="113"/>
      <c r="I7" s="114"/>
    </row>
    <row r="8" spans="1:13" x14ac:dyDescent="0.35">
      <c r="A8" s="122" t="s">
        <v>25</v>
      </c>
      <c r="B8" s="122"/>
      <c r="C8" s="122"/>
      <c r="D8" s="122"/>
      <c r="E8" s="122"/>
      <c r="F8" s="122"/>
      <c r="G8" s="122"/>
      <c r="H8" s="122"/>
      <c r="I8" s="122"/>
    </row>
    <row r="9" spans="1:13" x14ac:dyDescent="0.35">
      <c r="A9" s="14" t="s">
        <v>26</v>
      </c>
      <c r="B9" s="15" t="s">
        <v>68</v>
      </c>
      <c r="C9" s="95" t="s">
        <v>27</v>
      </c>
      <c r="D9" s="96"/>
      <c r="E9" s="16" t="s">
        <v>49</v>
      </c>
      <c r="F9" s="95" t="s">
        <v>28</v>
      </c>
      <c r="G9" s="96"/>
      <c r="H9" s="97" t="s">
        <v>50</v>
      </c>
      <c r="I9" s="97"/>
    </row>
    <row r="10" spans="1:13" x14ac:dyDescent="0.35">
      <c r="A10" s="17" t="s">
        <v>29</v>
      </c>
      <c r="B10" s="72" t="s">
        <v>69</v>
      </c>
      <c r="D10" s="18" t="s">
        <v>30</v>
      </c>
      <c r="E10" s="19"/>
      <c r="G10" s="18" t="s">
        <v>31</v>
      </c>
      <c r="H10" s="123" t="s">
        <v>51</v>
      </c>
      <c r="I10" s="123"/>
    </row>
    <row r="11" spans="1:13" ht="18" customHeight="1" x14ac:dyDescent="0.4">
      <c r="A11" s="20"/>
      <c r="B11" s="124" t="s">
        <v>32</v>
      </c>
      <c r="C11" s="126" t="s">
        <v>33</v>
      </c>
      <c r="D11" s="128" t="s">
        <v>34</v>
      </c>
      <c r="E11" s="128" t="s">
        <v>35</v>
      </c>
      <c r="F11" s="21"/>
      <c r="G11" s="21"/>
      <c r="H11" s="22"/>
      <c r="I11" s="22"/>
    </row>
    <row r="12" spans="1:13" ht="16" thickBot="1" x14ac:dyDescent="0.4">
      <c r="A12" s="23" t="s">
        <v>11</v>
      </c>
      <c r="B12" s="125"/>
      <c r="C12" s="127"/>
      <c r="D12" s="129"/>
      <c r="E12" s="129"/>
      <c r="F12" s="130" t="s">
        <v>36</v>
      </c>
      <c r="G12" s="130"/>
      <c r="H12" s="130"/>
      <c r="I12" s="130"/>
      <c r="J12" s="37" t="s">
        <v>41</v>
      </c>
      <c r="K12" t="s">
        <v>42</v>
      </c>
      <c r="L12" t="s">
        <v>9</v>
      </c>
      <c r="M12" t="s">
        <v>7</v>
      </c>
    </row>
    <row r="13" spans="1:13" x14ac:dyDescent="0.35">
      <c r="A13" s="66"/>
      <c r="B13" s="24" t="s">
        <v>37</v>
      </c>
      <c r="C13" s="25">
        <v>94</v>
      </c>
      <c r="D13" s="74">
        <v>-3</v>
      </c>
      <c r="E13" s="74">
        <v>0.1</v>
      </c>
      <c r="F13" s="77"/>
      <c r="G13" s="78"/>
      <c r="H13" s="78"/>
      <c r="I13" s="79"/>
      <c r="J13" s="5"/>
    </row>
    <row r="14" spans="1:13" x14ac:dyDescent="0.35">
      <c r="A14" s="26" t="str">
        <f>+'[2]List of Sample IDs'!A1</f>
        <v>479-SL-CL-0MIN-5PSI-PC-01</v>
      </c>
      <c r="B14" s="70" t="s">
        <v>38</v>
      </c>
      <c r="C14" s="8">
        <v>118</v>
      </c>
      <c r="D14" s="75"/>
      <c r="E14" s="75"/>
      <c r="F14" s="80"/>
      <c r="G14" s="81"/>
      <c r="H14" s="81"/>
      <c r="I14" s="82"/>
      <c r="J14" s="5"/>
    </row>
    <row r="15" spans="1:13" ht="15" thickBot="1" x14ac:dyDescent="0.4">
      <c r="A15" s="28"/>
      <c r="B15" s="29" t="s">
        <v>39</v>
      </c>
      <c r="C15" s="30">
        <v>90</v>
      </c>
      <c r="D15" s="76"/>
      <c r="E15" s="76"/>
      <c r="F15" s="83"/>
      <c r="G15" s="84"/>
      <c r="H15" s="84"/>
      <c r="I15" s="85"/>
      <c r="J15" s="38">
        <f ca="1">IFERROR(OFFSET(INDIRECT("'Volumes'!A"&amp;MATCH(A14,Volumes!$A:$A,0)),0,1,1),)</f>
        <v>19.100000000000001</v>
      </c>
      <c r="K15" s="39">
        <f ca="1">(AVERAGE(C13:C15)/10^D13/E13)*J15</f>
        <v>19227333.333333336</v>
      </c>
      <c r="L15" s="5">
        <f>STDEV(C13:C15)/AVERAGE(C13:C15)</f>
        <v>0.15043465816689486</v>
      </c>
      <c r="M15" s="39">
        <f>(AVERAGE(C13:C15)/10^D13/E13)</f>
        <v>1006666.6666666666</v>
      </c>
    </row>
    <row r="16" spans="1:13" x14ac:dyDescent="0.35">
      <c r="A16" s="31"/>
      <c r="B16" s="32" t="s">
        <v>37</v>
      </c>
      <c r="C16" s="25">
        <v>114</v>
      </c>
      <c r="D16" s="74">
        <v>-3</v>
      </c>
      <c r="E16" s="74">
        <v>0.1</v>
      </c>
      <c r="F16" s="131"/>
      <c r="G16" s="132"/>
      <c r="H16" s="132"/>
      <c r="I16" s="133"/>
      <c r="J16" s="5"/>
    </row>
    <row r="17" spans="1:13" x14ac:dyDescent="0.35">
      <c r="A17" s="26" t="str">
        <f>+'[2]List of Sample IDs'!A2</f>
        <v>479-SL-CL-0MIN-5PSI-PC-02</v>
      </c>
      <c r="B17" s="33" t="s">
        <v>38</v>
      </c>
      <c r="C17" s="8">
        <v>109</v>
      </c>
      <c r="D17" s="75"/>
      <c r="E17" s="75"/>
      <c r="F17" s="134"/>
      <c r="G17" s="135"/>
      <c r="H17" s="135"/>
      <c r="I17" s="136"/>
      <c r="J17" s="5"/>
    </row>
    <row r="18" spans="1:13" ht="15" thickBot="1" x14ac:dyDescent="0.4">
      <c r="A18" s="28"/>
      <c r="B18" s="34" t="s">
        <v>39</v>
      </c>
      <c r="C18" s="30">
        <v>102</v>
      </c>
      <c r="D18" s="76"/>
      <c r="E18" s="76"/>
      <c r="F18" s="137"/>
      <c r="G18" s="138"/>
      <c r="H18" s="138"/>
      <c r="I18" s="139"/>
      <c r="J18" s="38">
        <f ca="1">IFERROR(OFFSET(INDIRECT("'Volumes'!A"&amp;MATCH(A17,Volumes!$A:$A,0)),0,1,1),)</f>
        <v>18.899999999999999</v>
      </c>
      <c r="K18" s="39">
        <f t="shared" ref="K18" ca="1" si="0">(AVERAGE(C16:C18)/10^D16/E16)*J18</f>
        <v>20474999.999999996</v>
      </c>
      <c r="L18" s="5">
        <f>STDEV(C16:C18)/AVERAGE(C16:C18)</f>
        <v>5.5640434830846533E-2</v>
      </c>
      <c r="M18" s="39">
        <f t="shared" ref="M18" si="1">(AVERAGE(C16:C18)/10^D16/E16)</f>
        <v>1083333.3333333333</v>
      </c>
    </row>
    <row r="19" spans="1:13" x14ac:dyDescent="0.35">
      <c r="A19" s="31"/>
      <c r="B19" s="32" t="s">
        <v>37</v>
      </c>
      <c r="C19" s="25">
        <v>118</v>
      </c>
      <c r="D19" s="74">
        <v>-3</v>
      </c>
      <c r="E19" s="74">
        <v>0.1</v>
      </c>
      <c r="F19" s="131"/>
      <c r="G19" s="132"/>
      <c r="H19" s="132"/>
      <c r="I19" s="133"/>
      <c r="J19" s="5"/>
    </row>
    <row r="20" spans="1:13" x14ac:dyDescent="0.35">
      <c r="A20" s="26" t="str">
        <f>+'[2]List of Sample IDs'!A3</f>
        <v>479-SL-CL-0MIN-5PSI-PC-03</v>
      </c>
      <c r="B20" s="33" t="s">
        <v>38</v>
      </c>
      <c r="C20" s="8">
        <v>136</v>
      </c>
      <c r="D20" s="75"/>
      <c r="E20" s="75"/>
      <c r="F20" s="134"/>
      <c r="G20" s="135"/>
      <c r="H20" s="135"/>
      <c r="I20" s="136"/>
      <c r="J20" s="5"/>
    </row>
    <row r="21" spans="1:13" ht="15" thickBot="1" x14ac:dyDescent="0.4">
      <c r="A21" s="28"/>
      <c r="B21" s="34" t="s">
        <v>39</v>
      </c>
      <c r="C21" s="30">
        <v>119</v>
      </c>
      <c r="D21" s="76"/>
      <c r="E21" s="76"/>
      <c r="F21" s="137"/>
      <c r="G21" s="138"/>
      <c r="H21" s="138"/>
      <c r="I21" s="139"/>
      <c r="J21" s="38">
        <f ca="1">IFERROR(OFFSET(INDIRECT("'Volumes'!A"&amp;MATCH(A20,Volumes!$A:$A,0)),0,1,1),)</f>
        <v>18.399999999999999</v>
      </c>
      <c r="K21" s="39">
        <f t="shared" ref="K21" ca="1" si="2">(AVERAGE(C19:C21)/10^D19/E19)*J21</f>
        <v>22877333.333333328</v>
      </c>
      <c r="L21" s="5">
        <f>STDEV(C19:C21)/AVERAGE(C19:C21)</f>
        <v>8.1361881530796348E-2</v>
      </c>
      <c r="M21" s="39">
        <f t="shared" ref="M21" si="3">(AVERAGE(C19:C21)/10^D19/E19)</f>
        <v>1243333.3333333333</v>
      </c>
    </row>
    <row r="22" spans="1:13" ht="15" customHeight="1" x14ac:dyDescent="0.35">
      <c r="A22" s="31"/>
      <c r="B22" s="24" t="s">
        <v>37</v>
      </c>
      <c r="C22" s="25">
        <v>0</v>
      </c>
      <c r="D22" s="74">
        <v>0</v>
      </c>
      <c r="E22" s="74">
        <v>0.5</v>
      </c>
      <c r="F22" s="131" t="s">
        <v>70</v>
      </c>
      <c r="G22" s="132"/>
      <c r="H22" s="132"/>
      <c r="I22" s="133"/>
      <c r="J22" s="5"/>
    </row>
    <row r="23" spans="1:13" x14ac:dyDescent="0.35">
      <c r="A23" s="26" t="str">
        <f>+'[2]List of Sample IDs'!A4</f>
        <v>479-SL-CL-30MIN-5PSI-TS-00</v>
      </c>
      <c r="B23" s="70" t="s">
        <v>38</v>
      </c>
      <c r="C23" s="8">
        <v>0</v>
      </c>
      <c r="D23" s="75"/>
      <c r="E23" s="75"/>
      <c r="F23" s="134"/>
      <c r="G23" s="135"/>
      <c r="H23" s="135"/>
      <c r="I23" s="136"/>
      <c r="J23" s="5"/>
    </row>
    <row r="24" spans="1:13" ht="15" thickBot="1" x14ac:dyDescent="0.4">
      <c r="A24" s="28"/>
      <c r="B24" s="29" t="s">
        <v>39</v>
      </c>
      <c r="C24" s="30">
        <v>0</v>
      </c>
      <c r="D24" s="76"/>
      <c r="E24" s="76"/>
      <c r="F24" s="137"/>
      <c r="G24" s="138"/>
      <c r="H24" s="138"/>
      <c r="I24" s="139"/>
      <c r="J24" s="38">
        <f ca="1">IFERROR(OFFSET(INDIRECT("'Volumes'!A"&amp;MATCH(A23,Volumes!$A:$A,0)),0,1,1),)</f>
        <v>18.100000000000001</v>
      </c>
      <c r="K24" s="39">
        <f>1</f>
        <v>1</v>
      </c>
      <c r="L24" s="5" t="e">
        <f>STDEV(C22:C24)/AVERAGE(C22:C24)</f>
        <v>#DIV/0!</v>
      </c>
      <c r="M24" s="39">
        <f t="shared" ref="M24" si="4">(AVERAGE(C22:C24)/10^D22/E22)</f>
        <v>0</v>
      </c>
    </row>
    <row r="25" spans="1:13" ht="15" customHeight="1" x14ac:dyDescent="0.35">
      <c r="A25" s="31"/>
      <c r="B25" s="24" t="s">
        <v>37</v>
      </c>
      <c r="C25" s="25">
        <v>0</v>
      </c>
      <c r="D25" s="74">
        <v>0</v>
      </c>
      <c r="E25" s="74">
        <v>0.5</v>
      </c>
      <c r="F25" s="131" t="s">
        <v>70</v>
      </c>
      <c r="G25" s="132"/>
      <c r="H25" s="132"/>
      <c r="I25" s="133"/>
      <c r="J25" s="5"/>
    </row>
    <row r="26" spans="1:13" x14ac:dyDescent="0.35">
      <c r="A26" s="26" t="str">
        <f>+'[2]List of Sample IDs'!A5</f>
        <v>479-SL-CL-30MIN-5PSI-TS-01</v>
      </c>
      <c r="B26" s="70" t="s">
        <v>38</v>
      </c>
      <c r="C26" s="8">
        <v>0</v>
      </c>
      <c r="D26" s="75"/>
      <c r="E26" s="75"/>
      <c r="F26" s="134"/>
      <c r="G26" s="135"/>
      <c r="H26" s="135"/>
      <c r="I26" s="136"/>
      <c r="J26" s="5"/>
    </row>
    <row r="27" spans="1:13" ht="15" thickBot="1" x14ac:dyDescent="0.4">
      <c r="A27" s="28"/>
      <c r="B27" s="29" t="s">
        <v>39</v>
      </c>
      <c r="C27" s="30">
        <v>0</v>
      </c>
      <c r="D27" s="76"/>
      <c r="E27" s="76"/>
      <c r="F27" s="137"/>
      <c r="G27" s="138"/>
      <c r="H27" s="138"/>
      <c r="I27" s="139"/>
      <c r="J27" s="38">
        <f ca="1">IFERROR(OFFSET(INDIRECT("'Volumes'!A"&amp;MATCH(A26,Volumes!$A:$A,0)),0,1,1),)</f>
        <v>19</v>
      </c>
      <c r="K27" s="39">
        <f>1</f>
        <v>1</v>
      </c>
      <c r="L27" s="5" t="e">
        <f>STDEV(C25:C27)/AVERAGE(C25:C27)</f>
        <v>#DIV/0!</v>
      </c>
      <c r="M27" s="39">
        <f t="shared" ref="M27" si="5">(AVERAGE(C25:C27)/10^D25/E25)</f>
        <v>0</v>
      </c>
    </row>
    <row r="28" spans="1:13" ht="15" customHeight="1" x14ac:dyDescent="0.35">
      <c r="A28" s="31"/>
      <c r="B28" s="24" t="s">
        <v>37</v>
      </c>
      <c r="C28" s="25">
        <v>0</v>
      </c>
      <c r="D28" s="74">
        <v>0</v>
      </c>
      <c r="E28" s="74">
        <v>0.5</v>
      </c>
      <c r="F28" s="131" t="s">
        <v>70</v>
      </c>
      <c r="G28" s="132"/>
      <c r="H28" s="132"/>
      <c r="I28" s="133"/>
      <c r="J28" s="5"/>
    </row>
    <row r="29" spans="1:13" x14ac:dyDescent="0.35">
      <c r="A29" s="26" t="str">
        <f>+'[2]List of Sample IDs'!A6</f>
        <v>479-SL-CL-30MIN-5PSI-TS-02</v>
      </c>
      <c r="B29" s="70" t="s">
        <v>38</v>
      </c>
      <c r="C29" s="8">
        <v>0</v>
      </c>
      <c r="D29" s="75"/>
      <c r="E29" s="75"/>
      <c r="F29" s="134"/>
      <c r="G29" s="135"/>
      <c r="H29" s="135"/>
      <c r="I29" s="136"/>
      <c r="J29" s="5"/>
    </row>
    <row r="30" spans="1:13" ht="15" thickBot="1" x14ac:dyDescent="0.4">
      <c r="A30" s="28"/>
      <c r="B30" s="29" t="s">
        <v>39</v>
      </c>
      <c r="C30" s="30">
        <v>0</v>
      </c>
      <c r="D30" s="76"/>
      <c r="E30" s="76"/>
      <c r="F30" s="137"/>
      <c r="G30" s="138"/>
      <c r="H30" s="138"/>
      <c r="I30" s="139"/>
      <c r="J30" s="38">
        <f ca="1">IFERROR(OFFSET(INDIRECT("'Volumes'!A"&amp;MATCH(A29,Volumes!$A:$A,0)),0,1,1),)</f>
        <v>18.5</v>
      </c>
      <c r="K30" s="39">
        <f>1</f>
        <v>1</v>
      </c>
      <c r="L30" s="5" t="e">
        <f>STDEV(C28:C30)/AVERAGE(C28:C30)</f>
        <v>#DIV/0!</v>
      </c>
      <c r="M30" s="39">
        <f t="shared" ref="M30" si="6">(AVERAGE(C28:C30)/10^D28/E28)</f>
        <v>0</v>
      </c>
    </row>
    <row r="31" spans="1:13" ht="15" customHeight="1" x14ac:dyDescent="0.35">
      <c r="A31" s="31"/>
      <c r="B31" s="24" t="s">
        <v>37</v>
      </c>
      <c r="C31" s="25">
        <v>0</v>
      </c>
      <c r="D31" s="74">
        <v>0</v>
      </c>
      <c r="E31" s="74">
        <v>0.5</v>
      </c>
      <c r="F31" s="131" t="s">
        <v>70</v>
      </c>
      <c r="G31" s="132"/>
      <c r="H31" s="132"/>
      <c r="I31" s="133"/>
      <c r="J31" s="5"/>
    </row>
    <row r="32" spans="1:13" x14ac:dyDescent="0.35">
      <c r="A32" s="26" t="str">
        <f>+'[2]List of Sample IDs'!A7</f>
        <v>479-SL-CL-30MIN-5PSI-TS-03</v>
      </c>
      <c r="B32" s="70" t="s">
        <v>38</v>
      </c>
      <c r="C32" s="8">
        <v>0</v>
      </c>
      <c r="D32" s="75"/>
      <c r="E32" s="75"/>
      <c r="F32" s="134"/>
      <c r="G32" s="135"/>
      <c r="H32" s="135"/>
      <c r="I32" s="136"/>
      <c r="J32" s="5"/>
    </row>
    <row r="33" spans="1:13" ht="15" thickBot="1" x14ac:dyDescent="0.4">
      <c r="A33" s="28"/>
      <c r="B33" s="29" t="s">
        <v>39</v>
      </c>
      <c r="C33" s="30">
        <v>0</v>
      </c>
      <c r="D33" s="76"/>
      <c r="E33" s="76"/>
      <c r="F33" s="137"/>
      <c r="G33" s="138"/>
      <c r="H33" s="138"/>
      <c r="I33" s="139"/>
      <c r="J33" s="38">
        <f ca="1">IFERROR(OFFSET(INDIRECT("'Volumes'!A"&amp;MATCH(A32,Volumes!$A:$A,0)),0,1,1),)</f>
        <v>18.8</v>
      </c>
      <c r="K33" s="39">
        <f>1</f>
        <v>1</v>
      </c>
      <c r="L33" s="5" t="e">
        <f>STDEV(C31:C33)/AVERAGE(C31:C33)</f>
        <v>#DIV/0!</v>
      </c>
      <c r="M33" s="39">
        <f t="shared" ref="M33" si="7">(AVERAGE(C31:C33)/10^D31/E31)</f>
        <v>0</v>
      </c>
    </row>
    <row r="34" spans="1:13" ht="15" customHeight="1" x14ac:dyDescent="0.35">
      <c r="A34" s="31"/>
      <c r="B34" s="24" t="s">
        <v>37</v>
      </c>
      <c r="C34" s="25">
        <v>0</v>
      </c>
      <c r="D34" s="74">
        <v>0</v>
      </c>
      <c r="E34" s="74">
        <v>0.5</v>
      </c>
      <c r="F34" s="131" t="s">
        <v>70</v>
      </c>
      <c r="G34" s="132"/>
      <c r="H34" s="132"/>
      <c r="I34" s="133"/>
      <c r="J34" s="5"/>
    </row>
    <row r="35" spans="1:13" x14ac:dyDescent="0.35">
      <c r="A35" s="26" t="str">
        <f>+'[2]List of Sample IDs'!A8</f>
        <v>479-SL-CL-30MIN-5PSI-TS-04</v>
      </c>
      <c r="B35" s="70" t="s">
        <v>38</v>
      </c>
      <c r="C35" s="8">
        <v>0</v>
      </c>
      <c r="D35" s="75"/>
      <c r="E35" s="75"/>
      <c r="F35" s="134"/>
      <c r="G35" s="135"/>
      <c r="H35" s="135"/>
      <c r="I35" s="136"/>
      <c r="J35" s="5"/>
    </row>
    <row r="36" spans="1:13" ht="15" thickBot="1" x14ac:dyDescent="0.4">
      <c r="A36" s="28"/>
      <c r="B36" s="29" t="s">
        <v>39</v>
      </c>
      <c r="C36" s="30">
        <v>0</v>
      </c>
      <c r="D36" s="76"/>
      <c r="E36" s="76"/>
      <c r="F36" s="137"/>
      <c r="G36" s="138"/>
      <c r="H36" s="138"/>
      <c r="I36" s="139"/>
      <c r="J36" s="38">
        <f ca="1">IFERROR(OFFSET(INDIRECT("'Volumes'!A"&amp;MATCH(A35,Volumes!$A:$A,0)),0,1,1),)</f>
        <v>17.7</v>
      </c>
      <c r="K36" s="39">
        <f>1</f>
        <v>1</v>
      </c>
      <c r="L36" s="5" t="e">
        <f>STDEV(C34:C36)/AVERAGE(C34:C36)</f>
        <v>#DIV/0!</v>
      </c>
      <c r="M36" s="39">
        <f t="shared" ref="M36" si="8">(AVERAGE(C34:C36)/10^D34/E34)</f>
        <v>0</v>
      </c>
    </row>
    <row r="37" spans="1:13" ht="15" customHeight="1" x14ac:dyDescent="0.35">
      <c r="A37" s="67"/>
      <c r="B37" s="24" t="s">
        <v>37</v>
      </c>
      <c r="C37" s="25">
        <v>147</v>
      </c>
      <c r="D37" s="74">
        <v>-3</v>
      </c>
      <c r="E37" s="74">
        <v>0.1</v>
      </c>
      <c r="F37" s="131"/>
      <c r="G37" s="132"/>
      <c r="H37" s="132"/>
      <c r="I37" s="133"/>
      <c r="J37" s="5"/>
    </row>
    <row r="38" spans="1:13" x14ac:dyDescent="0.35">
      <c r="A38" s="26" t="str">
        <f>+'[2]List of Sample IDs'!A9</f>
        <v>479-SL-CL-30MIN-5PSI-TS-05</v>
      </c>
      <c r="B38" s="70" t="s">
        <v>38</v>
      </c>
      <c r="C38" s="8">
        <v>127</v>
      </c>
      <c r="D38" s="75"/>
      <c r="E38" s="75"/>
      <c r="F38" s="134"/>
      <c r="G38" s="135"/>
      <c r="H38" s="135"/>
      <c r="I38" s="136"/>
      <c r="J38" s="5"/>
    </row>
    <row r="39" spans="1:13" ht="15" thickBot="1" x14ac:dyDescent="0.4">
      <c r="A39" s="68"/>
      <c r="B39" s="29" t="s">
        <v>39</v>
      </c>
      <c r="C39" s="30">
        <v>102</v>
      </c>
      <c r="D39" s="76"/>
      <c r="E39" s="76"/>
      <c r="F39" s="137"/>
      <c r="G39" s="138"/>
      <c r="H39" s="138"/>
      <c r="I39" s="139"/>
      <c r="J39" s="38">
        <f ca="1">IFERROR(OFFSET(INDIRECT("'Volumes'!A"&amp;MATCH(A38,Volumes!$A:$A,0)),0,1,1),)</f>
        <v>19.2</v>
      </c>
      <c r="K39" s="39">
        <f ca="1">(AVERAGE(C37:C39)/10^D37/E37)*J39</f>
        <v>24063999.999999996</v>
      </c>
      <c r="L39" s="5">
        <f>STDEV(C37:C39)/AVERAGE(C37:C39)</f>
        <v>0.17989028269240248</v>
      </c>
      <c r="M39" s="39">
        <f t="shared" ref="M39" si="9">(AVERAGE(C37:C39)/10^D37/E37)</f>
        <v>1253333.3333333333</v>
      </c>
    </row>
    <row r="40" spans="1:13" ht="15" customHeight="1" x14ac:dyDescent="0.35">
      <c r="A40" s="31"/>
      <c r="B40" s="24" t="s">
        <v>37</v>
      </c>
      <c r="C40" s="25">
        <v>0</v>
      </c>
      <c r="D40" s="74">
        <v>0</v>
      </c>
      <c r="E40" s="74">
        <v>0.5</v>
      </c>
      <c r="F40" s="140" t="s">
        <v>71</v>
      </c>
      <c r="G40" s="141"/>
      <c r="H40" s="141"/>
      <c r="I40" s="142"/>
      <c r="J40" s="5"/>
    </row>
    <row r="41" spans="1:13" x14ac:dyDescent="0.35">
      <c r="A41" s="26" t="str">
        <f>+'[2]List of Sample IDs'!A10</f>
        <v>479-SL-CL-30MIN-5PSI-IC-01</v>
      </c>
      <c r="B41" s="70" t="s">
        <v>38</v>
      </c>
      <c r="C41" s="8">
        <v>0</v>
      </c>
      <c r="D41" s="75"/>
      <c r="E41" s="75"/>
      <c r="F41" s="143"/>
      <c r="G41" s="144"/>
      <c r="H41" s="144"/>
      <c r="I41" s="145"/>
      <c r="J41" s="5"/>
    </row>
    <row r="42" spans="1:13" ht="15" thickBot="1" x14ac:dyDescent="0.4">
      <c r="A42" s="28"/>
      <c r="B42" s="29" t="s">
        <v>39</v>
      </c>
      <c r="C42" s="30">
        <v>0</v>
      </c>
      <c r="D42" s="76"/>
      <c r="E42" s="76"/>
      <c r="F42" s="146"/>
      <c r="G42" s="147"/>
      <c r="H42" s="147"/>
      <c r="I42" s="148"/>
      <c r="J42" s="38">
        <f ca="1">IFERROR(OFFSET(INDIRECT("'Volumes'!A"&amp;MATCH(A41,Volumes!$A:$A,0)),0,1,1),)</f>
        <v>19.100000000000001</v>
      </c>
      <c r="K42" s="39">
        <f t="shared" ref="K42" ca="1" si="10">(AVERAGE(C40:C42)/10^D40/E40)*J42</f>
        <v>0</v>
      </c>
      <c r="L42" s="5" t="e">
        <f t="shared" ref="L42" si="11">STDEV(C40:C42)/AVERAGE(C40:C42)</f>
        <v>#DIV/0!</v>
      </c>
      <c r="M42" s="39">
        <f t="shared" ref="M42" si="12">(AVERAGE(C40:C42)/10^D40/E40)</f>
        <v>0</v>
      </c>
    </row>
    <row r="43" spans="1:13" ht="15" customHeight="1" x14ac:dyDescent="0.35">
      <c r="A43" s="31"/>
      <c r="B43" s="24" t="s">
        <v>37</v>
      </c>
      <c r="C43" s="25">
        <v>0</v>
      </c>
      <c r="D43" s="74">
        <v>0</v>
      </c>
      <c r="E43" s="74">
        <v>0.5</v>
      </c>
      <c r="F43" s="131" t="s">
        <v>70</v>
      </c>
      <c r="G43" s="132"/>
      <c r="H43" s="132"/>
      <c r="I43" s="133"/>
      <c r="J43" s="5"/>
    </row>
    <row r="44" spans="1:13" x14ac:dyDescent="0.35">
      <c r="A44" s="26" t="str">
        <f>+'[2]List of Sample IDs'!A11</f>
        <v>479-SL-CL-5PSI-NC-01</v>
      </c>
      <c r="B44" s="70" t="s">
        <v>38</v>
      </c>
      <c r="C44" s="8">
        <v>0</v>
      </c>
      <c r="D44" s="75"/>
      <c r="E44" s="75"/>
      <c r="F44" s="134"/>
      <c r="G44" s="135"/>
      <c r="H44" s="135"/>
      <c r="I44" s="136"/>
      <c r="J44" s="5"/>
    </row>
    <row r="45" spans="1:13" ht="15" thickBot="1" x14ac:dyDescent="0.4">
      <c r="A45" s="28"/>
      <c r="B45" s="29" t="s">
        <v>39</v>
      </c>
      <c r="C45" s="30">
        <v>0</v>
      </c>
      <c r="D45" s="76"/>
      <c r="E45" s="76"/>
      <c r="F45" s="137"/>
      <c r="G45" s="138"/>
      <c r="H45" s="138"/>
      <c r="I45" s="139"/>
      <c r="J45" s="38">
        <f ca="1">IFERROR(OFFSET(INDIRECT("'Volumes'!A"&amp;MATCH(A44,Volumes!$A:$A,0)),0,1,1),)</f>
        <v>18.8</v>
      </c>
      <c r="K45" s="39">
        <f t="shared" ref="K45" ca="1" si="13">(AVERAGE(C43:C45)/10^D43/E43)*J45</f>
        <v>0</v>
      </c>
      <c r="L45" s="5" t="e">
        <f t="shared" ref="L45" si="14">STDEV(C43:C45)/AVERAGE(C43:C45)</f>
        <v>#DIV/0!</v>
      </c>
      <c r="M45" s="39">
        <f t="shared" ref="M45" si="15">(AVERAGE(C43:C45)/10^D43/E43)</f>
        <v>0</v>
      </c>
    </row>
    <row r="46" spans="1:13" x14ac:dyDescent="0.35">
      <c r="A46" s="31"/>
      <c r="B46" s="24" t="s">
        <v>37</v>
      </c>
      <c r="C46" s="25">
        <v>0</v>
      </c>
      <c r="D46" s="74" t="s">
        <v>40</v>
      </c>
      <c r="E46" s="74" t="s">
        <v>40</v>
      </c>
      <c r="F46" s="131"/>
      <c r="G46" s="132"/>
      <c r="H46" s="132"/>
      <c r="I46" s="133"/>
      <c r="J46" s="5"/>
    </row>
    <row r="47" spans="1:13" x14ac:dyDescent="0.35">
      <c r="A47" s="26" t="str">
        <f>+'[2]List of Sample IDs'!A12</f>
        <v>Cell Spreaders</v>
      </c>
      <c r="B47" s="70" t="s">
        <v>38</v>
      </c>
      <c r="C47" s="8">
        <v>0</v>
      </c>
      <c r="D47" s="75"/>
      <c r="E47" s="75"/>
      <c r="F47" s="134"/>
      <c r="G47" s="135"/>
      <c r="H47" s="135"/>
      <c r="I47" s="136"/>
      <c r="J47" s="5"/>
    </row>
    <row r="48" spans="1:13" ht="15" thickBot="1" x14ac:dyDescent="0.4">
      <c r="A48" s="28"/>
      <c r="B48" s="29" t="s">
        <v>39</v>
      </c>
      <c r="C48" s="30">
        <v>0</v>
      </c>
      <c r="D48" s="76"/>
      <c r="E48" s="76"/>
      <c r="F48" s="137"/>
      <c r="G48" s="138"/>
      <c r="H48" s="138"/>
      <c r="I48" s="139"/>
      <c r="J48" s="38">
        <f ca="1">IFERROR(OFFSET(INDIRECT("'Volumes'!A"&amp;MATCH(A47,Volumes!$A:$A,0)),0,1,1),)</f>
        <v>0</v>
      </c>
      <c r="K48" s="39" t="e">
        <f t="shared" ref="K48" ca="1" si="16">(AVERAGE(C46:C48)/10^D46/E46)*J48</f>
        <v>#VALUE!</v>
      </c>
      <c r="L48" s="5" t="e">
        <f t="shared" ref="L48" si="17">STDEV(C46:C48)/AVERAGE(C46:C48)</f>
        <v>#DIV/0!</v>
      </c>
      <c r="M48" s="39" t="e">
        <f t="shared" ref="M48" si="18">(AVERAGE(C46:C48)/10^D46/E46)</f>
        <v>#VALUE!</v>
      </c>
    </row>
    <row r="49" spans="1:13" x14ac:dyDescent="0.35">
      <c r="A49" s="31"/>
      <c r="B49" s="24" t="s">
        <v>37</v>
      </c>
      <c r="C49" s="25">
        <v>0</v>
      </c>
      <c r="D49" s="74" t="s">
        <v>40</v>
      </c>
      <c r="E49" s="74" t="s">
        <v>40</v>
      </c>
      <c r="F49" s="131"/>
      <c r="G49" s="132"/>
      <c r="H49" s="132"/>
      <c r="I49" s="133"/>
      <c r="J49" s="5"/>
    </row>
    <row r="50" spans="1:13" x14ac:dyDescent="0.35">
      <c r="A50" s="26" t="str">
        <f>+'[2]List of Sample IDs'!A13</f>
        <v>TSA only</v>
      </c>
      <c r="B50" s="70" t="s">
        <v>38</v>
      </c>
      <c r="C50" s="8">
        <v>0</v>
      </c>
      <c r="D50" s="75"/>
      <c r="E50" s="75"/>
      <c r="F50" s="134"/>
      <c r="G50" s="135"/>
      <c r="H50" s="135"/>
      <c r="I50" s="136"/>
      <c r="J50" s="5"/>
    </row>
    <row r="51" spans="1:13" ht="15" thickBot="1" x14ac:dyDescent="0.4">
      <c r="A51" s="28"/>
      <c r="B51" s="29" t="s">
        <v>39</v>
      </c>
      <c r="C51" s="30">
        <v>0</v>
      </c>
      <c r="D51" s="76"/>
      <c r="E51" s="76"/>
      <c r="F51" s="137"/>
      <c r="G51" s="138"/>
      <c r="H51" s="138"/>
      <c r="I51" s="139"/>
      <c r="J51" s="38">
        <f ca="1">IFERROR(OFFSET(INDIRECT("'Volumes'!A"&amp;MATCH(A50,Volumes!$A:$A,0)),0,1,1),)</f>
        <v>0</v>
      </c>
      <c r="K51" s="39" t="e">
        <f t="shared" ref="K51" ca="1" si="19">(AVERAGE(C49:C51)/10^D49/E49)*J51</f>
        <v>#VALUE!</v>
      </c>
      <c r="L51" s="5" t="e">
        <f t="shared" ref="L51" si="20">STDEV(C49:C51)/AVERAGE(C49:C51)</f>
        <v>#DIV/0!</v>
      </c>
      <c r="M51" s="39" t="e">
        <f t="shared" ref="M51" si="21">(AVERAGE(C49:C51)/10^D49/E49)</f>
        <v>#VALUE!</v>
      </c>
    </row>
    <row r="52" spans="1:13" x14ac:dyDescent="0.35">
      <c r="A52" s="35" t="s">
        <v>44</v>
      </c>
      <c r="B52" s="36"/>
      <c r="C52" s="36"/>
      <c r="D52" s="36"/>
      <c r="E52" s="36"/>
      <c r="F52" s="36"/>
      <c r="G52" s="36"/>
      <c r="H52" s="36"/>
      <c r="I52" s="36"/>
    </row>
    <row r="53" spans="1:13" x14ac:dyDescent="0.35">
      <c r="A53" s="35"/>
      <c r="B53" s="36"/>
      <c r="C53" s="36"/>
      <c r="D53" s="36"/>
      <c r="E53" s="36"/>
      <c r="F53" s="36"/>
      <c r="G53" s="36"/>
      <c r="H53" s="36"/>
      <c r="I53" s="36"/>
    </row>
    <row r="54" spans="1:13" x14ac:dyDescent="0.35">
      <c r="A54" s="52"/>
    </row>
    <row r="55" spans="1:13" x14ac:dyDescent="0.35">
      <c r="A55" s="52"/>
    </row>
    <row r="56" spans="1:13" x14ac:dyDescent="0.35">
      <c r="A56" s="53"/>
      <c r="B56" s="86"/>
      <c r="C56" s="88"/>
      <c r="D56" s="90"/>
      <c r="E56" s="92"/>
      <c r="F56" s="41"/>
      <c r="G56" s="42"/>
      <c r="H56" s="42"/>
      <c r="I56" s="43"/>
    </row>
    <row r="57" spans="1:13" ht="15" thickBot="1" x14ac:dyDescent="0.4">
      <c r="A57" s="54"/>
      <c r="B57" s="87"/>
      <c r="C57" s="89"/>
      <c r="D57" s="91"/>
      <c r="E57" s="93"/>
      <c r="F57" s="94"/>
      <c r="G57" s="94"/>
      <c r="H57" s="94"/>
      <c r="I57" s="94"/>
    </row>
    <row r="58" spans="1:13" x14ac:dyDescent="0.35">
      <c r="A58" s="48"/>
      <c r="B58" s="24"/>
      <c r="C58" s="25"/>
      <c r="D58" s="74"/>
      <c r="E58" s="74"/>
      <c r="F58" s="77"/>
      <c r="G58" s="78"/>
      <c r="H58" s="78"/>
      <c r="I58" s="79"/>
      <c r="J58" s="5"/>
    </row>
    <row r="59" spans="1:13" x14ac:dyDescent="0.35">
      <c r="A59" s="46"/>
      <c r="B59" s="27"/>
      <c r="C59" s="8"/>
      <c r="D59" s="75"/>
      <c r="E59" s="75"/>
      <c r="F59" s="80"/>
      <c r="G59" s="81"/>
      <c r="H59" s="81"/>
      <c r="I59" s="82"/>
      <c r="J59" s="5"/>
    </row>
    <row r="60" spans="1:13" ht="15" thickBot="1" x14ac:dyDescent="0.4">
      <c r="A60" s="47"/>
      <c r="B60" s="29"/>
      <c r="C60" s="30"/>
      <c r="D60" s="76"/>
      <c r="E60" s="76"/>
      <c r="F60" s="83"/>
      <c r="G60" s="84"/>
      <c r="H60" s="84"/>
      <c r="I60" s="85"/>
      <c r="J60" s="38">
        <f ca="1">IFERROR(OFFSET(INDIRECT("'Volumes'!A"&amp;MATCH(A59,Volumes!$A:$A,0)),0,1,1),)</f>
        <v>0</v>
      </c>
      <c r="K60" s="39">
        <f>1</f>
        <v>1</v>
      </c>
      <c r="L60" s="5" t="e">
        <f t="shared" ref="L60" si="22">STDEV(C58:C60)/AVERAGE(C58:C60)</f>
        <v>#DIV/0!</v>
      </c>
      <c r="M60" s="39" t="e">
        <f t="shared" ref="M60" si="23">(AVERAGE(C58:C60)/10^D58/E58)</f>
        <v>#DIV/0!</v>
      </c>
    </row>
    <row r="61" spans="1:13" x14ac:dyDescent="0.35">
      <c r="A61" s="48"/>
      <c r="B61" s="32"/>
      <c r="C61" s="25"/>
      <c r="D61" s="74"/>
      <c r="E61" s="74"/>
      <c r="F61" s="77"/>
      <c r="G61" s="78"/>
      <c r="H61" s="78"/>
      <c r="I61" s="79"/>
      <c r="J61" s="5"/>
    </row>
    <row r="62" spans="1:13" x14ac:dyDescent="0.35">
      <c r="A62" s="46"/>
      <c r="B62" s="33"/>
      <c r="C62" s="8"/>
      <c r="D62" s="75"/>
      <c r="E62" s="75"/>
      <c r="F62" s="80"/>
      <c r="G62" s="81"/>
      <c r="H62" s="81"/>
      <c r="I62" s="82"/>
      <c r="J62" s="5"/>
    </row>
    <row r="63" spans="1:13" ht="15" thickBot="1" x14ac:dyDescent="0.4">
      <c r="A63" s="47"/>
      <c r="B63" s="34"/>
      <c r="C63" s="30"/>
      <c r="D63" s="76"/>
      <c r="E63" s="76"/>
      <c r="F63" s="83"/>
      <c r="G63" s="84"/>
      <c r="H63" s="84"/>
      <c r="I63" s="85"/>
      <c r="J63" s="38">
        <f ca="1">IFERROR(OFFSET(INDIRECT("'Volumes'!A"&amp;MATCH(A62,Volumes!$A:$A,0)),0,1,1),)</f>
        <v>0</v>
      </c>
      <c r="K63" s="39">
        <f>1</f>
        <v>1</v>
      </c>
      <c r="L63" s="5" t="e">
        <f t="shared" ref="L63" si="24">STDEV(C61:C63)/AVERAGE(C61:C63)</f>
        <v>#DIV/0!</v>
      </c>
      <c r="M63" s="39" t="e">
        <f t="shared" ref="M63" si="25">(AVERAGE(C61:C63)/10^D61/E61)</f>
        <v>#DIV/0!</v>
      </c>
    </row>
    <row r="64" spans="1:13" x14ac:dyDescent="0.35">
      <c r="A64" s="48"/>
      <c r="B64" s="32"/>
      <c r="C64" s="25"/>
      <c r="D64" s="74"/>
      <c r="E64" s="74"/>
      <c r="F64" s="77"/>
      <c r="G64" s="78"/>
      <c r="H64" s="78"/>
      <c r="I64" s="79"/>
      <c r="J64" s="5"/>
    </row>
    <row r="65" spans="1:13" x14ac:dyDescent="0.35">
      <c r="A65" s="46"/>
      <c r="B65" s="33"/>
      <c r="C65" s="8"/>
      <c r="D65" s="75"/>
      <c r="E65" s="75"/>
      <c r="F65" s="80"/>
      <c r="G65" s="81"/>
      <c r="H65" s="81"/>
      <c r="I65" s="82"/>
      <c r="J65" s="5"/>
    </row>
    <row r="66" spans="1:13" ht="15" thickBot="1" x14ac:dyDescent="0.4">
      <c r="A66" s="47"/>
      <c r="B66" s="34"/>
      <c r="C66" s="30"/>
      <c r="D66" s="76"/>
      <c r="E66" s="76"/>
      <c r="F66" s="83"/>
      <c r="G66" s="84"/>
      <c r="H66" s="84"/>
      <c r="I66" s="85"/>
      <c r="J66" s="38">
        <f ca="1">IFERROR(OFFSET(INDIRECT("'Volumes'!A"&amp;MATCH(A65,Volumes!$A:$A,0)),0,1,1),)</f>
        <v>0</v>
      </c>
      <c r="K66" s="39" t="e">
        <f t="shared" ref="K66" ca="1" si="26">(AVERAGE(C64:C66)/10^D64/E64)*J66</f>
        <v>#DIV/0!</v>
      </c>
      <c r="L66" s="5" t="e">
        <f t="shared" ref="L66" si="27">STDEV(C64:C66)/AVERAGE(C64:C66)</f>
        <v>#DIV/0!</v>
      </c>
      <c r="M66" s="39" t="e">
        <f t="shared" ref="M66" si="28">(AVERAGE(C64:C66)/10^D64/E64)</f>
        <v>#DIV/0!</v>
      </c>
    </row>
    <row r="67" spans="1:13" x14ac:dyDescent="0.35">
      <c r="A67" s="48"/>
      <c r="B67" s="24"/>
      <c r="C67" s="25"/>
      <c r="D67" s="74"/>
      <c r="E67" s="74"/>
      <c r="F67" s="77"/>
      <c r="G67" s="78"/>
      <c r="H67" s="78"/>
      <c r="I67" s="79"/>
      <c r="J67" s="5"/>
    </row>
    <row r="68" spans="1:13" x14ac:dyDescent="0.35">
      <c r="A68" s="46"/>
      <c r="B68" s="27"/>
      <c r="C68" s="8"/>
      <c r="D68" s="75"/>
      <c r="E68" s="75"/>
      <c r="F68" s="80"/>
      <c r="G68" s="81"/>
      <c r="H68" s="81"/>
      <c r="I68" s="82"/>
      <c r="J68" s="5"/>
    </row>
    <row r="69" spans="1:13" ht="15" thickBot="1" x14ac:dyDescent="0.4">
      <c r="A69" s="47"/>
      <c r="B69" s="29"/>
      <c r="C69" s="30"/>
      <c r="D69" s="76"/>
      <c r="E69" s="76"/>
      <c r="F69" s="83"/>
      <c r="G69" s="84"/>
      <c r="H69" s="84"/>
      <c r="I69" s="85"/>
      <c r="J69" s="38">
        <f ca="1">IFERROR(OFFSET(INDIRECT("'Volumes'!A"&amp;MATCH(A68,Volumes!$A:$A,0)),0,1,1),)</f>
        <v>0</v>
      </c>
      <c r="K69" s="39" t="e">
        <f t="shared" ref="K69" ca="1" si="29">(AVERAGE(C67:C69)/10^D67/E67)*J69</f>
        <v>#DIV/0!</v>
      </c>
      <c r="L69" s="5" t="e">
        <f t="shared" ref="L69" si="30">STDEV(C67:C69)/AVERAGE(C67:C69)</f>
        <v>#DIV/0!</v>
      </c>
      <c r="M69" s="39" t="e">
        <f t="shared" ref="M69" si="31">(AVERAGE(C67:C69)/10^D67/E67)</f>
        <v>#DIV/0!</v>
      </c>
    </row>
    <row r="70" spans="1:13" x14ac:dyDescent="0.35">
      <c r="A70" s="48"/>
      <c r="B70" s="24"/>
      <c r="C70" s="25"/>
      <c r="D70" s="74"/>
      <c r="E70" s="74"/>
      <c r="F70" s="77"/>
      <c r="G70" s="78"/>
      <c r="H70" s="78"/>
      <c r="I70" s="79"/>
      <c r="J70" s="5"/>
    </row>
    <row r="71" spans="1:13" x14ac:dyDescent="0.35">
      <c r="A71" s="46"/>
      <c r="B71" s="27"/>
      <c r="C71" s="8"/>
      <c r="D71" s="75"/>
      <c r="E71" s="75"/>
      <c r="F71" s="80"/>
      <c r="G71" s="81"/>
      <c r="H71" s="81"/>
      <c r="I71" s="82"/>
      <c r="J71" s="5"/>
    </row>
    <row r="72" spans="1:13" ht="15" thickBot="1" x14ac:dyDescent="0.4">
      <c r="A72" s="47"/>
      <c r="B72" s="29"/>
      <c r="C72" s="30"/>
      <c r="D72" s="76"/>
      <c r="E72" s="76"/>
      <c r="F72" s="83"/>
      <c r="G72" s="84"/>
      <c r="H72" s="84"/>
      <c r="I72" s="85"/>
      <c r="J72" s="38">
        <f ca="1">IFERROR(OFFSET(INDIRECT("'Volumes'!A"&amp;MATCH(A71,Volumes!$A:$A,0)),0,1,1),)</f>
        <v>0</v>
      </c>
      <c r="K72" s="39" t="e">
        <f t="shared" ref="K72" ca="1" si="32">(AVERAGE(C70:C72)/10^D70/E70)*J72</f>
        <v>#DIV/0!</v>
      </c>
      <c r="L72" s="5" t="e">
        <f t="shared" ref="L72" si="33">STDEV(C70:C72)/AVERAGE(C70:C72)</f>
        <v>#DIV/0!</v>
      </c>
      <c r="M72" s="39" t="e">
        <f t="shared" ref="M72" si="34">(AVERAGE(C70:C72)/10^D70/E70)</f>
        <v>#DIV/0!</v>
      </c>
    </row>
    <row r="73" spans="1:13" x14ac:dyDescent="0.35">
      <c r="A73" s="48"/>
      <c r="B73" s="24"/>
      <c r="C73" s="25"/>
      <c r="D73" s="74"/>
      <c r="E73" s="74"/>
      <c r="F73" s="77"/>
      <c r="G73" s="78"/>
      <c r="H73" s="78"/>
      <c r="I73" s="79"/>
      <c r="J73" s="5"/>
    </row>
    <row r="74" spans="1:13" x14ac:dyDescent="0.35">
      <c r="A74" s="46"/>
      <c r="B74" s="27"/>
      <c r="C74" s="8"/>
      <c r="D74" s="75"/>
      <c r="E74" s="75"/>
      <c r="F74" s="80"/>
      <c r="G74" s="81"/>
      <c r="H74" s="81"/>
      <c r="I74" s="82"/>
      <c r="J74" s="5"/>
    </row>
    <row r="75" spans="1:13" ht="15" thickBot="1" x14ac:dyDescent="0.4">
      <c r="A75" s="47"/>
      <c r="B75" s="29"/>
      <c r="C75" s="30"/>
      <c r="D75" s="76"/>
      <c r="E75" s="76"/>
      <c r="F75" s="83"/>
      <c r="G75" s="84"/>
      <c r="H75" s="84"/>
      <c r="I75" s="85"/>
      <c r="J75" s="38">
        <f ca="1">IFERROR(OFFSET(INDIRECT("'Volumes'!A"&amp;MATCH(A74,Volumes!$A:$A,0)),0,1,1),)</f>
        <v>0</v>
      </c>
      <c r="K75" s="39" t="e">
        <f t="shared" ref="K75" ca="1" si="35">(AVERAGE(C73:C75)/10^D73/E73)*J75</f>
        <v>#DIV/0!</v>
      </c>
      <c r="L75" s="5" t="e">
        <f t="shared" ref="L75" si="36">STDEV(C73:C75)/AVERAGE(C73:C75)</f>
        <v>#DIV/0!</v>
      </c>
      <c r="M75" s="39" t="e">
        <f t="shared" ref="M75" si="37">(AVERAGE(C73:C75)/10^D73/E73)</f>
        <v>#DIV/0!</v>
      </c>
    </row>
    <row r="76" spans="1:13" x14ac:dyDescent="0.35">
      <c r="A76" s="48"/>
      <c r="B76" s="24"/>
      <c r="C76" s="25"/>
      <c r="D76" s="74"/>
      <c r="E76" s="74"/>
      <c r="F76" s="77"/>
      <c r="G76" s="78"/>
      <c r="H76" s="78"/>
      <c r="I76" s="79"/>
      <c r="J76" s="5"/>
    </row>
    <row r="77" spans="1:13" x14ac:dyDescent="0.35">
      <c r="A77" s="46"/>
      <c r="B77" s="27"/>
      <c r="C77" s="8"/>
      <c r="D77" s="75"/>
      <c r="E77" s="75"/>
      <c r="F77" s="80"/>
      <c r="G77" s="81"/>
      <c r="H77" s="81"/>
      <c r="I77" s="82"/>
      <c r="J77" s="5"/>
    </row>
    <row r="78" spans="1:13" ht="15" thickBot="1" x14ac:dyDescent="0.4">
      <c r="A78" s="47"/>
      <c r="B78" s="29"/>
      <c r="C78" s="30"/>
      <c r="D78" s="76"/>
      <c r="E78" s="76"/>
      <c r="F78" s="83"/>
      <c r="G78" s="84"/>
      <c r="H78" s="84"/>
      <c r="I78" s="85"/>
      <c r="J78" s="38">
        <f ca="1">IFERROR(OFFSET(INDIRECT("'Volumes'!A"&amp;MATCH(A77,Volumes!$A:$A,0)),0,1,1),)</f>
        <v>0</v>
      </c>
      <c r="K78" s="39">
        <f>1</f>
        <v>1</v>
      </c>
      <c r="L78" s="5" t="e">
        <f t="shared" ref="L78" si="38">STDEV(C76:C78)/AVERAGE(C76:C78)</f>
        <v>#DIV/0!</v>
      </c>
      <c r="M78" s="39" t="e">
        <f t="shared" ref="M78" si="39">(AVERAGE(C76:C78)/10^D76/E76)</f>
        <v>#DIV/0!</v>
      </c>
    </row>
    <row r="79" spans="1:13" x14ac:dyDescent="0.35">
      <c r="A79" s="48"/>
      <c r="B79" s="24"/>
      <c r="C79" s="25"/>
      <c r="D79" s="74"/>
      <c r="E79" s="74"/>
      <c r="F79" s="77"/>
      <c r="G79" s="78"/>
      <c r="H79" s="78"/>
      <c r="I79" s="79"/>
      <c r="J79" s="5"/>
    </row>
    <row r="80" spans="1:13" x14ac:dyDescent="0.35">
      <c r="A80" s="46"/>
      <c r="B80" s="27"/>
      <c r="C80" s="8"/>
      <c r="D80" s="75"/>
      <c r="E80" s="75"/>
      <c r="F80" s="80"/>
      <c r="G80" s="81"/>
      <c r="H80" s="81"/>
      <c r="I80" s="82"/>
      <c r="J80" s="5"/>
    </row>
    <row r="81" spans="1:13" ht="15" thickBot="1" x14ac:dyDescent="0.4">
      <c r="A81" s="47"/>
      <c r="B81" s="29"/>
      <c r="C81" s="30"/>
      <c r="D81" s="76"/>
      <c r="E81" s="76"/>
      <c r="F81" s="83"/>
      <c r="G81" s="84"/>
      <c r="H81" s="84"/>
      <c r="I81" s="85"/>
      <c r="J81" s="38">
        <f ca="1">IFERROR(OFFSET(INDIRECT("'Volumes'!A"&amp;MATCH(A80,Volumes!$A:$A,0)),0,1,1),)</f>
        <v>0</v>
      </c>
      <c r="K81" s="39">
        <f>1</f>
        <v>1</v>
      </c>
      <c r="L81" s="5" t="e">
        <f t="shared" ref="L81" si="40">STDEV(C79:C81)/AVERAGE(C79:C81)</f>
        <v>#DIV/0!</v>
      </c>
      <c r="M81" s="39" t="e">
        <f t="shared" ref="M81" si="41">(AVERAGE(C79:C81)/10^D79/E79)</f>
        <v>#DIV/0!</v>
      </c>
    </row>
    <row r="82" spans="1:13" x14ac:dyDescent="0.35">
      <c r="A82" s="49"/>
      <c r="B82" s="24"/>
      <c r="C82" s="25"/>
      <c r="D82" s="74"/>
      <c r="E82" s="74"/>
      <c r="F82" s="77"/>
      <c r="G82" s="78"/>
      <c r="H82" s="78"/>
      <c r="I82" s="79"/>
      <c r="J82" s="5"/>
    </row>
    <row r="83" spans="1:13" x14ac:dyDescent="0.35">
      <c r="A83" s="46"/>
      <c r="B83" s="27"/>
      <c r="C83" s="8"/>
      <c r="D83" s="75"/>
      <c r="E83" s="75"/>
      <c r="F83" s="80"/>
      <c r="G83" s="81"/>
      <c r="H83" s="81"/>
      <c r="I83" s="82"/>
      <c r="J83" s="5"/>
    </row>
    <row r="84" spans="1:13" ht="15" thickBot="1" x14ac:dyDescent="0.4">
      <c r="A84" s="50"/>
      <c r="B84" s="29"/>
      <c r="C84" s="30"/>
      <c r="D84" s="76"/>
      <c r="E84" s="76"/>
      <c r="F84" s="83"/>
      <c r="G84" s="84"/>
      <c r="H84" s="84"/>
      <c r="I84" s="85"/>
      <c r="J84" s="38">
        <f ca="1">IFERROR(OFFSET(INDIRECT("'Volumes'!A"&amp;MATCH(A83,Volumes!$A:$A,0)),0,1,1),)</f>
        <v>0</v>
      </c>
      <c r="K84" s="39" t="e">
        <f t="shared" ref="K84" ca="1" si="42">(AVERAGE(C82:C84)/10^D82/E82)*J84</f>
        <v>#DIV/0!</v>
      </c>
      <c r="L84" s="5" t="e">
        <f t="shared" ref="L84" si="43">STDEV(C82:C84)/AVERAGE(C82:C84)</f>
        <v>#DIV/0!</v>
      </c>
      <c r="M84" s="39" t="e">
        <f t="shared" ref="M84" si="44">(AVERAGE(C82:C84)/10^D82/E82)</f>
        <v>#DIV/0!</v>
      </c>
    </row>
    <row r="85" spans="1:13" x14ac:dyDescent="0.35">
      <c r="A85" s="48"/>
      <c r="B85" s="24"/>
      <c r="C85" s="25"/>
      <c r="D85" s="74"/>
      <c r="E85" s="74"/>
      <c r="F85" s="77"/>
      <c r="G85" s="78"/>
      <c r="H85" s="78"/>
      <c r="I85" s="79"/>
      <c r="J85" s="5"/>
    </row>
    <row r="86" spans="1:13" x14ac:dyDescent="0.35">
      <c r="A86" s="46"/>
      <c r="B86" s="27"/>
      <c r="C86" s="8"/>
      <c r="D86" s="75"/>
      <c r="E86" s="75"/>
      <c r="F86" s="80"/>
      <c r="G86" s="81"/>
      <c r="H86" s="81"/>
      <c r="I86" s="82"/>
      <c r="J86" s="5"/>
    </row>
    <row r="87" spans="1:13" ht="15" thickBot="1" x14ac:dyDescent="0.4">
      <c r="A87" s="47"/>
      <c r="B87" s="29"/>
      <c r="C87" s="30"/>
      <c r="D87" s="76"/>
      <c r="E87" s="76"/>
      <c r="F87" s="83"/>
      <c r="G87" s="84"/>
      <c r="H87" s="84"/>
      <c r="I87" s="85"/>
      <c r="J87" s="38">
        <f ca="1">IFERROR(OFFSET(INDIRECT("'Volumes'!A"&amp;MATCH(A86,Volumes!$A:$A,0)),0,1,1),)</f>
        <v>0</v>
      </c>
      <c r="K87" s="39" t="e">
        <f t="shared" ref="K87" ca="1" si="45">(AVERAGE(C85:C87)/10^D85/E85)*J87</f>
        <v>#DIV/0!</v>
      </c>
      <c r="L87" s="5" t="e">
        <f t="shared" ref="L87" si="46">STDEV(C85:C87)/AVERAGE(C85:C87)</f>
        <v>#DIV/0!</v>
      </c>
      <c r="M87" s="39" t="e">
        <f t="shared" ref="M87" si="47">(AVERAGE(C85:C87)/10^D85/E85)</f>
        <v>#DIV/0!</v>
      </c>
    </row>
    <row r="88" spans="1:13" x14ac:dyDescent="0.35">
      <c r="A88" s="48"/>
      <c r="B88" s="24"/>
      <c r="C88" s="25"/>
      <c r="D88" s="74"/>
      <c r="E88" s="74"/>
      <c r="F88" s="77"/>
      <c r="G88" s="78"/>
      <c r="H88" s="78"/>
      <c r="I88" s="79"/>
      <c r="J88" s="5"/>
    </row>
    <row r="89" spans="1:13" x14ac:dyDescent="0.35">
      <c r="A89" s="46"/>
      <c r="B89" s="27"/>
      <c r="C89" s="8"/>
      <c r="D89" s="75"/>
      <c r="E89" s="75"/>
      <c r="F89" s="80"/>
      <c r="G89" s="81"/>
      <c r="H89" s="81"/>
      <c r="I89" s="82"/>
      <c r="J89" s="5"/>
    </row>
    <row r="90" spans="1:13" ht="15" thickBot="1" x14ac:dyDescent="0.4">
      <c r="A90" s="47"/>
      <c r="B90" s="29"/>
      <c r="C90" s="30"/>
      <c r="D90" s="76"/>
      <c r="E90" s="76"/>
      <c r="F90" s="83"/>
      <c r="G90" s="84"/>
      <c r="H90" s="84"/>
      <c r="I90" s="85"/>
      <c r="J90" s="38">
        <f ca="1">IFERROR(OFFSET(INDIRECT("'Volumes'!A"&amp;MATCH(A89,Volumes!$A:$A,0)),0,1,1),)</f>
        <v>0</v>
      </c>
      <c r="K90" s="39" t="e">
        <f t="shared" ref="K90" ca="1" si="48">(AVERAGE(C88:C90)/10^D88/E88)*J90</f>
        <v>#DIV/0!</v>
      </c>
      <c r="L90" s="5" t="e">
        <f t="shared" ref="L90" si="49">STDEV(C88:C90)/AVERAGE(C88:C90)</f>
        <v>#DIV/0!</v>
      </c>
      <c r="M90" s="39" t="e">
        <f t="shared" ref="M90" si="50">(AVERAGE(C88:C90)/10^D88/E88)</f>
        <v>#DIV/0!</v>
      </c>
    </row>
    <row r="91" spans="1:13" x14ac:dyDescent="0.35">
      <c r="A91" s="55"/>
      <c r="B91" s="24"/>
      <c r="C91" s="25"/>
      <c r="D91" s="74"/>
      <c r="E91" s="74"/>
      <c r="F91" s="77"/>
      <c r="G91" s="78"/>
      <c r="H91" s="78"/>
      <c r="I91" s="79"/>
      <c r="J91" s="5"/>
    </row>
    <row r="92" spans="1:13" x14ac:dyDescent="0.35">
      <c r="A92" s="46"/>
      <c r="B92" s="27"/>
      <c r="C92" s="8"/>
      <c r="D92" s="75"/>
      <c r="E92" s="75"/>
      <c r="F92" s="80"/>
      <c r="G92" s="81"/>
      <c r="H92" s="81"/>
      <c r="I92" s="82"/>
      <c r="J92" s="5"/>
    </row>
    <row r="93" spans="1:13" ht="15" thickBot="1" x14ac:dyDescent="0.4">
      <c r="A93" s="56"/>
      <c r="B93" s="29"/>
      <c r="C93" s="30"/>
      <c r="D93" s="76"/>
      <c r="E93" s="76"/>
      <c r="F93" s="83"/>
      <c r="G93" s="84"/>
      <c r="H93" s="84"/>
      <c r="I93" s="85"/>
      <c r="J93" s="38">
        <f ca="1">IFERROR(OFFSET(INDIRECT("'Volumes'!A"&amp;MATCH(A92,Volumes!$A:$A,0)),0,1,1),)</f>
        <v>0</v>
      </c>
      <c r="K93" s="39" t="e">
        <f t="shared" ref="K93" ca="1" si="51">(AVERAGE(C91:C93)/10^D91/E91)*J93</f>
        <v>#DIV/0!</v>
      </c>
      <c r="L93" s="5" t="e">
        <f t="shared" ref="L93" si="52">STDEV(C91:C93)/AVERAGE(C91:C93)</f>
        <v>#DIV/0!</v>
      </c>
      <c r="M93" s="39" t="e">
        <f t="shared" ref="M93" si="53">(AVERAGE(C91:C93)/10^D91/E91)</f>
        <v>#DIV/0!</v>
      </c>
    </row>
    <row r="94" spans="1:13" x14ac:dyDescent="0.35">
      <c r="A94" s="48"/>
      <c r="B94" s="24"/>
      <c r="C94" s="25"/>
      <c r="D94" s="74"/>
      <c r="E94" s="74"/>
      <c r="F94" s="77"/>
      <c r="G94" s="78"/>
      <c r="H94" s="78"/>
      <c r="I94" s="79"/>
      <c r="J94" s="5"/>
    </row>
    <row r="95" spans="1:13" x14ac:dyDescent="0.35">
      <c r="A95" s="46"/>
      <c r="B95" s="27"/>
      <c r="C95" s="8"/>
      <c r="D95" s="75"/>
      <c r="E95" s="75"/>
      <c r="F95" s="80"/>
      <c r="G95" s="81"/>
      <c r="H95" s="81"/>
      <c r="I95" s="82"/>
      <c r="J95" s="5"/>
    </row>
    <row r="96" spans="1:13" ht="15" thickBot="1" x14ac:dyDescent="0.4">
      <c r="A96" s="47"/>
      <c r="B96" s="29"/>
      <c r="C96" s="30"/>
      <c r="D96" s="76"/>
      <c r="E96" s="76"/>
      <c r="F96" s="83"/>
      <c r="G96" s="84"/>
      <c r="H96" s="84"/>
      <c r="I96" s="85"/>
      <c r="J96" s="38">
        <f ca="1">IFERROR(OFFSET(INDIRECT("'Volumes'!A"&amp;MATCH(A95,Volumes!$A:$A,0)),0,1,1),)</f>
        <v>0</v>
      </c>
      <c r="K96" s="39">
        <f>1</f>
        <v>1</v>
      </c>
      <c r="L96" s="5" t="e">
        <f t="shared" ref="L96" si="54">STDEV(C94:C96)/AVERAGE(C94:C96)</f>
        <v>#DIV/0!</v>
      </c>
      <c r="M96" s="39" t="e">
        <f t="shared" ref="M96" si="55">(AVERAGE(C94:C96)/10^D94/E94)</f>
        <v>#DIV/0!</v>
      </c>
    </row>
    <row r="97" spans="1:13" x14ac:dyDescent="0.35">
      <c r="A97" s="48"/>
      <c r="B97" s="24"/>
      <c r="C97" s="25"/>
      <c r="D97" s="74"/>
      <c r="E97" s="74"/>
      <c r="F97" s="77"/>
      <c r="G97" s="78"/>
      <c r="H97" s="78"/>
      <c r="I97" s="79"/>
      <c r="J97" s="5"/>
    </row>
    <row r="98" spans="1:13" x14ac:dyDescent="0.35">
      <c r="A98" s="46"/>
      <c r="B98" s="27"/>
      <c r="C98" s="8"/>
      <c r="D98" s="75"/>
      <c r="E98" s="75"/>
      <c r="F98" s="80"/>
      <c r="G98" s="81"/>
      <c r="H98" s="81"/>
      <c r="I98" s="82"/>
      <c r="J98" s="5"/>
    </row>
    <row r="99" spans="1:13" ht="15" thickBot="1" x14ac:dyDescent="0.4">
      <c r="A99" s="47"/>
      <c r="B99" s="29"/>
      <c r="C99" s="30"/>
      <c r="D99" s="76"/>
      <c r="E99" s="76"/>
      <c r="F99" s="83"/>
      <c r="G99" s="84"/>
      <c r="H99" s="84"/>
      <c r="I99" s="85"/>
      <c r="J99" s="38">
        <f ca="1">IFERROR(OFFSET(INDIRECT("'Volumes'!A"&amp;MATCH(A98,Volumes!$A:$A,0)),0,1,1),)</f>
        <v>0</v>
      </c>
      <c r="K99" s="39">
        <f>1</f>
        <v>1</v>
      </c>
      <c r="L99" s="5" t="e">
        <f t="shared" ref="L99" si="56">STDEV(C97:C99)/AVERAGE(C97:C99)</f>
        <v>#DIV/0!</v>
      </c>
      <c r="M99" s="39" t="e">
        <f t="shared" ref="M99" si="57">(AVERAGE(C97:C99)/10^D97/E97)</f>
        <v>#DIV/0!</v>
      </c>
    </row>
    <row r="100" spans="1:13" x14ac:dyDescent="0.35">
      <c r="A100" s="48"/>
      <c r="B100" s="24"/>
      <c r="C100" s="25"/>
      <c r="D100" s="74"/>
      <c r="E100" s="74"/>
      <c r="F100" s="77"/>
      <c r="G100" s="78"/>
      <c r="H100" s="78"/>
      <c r="I100" s="79"/>
      <c r="J100" s="5"/>
    </row>
    <row r="101" spans="1:13" x14ac:dyDescent="0.35">
      <c r="A101" s="46"/>
      <c r="B101" s="27"/>
      <c r="C101" s="8"/>
      <c r="D101" s="75"/>
      <c r="E101" s="75"/>
      <c r="F101" s="80"/>
      <c r="G101" s="81"/>
      <c r="H101" s="81"/>
      <c r="I101" s="82"/>
      <c r="J101" s="5"/>
    </row>
    <row r="102" spans="1:13" ht="15" thickBot="1" x14ac:dyDescent="0.4">
      <c r="A102" s="47"/>
      <c r="B102" s="29"/>
      <c r="C102" s="30"/>
      <c r="D102" s="76"/>
      <c r="E102" s="76"/>
      <c r="F102" s="83"/>
      <c r="G102" s="84"/>
      <c r="H102" s="84"/>
      <c r="I102" s="85"/>
      <c r="J102" s="38">
        <f ca="1">IFERROR(OFFSET(INDIRECT("'Volumes'!A"&amp;MATCH(A101,Volumes!$A:$A,0)),0,1,1),)</f>
        <v>0</v>
      </c>
      <c r="K102" s="39">
        <f>1</f>
        <v>1</v>
      </c>
      <c r="L102" s="5" t="e">
        <f t="shared" ref="L102" si="58">STDEV(C100:C102)/AVERAGE(C100:C102)</f>
        <v>#DIV/0!</v>
      </c>
      <c r="M102" s="39" t="e">
        <f t="shared" ref="M102" si="59">(AVERAGE(C100:C102)/10^D100/E100)</f>
        <v>#DIV/0!</v>
      </c>
    </row>
    <row r="103" spans="1:13" x14ac:dyDescent="0.35">
      <c r="A103" s="48"/>
      <c r="B103" s="24"/>
      <c r="C103" s="25"/>
      <c r="D103" s="74"/>
      <c r="E103" s="74"/>
      <c r="F103" s="77"/>
      <c r="G103" s="78"/>
      <c r="H103" s="78"/>
      <c r="I103" s="79"/>
      <c r="J103" s="5"/>
    </row>
    <row r="104" spans="1:13" x14ac:dyDescent="0.35">
      <c r="A104" s="46"/>
      <c r="B104" s="27"/>
      <c r="C104" s="8"/>
      <c r="D104" s="75"/>
      <c r="E104" s="75"/>
      <c r="F104" s="80"/>
      <c r="G104" s="81"/>
      <c r="H104" s="81"/>
      <c r="I104" s="82"/>
      <c r="J104" s="5"/>
    </row>
    <row r="105" spans="1:13" ht="15" thickBot="1" x14ac:dyDescent="0.4">
      <c r="A105" s="47"/>
      <c r="B105" s="29"/>
      <c r="C105" s="30"/>
      <c r="D105" s="76"/>
      <c r="E105" s="76"/>
      <c r="F105" s="83"/>
      <c r="G105" s="84"/>
      <c r="H105" s="84"/>
      <c r="I105" s="85"/>
      <c r="J105" s="38">
        <f ca="1">IFERROR(OFFSET(INDIRECT("'Volumes'!A"&amp;MATCH(A104,Volumes!$A:$A,0)),0,1,1),)</f>
        <v>0</v>
      </c>
      <c r="K105" s="39" t="e">
        <f t="shared" ref="K105" ca="1" si="60">(AVERAGE(C103:C105)/10^D103/E103)*J105</f>
        <v>#DIV/0!</v>
      </c>
      <c r="L105" s="5" t="e">
        <f>STDEV(C103:C105)/AVERAGE(C103:C105)</f>
        <v>#DIV/0!</v>
      </c>
      <c r="M105" s="39" t="e">
        <f t="shared" ref="M105" si="61">(AVERAGE(C103:C105)/10^D103/E103)</f>
        <v>#DIV/0!</v>
      </c>
    </row>
    <row r="106" spans="1:13" x14ac:dyDescent="0.35">
      <c r="A106" s="51"/>
      <c r="B106" s="36"/>
      <c r="C106" s="36"/>
      <c r="D106" s="36"/>
      <c r="E106" s="36"/>
      <c r="F106" s="36"/>
      <c r="G106" s="36"/>
      <c r="H106" s="36"/>
      <c r="I106" s="36"/>
    </row>
    <row r="107" spans="1:13" x14ac:dyDescent="0.35">
      <c r="A107" s="51"/>
      <c r="B107" s="36"/>
      <c r="C107" s="36"/>
      <c r="D107" s="36"/>
      <c r="E107" s="36"/>
      <c r="F107" s="36"/>
      <c r="G107" s="36"/>
      <c r="H107" s="36"/>
      <c r="I107" s="36"/>
    </row>
    <row r="108" spans="1:13" x14ac:dyDescent="0.35">
      <c r="A108" s="57"/>
    </row>
    <row r="109" spans="1:13" x14ac:dyDescent="0.35">
      <c r="A109" s="58"/>
    </row>
    <row r="110" spans="1:13" x14ac:dyDescent="0.35">
      <c r="A110" s="58"/>
    </row>
    <row r="111" spans="1:13" x14ac:dyDescent="0.35">
      <c r="A111" s="53"/>
      <c r="B111" s="86"/>
      <c r="C111" s="88"/>
      <c r="D111" s="90"/>
      <c r="E111" s="92"/>
      <c r="F111" s="41"/>
      <c r="G111" s="42"/>
      <c r="H111" s="42"/>
      <c r="I111" s="43"/>
    </row>
    <row r="112" spans="1:13" ht="15" thickBot="1" x14ac:dyDescent="0.4">
      <c r="A112" s="54"/>
      <c r="B112" s="87"/>
      <c r="C112" s="89"/>
      <c r="D112" s="91"/>
      <c r="E112" s="93"/>
      <c r="F112" s="94"/>
      <c r="G112" s="94"/>
      <c r="H112" s="94"/>
      <c r="I112" s="94"/>
    </row>
    <row r="113" spans="1:13" x14ac:dyDescent="0.35">
      <c r="A113" s="45"/>
      <c r="B113" s="24"/>
      <c r="C113" s="25"/>
      <c r="D113" s="74"/>
      <c r="E113" s="74"/>
      <c r="F113" s="77"/>
      <c r="G113" s="78"/>
      <c r="H113" s="78"/>
      <c r="I113" s="79"/>
      <c r="J113" s="5"/>
    </row>
    <row r="114" spans="1:13" x14ac:dyDescent="0.35">
      <c r="A114" s="46"/>
      <c r="B114" s="27"/>
      <c r="C114" s="8"/>
      <c r="D114" s="75"/>
      <c r="E114" s="75"/>
      <c r="F114" s="80"/>
      <c r="G114" s="81"/>
      <c r="H114" s="81"/>
      <c r="I114" s="82"/>
      <c r="J114" s="5"/>
    </row>
    <row r="115" spans="1:13" ht="15" thickBot="1" x14ac:dyDescent="0.4">
      <c r="A115" s="47"/>
      <c r="B115" s="29"/>
      <c r="C115" s="30"/>
      <c r="D115" s="76"/>
      <c r="E115" s="76"/>
      <c r="F115" s="83"/>
      <c r="G115" s="84"/>
      <c r="H115" s="84"/>
      <c r="I115" s="85"/>
      <c r="J115" s="38">
        <f ca="1">IFERROR(OFFSET(INDIRECT("'Volumes'!A"&amp;MATCH(A114,Volumes!$A:$A,0)),0,1,1),)</f>
        <v>0</v>
      </c>
      <c r="K115" s="39" t="e">
        <f t="shared" ref="K115" ca="1" si="62">(AVERAGE(C113:C115)/10^D113/E113)*J115</f>
        <v>#DIV/0!</v>
      </c>
      <c r="L115" s="5" t="e">
        <f t="shared" ref="L115" si="63">STDEV(C113:C115)/AVERAGE(C113:C115)</f>
        <v>#DIV/0!</v>
      </c>
      <c r="M115" s="39" t="e">
        <f t="shared" ref="M115" si="64">(AVERAGE(C113:C115)/10^D113/E113)</f>
        <v>#DIV/0!</v>
      </c>
    </row>
    <row r="116" spans="1:13" x14ac:dyDescent="0.35">
      <c r="A116" s="48"/>
      <c r="B116" s="32"/>
      <c r="C116" s="25"/>
      <c r="D116" s="74"/>
      <c r="E116" s="74"/>
      <c r="F116" s="77"/>
      <c r="G116" s="78"/>
      <c r="H116" s="78"/>
      <c r="I116" s="79"/>
      <c r="J116" s="5"/>
    </row>
    <row r="117" spans="1:13" x14ac:dyDescent="0.35">
      <c r="A117" s="46"/>
      <c r="B117" s="33"/>
      <c r="C117" s="8"/>
      <c r="D117" s="75"/>
      <c r="E117" s="75"/>
      <c r="F117" s="80"/>
      <c r="G117" s="81"/>
      <c r="H117" s="81"/>
      <c r="I117" s="82"/>
      <c r="J117" s="5"/>
    </row>
    <row r="118" spans="1:13" ht="15" thickBot="1" x14ac:dyDescent="0.4">
      <c r="A118" s="47"/>
      <c r="B118" s="34"/>
      <c r="C118" s="30"/>
      <c r="D118" s="76"/>
      <c r="E118" s="76"/>
      <c r="F118" s="83"/>
      <c r="G118" s="84"/>
      <c r="H118" s="84"/>
      <c r="I118" s="85"/>
      <c r="J118" s="38">
        <f ca="1">IFERROR(OFFSET(INDIRECT("'Volumes'!A"&amp;MATCH(A117,Volumes!$A:$A,0)),0,1,1),)</f>
        <v>0</v>
      </c>
      <c r="K118" s="39" t="e">
        <f t="shared" ref="K118" ca="1" si="65">(AVERAGE(C116:C118)/10^D116/E116)*J118</f>
        <v>#DIV/0!</v>
      </c>
      <c r="L118" s="5" t="e">
        <f t="shared" ref="L118" si="66">STDEV(C116:C118)/AVERAGE(C116:C118)</f>
        <v>#DIV/0!</v>
      </c>
      <c r="M118" s="39" t="e">
        <f t="shared" ref="M118" si="67">(AVERAGE(C116:C118)/10^D116/E116)</f>
        <v>#DIV/0!</v>
      </c>
    </row>
    <row r="119" spans="1:13" x14ac:dyDescent="0.35">
      <c r="A119" s="48"/>
      <c r="B119" s="32"/>
      <c r="C119" s="25"/>
      <c r="D119" s="74"/>
      <c r="E119" s="74"/>
      <c r="F119" s="77"/>
      <c r="G119" s="78"/>
      <c r="H119" s="78"/>
      <c r="I119" s="79"/>
      <c r="J119" s="5"/>
    </row>
    <row r="120" spans="1:13" x14ac:dyDescent="0.35">
      <c r="A120" s="46"/>
      <c r="B120" s="33"/>
      <c r="C120" s="8"/>
      <c r="D120" s="75"/>
      <c r="E120" s="75"/>
      <c r="F120" s="80"/>
      <c r="G120" s="81"/>
      <c r="H120" s="81"/>
      <c r="I120" s="82"/>
      <c r="J120" s="5"/>
    </row>
    <row r="121" spans="1:13" ht="15" thickBot="1" x14ac:dyDescent="0.4">
      <c r="A121" s="47"/>
      <c r="B121" s="34"/>
      <c r="C121" s="30"/>
      <c r="D121" s="76"/>
      <c r="E121" s="76"/>
      <c r="F121" s="83"/>
      <c r="G121" s="84"/>
      <c r="H121" s="84"/>
      <c r="I121" s="85"/>
      <c r="J121" s="38">
        <f ca="1">IFERROR(OFFSET(INDIRECT("'Volumes'!A"&amp;MATCH(A120,Volumes!$A:$A,0)),0,1,1),)</f>
        <v>0</v>
      </c>
      <c r="K121" s="39" t="e">
        <f t="shared" ref="K121" ca="1" si="68">(AVERAGE(C119:C121)/10^D119/E119)*J121</f>
        <v>#DIV/0!</v>
      </c>
      <c r="L121" s="5" t="e">
        <f t="shared" ref="L121" si="69">STDEV(C119:C121)/AVERAGE(C119:C121)</f>
        <v>#DIV/0!</v>
      </c>
      <c r="M121" s="39" t="e">
        <f t="shared" ref="M121" si="70">(AVERAGE(C119:C121)/10^D119/E119)</f>
        <v>#DIV/0!</v>
      </c>
    </row>
    <row r="122" spans="1:13" x14ac:dyDescent="0.35">
      <c r="A122" s="59"/>
      <c r="B122" s="24"/>
      <c r="C122" s="25"/>
      <c r="D122" s="74"/>
      <c r="E122" s="74"/>
      <c r="F122" s="77"/>
      <c r="G122" s="78"/>
      <c r="H122" s="78"/>
      <c r="I122" s="79"/>
    </row>
    <row r="123" spans="1:13" x14ac:dyDescent="0.35">
      <c r="A123" s="60"/>
      <c r="B123" s="27"/>
      <c r="C123" s="8"/>
      <c r="D123" s="75"/>
      <c r="E123" s="75"/>
      <c r="F123" s="80"/>
      <c r="G123" s="81"/>
      <c r="H123" s="81"/>
      <c r="I123" s="82"/>
    </row>
    <row r="124" spans="1:13" ht="15" thickBot="1" x14ac:dyDescent="0.4">
      <c r="A124" s="61"/>
      <c r="B124" s="29"/>
      <c r="C124" s="30"/>
      <c r="D124" s="76"/>
      <c r="E124" s="76"/>
      <c r="F124" s="83"/>
      <c r="G124" s="84"/>
      <c r="H124" s="84"/>
      <c r="I124" s="85"/>
    </row>
    <row r="125" spans="1:13" x14ac:dyDescent="0.35">
      <c r="A125" s="59"/>
      <c r="B125" s="24"/>
      <c r="C125" s="25"/>
      <c r="D125" s="74"/>
      <c r="E125" s="74"/>
      <c r="F125" s="77"/>
      <c r="G125" s="78"/>
      <c r="H125" s="78"/>
      <c r="I125" s="79"/>
    </row>
    <row r="126" spans="1:13" x14ac:dyDescent="0.35">
      <c r="A126" s="60"/>
      <c r="B126" s="27"/>
      <c r="C126" s="8"/>
      <c r="D126" s="75"/>
      <c r="E126" s="75"/>
      <c r="F126" s="80"/>
      <c r="G126" s="81"/>
      <c r="H126" s="81"/>
      <c r="I126" s="82"/>
    </row>
    <row r="127" spans="1:13" ht="15" thickBot="1" x14ac:dyDescent="0.4">
      <c r="A127" s="61"/>
      <c r="B127" s="29"/>
      <c r="C127" s="30"/>
      <c r="D127" s="76"/>
      <c r="E127" s="76"/>
      <c r="F127" s="83"/>
      <c r="G127" s="84"/>
      <c r="H127" s="84"/>
      <c r="I127" s="85"/>
    </row>
    <row r="128" spans="1:13" x14ac:dyDescent="0.35">
      <c r="A128" s="59"/>
      <c r="B128" s="24"/>
      <c r="C128" s="25"/>
      <c r="D128" s="74"/>
      <c r="E128" s="74"/>
      <c r="F128" s="77"/>
      <c r="G128" s="78"/>
      <c r="H128" s="78"/>
      <c r="I128" s="79"/>
    </row>
    <row r="129" spans="1:9" x14ac:dyDescent="0.35">
      <c r="A129" s="60"/>
      <c r="B129" s="27"/>
      <c r="C129" s="8"/>
      <c r="D129" s="75"/>
      <c r="E129" s="75"/>
      <c r="F129" s="80"/>
      <c r="G129" s="81"/>
      <c r="H129" s="81"/>
      <c r="I129" s="82"/>
    </row>
    <row r="130" spans="1:9" ht="15" thickBot="1" x14ac:dyDescent="0.4">
      <c r="A130" s="61"/>
      <c r="B130" s="29"/>
      <c r="C130" s="30"/>
      <c r="D130" s="76"/>
      <c r="E130" s="76"/>
      <c r="F130" s="83"/>
      <c r="G130" s="84"/>
      <c r="H130" s="84"/>
      <c r="I130" s="85"/>
    </row>
    <row r="131" spans="1:9" x14ac:dyDescent="0.35">
      <c r="A131" s="59"/>
      <c r="B131" s="24"/>
      <c r="C131" s="25"/>
      <c r="D131" s="74"/>
      <c r="E131" s="74"/>
      <c r="F131" s="77"/>
      <c r="G131" s="78"/>
      <c r="H131" s="78"/>
      <c r="I131" s="79"/>
    </row>
    <row r="132" spans="1:9" x14ac:dyDescent="0.35">
      <c r="A132" s="60"/>
      <c r="B132" s="27"/>
      <c r="C132" s="8"/>
      <c r="D132" s="75"/>
      <c r="E132" s="75"/>
      <c r="F132" s="80"/>
      <c r="G132" s="81"/>
      <c r="H132" s="81"/>
      <c r="I132" s="82"/>
    </row>
    <row r="133" spans="1:9" ht="15" thickBot="1" x14ac:dyDescent="0.4">
      <c r="A133" s="61"/>
      <c r="B133" s="29"/>
      <c r="C133" s="30"/>
      <c r="D133" s="76"/>
      <c r="E133" s="76"/>
      <c r="F133" s="83"/>
      <c r="G133" s="84"/>
      <c r="H133" s="84"/>
      <c r="I133" s="85"/>
    </row>
    <row r="134" spans="1:9" x14ac:dyDescent="0.35">
      <c r="A134" s="59"/>
      <c r="B134" s="24"/>
      <c r="C134" s="25"/>
      <c r="D134" s="74"/>
      <c r="E134" s="74"/>
      <c r="F134" s="77"/>
      <c r="G134" s="78"/>
      <c r="H134" s="78"/>
      <c r="I134" s="79"/>
    </row>
    <row r="135" spans="1:9" x14ac:dyDescent="0.35">
      <c r="A135" s="60"/>
      <c r="B135" s="27"/>
      <c r="C135" s="8"/>
      <c r="D135" s="75"/>
      <c r="E135" s="75"/>
      <c r="F135" s="80"/>
      <c r="G135" s="81"/>
      <c r="H135" s="81"/>
      <c r="I135" s="82"/>
    </row>
    <row r="136" spans="1:9" ht="15" thickBot="1" x14ac:dyDescent="0.4">
      <c r="A136" s="61"/>
      <c r="B136" s="29"/>
      <c r="C136" s="30"/>
      <c r="D136" s="76"/>
      <c r="E136" s="76"/>
      <c r="F136" s="83"/>
      <c r="G136" s="84"/>
      <c r="H136" s="84"/>
      <c r="I136" s="85"/>
    </row>
    <row r="137" spans="1:9" x14ac:dyDescent="0.35">
      <c r="A137" s="62"/>
      <c r="B137" s="24"/>
      <c r="C137" s="25"/>
      <c r="D137" s="74"/>
      <c r="E137" s="74"/>
      <c r="F137" s="77"/>
      <c r="G137" s="78"/>
      <c r="H137" s="78"/>
      <c r="I137" s="79"/>
    </row>
    <row r="138" spans="1:9" x14ac:dyDescent="0.35">
      <c r="A138" s="60"/>
      <c r="B138" s="27"/>
      <c r="C138" s="8"/>
      <c r="D138" s="75"/>
      <c r="E138" s="75"/>
      <c r="F138" s="80"/>
      <c r="G138" s="81"/>
      <c r="H138" s="81"/>
      <c r="I138" s="82"/>
    </row>
    <row r="139" spans="1:9" ht="15" thickBot="1" x14ac:dyDescent="0.4">
      <c r="A139" s="63"/>
      <c r="B139" s="29"/>
      <c r="C139" s="30"/>
      <c r="D139" s="76"/>
      <c r="E139" s="76"/>
      <c r="F139" s="83"/>
      <c r="G139" s="84"/>
      <c r="H139" s="84"/>
      <c r="I139" s="85"/>
    </row>
    <row r="140" spans="1:9" x14ac:dyDescent="0.35">
      <c r="A140" s="59"/>
      <c r="B140" s="24"/>
      <c r="C140" s="25"/>
      <c r="D140" s="74"/>
      <c r="E140" s="74"/>
      <c r="F140" s="77"/>
      <c r="G140" s="78"/>
      <c r="H140" s="78"/>
      <c r="I140" s="79"/>
    </row>
    <row r="141" spans="1:9" x14ac:dyDescent="0.35">
      <c r="A141" s="60"/>
      <c r="B141" s="27"/>
      <c r="C141" s="8"/>
      <c r="D141" s="75"/>
      <c r="E141" s="75"/>
      <c r="F141" s="80"/>
      <c r="G141" s="81"/>
      <c r="H141" s="81"/>
      <c r="I141" s="82"/>
    </row>
    <row r="142" spans="1:9" ht="15" thickBot="1" x14ac:dyDescent="0.4">
      <c r="A142" s="61"/>
      <c r="B142" s="29"/>
      <c r="C142" s="30"/>
      <c r="D142" s="76"/>
      <c r="E142" s="76"/>
      <c r="F142" s="83"/>
      <c r="G142" s="84"/>
      <c r="H142" s="84"/>
      <c r="I142" s="85"/>
    </row>
    <row r="143" spans="1:9" x14ac:dyDescent="0.35">
      <c r="A143" s="59"/>
      <c r="B143" s="24"/>
      <c r="C143" s="25"/>
      <c r="D143" s="74"/>
      <c r="E143" s="74"/>
      <c r="F143" s="77"/>
      <c r="G143" s="78"/>
      <c r="H143" s="78"/>
      <c r="I143" s="79"/>
    </row>
    <row r="144" spans="1:9" x14ac:dyDescent="0.35">
      <c r="A144" s="60"/>
      <c r="B144" s="27"/>
      <c r="C144" s="8"/>
      <c r="D144" s="75"/>
      <c r="E144" s="75"/>
      <c r="F144" s="80"/>
      <c r="G144" s="81"/>
      <c r="H144" s="81"/>
      <c r="I144" s="82"/>
    </row>
    <row r="145" spans="1:9" ht="15" thickBot="1" x14ac:dyDescent="0.4">
      <c r="A145" s="61"/>
      <c r="B145" s="29"/>
      <c r="C145" s="30"/>
      <c r="D145" s="76"/>
      <c r="E145" s="76"/>
      <c r="F145" s="83"/>
      <c r="G145" s="84"/>
      <c r="H145" s="84"/>
      <c r="I145" s="85"/>
    </row>
    <row r="146" spans="1:9" x14ac:dyDescent="0.35">
      <c r="A146" s="64"/>
      <c r="B146" s="24"/>
      <c r="C146" s="25"/>
      <c r="D146" s="74"/>
      <c r="E146" s="74"/>
      <c r="F146" s="77"/>
      <c r="G146" s="78"/>
      <c r="H146" s="78"/>
      <c r="I146" s="79"/>
    </row>
    <row r="147" spans="1:9" x14ac:dyDescent="0.35">
      <c r="A147" s="60"/>
      <c r="B147" s="27"/>
      <c r="C147" s="8"/>
      <c r="D147" s="75"/>
      <c r="E147" s="75"/>
      <c r="F147" s="80"/>
      <c r="G147" s="81"/>
      <c r="H147" s="81"/>
      <c r="I147" s="82"/>
    </row>
    <row r="148" spans="1:9" ht="15" thickBot="1" x14ac:dyDescent="0.4">
      <c r="A148" s="65"/>
      <c r="B148" s="29"/>
      <c r="C148" s="30"/>
      <c r="D148" s="76"/>
      <c r="E148" s="76"/>
      <c r="F148" s="83"/>
      <c r="G148" s="84"/>
      <c r="H148" s="84"/>
      <c r="I148" s="85"/>
    </row>
    <row r="149" spans="1:9" x14ac:dyDescent="0.35">
      <c r="A149" s="59"/>
      <c r="B149" s="24"/>
      <c r="C149" s="25"/>
      <c r="D149" s="74"/>
      <c r="E149" s="74"/>
      <c r="F149" s="77"/>
      <c r="G149" s="78"/>
      <c r="H149" s="78"/>
      <c r="I149" s="79"/>
    </row>
    <row r="150" spans="1:9" x14ac:dyDescent="0.35">
      <c r="A150" s="60"/>
      <c r="B150" s="27"/>
      <c r="C150" s="8"/>
      <c r="D150" s="75"/>
      <c r="E150" s="75"/>
      <c r="F150" s="80"/>
      <c r="G150" s="81"/>
      <c r="H150" s="81"/>
      <c r="I150" s="82"/>
    </row>
    <row r="151" spans="1:9" ht="15" thickBot="1" x14ac:dyDescent="0.4">
      <c r="A151" s="61"/>
      <c r="B151" s="29"/>
      <c r="C151" s="30"/>
      <c r="D151" s="76"/>
      <c r="E151" s="76"/>
      <c r="F151" s="83"/>
      <c r="G151" s="84"/>
      <c r="H151" s="84"/>
      <c r="I151" s="85"/>
    </row>
    <row r="152" spans="1:9" x14ac:dyDescent="0.35">
      <c r="A152" s="31"/>
      <c r="B152" s="24" t="s">
        <v>37</v>
      </c>
      <c r="C152" s="25"/>
      <c r="D152" s="74"/>
      <c r="E152" s="74"/>
      <c r="F152" s="77"/>
      <c r="G152" s="78"/>
      <c r="H152" s="78"/>
      <c r="I152" s="79"/>
    </row>
    <row r="153" spans="1:9" x14ac:dyDescent="0.35">
      <c r="A153" s="26"/>
      <c r="B153" s="27" t="s">
        <v>38</v>
      </c>
      <c r="C153" s="8"/>
      <c r="D153" s="75"/>
      <c r="E153" s="75"/>
      <c r="F153" s="80"/>
      <c r="G153" s="81"/>
      <c r="H153" s="81"/>
      <c r="I153" s="82"/>
    </row>
    <row r="154" spans="1:9" ht="15" thickBot="1" x14ac:dyDescent="0.4">
      <c r="A154" s="28"/>
      <c r="B154" s="29" t="s">
        <v>39</v>
      </c>
      <c r="C154" s="30"/>
      <c r="D154" s="76"/>
      <c r="E154" s="76"/>
      <c r="F154" s="83"/>
      <c r="G154" s="84"/>
      <c r="H154" s="84"/>
      <c r="I154" s="85"/>
    </row>
    <row r="155" spans="1:9" x14ac:dyDescent="0.35">
      <c r="A155" s="31"/>
      <c r="B155" s="24" t="s">
        <v>37</v>
      </c>
      <c r="C155" s="25"/>
      <c r="D155" s="74"/>
      <c r="E155" s="74"/>
      <c r="F155" s="77"/>
      <c r="G155" s="78"/>
      <c r="H155" s="78"/>
      <c r="I155" s="79"/>
    </row>
    <row r="156" spans="1:9" x14ac:dyDescent="0.35">
      <c r="A156" s="26"/>
      <c r="B156" s="27" t="s">
        <v>38</v>
      </c>
      <c r="C156" s="8"/>
      <c r="D156" s="75"/>
      <c r="E156" s="75"/>
      <c r="F156" s="80"/>
      <c r="G156" s="81"/>
      <c r="H156" s="81"/>
      <c r="I156" s="82"/>
    </row>
    <row r="157" spans="1:9" ht="15" thickBot="1" x14ac:dyDescent="0.4">
      <c r="A157" s="28"/>
      <c r="B157" s="29" t="s">
        <v>39</v>
      </c>
      <c r="C157" s="30"/>
      <c r="D157" s="76"/>
      <c r="E157" s="76"/>
      <c r="F157" s="83"/>
      <c r="G157" s="84"/>
      <c r="H157" s="84"/>
      <c r="I157" s="85"/>
    </row>
    <row r="158" spans="1:9" x14ac:dyDescent="0.35">
      <c r="A158" s="31"/>
      <c r="B158" s="24" t="s">
        <v>37</v>
      </c>
      <c r="C158" s="25"/>
      <c r="D158" s="74"/>
      <c r="E158" s="74"/>
      <c r="F158" s="77"/>
      <c r="G158" s="78"/>
      <c r="H158" s="78"/>
      <c r="I158" s="79"/>
    </row>
    <row r="159" spans="1:9" x14ac:dyDescent="0.35">
      <c r="A159" s="26"/>
      <c r="B159" s="27" t="s">
        <v>38</v>
      </c>
      <c r="C159" s="8"/>
      <c r="D159" s="75"/>
      <c r="E159" s="75"/>
      <c r="F159" s="80"/>
      <c r="G159" s="81"/>
      <c r="H159" s="81"/>
      <c r="I159" s="82"/>
    </row>
    <row r="160" spans="1:9" ht="15" thickBot="1" x14ac:dyDescent="0.4">
      <c r="A160" s="28"/>
      <c r="B160" s="29" t="s">
        <v>39</v>
      </c>
      <c r="C160" s="30"/>
      <c r="D160" s="76"/>
      <c r="E160" s="76"/>
      <c r="F160" s="83"/>
      <c r="G160" s="84"/>
      <c r="H160" s="84"/>
      <c r="I160" s="85"/>
    </row>
    <row r="161" spans="1:9" x14ac:dyDescent="0.35">
      <c r="A161" s="35" t="s">
        <v>44</v>
      </c>
      <c r="B161" s="36"/>
      <c r="C161" s="36"/>
      <c r="D161" s="36"/>
      <c r="E161" s="36"/>
      <c r="F161" s="36"/>
      <c r="G161" s="36"/>
      <c r="H161" s="36"/>
      <c r="I161" s="36"/>
    </row>
    <row r="162" spans="1:9" x14ac:dyDescent="0.35">
      <c r="A162" s="35"/>
      <c r="B162" s="36"/>
      <c r="C162" s="36"/>
      <c r="D162" s="36"/>
      <c r="E162" s="36"/>
      <c r="F162" s="36"/>
      <c r="G162" s="36"/>
      <c r="H162" s="36"/>
      <c r="I162" s="36"/>
    </row>
  </sheetData>
  <mergeCells count="169">
    <mergeCell ref="D49:D51"/>
    <mergeCell ref="E49:E51"/>
    <mergeCell ref="F49:I51"/>
    <mergeCell ref="D43:D45"/>
    <mergeCell ref="E43:E45"/>
    <mergeCell ref="F43:I45"/>
    <mergeCell ref="D46:D48"/>
    <mergeCell ref="E46:E48"/>
    <mergeCell ref="F46:I48"/>
    <mergeCell ref="D34:D36"/>
    <mergeCell ref="E34:E36"/>
    <mergeCell ref="F34:I36"/>
    <mergeCell ref="D37:D39"/>
    <mergeCell ref="E37:E39"/>
    <mergeCell ref="F37:I39"/>
    <mergeCell ref="D40:D42"/>
    <mergeCell ref="E40:E42"/>
    <mergeCell ref="F40:I42"/>
    <mergeCell ref="D25:D27"/>
    <mergeCell ref="E25:E27"/>
    <mergeCell ref="F25:I27"/>
    <mergeCell ref="D28:D30"/>
    <mergeCell ref="E28:E30"/>
    <mergeCell ref="F28:I30"/>
    <mergeCell ref="D31:D33"/>
    <mergeCell ref="E31:E33"/>
    <mergeCell ref="F31:I33"/>
    <mergeCell ref="D16:D18"/>
    <mergeCell ref="E16:E18"/>
    <mergeCell ref="F16:I18"/>
    <mergeCell ref="D19:D21"/>
    <mergeCell ref="E19:E21"/>
    <mergeCell ref="F19:I21"/>
    <mergeCell ref="D22:D24"/>
    <mergeCell ref="E22:E24"/>
    <mergeCell ref="F22:I24"/>
    <mergeCell ref="H10:I10"/>
    <mergeCell ref="B11:B12"/>
    <mergeCell ref="C11:C12"/>
    <mergeCell ref="D11:D12"/>
    <mergeCell ref="E11:E12"/>
    <mergeCell ref="F12:I12"/>
    <mergeCell ref="D13:D15"/>
    <mergeCell ref="E13:E15"/>
    <mergeCell ref="F13:I15"/>
    <mergeCell ref="C9:D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D58:D60"/>
    <mergeCell ref="E58:E60"/>
    <mergeCell ref="F58:I60"/>
    <mergeCell ref="D61:D63"/>
    <mergeCell ref="E61:E63"/>
    <mergeCell ref="F61:I63"/>
    <mergeCell ref="B56:B57"/>
    <mergeCell ref="C56:C57"/>
    <mergeCell ref="D56:D57"/>
    <mergeCell ref="E56:E57"/>
    <mergeCell ref="F57:I57"/>
    <mergeCell ref="D70:D72"/>
    <mergeCell ref="E70:E72"/>
    <mergeCell ref="F70:I72"/>
    <mergeCell ref="D73:D75"/>
    <mergeCell ref="E73:E75"/>
    <mergeCell ref="F73:I75"/>
    <mergeCell ref="D64:D66"/>
    <mergeCell ref="E64:E66"/>
    <mergeCell ref="F64:I66"/>
    <mergeCell ref="D67:D69"/>
    <mergeCell ref="E67:E69"/>
    <mergeCell ref="F67:I69"/>
    <mergeCell ref="D82:D84"/>
    <mergeCell ref="E82:E84"/>
    <mergeCell ref="F82:I84"/>
    <mergeCell ref="D85:D87"/>
    <mergeCell ref="E85:E87"/>
    <mergeCell ref="F85:I87"/>
    <mergeCell ref="D76:D78"/>
    <mergeCell ref="E76:E78"/>
    <mergeCell ref="F76:I78"/>
    <mergeCell ref="D79:D81"/>
    <mergeCell ref="E79:E81"/>
    <mergeCell ref="F79:I81"/>
    <mergeCell ref="D94:D96"/>
    <mergeCell ref="E94:E96"/>
    <mergeCell ref="F94:I96"/>
    <mergeCell ref="D97:D99"/>
    <mergeCell ref="E97:E99"/>
    <mergeCell ref="F97:I99"/>
    <mergeCell ref="D88:D90"/>
    <mergeCell ref="E88:E90"/>
    <mergeCell ref="F88:I90"/>
    <mergeCell ref="D91:D93"/>
    <mergeCell ref="E91:E93"/>
    <mergeCell ref="F91:I93"/>
    <mergeCell ref="B111:B112"/>
    <mergeCell ref="C111:C112"/>
    <mergeCell ref="D111:D112"/>
    <mergeCell ref="E111:E112"/>
    <mergeCell ref="F112:I112"/>
    <mergeCell ref="D100:D102"/>
    <mergeCell ref="E100:E102"/>
    <mergeCell ref="F100:I102"/>
    <mergeCell ref="D103:D105"/>
    <mergeCell ref="E103:E105"/>
    <mergeCell ref="F103:I105"/>
    <mergeCell ref="D119:D121"/>
    <mergeCell ref="E119:E121"/>
    <mergeCell ref="F119:I121"/>
    <mergeCell ref="D122:D124"/>
    <mergeCell ref="E122:E124"/>
    <mergeCell ref="F122:I124"/>
    <mergeCell ref="D113:D115"/>
    <mergeCell ref="E113:E115"/>
    <mergeCell ref="F113:I115"/>
    <mergeCell ref="D116:D118"/>
    <mergeCell ref="E116:E118"/>
    <mergeCell ref="F116:I118"/>
    <mergeCell ref="D131:D133"/>
    <mergeCell ref="E131:E133"/>
    <mergeCell ref="F131:I133"/>
    <mergeCell ref="D134:D136"/>
    <mergeCell ref="E134:E136"/>
    <mergeCell ref="F134:I136"/>
    <mergeCell ref="D125:D127"/>
    <mergeCell ref="E125:E127"/>
    <mergeCell ref="F125:I127"/>
    <mergeCell ref="D128:D130"/>
    <mergeCell ref="E128:E130"/>
    <mergeCell ref="F128:I130"/>
    <mergeCell ref="D143:D145"/>
    <mergeCell ref="E143:E145"/>
    <mergeCell ref="F143:I145"/>
    <mergeCell ref="D146:D148"/>
    <mergeCell ref="E146:E148"/>
    <mergeCell ref="F146:I148"/>
    <mergeCell ref="D137:D139"/>
    <mergeCell ref="E137:E139"/>
    <mergeCell ref="F137:I139"/>
    <mergeCell ref="D140:D142"/>
    <mergeCell ref="E140:E142"/>
    <mergeCell ref="F140:I142"/>
    <mergeCell ref="D155:D157"/>
    <mergeCell ref="E155:E157"/>
    <mergeCell ref="F155:I157"/>
    <mergeCell ref="D158:D160"/>
    <mergeCell ref="E158:E160"/>
    <mergeCell ref="F158:I160"/>
    <mergeCell ref="D149:D151"/>
    <mergeCell ref="E149:E151"/>
    <mergeCell ref="F149:I151"/>
    <mergeCell ref="D152:D154"/>
    <mergeCell ref="E152:E154"/>
    <mergeCell ref="F152:I154"/>
  </mergeCells>
  <conditionalFormatting sqref="J18 J21 J24 J27 J30 J33 J36 J39 J42 J45 J48 J51">
    <cfRule type="expression" dxfId="3" priority="4" stopIfTrue="1">
      <formula>NOT(ISERROR(SEARCH("NG",J18)))</formula>
    </cfRule>
  </conditionalFormatting>
  <conditionalFormatting sqref="J60 J63 J66 J69 J72 J75 J78 J81 J84 J87 J90 J93 J96 J99 J102 J105">
    <cfRule type="expression" dxfId="2" priority="3" stopIfTrue="1">
      <formula>NOT(ISERROR(SEARCH("NG",J60)))</formula>
    </cfRule>
  </conditionalFormatting>
  <conditionalFormatting sqref="J115 J118 J121">
    <cfRule type="expression" dxfId="1" priority="2" stopIfTrue="1">
      <formula>NOT(ISERROR(SEARCH("NG",J115)))</formula>
    </cfRule>
  </conditionalFormatting>
  <conditionalFormatting sqref="J15">
    <cfRule type="expression" dxfId="0" priority="1" stopIfTrue="1">
      <formula>NOT(ISERROR(SEARCH("NG",J15)))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A10" sqref="A10"/>
    </sheetView>
  </sheetViews>
  <sheetFormatPr defaultRowHeight="14.5" x14ac:dyDescent="0.35"/>
  <cols>
    <col min="1" max="1" width="38.81640625" customWidth="1"/>
    <col min="2" max="2" width="14.26953125" customWidth="1"/>
    <col min="3" max="3" width="15" customWidth="1"/>
  </cols>
  <sheetData>
    <row r="1" spans="1:2" ht="29" x14ac:dyDescent="0.35">
      <c r="A1" s="6" t="s">
        <v>11</v>
      </c>
      <c r="B1" s="7" t="s">
        <v>12</v>
      </c>
    </row>
    <row r="2" spans="1:2" x14ac:dyDescent="0.35">
      <c r="A2" s="8" t="s">
        <v>52</v>
      </c>
      <c r="B2" s="9">
        <v>18.100000000000001</v>
      </c>
    </row>
    <row r="3" spans="1:2" x14ac:dyDescent="0.35">
      <c r="A3" s="8" t="s">
        <v>53</v>
      </c>
      <c r="B3" s="9">
        <v>19</v>
      </c>
    </row>
    <row r="4" spans="1:2" x14ac:dyDescent="0.35">
      <c r="A4" s="8" t="s">
        <v>54</v>
      </c>
      <c r="B4" s="9">
        <v>18.5</v>
      </c>
    </row>
    <row r="5" spans="1:2" x14ac:dyDescent="0.35">
      <c r="A5" s="8" t="s">
        <v>55</v>
      </c>
      <c r="B5" s="9">
        <v>18.8</v>
      </c>
    </row>
    <row r="6" spans="1:2" x14ac:dyDescent="0.35">
      <c r="A6" s="8" t="s">
        <v>56</v>
      </c>
      <c r="B6" s="9">
        <v>17.7</v>
      </c>
    </row>
    <row r="7" spans="1:2" x14ac:dyDescent="0.35">
      <c r="A7" s="8" t="s">
        <v>57</v>
      </c>
      <c r="B7" s="9">
        <v>19.2</v>
      </c>
    </row>
    <row r="8" spans="1:2" x14ac:dyDescent="0.35">
      <c r="A8" s="8" t="s">
        <v>58</v>
      </c>
      <c r="B8" s="9">
        <v>19.100000000000001</v>
      </c>
    </row>
    <row r="9" spans="1:2" x14ac:dyDescent="0.35">
      <c r="A9" s="8" t="s">
        <v>59</v>
      </c>
      <c r="B9" s="9">
        <v>18.899999999999999</v>
      </c>
    </row>
    <row r="10" spans="1:2" x14ac:dyDescent="0.35">
      <c r="A10" s="8" t="s">
        <v>60</v>
      </c>
      <c r="B10" s="9">
        <v>18.399999999999999</v>
      </c>
    </row>
    <row r="11" spans="1:2" x14ac:dyDescent="0.35">
      <c r="A11" s="8" t="s">
        <v>61</v>
      </c>
      <c r="B11" s="9">
        <v>19.100000000000001</v>
      </c>
    </row>
    <row r="12" spans="1:2" x14ac:dyDescent="0.35">
      <c r="A12" s="8" t="s">
        <v>62</v>
      </c>
      <c r="B12" s="9">
        <v>18.8</v>
      </c>
    </row>
    <row r="14" spans="1:2" x14ac:dyDescent="0.35">
      <c r="A14" t="s">
        <v>13</v>
      </c>
    </row>
    <row r="16" spans="1:2" x14ac:dyDescent="0.35">
      <c r="A16" s="10" t="s">
        <v>63</v>
      </c>
    </row>
    <row r="18" spans="1:2" x14ac:dyDescent="0.35">
      <c r="A18" s="10" t="s">
        <v>64</v>
      </c>
    </row>
    <row r="19" spans="1:2" x14ac:dyDescent="0.35">
      <c r="A19" s="8"/>
      <c r="B19" s="9"/>
    </row>
    <row r="20" spans="1:2" x14ac:dyDescent="0.35">
      <c r="A20" s="8"/>
      <c r="B20" s="9"/>
    </row>
    <row r="21" spans="1:2" x14ac:dyDescent="0.35">
      <c r="A21" s="8"/>
      <c r="B21" s="9"/>
    </row>
    <row r="22" spans="1:2" x14ac:dyDescent="0.35">
      <c r="A22" s="8"/>
      <c r="B22" s="9"/>
    </row>
    <row r="23" spans="1:2" x14ac:dyDescent="0.35">
      <c r="A23" s="8"/>
      <c r="B23" s="9"/>
    </row>
    <row r="24" spans="1:2" x14ac:dyDescent="0.35">
      <c r="A24" s="8"/>
      <c r="B24" s="9"/>
    </row>
    <row r="25" spans="1:2" x14ac:dyDescent="0.35">
      <c r="A25" s="8"/>
      <c r="B25" s="9"/>
    </row>
    <row r="26" spans="1:2" x14ac:dyDescent="0.35">
      <c r="A26" s="8"/>
      <c r="B26" s="9"/>
    </row>
    <row r="27" spans="1:2" x14ac:dyDescent="0.35">
      <c r="A27" s="8"/>
      <c r="B27" s="9"/>
    </row>
    <row r="28" spans="1:2" x14ac:dyDescent="0.35">
      <c r="A28" s="8"/>
      <c r="B28" s="9"/>
    </row>
    <row r="29" spans="1:2" x14ac:dyDescent="0.35">
      <c r="A29" s="8"/>
      <c r="B29" s="9"/>
    </row>
    <row r="30" spans="1:2" x14ac:dyDescent="0.35">
      <c r="A30" s="8"/>
      <c r="B30" s="9"/>
    </row>
    <row r="31" spans="1:2" x14ac:dyDescent="0.35">
      <c r="A31" s="8"/>
      <c r="B31" s="9"/>
    </row>
    <row r="32" spans="1:2" x14ac:dyDescent="0.35">
      <c r="A32" s="8"/>
      <c r="B32" s="9"/>
    </row>
    <row r="33" spans="1:2" x14ac:dyDescent="0.35">
      <c r="A33" s="8"/>
      <c r="B33" s="9"/>
    </row>
    <row r="37" spans="1:2" x14ac:dyDescent="0.35">
      <c r="A37" s="10"/>
    </row>
    <row r="39" spans="1:2" x14ac:dyDescent="0.35">
      <c r="A39" s="1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Spiral</vt:lpstr>
      <vt:lpstr>Spread</vt:lpstr>
      <vt:lpstr>Volumes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dcterms:created xsi:type="dcterms:W3CDTF">2023-05-09T15:32:21Z</dcterms:created>
  <dcterms:modified xsi:type="dcterms:W3CDTF">2023-11-20T19:47:54Z</dcterms:modified>
</cp:coreProperties>
</file>