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butzlaff_ashley_epa_gov/Documents/Profile/Documents/Projects/IRSB_PFAS Adsorption/Data Review/"/>
    </mc:Choice>
  </mc:AlternateContent>
  <xr:revisionPtr revIDLastSave="489" documentId="8_{3BCA663B-7359-46E8-88C2-99E0D0E967C5}" xr6:coauthVersionLast="47" xr6:coauthVersionMax="47" xr10:uidLastSave="{C46A370A-E34B-44EE-AFA7-ED72DC0D51F6}"/>
  <bookViews>
    <workbookView xWindow="-110" yWindow="-110" windowWidth="19420" windowHeight="10300" xr2:uid="{00000000-000D-0000-FFFF-FFFF00000000}"/>
  </bookViews>
  <sheets>
    <sheet name="TOC" sheetId="12" r:id="rId1"/>
    <sheet name="1-Metadata" sheetId="1" r:id="rId2"/>
    <sheet name="2-Water Quality" sheetId="14" r:id="rId3"/>
    <sheet name="3-Kinetics Control" sheetId="3" r:id="rId4"/>
    <sheet name="4-Kinetics ALL" sheetId="4" r:id="rId5"/>
    <sheet name="5-Isotherm Control HFPO" sheetId="17" r:id="rId6"/>
    <sheet name="6-Isotherm Control PFOA" sheetId="18" r:id="rId7"/>
    <sheet name="7-Isotherm ALL" sheetId="21" r:id="rId8"/>
    <sheet name="8-Regen MeOH" sheetId="9" r:id="rId9"/>
    <sheet name="9-Regen AA" sheetId="10" r:id="rId10"/>
    <sheet name="10-Regen MeOH+AA" sheetId="11" r:id="rId11"/>
    <sheet name="11-Kinetics QAQC" sheetId="6" r:id="rId12"/>
    <sheet name="12-Kinetics QAQC Exp" sheetId="5" r:id="rId13"/>
    <sheet name="13-Isotherm Control QAQC" sheetId="15" r:id="rId14"/>
    <sheet name="14-Isotherm Control QAQC Exp" sheetId="16" r:id="rId15"/>
    <sheet name="15-Isotherm ALL QAQC" sheetId="19" r:id="rId16"/>
    <sheet name="16-Isotherm ALL QAQC Exp" sheetId="20" r:id="rId17"/>
    <sheet name="17-Regen QAQC" sheetId="7" r:id="rId18"/>
    <sheet name="18-Regen QAQC Exp" sheetId="8" r:id="rId19"/>
  </sheets>
  <definedNames>
    <definedName name="_xlnm._FilterDatabase" localSheetId="12" hidden="1">'12-Kinetics QAQC Exp'!$A$1:$D$1</definedName>
    <definedName name="_xlnm._FilterDatabase" localSheetId="14" hidden="1">'14-Isotherm Control QAQC Exp'!$A$1:$D$275</definedName>
    <definedName name="_xlnm._FilterDatabase" localSheetId="16" hidden="1">'16-Isotherm ALL QAQC Exp'!$A$1:$C$1</definedName>
    <definedName name="_xlnm._FilterDatabase" localSheetId="18" hidden="1">'18-Regen QAQC Exp'!$A$1:$D$1</definedName>
    <definedName name="_xlnm._FilterDatabase" localSheetId="1" hidden="1">'1-Metadata'!$A$1:$N$1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" i="4" l="1"/>
  <c r="B212" i="4"/>
  <c r="B213" i="4" s="1"/>
  <c r="B214" i="4" s="1"/>
  <c r="B215" i="4" s="1"/>
  <c r="B216" i="4" s="1"/>
  <c r="B217" i="4" s="1"/>
  <c r="B205" i="4"/>
  <c r="B206" i="4" s="1"/>
  <c r="B207" i="4" s="1"/>
  <c r="B208" i="4" s="1"/>
  <c r="B209" i="4" s="1"/>
  <c r="B210" i="4" s="1"/>
  <c r="B147" i="4"/>
  <c r="B148" i="4" s="1"/>
  <c r="B149" i="4" s="1"/>
  <c r="B150" i="4" s="1"/>
  <c r="B151" i="4" s="1"/>
  <c r="B152" i="4" s="1"/>
  <c r="B140" i="4"/>
  <c r="B141" i="4" s="1"/>
  <c r="B142" i="4" s="1"/>
  <c r="B143" i="4" s="1"/>
  <c r="B144" i="4" s="1"/>
  <c r="B145" i="4" s="1"/>
  <c r="B133" i="4"/>
  <c r="B134" i="4" s="1"/>
  <c r="B135" i="4" s="1"/>
  <c r="B136" i="4" s="1"/>
  <c r="B137" i="4" s="1"/>
  <c r="B138" i="4" s="1"/>
  <c r="F158" i="21" l="1"/>
  <c r="Z2" i="21" s="1"/>
  <c r="E158" i="21"/>
  <c r="Y2" i="21" s="1"/>
  <c r="F155" i="21"/>
  <c r="E155" i="21"/>
  <c r="F152" i="21"/>
  <c r="E152" i="21"/>
  <c r="F149" i="21"/>
  <c r="E149" i="21"/>
  <c r="F146" i="21"/>
  <c r="Z40" i="21" s="1"/>
  <c r="E146" i="21"/>
  <c r="Y40" i="21" s="1"/>
  <c r="F143" i="21"/>
  <c r="E143" i="21"/>
  <c r="F140" i="21"/>
  <c r="E140" i="21"/>
  <c r="F137" i="21"/>
  <c r="Z14" i="21" s="1"/>
  <c r="E137" i="21"/>
  <c r="Y14" i="21" s="1"/>
  <c r="F134" i="21"/>
  <c r="Z8" i="21" s="1"/>
  <c r="E134" i="21"/>
  <c r="Y8" i="21" s="1"/>
  <c r="F131" i="21"/>
  <c r="E131" i="21"/>
  <c r="F129" i="21"/>
  <c r="E129" i="21"/>
  <c r="F126" i="21"/>
  <c r="Z50" i="21" s="1"/>
  <c r="E126" i="21"/>
  <c r="F124" i="21"/>
  <c r="Z44" i="21" s="1"/>
  <c r="E124" i="21"/>
  <c r="Y44" i="21" s="1"/>
  <c r="F121" i="21"/>
  <c r="E121" i="21"/>
  <c r="F118" i="21"/>
  <c r="E118" i="21"/>
  <c r="Y32" i="21" s="1"/>
  <c r="F115" i="21"/>
  <c r="E115" i="21"/>
  <c r="F112" i="21"/>
  <c r="Z24" i="21" s="1"/>
  <c r="E112" i="21"/>
  <c r="Y24" i="21" s="1"/>
  <c r="F109" i="21"/>
  <c r="E109" i="21"/>
  <c r="F106" i="21"/>
  <c r="E106" i="21"/>
  <c r="F103" i="21"/>
  <c r="Z6" i="21" s="1"/>
  <c r="E103" i="21"/>
  <c r="Y6" i="21" s="1"/>
  <c r="F100" i="21"/>
  <c r="E100" i="21"/>
  <c r="F97" i="21"/>
  <c r="Z49" i="21" s="1"/>
  <c r="E97" i="21"/>
  <c r="Y49" i="21" s="1"/>
  <c r="F94" i="21"/>
  <c r="Z43" i="21" s="1"/>
  <c r="E94" i="21"/>
  <c r="Y43" i="21" s="1"/>
  <c r="F91" i="21"/>
  <c r="Z37" i="21" s="1"/>
  <c r="E91" i="21"/>
  <c r="F88" i="21"/>
  <c r="Z31" i="21" s="1"/>
  <c r="E88" i="21"/>
  <c r="F82" i="21"/>
  <c r="Z41" i="21" s="1"/>
  <c r="E82" i="21"/>
  <c r="F79" i="21"/>
  <c r="Z35" i="21" s="1"/>
  <c r="E79" i="21"/>
  <c r="Y35" i="21" s="1"/>
  <c r="F76" i="21"/>
  <c r="E76" i="21"/>
  <c r="Y29" i="21" s="1"/>
  <c r="E71" i="21"/>
  <c r="E68" i="21"/>
  <c r="F65" i="21"/>
  <c r="E65" i="21"/>
  <c r="F62" i="21"/>
  <c r="Z48" i="21" s="1"/>
  <c r="E62" i="21"/>
  <c r="Y48" i="21" s="1"/>
  <c r="F59" i="21"/>
  <c r="Z42" i="21" s="1"/>
  <c r="E59" i="21"/>
  <c r="Y42" i="21" s="1"/>
  <c r="F56" i="21"/>
  <c r="E56" i="21"/>
  <c r="F53" i="21"/>
  <c r="E53" i="21"/>
  <c r="Y50" i="21"/>
  <c r="G50" i="21"/>
  <c r="F50" i="21"/>
  <c r="E50" i="21"/>
  <c r="F47" i="21"/>
  <c r="Z23" i="21" s="1"/>
  <c r="E47" i="21"/>
  <c r="Y23" i="21" s="1"/>
  <c r="Z46" i="21"/>
  <c r="Y46" i="21"/>
  <c r="F44" i="21"/>
  <c r="Z17" i="21" s="1"/>
  <c r="E44" i="21"/>
  <c r="Y41" i="21"/>
  <c r="F41" i="21"/>
  <c r="Z11" i="21" s="1"/>
  <c r="E41" i="21"/>
  <c r="Y11" i="21" s="1"/>
  <c r="Z38" i="21"/>
  <c r="Y38" i="21"/>
  <c r="F38" i="21"/>
  <c r="E38" i="21"/>
  <c r="Y37" i="21"/>
  <c r="Z36" i="21"/>
  <c r="Y36" i="21"/>
  <c r="F35" i="21"/>
  <c r="Z25" i="21" s="1"/>
  <c r="E35" i="21"/>
  <c r="Y25" i="21" s="1"/>
  <c r="Z34" i="21"/>
  <c r="Y34" i="21"/>
  <c r="Z32" i="21"/>
  <c r="F32" i="21"/>
  <c r="Z19" i="21" s="1"/>
  <c r="E32" i="21"/>
  <c r="Y19" i="21" s="1"/>
  <c r="Y31" i="21"/>
  <c r="Z30" i="21"/>
  <c r="Y30" i="21"/>
  <c r="Z29" i="21"/>
  <c r="F29" i="21"/>
  <c r="E29" i="21"/>
  <c r="Y13" i="21" s="1"/>
  <c r="Z28" i="21"/>
  <c r="Y28" i="21"/>
  <c r="F26" i="21"/>
  <c r="Z7" i="21" s="1"/>
  <c r="E26" i="21"/>
  <c r="Y7" i="21" s="1"/>
  <c r="F23" i="21"/>
  <c r="Z21" i="21" s="1"/>
  <c r="E23" i="21"/>
  <c r="Y21" i="21" s="1"/>
  <c r="Z22" i="21"/>
  <c r="S21" i="21"/>
  <c r="G26" i="21" s="1"/>
  <c r="Z20" i="21"/>
  <c r="Y20" i="21"/>
  <c r="S20" i="21"/>
  <c r="G61" i="21" s="1"/>
  <c r="H61" i="21" s="1"/>
  <c r="I61" i="21" s="1"/>
  <c r="F20" i="21"/>
  <c r="E20" i="21"/>
  <c r="Y15" i="21" s="1"/>
  <c r="Z18" i="21"/>
  <c r="Y18" i="21"/>
  <c r="Y17" i="21"/>
  <c r="F17" i="21"/>
  <c r="Z9" i="21" s="1"/>
  <c r="E17" i="21"/>
  <c r="Y9" i="21" s="1"/>
  <c r="Z15" i="21"/>
  <c r="F14" i="21"/>
  <c r="Z3" i="21" s="1"/>
  <c r="E14" i="21"/>
  <c r="Y3" i="21" s="1"/>
  <c r="Z13" i="21"/>
  <c r="Z12" i="21"/>
  <c r="Y12" i="21"/>
  <c r="F11" i="21"/>
  <c r="E11" i="21"/>
  <c r="Y22" i="21" s="1"/>
  <c r="F8" i="21"/>
  <c r="Z16" i="21" s="1"/>
  <c r="E8" i="21"/>
  <c r="Y16" i="21" s="1"/>
  <c r="Z5" i="21"/>
  <c r="Y5" i="21"/>
  <c r="F5" i="21"/>
  <c r="Z10" i="21" s="1"/>
  <c r="E5" i="21"/>
  <c r="Y10" i="21" s="1"/>
  <c r="G2" i="21"/>
  <c r="F2" i="21"/>
  <c r="Z4" i="21" s="1"/>
  <c r="E2" i="21"/>
  <c r="Y4" i="21" s="1"/>
  <c r="F11" i="20"/>
  <c r="F4" i="20"/>
  <c r="F65" i="19"/>
  <c r="F64" i="19"/>
  <c r="F63" i="19"/>
  <c r="F62" i="19"/>
  <c r="F61" i="19"/>
  <c r="F60" i="19"/>
  <c r="F59" i="19"/>
  <c r="F58" i="19"/>
  <c r="F57" i="19"/>
  <c r="G129" i="21" l="1"/>
  <c r="G40" i="21"/>
  <c r="AF28" i="21"/>
  <c r="AD28" i="21"/>
  <c r="AF20" i="21"/>
  <c r="G68" i="21"/>
  <c r="H68" i="21" s="1"/>
  <c r="I68" i="21" s="1"/>
  <c r="G58" i="21"/>
  <c r="H58" i="21" s="1"/>
  <c r="I58" i="21" s="1"/>
  <c r="G111" i="21"/>
  <c r="H111" i="21" s="1"/>
  <c r="I111" i="21" s="1"/>
  <c r="H129" i="21"/>
  <c r="H50" i="21"/>
  <c r="G87" i="21"/>
  <c r="H87" i="21" s="1"/>
  <c r="I87" i="21" s="1"/>
  <c r="G7" i="21"/>
  <c r="H7" i="21" s="1"/>
  <c r="I7" i="21" s="1"/>
  <c r="G11" i="21"/>
  <c r="G37" i="21"/>
  <c r="H37" i="21" s="1"/>
  <c r="I37" i="21" s="1"/>
  <c r="G41" i="21"/>
  <c r="H41" i="21" s="1"/>
  <c r="I41" i="21" s="1"/>
  <c r="G65" i="21"/>
  <c r="G107" i="21"/>
  <c r="H107" i="21" s="1"/>
  <c r="I107" i="21" s="1"/>
  <c r="G113" i="21"/>
  <c r="H113" i="21" s="1"/>
  <c r="I113" i="21" s="1"/>
  <c r="G153" i="21"/>
  <c r="H153" i="21" s="1"/>
  <c r="I153" i="21" s="1"/>
  <c r="AD46" i="21"/>
  <c r="AF46" i="21"/>
  <c r="AD2" i="21"/>
  <c r="AF2" i="21"/>
  <c r="G23" i="21"/>
  <c r="G52" i="21"/>
  <c r="J50" i="21" s="1"/>
  <c r="AF14" i="21"/>
  <c r="AD14" i="21"/>
  <c r="H26" i="21"/>
  <c r="G152" i="21"/>
  <c r="G150" i="21"/>
  <c r="H150" i="21" s="1"/>
  <c r="I150" i="21" s="1"/>
  <c r="G142" i="21"/>
  <c r="H142" i="21" s="1"/>
  <c r="I142" i="21" s="1"/>
  <c r="G112" i="21"/>
  <c r="G110" i="21"/>
  <c r="H110" i="21" s="1"/>
  <c r="I110" i="21" s="1"/>
  <c r="G149" i="21"/>
  <c r="G147" i="21"/>
  <c r="H147" i="21" s="1"/>
  <c r="I147" i="21" s="1"/>
  <c r="G139" i="21"/>
  <c r="H139" i="21" s="1"/>
  <c r="I139" i="21" s="1"/>
  <c r="G160" i="21"/>
  <c r="H160" i="21" s="1"/>
  <c r="I160" i="21" s="1"/>
  <c r="G146" i="21"/>
  <c r="G144" i="21"/>
  <c r="H144" i="21" s="1"/>
  <c r="I144" i="21" s="1"/>
  <c r="G136" i="21"/>
  <c r="H136" i="21" s="1"/>
  <c r="I136" i="21" s="1"/>
  <c r="G128" i="21"/>
  <c r="H128" i="21" s="1"/>
  <c r="I128" i="21" s="1"/>
  <c r="G120" i="21"/>
  <c r="H120" i="21" s="1"/>
  <c r="I120" i="21" s="1"/>
  <c r="G106" i="21"/>
  <c r="G104" i="21"/>
  <c r="H104" i="21" s="1"/>
  <c r="I104" i="21" s="1"/>
  <c r="G96" i="21"/>
  <c r="H96" i="21" s="1"/>
  <c r="I96" i="21" s="1"/>
  <c r="G76" i="21"/>
  <c r="G55" i="21"/>
  <c r="H55" i="21" s="1"/>
  <c r="I55" i="21" s="1"/>
  <c r="G51" i="21"/>
  <c r="H51" i="21" s="1"/>
  <c r="I51" i="21" s="1"/>
  <c r="G49" i="21"/>
  <c r="H49" i="21" s="1"/>
  <c r="I49" i="21" s="1"/>
  <c r="G48" i="21"/>
  <c r="G46" i="21"/>
  <c r="G157" i="21"/>
  <c r="H157" i="21" s="1"/>
  <c r="I157" i="21" s="1"/>
  <c r="G143" i="21"/>
  <c r="G141" i="21"/>
  <c r="H141" i="21" s="1"/>
  <c r="I141" i="21" s="1"/>
  <c r="G133" i="21"/>
  <c r="H133" i="21" s="1"/>
  <c r="I133" i="21" s="1"/>
  <c r="G125" i="21"/>
  <c r="H125" i="21" s="1"/>
  <c r="I125" i="21" s="1"/>
  <c r="G117" i="21"/>
  <c r="H117" i="21" s="1"/>
  <c r="I117" i="21" s="1"/>
  <c r="G103" i="21"/>
  <c r="G101" i="21"/>
  <c r="H101" i="21" s="1"/>
  <c r="I101" i="21" s="1"/>
  <c r="G93" i="21"/>
  <c r="H93" i="21" s="1"/>
  <c r="I93" i="21" s="1"/>
  <c r="G73" i="21"/>
  <c r="H73" i="21" s="1"/>
  <c r="I73" i="21" s="1"/>
  <c r="G59" i="21"/>
  <c r="G57" i="21"/>
  <c r="H57" i="21" s="1"/>
  <c r="I57" i="21" s="1"/>
  <c r="G154" i="21"/>
  <c r="H154" i="21" s="1"/>
  <c r="I154" i="21" s="1"/>
  <c r="G140" i="21"/>
  <c r="G138" i="21"/>
  <c r="H138" i="21" s="1"/>
  <c r="I138" i="21" s="1"/>
  <c r="G130" i="21"/>
  <c r="H130" i="21" s="1"/>
  <c r="I130" i="21" s="1"/>
  <c r="G124" i="21"/>
  <c r="G122" i="21"/>
  <c r="H122" i="21" s="1"/>
  <c r="I122" i="21" s="1"/>
  <c r="G114" i="21"/>
  <c r="H114" i="21" s="1"/>
  <c r="I114" i="21" s="1"/>
  <c r="G100" i="21"/>
  <c r="G98" i="21"/>
  <c r="H98" i="21" s="1"/>
  <c r="I98" i="21" s="1"/>
  <c r="G159" i="21"/>
  <c r="H159" i="21" s="1"/>
  <c r="I159" i="21" s="1"/>
  <c r="G151" i="21"/>
  <c r="H151" i="21" s="1"/>
  <c r="I151" i="21" s="1"/>
  <c r="G137" i="21"/>
  <c r="G135" i="21"/>
  <c r="H135" i="21" s="1"/>
  <c r="I135" i="21" s="1"/>
  <c r="G158" i="21"/>
  <c r="G156" i="21"/>
  <c r="H156" i="21" s="1"/>
  <c r="I156" i="21" s="1"/>
  <c r="G148" i="21"/>
  <c r="H148" i="21" s="1"/>
  <c r="I148" i="21" s="1"/>
  <c r="G134" i="21"/>
  <c r="G132" i="21"/>
  <c r="H132" i="21" s="1"/>
  <c r="I132" i="21" s="1"/>
  <c r="G126" i="21"/>
  <c r="G118" i="21"/>
  <c r="G116" i="21"/>
  <c r="H116" i="21" s="1"/>
  <c r="I116" i="21" s="1"/>
  <c r="G108" i="21"/>
  <c r="H108" i="21" s="1"/>
  <c r="I108" i="21" s="1"/>
  <c r="G94" i="21"/>
  <c r="G92" i="21"/>
  <c r="H92" i="21" s="1"/>
  <c r="I92" i="21" s="1"/>
  <c r="G78" i="21"/>
  <c r="H78" i="21" s="1"/>
  <c r="I78" i="21" s="1"/>
  <c r="G72" i="21"/>
  <c r="H72" i="21" s="1"/>
  <c r="I72" i="21" s="1"/>
  <c r="G123" i="21"/>
  <c r="H123" i="21" s="1"/>
  <c r="I123" i="21" s="1"/>
  <c r="G119" i="21"/>
  <c r="H119" i="21" s="1"/>
  <c r="I119" i="21" s="1"/>
  <c r="G99" i="21"/>
  <c r="H99" i="21" s="1"/>
  <c r="I99" i="21" s="1"/>
  <c r="G91" i="21"/>
  <c r="G84" i="21"/>
  <c r="H84" i="21" s="1"/>
  <c r="I84" i="21" s="1"/>
  <c r="G82" i="21"/>
  <c r="G38" i="21"/>
  <c r="H38" i="21" s="1"/>
  <c r="I38" i="21" s="1"/>
  <c r="G20" i="21"/>
  <c r="G18" i="21"/>
  <c r="H18" i="21" s="1"/>
  <c r="I18" i="21" s="1"/>
  <c r="G4" i="21"/>
  <c r="H4" i="21" s="1"/>
  <c r="I4" i="21" s="1"/>
  <c r="G131" i="21"/>
  <c r="G86" i="21"/>
  <c r="H86" i="21" s="1"/>
  <c r="I86" i="21" s="1"/>
  <c r="G69" i="21"/>
  <c r="G64" i="21"/>
  <c r="H64" i="21" s="1"/>
  <c r="I64" i="21" s="1"/>
  <c r="G44" i="21"/>
  <c r="H44" i="21" s="1"/>
  <c r="I44" i="21" s="1"/>
  <c r="G31" i="21"/>
  <c r="H31" i="21" s="1"/>
  <c r="I31" i="21" s="1"/>
  <c r="G25" i="21"/>
  <c r="H25" i="21" s="1"/>
  <c r="I25" i="21" s="1"/>
  <c r="G24" i="21"/>
  <c r="H24" i="21" s="1"/>
  <c r="I24" i="21" s="1"/>
  <c r="G22" i="21"/>
  <c r="H22" i="21" s="1"/>
  <c r="I22" i="21" s="1"/>
  <c r="G17" i="21"/>
  <c r="G13" i="21"/>
  <c r="H13" i="21" s="1"/>
  <c r="I13" i="21" s="1"/>
  <c r="G109" i="21"/>
  <c r="G95" i="21"/>
  <c r="H95" i="21" s="1"/>
  <c r="I95" i="21" s="1"/>
  <c r="G83" i="21"/>
  <c r="H83" i="21" s="1"/>
  <c r="I83" i="21" s="1"/>
  <c r="G74" i="21"/>
  <c r="G67" i="21"/>
  <c r="H67" i="21" s="1"/>
  <c r="I67" i="21" s="1"/>
  <c r="G63" i="21"/>
  <c r="H63" i="21" s="1"/>
  <c r="I63" i="21" s="1"/>
  <c r="G62" i="21"/>
  <c r="G53" i="21"/>
  <c r="G47" i="21"/>
  <c r="G43" i="21"/>
  <c r="G42" i="21"/>
  <c r="H42" i="21" s="1"/>
  <c r="I42" i="21" s="1"/>
  <c r="G39" i="21"/>
  <c r="H39" i="21" s="1"/>
  <c r="I39" i="21" s="1"/>
  <c r="G21" i="21"/>
  <c r="H21" i="21" s="1"/>
  <c r="I21" i="21" s="1"/>
  <c r="G9" i="21"/>
  <c r="H9" i="21" s="1"/>
  <c r="I9" i="21" s="1"/>
  <c r="G8" i="21"/>
  <c r="G6" i="21"/>
  <c r="H6" i="21" s="1"/>
  <c r="I6" i="21" s="1"/>
  <c r="G145" i="21"/>
  <c r="H145" i="21" s="1"/>
  <c r="I145" i="21" s="1"/>
  <c r="G127" i="21"/>
  <c r="H127" i="21" s="1"/>
  <c r="I127" i="21" s="1"/>
  <c r="G115" i="21"/>
  <c r="G90" i="21"/>
  <c r="H90" i="21" s="1"/>
  <c r="I90" i="21" s="1"/>
  <c r="G88" i="21"/>
  <c r="G77" i="21"/>
  <c r="H77" i="21" s="1"/>
  <c r="I77" i="21" s="1"/>
  <c r="G71" i="21"/>
  <c r="G60" i="21"/>
  <c r="H60" i="21" s="1"/>
  <c r="I60" i="21" s="1"/>
  <c r="G54" i="21"/>
  <c r="G45" i="21"/>
  <c r="H45" i="21" s="1"/>
  <c r="I45" i="21" s="1"/>
  <c r="G36" i="21"/>
  <c r="H36" i="21" s="1"/>
  <c r="I36" i="21" s="1"/>
  <c r="G35" i="21"/>
  <c r="G33" i="21"/>
  <c r="H33" i="21" s="1"/>
  <c r="I33" i="21" s="1"/>
  <c r="G5" i="21"/>
  <c r="G3" i="21"/>
  <c r="H3" i="21" s="1"/>
  <c r="I3" i="21" s="1"/>
  <c r="G155" i="21"/>
  <c r="G121" i="21"/>
  <c r="G81" i="21"/>
  <c r="H81" i="21" s="1"/>
  <c r="I81" i="21" s="1"/>
  <c r="G79" i="21"/>
  <c r="G75" i="21"/>
  <c r="H75" i="21" s="1"/>
  <c r="I75" i="21" s="1"/>
  <c r="G105" i="21"/>
  <c r="H105" i="21" s="1"/>
  <c r="I105" i="21" s="1"/>
  <c r="G102" i="21"/>
  <c r="H102" i="21" s="1"/>
  <c r="I102" i="21" s="1"/>
  <c r="G80" i="21"/>
  <c r="H80" i="21" s="1"/>
  <c r="I80" i="21" s="1"/>
  <c r="G70" i="21"/>
  <c r="H70" i="21" s="1"/>
  <c r="I70" i="21" s="1"/>
  <c r="G16" i="21"/>
  <c r="H16" i="21" s="1"/>
  <c r="I16" i="21" s="1"/>
  <c r="G15" i="21"/>
  <c r="H15" i="21" s="1"/>
  <c r="I15" i="21" s="1"/>
  <c r="G29" i="21"/>
  <c r="G12" i="21"/>
  <c r="H12" i="21" s="1"/>
  <c r="I12" i="21" s="1"/>
  <c r="G19" i="21"/>
  <c r="H19" i="21" s="1"/>
  <c r="I19" i="21" s="1"/>
  <c r="G27" i="21"/>
  <c r="H27" i="21" s="1"/>
  <c r="I27" i="21" s="1"/>
  <c r="G30" i="21"/>
  <c r="H30" i="21" s="1"/>
  <c r="I30" i="21" s="1"/>
  <c r="AD40" i="21"/>
  <c r="AF40" i="21"/>
  <c r="G89" i="21"/>
  <c r="H89" i="21" s="1"/>
  <c r="I89" i="21" s="1"/>
  <c r="H2" i="21"/>
  <c r="H40" i="21"/>
  <c r="AD8" i="21"/>
  <c r="G14" i="21"/>
  <c r="G32" i="21"/>
  <c r="AF8" i="21"/>
  <c r="G10" i="21"/>
  <c r="H10" i="21" s="1"/>
  <c r="I10" i="21" s="1"/>
  <c r="G28" i="21"/>
  <c r="H28" i="21" s="1"/>
  <c r="I28" i="21" s="1"/>
  <c r="G56" i="21"/>
  <c r="G34" i="21"/>
  <c r="H34" i="21" s="1"/>
  <c r="I34" i="21" s="1"/>
  <c r="AD20" i="21"/>
  <c r="AF34" i="21"/>
  <c r="AD34" i="21"/>
  <c r="G66" i="21"/>
  <c r="H66" i="21" s="1"/>
  <c r="I66" i="21" s="1"/>
  <c r="G85" i="21"/>
  <c r="G97" i="21"/>
  <c r="M129" i="21" l="1"/>
  <c r="M112" i="21"/>
  <c r="J112" i="21"/>
  <c r="H112" i="21"/>
  <c r="M50" i="21"/>
  <c r="H52" i="21"/>
  <c r="J121" i="21"/>
  <c r="H121" i="21"/>
  <c r="M121" i="21"/>
  <c r="M53" i="21"/>
  <c r="H54" i="21"/>
  <c r="H47" i="21"/>
  <c r="J47" i="21"/>
  <c r="H109" i="21"/>
  <c r="M109" i="21"/>
  <c r="J109" i="21"/>
  <c r="M82" i="21"/>
  <c r="J82" i="21"/>
  <c r="H82" i="21"/>
  <c r="H100" i="21"/>
  <c r="M100" i="21"/>
  <c r="J100" i="21"/>
  <c r="M23" i="21"/>
  <c r="H23" i="21"/>
  <c r="J23" i="21"/>
  <c r="I50" i="21"/>
  <c r="M68" i="21"/>
  <c r="J68" i="21"/>
  <c r="H69" i="21"/>
  <c r="J94" i="21"/>
  <c r="M94" i="21"/>
  <c r="H94" i="21"/>
  <c r="H76" i="21"/>
  <c r="M76" i="21"/>
  <c r="J76" i="21"/>
  <c r="H62" i="21"/>
  <c r="J62" i="21"/>
  <c r="M62" i="21"/>
  <c r="M158" i="21"/>
  <c r="J158" i="21"/>
  <c r="H158" i="21"/>
  <c r="M152" i="21"/>
  <c r="J152" i="21"/>
  <c r="H152" i="21"/>
  <c r="H65" i="21"/>
  <c r="M65" i="21"/>
  <c r="J65" i="21"/>
  <c r="J143" i="21"/>
  <c r="H143" i="21"/>
  <c r="M143" i="21"/>
  <c r="J5" i="21"/>
  <c r="H5" i="21"/>
  <c r="M5" i="21"/>
  <c r="J131" i="21"/>
  <c r="H131" i="21"/>
  <c r="M131" i="21"/>
  <c r="H124" i="21"/>
  <c r="M124" i="21"/>
  <c r="J124" i="21"/>
  <c r="N26" i="21"/>
  <c r="K26" i="21"/>
  <c r="AA7" i="21" s="1"/>
  <c r="I26" i="21"/>
  <c r="I129" i="21"/>
  <c r="N129" i="21"/>
  <c r="K129" i="21"/>
  <c r="M85" i="21"/>
  <c r="J85" i="21"/>
  <c r="H85" i="21"/>
  <c r="M134" i="21"/>
  <c r="J134" i="21"/>
  <c r="H134" i="21"/>
  <c r="J32" i="21"/>
  <c r="H32" i="21"/>
  <c r="M32" i="21"/>
  <c r="M155" i="21"/>
  <c r="J155" i="21"/>
  <c r="H155" i="21"/>
  <c r="H59" i="21"/>
  <c r="J59" i="21"/>
  <c r="M59" i="21"/>
  <c r="H146" i="21"/>
  <c r="M146" i="21"/>
  <c r="J146" i="21"/>
  <c r="M88" i="21"/>
  <c r="J88" i="21"/>
  <c r="H88" i="21"/>
  <c r="M118" i="21"/>
  <c r="J118" i="21"/>
  <c r="H118" i="21"/>
  <c r="J137" i="21"/>
  <c r="H137" i="21"/>
  <c r="M137" i="21"/>
  <c r="J44" i="21"/>
  <c r="H46" i="21"/>
  <c r="M44" i="21"/>
  <c r="M106" i="21"/>
  <c r="J106" i="21"/>
  <c r="H106" i="21"/>
  <c r="M26" i="21"/>
  <c r="J129" i="21"/>
  <c r="J53" i="21"/>
  <c r="H53" i="21"/>
  <c r="H71" i="21"/>
  <c r="M71" i="21"/>
  <c r="J71" i="21"/>
  <c r="H17" i="21"/>
  <c r="M17" i="21"/>
  <c r="J17" i="21"/>
  <c r="H91" i="21"/>
  <c r="J91" i="21"/>
  <c r="M91" i="21"/>
  <c r="H56" i="21"/>
  <c r="M56" i="21"/>
  <c r="J56" i="21"/>
  <c r="J35" i="21"/>
  <c r="H35" i="21"/>
  <c r="M35" i="21"/>
  <c r="M74" i="21"/>
  <c r="J74" i="21"/>
  <c r="H74" i="21"/>
  <c r="M126" i="21"/>
  <c r="J126" i="21"/>
  <c r="H126" i="21"/>
  <c r="J103" i="21"/>
  <c r="H103" i="21"/>
  <c r="M103" i="21"/>
  <c r="H48" i="21"/>
  <c r="M47" i="21"/>
  <c r="H149" i="21"/>
  <c r="M149" i="21"/>
  <c r="J149" i="21"/>
  <c r="J38" i="21"/>
  <c r="J11" i="21"/>
  <c r="M11" i="21"/>
  <c r="H11" i="21"/>
  <c r="J26" i="21"/>
  <c r="H43" i="21"/>
  <c r="M41" i="21"/>
  <c r="J41" i="21"/>
  <c r="J14" i="21"/>
  <c r="H14" i="21"/>
  <c r="M14" i="21"/>
  <c r="H8" i="21"/>
  <c r="M8" i="21"/>
  <c r="J8" i="21"/>
  <c r="I40" i="21"/>
  <c r="N38" i="21"/>
  <c r="K38" i="21"/>
  <c r="AA5" i="21" s="1"/>
  <c r="N2" i="21"/>
  <c r="I2" i="21"/>
  <c r="K2" i="21"/>
  <c r="AA4" i="21" s="1"/>
  <c r="J97" i="21"/>
  <c r="H97" i="21"/>
  <c r="M97" i="21"/>
  <c r="J2" i="21"/>
  <c r="J29" i="21"/>
  <c r="M29" i="21"/>
  <c r="H29" i="21"/>
  <c r="M79" i="21"/>
  <c r="J79" i="21"/>
  <c r="H79" i="21"/>
  <c r="J115" i="21"/>
  <c r="H115" i="21"/>
  <c r="M115" i="21"/>
  <c r="M20" i="21"/>
  <c r="H20" i="21"/>
  <c r="J20" i="21"/>
  <c r="J140" i="21"/>
  <c r="M140" i="21" s="1"/>
  <c r="H140" i="21"/>
  <c r="M38" i="21"/>
  <c r="M2" i="21"/>
  <c r="N20" i="21" l="1"/>
  <c r="I20" i="21"/>
  <c r="K20" i="21"/>
  <c r="AA15" i="21" s="1"/>
  <c r="I74" i="21"/>
  <c r="N74" i="21"/>
  <c r="K74" i="21"/>
  <c r="I56" i="21"/>
  <c r="N56" i="21"/>
  <c r="K56" i="21"/>
  <c r="AA36" i="21" s="1"/>
  <c r="K94" i="21"/>
  <c r="AA43" i="21" s="1"/>
  <c r="I94" i="21"/>
  <c r="N94" i="21"/>
  <c r="I8" i="21"/>
  <c r="N8" i="21"/>
  <c r="K8" i="21"/>
  <c r="AA16" i="21" s="1"/>
  <c r="K11" i="21"/>
  <c r="AA22" i="21" s="1"/>
  <c r="I11" i="21"/>
  <c r="N11" i="21"/>
  <c r="I48" i="21"/>
  <c r="N47" i="21"/>
  <c r="K71" i="21"/>
  <c r="I71" i="21"/>
  <c r="N71" i="21"/>
  <c r="K134" i="21"/>
  <c r="AA8" i="21" s="1"/>
  <c r="I134" i="21"/>
  <c r="N134" i="21"/>
  <c r="L129" i="21"/>
  <c r="O129" i="21"/>
  <c r="N131" i="21"/>
  <c r="K131" i="21"/>
  <c r="I131" i="21"/>
  <c r="N23" i="21"/>
  <c r="K23" i="21"/>
  <c r="AA21" i="21" s="1"/>
  <c r="I23" i="21"/>
  <c r="I121" i="21"/>
  <c r="N121" i="21"/>
  <c r="K121" i="21"/>
  <c r="AA38" i="21" s="1"/>
  <c r="N44" i="21"/>
  <c r="K44" i="21"/>
  <c r="AA17" i="21" s="1"/>
  <c r="I46" i="21"/>
  <c r="N103" i="21"/>
  <c r="K103" i="21"/>
  <c r="AA6" i="21" s="1"/>
  <c r="I103" i="21"/>
  <c r="I65" i="21"/>
  <c r="N65" i="21"/>
  <c r="K65" i="21"/>
  <c r="N68" i="21"/>
  <c r="I69" i="21"/>
  <c r="K68" i="21"/>
  <c r="N109" i="21"/>
  <c r="K109" i="21"/>
  <c r="AA18" i="21" s="1"/>
  <c r="I109" i="21"/>
  <c r="I52" i="21"/>
  <c r="O50" i="21" s="1"/>
  <c r="N50" i="21"/>
  <c r="I35" i="21"/>
  <c r="K35" i="21"/>
  <c r="AA25" i="21" s="1"/>
  <c r="N35" i="21"/>
  <c r="N85" i="21"/>
  <c r="K85" i="21"/>
  <c r="I85" i="21"/>
  <c r="I5" i="21"/>
  <c r="N5" i="21"/>
  <c r="K5" i="21"/>
  <c r="AA10" i="21" s="1"/>
  <c r="N152" i="21"/>
  <c r="K152" i="21"/>
  <c r="I152" i="21"/>
  <c r="K62" i="21"/>
  <c r="AA48" i="21" s="1"/>
  <c r="I62" i="21"/>
  <c r="N62" i="21"/>
  <c r="O2" i="21"/>
  <c r="AC4" i="21" s="1"/>
  <c r="L2" i="21"/>
  <c r="AB4" i="21" s="1"/>
  <c r="I53" i="21"/>
  <c r="K53" i="21"/>
  <c r="AA30" i="21" s="1"/>
  <c r="I88" i="21"/>
  <c r="K88" i="21"/>
  <c r="AA31" i="21" s="1"/>
  <c r="N88" i="21"/>
  <c r="L26" i="21"/>
  <c r="AB7" i="21" s="1"/>
  <c r="O26" i="21"/>
  <c r="AC7" i="21" s="1"/>
  <c r="K14" i="21"/>
  <c r="AA3" i="21" s="1"/>
  <c r="I14" i="21"/>
  <c r="N14" i="21"/>
  <c r="K91" i="21"/>
  <c r="AA37" i="21" s="1"/>
  <c r="N91" i="21"/>
  <c r="I91" i="21"/>
  <c r="N155" i="21"/>
  <c r="K155" i="21"/>
  <c r="AA46" i="21" s="1"/>
  <c r="I155" i="21"/>
  <c r="N115" i="21"/>
  <c r="K115" i="21"/>
  <c r="I115" i="21"/>
  <c r="K126" i="21"/>
  <c r="AA50" i="21" s="1"/>
  <c r="I126" i="21"/>
  <c r="N126" i="21"/>
  <c r="I137" i="21"/>
  <c r="N137" i="21"/>
  <c r="K137" i="21"/>
  <c r="AA14" i="21" s="1"/>
  <c r="I100" i="21"/>
  <c r="N100" i="21"/>
  <c r="K100" i="21"/>
  <c r="I47" i="21"/>
  <c r="L47" i="21" s="1"/>
  <c r="AB23" i="21" s="1"/>
  <c r="K47" i="21"/>
  <c r="AA23" i="21" s="1"/>
  <c r="K112" i="21"/>
  <c r="AA24" i="21" s="1"/>
  <c r="I112" i="21"/>
  <c r="N112" i="21"/>
  <c r="O38" i="21"/>
  <c r="AC5" i="21" s="1"/>
  <c r="L38" i="21"/>
  <c r="AB5" i="21" s="1"/>
  <c r="K29" i="21"/>
  <c r="AA13" i="21" s="1"/>
  <c r="I29" i="21"/>
  <c r="N29" i="21"/>
  <c r="I59" i="21"/>
  <c r="N59" i="21"/>
  <c r="K59" i="21"/>
  <c r="AA42" i="21" s="1"/>
  <c r="N17" i="21"/>
  <c r="K17" i="21"/>
  <c r="AA9" i="21" s="1"/>
  <c r="I17" i="21"/>
  <c r="I106" i="21"/>
  <c r="N106" i="21"/>
  <c r="K106" i="21"/>
  <c r="AA12" i="21" s="1"/>
  <c r="K50" i="21"/>
  <c r="I82" i="21"/>
  <c r="N82" i="21"/>
  <c r="K82" i="21"/>
  <c r="AA41" i="21" s="1"/>
  <c r="I54" i="21"/>
  <c r="N53" i="21"/>
  <c r="K140" i="21"/>
  <c r="I140" i="21"/>
  <c r="N79" i="21"/>
  <c r="K79" i="21"/>
  <c r="AA35" i="21" s="1"/>
  <c r="I79" i="21"/>
  <c r="I97" i="21"/>
  <c r="N97" i="21"/>
  <c r="K97" i="21"/>
  <c r="AA49" i="21" s="1"/>
  <c r="I43" i="21"/>
  <c r="N41" i="21"/>
  <c r="K41" i="21"/>
  <c r="AA11" i="21" s="1"/>
  <c r="N149" i="21"/>
  <c r="K149" i="21"/>
  <c r="AA28" i="21" s="1"/>
  <c r="I149" i="21"/>
  <c r="K118" i="21"/>
  <c r="AA32" i="21" s="1"/>
  <c r="I118" i="21"/>
  <c r="N118" i="21"/>
  <c r="I146" i="21"/>
  <c r="N146" i="21"/>
  <c r="K146" i="21"/>
  <c r="AA40" i="21" s="1"/>
  <c r="K32" i="21"/>
  <c r="AA19" i="21" s="1"/>
  <c r="I32" i="21"/>
  <c r="N32" i="21"/>
  <c r="K124" i="21"/>
  <c r="AA44" i="21" s="1"/>
  <c r="I124" i="21"/>
  <c r="N124" i="21"/>
  <c r="I143" i="21"/>
  <c r="N143" i="21"/>
  <c r="K143" i="21"/>
  <c r="AA34" i="21" s="1"/>
  <c r="K158" i="21"/>
  <c r="AA2" i="21" s="1"/>
  <c r="I158" i="21"/>
  <c r="N158" i="21"/>
  <c r="N76" i="21"/>
  <c r="K76" i="21"/>
  <c r="AA29" i="21" s="1"/>
  <c r="I76" i="21"/>
  <c r="L50" i="21"/>
  <c r="L53" i="21" l="1"/>
  <c r="AB30" i="21" s="1"/>
  <c r="L82" i="21"/>
  <c r="AB41" i="21" s="1"/>
  <c r="O82" i="21"/>
  <c r="AC41" i="21" s="1"/>
  <c r="O14" i="21"/>
  <c r="AC3" i="21" s="1"/>
  <c r="L14" i="21"/>
  <c r="AB3" i="21" s="1"/>
  <c r="O68" i="21"/>
  <c r="L68" i="21"/>
  <c r="O44" i="21"/>
  <c r="AC17" i="21" s="1"/>
  <c r="L44" i="21"/>
  <c r="AB17" i="21" s="1"/>
  <c r="O76" i="21"/>
  <c r="AC29" i="21" s="1"/>
  <c r="L76" i="21"/>
  <c r="AB29" i="21" s="1"/>
  <c r="O143" i="21"/>
  <c r="AC34" i="21" s="1"/>
  <c r="L143" i="21"/>
  <c r="AB34" i="21" s="1"/>
  <c r="O112" i="21"/>
  <c r="AC24" i="21" s="1"/>
  <c r="L112" i="21"/>
  <c r="AB24" i="21" s="1"/>
  <c r="L155" i="21"/>
  <c r="AB46" i="21" s="1"/>
  <c r="O155" i="21"/>
  <c r="AC46" i="21" s="1"/>
  <c r="O35" i="21"/>
  <c r="AC25" i="21" s="1"/>
  <c r="L35" i="21"/>
  <c r="AB25" i="21" s="1"/>
  <c r="L131" i="21"/>
  <c r="O131" i="21"/>
  <c r="L56" i="21"/>
  <c r="AB36" i="21" s="1"/>
  <c r="O56" i="21"/>
  <c r="AC36" i="21" s="1"/>
  <c r="O146" i="21"/>
  <c r="AC40" i="21" s="1"/>
  <c r="L146" i="21"/>
  <c r="AB40" i="21" s="1"/>
  <c r="L137" i="21"/>
  <c r="AB14" i="21" s="1"/>
  <c r="O137" i="21"/>
  <c r="AC14" i="21" s="1"/>
  <c r="O118" i="21"/>
  <c r="AC32" i="21" s="1"/>
  <c r="L118" i="21"/>
  <c r="AB32" i="21" s="1"/>
  <c r="O106" i="21"/>
  <c r="AC12" i="21" s="1"/>
  <c r="L106" i="21"/>
  <c r="AB12" i="21" s="1"/>
  <c r="L29" i="21"/>
  <c r="AB13" i="21" s="1"/>
  <c r="O29" i="21"/>
  <c r="AC13" i="21" s="1"/>
  <c r="O126" i="21"/>
  <c r="AC50" i="21" s="1"/>
  <c r="L126" i="21"/>
  <c r="AB50" i="21" s="1"/>
  <c r="L91" i="21"/>
  <c r="AB37" i="21" s="1"/>
  <c r="O91" i="21"/>
  <c r="AC37" i="21" s="1"/>
  <c r="L62" i="21"/>
  <c r="AB48" i="21" s="1"/>
  <c r="O62" i="21"/>
  <c r="AC48" i="21" s="1"/>
  <c r="O85" i="21"/>
  <c r="L85" i="21"/>
  <c r="L109" i="21"/>
  <c r="AB18" i="21" s="1"/>
  <c r="O109" i="21"/>
  <c r="AC18" i="21" s="1"/>
  <c r="L65" i="21"/>
  <c r="O65" i="21"/>
  <c r="L74" i="21"/>
  <c r="O74" i="21"/>
  <c r="N140" i="21"/>
  <c r="AA20" i="21"/>
  <c r="O5" i="21"/>
  <c r="AC10" i="21" s="1"/>
  <c r="L5" i="21"/>
  <c r="AB10" i="21" s="1"/>
  <c r="O53" i="21"/>
  <c r="AC30" i="21" s="1"/>
  <c r="O17" i="21"/>
  <c r="AC9" i="21" s="1"/>
  <c r="L17" i="21"/>
  <c r="AB9" i="21" s="1"/>
  <c r="O103" i="21"/>
  <c r="AC6" i="21" s="1"/>
  <c r="L103" i="21"/>
  <c r="AB6" i="21" s="1"/>
  <c r="L121" i="21"/>
  <c r="AB38" i="21" s="1"/>
  <c r="O121" i="21"/>
  <c r="AC38" i="21" s="1"/>
  <c r="O47" i="21"/>
  <c r="AC23" i="21" s="1"/>
  <c r="O94" i="21"/>
  <c r="AC43" i="21" s="1"/>
  <c r="L94" i="21"/>
  <c r="AB43" i="21" s="1"/>
  <c r="O140" i="21"/>
  <c r="AC20" i="21" s="1"/>
  <c r="L140" i="21"/>
  <c r="AB20" i="21" s="1"/>
  <c r="L71" i="21"/>
  <c r="O71" i="21"/>
  <c r="O149" i="21"/>
  <c r="AC28" i="21" s="1"/>
  <c r="L149" i="21"/>
  <c r="AB28" i="21" s="1"/>
  <c r="L115" i="21"/>
  <c r="O115" i="21"/>
  <c r="L88" i="21"/>
  <c r="AB31" i="21" s="1"/>
  <c r="O88" i="21"/>
  <c r="AC31" i="21" s="1"/>
  <c r="O152" i="21"/>
  <c r="L152" i="21"/>
  <c r="L23" i="21"/>
  <c r="AB21" i="21" s="1"/>
  <c r="O23" i="21"/>
  <c r="AC21" i="21" s="1"/>
  <c r="O20" i="21"/>
  <c r="AC15" i="21" s="1"/>
  <c r="L20" i="21"/>
  <c r="AB15" i="21" s="1"/>
  <c r="O59" i="21"/>
  <c r="AC42" i="21" s="1"/>
  <c r="L59" i="21"/>
  <c r="AB42" i="21" s="1"/>
  <c r="O124" i="21"/>
  <c r="AC44" i="21" s="1"/>
  <c r="L124" i="21"/>
  <c r="AB44" i="21" s="1"/>
  <c r="L41" i="21"/>
  <c r="AB11" i="21" s="1"/>
  <c r="O41" i="21"/>
  <c r="AC11" i="21" s="1"/>
  <c r="O8" i="21"/>
  <c r="AC16" i="21" s="1"/>
  <c r="L8" i="21"/>
  <c r="AB16" i="21" s="1"/>
  <c r="L158" i="21"/>
  <c r="AB2" i="21" s="1"/>
  <c r="O158" i="21"/>
  <c r="AC2" i="21" s="1"/>
  <c r="O32" i="21"/>
  <c r="AC19" i="21" s="1"/>
  <c r="L32" i="21"/>
  <c r="AB19" i="21" s="1"/>
  <c r="O97" i="21"/>
  <c r="AC49" i="21" s="1"/>
  <c r="L97" i="21"/>
  <c r="AB49" i="21" s="1"/>
  <c r="L79" i="21"/>
  <c r="AB35" i="21" s="1"/>
  <c r="O79" i="21"/>
  <c r="AC35" i="21" s="1"/>
  <c r="O100" i="21"/>
  <c r="L100" i="21"/>
  <c r="O134" i="21"/>
  <c r="AC8" i="21" s="1"/>
  <c r="L134" i="21"/>
  <c r="AB8" i="21" s="1"/>
  <c r="L11" i="21"/>
  <c r="AB22" i="21" s="1"/>
  <c r="O11" i="21"/>
  <c r="AC22" i="21" s="1"/>
  <c r="AG28" i="21" l="1"/>
  <c r="AE28" i="21"/>
  <c r="AE34" i="21"/>
  <c r="AG34" i="21"/>
  <c r="AE8" i="21"/>
  <c r="AG8" i="21"/>
  <c r="AG14" i="21"/>
  <c r="AE14" i="21"/>
  <c r="AE20" i="21"/>
  <c r="AG20" i="21"/>
  <c r="AG40" i="21"/>
  <c r="AE40" i="21"/>
  <c r="AG2" i="21"/>
  <c r="AE2" i="21"/>
  <c r="AG46" i="21"/>
  <c r="AE46" i="21"/>
  <c r="E22" i="18" l="1"/>
  <c r="E29" i="18" s="1"/>
  <c r="E15" i="18"/>
  <c r="G15" i="18" s="1"/>
  <c r="E14" i="18"/>
  <c r="E21" i="18" s="1"/>
  <c r="E13" i="18"/>
  <c r="E20" i="18" s="1"/>
  <c r="E12" i="18"/>
  <c r="E19" i="18" s="1"/>
  <c r="E11" i="18"/>
  <c r="G11" i="18" s="1"/>
  <c r="E10" i="18"/>
  <c r="E17" i="18" s="1"/>
  <c r="E9" i="18"/>
  <c r="E16" i="18" s="1"/>
  <c r="G8" i="18"/>
  <c r="G7" i="18"/>
  <c r="G6" i="18"/>
  <c r="G5" i="18"/>
  <c r="G4" i="18"/>
  <c r="G3" i="18"/>
  <c r="G2" i="18"/>
  <c r="D48" i="17"/>
  <c r="E19" i="17"/>
  <c r="E25" i="17" s="1"/>
  <c r="E18" i="17"/>
  <c r="E24" i="17" s="1"/>
  <c r="E30" i="17" s="1"/>
  <c r="E17" i="17"/>
  <c r="G17" i="17" s="1"/>
  <c r="E16" i="17"/>
  <c r="E22" i="17" s="1"/>
  <c r="E15" i="17"/>
  <c r="G15" i="17" s="1"/>
  <c r="E14" i="17"/>
  <c r="E20" i="17" s="1"/>
  <c r="E26" i="17" s="1"/>
  <c r="E13" i="17"/>
  <c r="G13" i="17" s="1"/>
  <c r="E12" i="17"/>
  <c r="G12" i="17" s="1"/>
  <c r="E11" i="17"/>
  <c r="G11" i="17" s="1"/>
  <c r="E10" i="17"/>
  <c r="G10" i="17" s="1"/>
  <c r="E9" i="17"/>
  <c r="G9" i="17" s="1"/>
  <c r="E8" i="17"/>
  <c r="G8" i="17" s="1"/>
  <c r="E7" i="17"/>
  <c r="G7" i="17" s="1"/>
  <c r="E6" i="17"/>
  <c r="G6" i="17" s="1"/>
  <c r="E5" i="17"/>
  <c r="G5" i="17" s="1"/>
  <c r="E4" i="17"/>
  <c r="G4" i="17" s="1"/>
  <c r="E3" i="17"/>
  <c r="G3" i="17" s="1"/>
  <c r="E2" i="17"/>
  <c r="G2" i="17" s="1"/>
  <c r="H3" i="16"/>
  <c r="H2" i="16"/>
  <c r="F73" i="15"/>
  <c r="F72" i="15"/>
  <c r="F71" i="15"/>
  <c r="F70" i="15"/>
  <c r="F69" i="15"/>
  <c r="F68" i="15"/>
  <c r="F67" i="15"/>
  <c r="N66" i="15"/>
  <c r="M66" i="15"/>
  <c r="L66" i="15"/>
  <c r="K66" i="15"/>
  <c r="F66" i="15"/>
  <c r="N65" i="15"/>
  <c r="M65" i="15"/>
  <c r="L65" i="15"/>
  <c r="K65" i="15"/>
  <c r="F65" i="15"/>
  <c r="N64" i="15"/>
  <c r="N68" i="15" s="1"/>
  <c r="M64" i="15"/>
  <c r="M68" i="15" s="1"/>
  <c r="L64" i="15"/>
  <c r="L68" i="15" s="1"/>
  <c r="K64" i="15"/>
  <c r="K68" i="15" s="1"/>
  <c r="F64" i="15"/>
  <c r="F63" i="15"/>
  <c r="F62" i="15"/>
  <c r="F61" i="15"/>
  <c r="F60" i="15"/>
  <c r="F59" i="15"/>
  <c r="F58" i="15"/>
  <c r="F57" i="15"/>
  <c r="F56" i="15"/>
  <c r="M6" i="15"/>
  <c r="M7" i="15" s="1"/>
  <c r="M5" i="15"/>
  <c r="G18" i="17" l="1"/>
  <c r="G14" i="17"/>
  <c r="E23" i="17"/>
  <c r="E29" i="17" s="1"/>
  <c r="G29" i="17" s="1"/>
  <c r="H4" i="16"/>
  <c r="G20" i="18"/>
  <c r="E27" i="18"/>
  <c r="G19" i="18"/>
  <c r="E26" i="18"/>
  <c r="G29" i="18"/>
  <c r="E36" i="18"/>
  <c r="G16" i="18"/>
  <c r="E23" i="18"/>
  <c r="E28" i="18"/>
  <c r="G21" i="18"/>
  <c r="G17" i="18"/>
  <c r="E24" i="18"/>
  <c r="G14" i="18"/>
  <c r="E18" i="18"/>
  <c r="G9" i="18"/>
  <c r="G22" i="18"/>
  <c r="G12" i="18"/>
  <c r="G10" i="18"/>
  <c r="G13" i="18"/>
  <c r="G25" i="17"/>
  <c r="E31" i="17"/>
  <c r="G26" i="17"/>
  <c r="E32" i="17"/>
  <c r="E28" i="17"/>
  <c r="G22" i="17"/>
  <c r="G30" i="17"/>
  <c r="E36" i="17"/>
  <c r="G16" i="17"/>
  <c r="G20" i="17"/>
  <c r="G24" i="17"/>
  <c r="G19" i="17"/>
  <c r="E21" i="17"/>
  <c r="E35" i="17" l="1"/>
  <c r="E41" i="17" s="1"/>
  <c r="G41" i="17" s="1"/>
  <c r="G23" i="17"/>
  <c r="E25" i="18"/>
  <c r="G18" i="18"/>
  <c r="G23" i="18"/>
  <c r="E30" i="18"/>
  <c r="G24" i="18"/>
  <c r="E31" i="18"/>
  <c r="G27" i="18"/>
  <c r="E34" i="18"/>
  <c r="G36" i="18"/>
  <c r="E43" i="18"/>
  <c r="E33" i="18"/>
  <c r="G26" i="18"/>
  <c r="G28" i="18"/>
  <c r="E35" i="18"/>
  <c r="G35" i="17"/>
  <c r="E34" i="17"/>
  <c r="G28" i="17"/>
  <c r="G21" i="17"/>
  <c r="E27" i="17"/>
  <c r="E38" i="17"/>
  <c r="G38" i="17" s="1"/>
  <c r="G32" i="17"/>
  <c r="G36" i="17"/>
  <c r="E42" i="17"/>
  <c r="G42" i="17" s="1"/>
  <c r="E37" i="17"/>
  <c r="G31" i="17"/>
  <c r="E41" i="18" l="1"/>
  <c r="G34" i="18"/>
  <c r="G35" i="18"/>
  <c r="E42" i="18"/>
  <c r="G31" i="18"/>
  <c r="E38" i="18"/>
  <c r="E37" i="18"/>
  <c r="G30" i="18"/>
  <c r="E40" i="18"/>
  <c r="G33" i="18"/>
  <c r="G43" i="18"/>
  <c r="E50" i="18"/>
  <c r="G50" i="18" s="1"/>
  <c r="E32" i="18"/>
  <c r="G25" i="18"/>
  <c r="G27" i="17"/>
  <c r="E33" i="17"/>
  <c r="E40" i="17"/>
  <c r="G40" i="17" s="1"/>
  <c r="G34" i="17"/>
  <c r="G37" i="17"/>
  <c r="E43" i="17"/>
  <c r="G43" i="17" s="1"/>
  <c r="G40" i="18" l="1"/>
  <c r="E47" i="18"/>
  <c r="G47" i="18" s="1"/>
  <c r="E48" i="18"/>
  <c r="G48" i="18" s="1"/>
  <c r="G41" i="18"/>
  <c r="E44" i="18"/>
  <c r="G44" i="18" s="1"/>
  <c r="G37" i="18"/>
  <c r="E45" i="18"/>
  <c r="G45" i="18" s="1"/>
  <c r="G38" i="18"/>
  <c r="G32" i="18"/>
  <c r="E39" i="18"/>
  <c r="E49" i="18"/>
  <c r="G49" i="18" s="1"/>
  <c r="G42" i="18"/>
  <c r="G33" i="17"/>
  <c r="E39" i="17"/>
  <c r="G39" i="17" s="1"/>
  <c r="G39" i="18" l="1"/>
  <c r="E46" i="18"/>
  <c r="G46" i="18" s="1"/>
  <c r="B144" i="14" l="1"/>
  <c r="B143" i="14"/>
  <c r="D137" i="14"/>
  <c r="D136" i="14"/>
  <c r="D135" i="14"/>
  <c r="D134" i="14"/>
  <c r="D133" i="14"/>
  <c r="M117" i="14"/>
  <c r="L117" i="14"/>
  <c r="K117" i="14"/>
  <c r="J117" i="14"/>
  <c r="I117" i="14"/>
  <c r="M116" i="14"/>
  <c r="L116" i="14"/>
  <c r="K116" i="14"/>
  <c r="J116" i="14"/>
  <c r="I116" i="14"/>
  <c r="M115" i="14"/>
  <c r="L115" i="14"/>
  <c r="K115" i="14"/>
  <c r="J115" i="14"/>
  <c r="I115" i="14"/>
  <c r="M114" i="14"/>
  <c r="L114" i="14"/>
  <c r="K114" i="14"/>
  <c r="J114" i="14"/>
  <c r="I114" i="14"/>
  <c r="M113" i="14"/>
  <c r="L113" i="14"/>
  <c r="K113" i="14"/>
  <c r="J113" i="14"/>
  <c r="I113" i="14"/>
  <c r="Q107" i="14"/>
  <c r="AF106" i="14"/>
  <c r="AF107" i="14" s="1"/>
  <c r="AE106" i="14"/>
  <c r="AD106" i="14"/>
  <c r="AC106" i="14"/>
  <c r="AB106" i="14"/>
  <c r="AA106" i="14"/>
  <c r="AA107" i="14" s="1"/>
  <c r="Z106" i="14"/>
  <c r="Y106" i="14"/>
  <c r="Y107" i="14" s="1"/>
  <c r="X106" i="14"/>
  <c r="X107" i="14" s="1"/>
  <c r="W106" i="14"/>
  <c r="V106" i="14"/>
  <c r="U106" i="14"/>
  <c r="T106" i="14"/>
  <c r="S106" i="14"/>
  <c r="S107" i="14" s="1"/>
  <c r="R106" i="14"/>
  <c r="Q106" i="14"/>
  <c r="P106" i="14"/>
  <c r="P107" i="14" s="1"/>
  <c r="O106" i="14"/>
  <c r="N106" i="14"/>
  <c r="M106" i="14"/>
  <c r="L106" i="14"/>
  <c r="K106" i="14"/>
  <c r="K107" i="14" s="1"/>
  <c r="J106" i="14"/>
  <c r="I106" i="14"/>
  <c r="I107" i="14" s="1"/>
  <c r="H106" i="14"/>
  <c r="H107" i="14" s="1"/>
  <c r="G106" i="14"/>
  <c r="F106" i="14"/>
  <c r="E106" i="14"/>
  <c r="D106" i="14"/>
  <c r="AF105" i="14"/>
  <c r="AE105" i="14"/>
  <c r="AD105" i="14"/>
  <c r="AC105" i="14"/>
  <c r="AB105" i="14"/>
  <c r="AA105" i="14"/>
  <c r="Z105" i="14"/>
  <c r="Y105" i="14"/>
  <c r="X105" i="14"/>
  <c r="W105" i="14"/>
  <c r="V105" i="14"/>
  <c r="U105" i="14"/>
  <c r="T105" i="14"/>
  <c r="S105" i="14"/>
  <c r="R105" i="14"/>
  <c r="Q105" i="14"/>
  <c r="P105" i="14"/>
  <c r="O105" i="14"/>
  <c r="N105" i="14"/>
  <c r="M105" i="14"/>
  <c r="L105" i="14"/>
  <c r="K105" i="14"/>
  <c r="J105" i="14"/>
  <c r="I105" i="14"/>
  <c r="H105" i="14"/>
  <c r="G105" i="14"/>
  <c r="F105" i="14"/>
  <c r="E105" i="14"/>
  <c r="D105" i="14"/>
  <c r="P104" i="14"/>
  <c r="AF103" i="14"/>
  <c r="AF104" i="14" s="1"/>
  <c r="AE103" i="14"/>
  <c r="AE104" i="14" s="1"/>
  <c r="AD103" i="14"/>
  <c r="AD104" i="14" s="1"/>
  <c r="AC103" i="14"/>
  <c r="AC104" i="14" s="1"/>
  <c r="AB103" i="14"/>
  <c r="AA103" i="14"/>
  <c r="Z103" i="14"/>
  <c r="Z104" i="14" s="1"/>
  <c r="Y103" i="14"/>
  <c r="X103" i="14"/>
  <c r="X111" i="14" s="1"/>
  <c r="W103" i="14"/>
  <c r="W104" i="14" s="1"/>
  <c r="V103" i="14"/>
  <c r="V104" i="14" s="1"/>
  <c r="U103" i="14"/>
  <c r="U104" i="14" s="1"/>
  <c r="T103" i="14"/>
  <c r="S103" i="14"/>
  <c r="R103" i="14"/>
  <c r="R104" i="14" s="1"/>
  <c r="Q103" i="14"/>
  <c r="P103" i="14"/>
  <c r="O103" i="14"/>
  <c r="O104" i="14" s="1"/>
  <c r="N103" i="14"/>
  <c r="N104" i="14" s="1"/>
  <c r="M103" i="14"/>
  <c r="M104" i="14" s="1"/>
  <c r="L103" i="14"/>
  <c r="K103" i="14"/>
  <c r="J103" i="14"/>
  <c r="J104" i="14" s="1"/>
  <c r="I103" i="14"/>
  <c r="H103" i="14"/>
  <c r="H104" i="14" s="1"/>
  <c r="G103" i="14"/>
  <c r="G104" i="14" s="1"/>
  <c r="F103" i="14"/>
  <c r="F104" i="14" s="1"/>
  <c r="E103" i="14"/>
  <c r="E104" i="14" s="1"/>
  <c r="D103" i="14"/>
  <c r="AF102" i="14"/>
  <c r="AE102" i="14"/>
  <c r="AD102" i="14"/>
  <c r="AC102" i="14"/>
  <c r="AB102" i="14"/>
  <c r="AA102" i="14"/>
  <c r="Z102" i="14"/>
  <c r="Y102" i="14"/>
  <c r="Y104" i="14" s="1"/>
  <c r="X102" i="14"/>
  <c r="W102" i="14"/>
  <c r="V102" i="14"/>
  <c r="U102" i="14"/>
  <c r="T102" i="14"/>
  <c r="S102" i="14"/>
  <c r="R102" i="14"/>
  <c r="Q102" i="14"/>
  <c r="Q104" i="14" s="1"/>
  <c r="P102" i="14"/>
  <c r="O102" i="14"/>
  <c r="N102" i="14"/>
  <c r="M102" i="14"/>
  <c r="L102" i="14"/>
  <c r="K102" i="14"/>
  <c r="J102" i="14"/>
  <c r="I102" i="14"/>
  <c r="I104" i="14" s="1"/>
  <c r="H102" i="14"/>
  <c r="G102" i="14"/>
  <c r="F102" i="14"/>
  <c r="E102" i="14"/>
  <c r="D102" i="14"/>
  <c r="F15" i="14"/>
  <c r="E15" i="14"/>
  <c r="D15" i="14"/>
  <c r="C15" i="14"/>
  <c r="B15" i="14"/>
  <c r="A96" i="11"/>
  <c r="X67" i="11"/>
  <c r="W67" i="11"/>
  <c r="V67" i="11"/>
  <c r="U67" i="11"/>
  <c r="T67" i="11"/>
  <c r="R67" i="11"/>
  <c r="AA67" i="11" s="1"/>
  <c r="X66" i="11"/>
  <c r="V66" i="11"/>
  <c r="U66" i="11"/>
  <c r="T66" i="11"/>
  <c r="S66" i="11"/>
  <c r="X61" i="11"/>
  <c r="V61" i="11"/>
  <c r="T61" i="11"/>
  <c r="S61" i="11"/>
  <c r="R61" i="11"/>
  <c r="X60" i="11"/>
  <c r="V60" i="11"/>
  <c r="T60" i="11"/>
  <c r="R60" i="11"/>
  <c r="V59" i="11"/>
  <c r="T59" i="11"/>
  <c r="S59" i="11"/>
  <c r="R59" i="11"/>
  <c r="X52" i="11"/>
  <c r="W52" i="11"/>
  <c r="R52" i="11"/>
  <c r="X51" i="11"/>
  <c r="W51" i="11"/>
  <c r="V51" i="11"/>
  <c r="U51" i="11"/>
  <c r="T51" i="11"/>
  <c r="R51" i="11"/>
  <c r="X50" i="11"/>
  <c r="W50" i="11"/>
  <c r="V50" i="11"/>
  <c r="U50" i="11"/>
  <c r="T50" i="11"/>
  <c r="S50" i="11"/>
  <c r="X43" i="11"/>
  <c r="V43" i="11"/>
  <c r="T43" i="11"/>
  <c r="S43" i="11"/>
  <c r="R43" i="11"/>
  <c r="AT43" i="11" s="1"/>
  <c r="X42" i="11"/>
  <c r="W42" i="11"/>
  <c r="T42" i="11"/>
  <c r="X41" i="11"/>
  <c r="W41" i="11"/>
  <c r="V41" i="11"/>
  <c r="U41" i="11"/>
  <c r="AD41" i="11" s="1"/>
  <c r="R41" i="11"/>
  <c r="AT41" i="11" s="1"/>
  <c r="X58" i="11"/>
  <c r="W58" i="11"/>
  <c r="V58" i="11"/>
  <c r="U58" i="11"/>
  <c r="S58" i="11"/>
  <c r="R58" i="11"/>
  <c r="X57" i="11"/>
  <c r="V57" i="11"/>
  <c r="T57" i="11"/>
  <c r="S57" i="11"/>
  <c r="R57" i="11"/>
  <c r="AA57" i="11" s="1"/>
  <c r="AK57" i="11" s="1"/>
  <c r="X56" i="11"/>
  <c r="W56" i="11"/>
  <c r="V56" i="11"/>
  <c r="T56" i="11"/>
  <c r="R56" i="11"/>
  <c r="AA56" i="11" s="1"/>
  <c r="AK56" i="11" s="1"/>
  <c r="AD77" i="11"/>
  <c r="W49" i="11"/>
  <c r="V49" i="11"/>
  <c r="U49" i="11"/>
  <c r="T49" i="11"/>
  <c r="S49" i="11"/>
  <c r="R49" i="11"/>
  <c r="AD76" i="11"/>
  <c r="X48" i="11"/>
  <c r="V48" i="11"/>
  <c r="U48" i="11"/>
  <c r="T48" i="11"/>
  <c r="S48" i="11"/>
  <c r="R48" i="11"/>
  <c r="AA48" i="11" s="1"/>
  <c r="AK48" i="11" s="1"/>
  <c r="X47" i="11"/>
  <c r="W47" i="11"/>
  <c r="V47" i="11"/>
  <c r="U47" i="11"/>
  <c r="T47" i="11"/>
  <c r="S47" i="11"/>
  <c r="AB47" i="11" s="1"/>
  <c r="R47" i="11"/>
  <c r="AT47" i="11" s="1"/>
  <c r="V40" i="11"/>
  <c r="U40" i="11"/>
  <c r="T40" i="11"/>
  <c r="S40" i="11"/>
  <c r="R40" i="11"/>
  <c r="AA40" i="11" s="1"/>
  <c r="AK40" i="11" s="1"/>
  <c r="X39" i="11"/>
  <c r="W39" i="11"/>
  <c r="V39" i="11"/>
  <c r="S39" i="11"/>
  <c r="X38" i="11"/>
  <c r="W38" i="11"/>
  <c r="V38" i="11"/>
  <c r="U38" i="11"/>
  <c r="R38" i="11"/>
  <c r="AT38" i="11" s="1"/>
  <c r="X55" i="11"/>
  <c r="AG55" i="11" s="1"/>
  <c r="W55" i="11"/>
  <c r="V55" i="11"/>
  <c r="U55" i="11"/>
  <c r="T55" i="11"/>
  <c r="S55" i="11"/>
  <c r="R55" i="11"/>
  <c r="AT55" i="11" s="1"/>
  <c r="R68" i="11"/>
  <c r="AA68" i="11" s="1"/>
  <c r="X54" i="11"/>
  <c r="W54" i="11"/>
  <c r="V54" i="11"/>
  <c r="U54" i="11"/>
  <c r="T54" i="11"/>
  <c r="R54" i="11"/>
  <c r="S67" i="11"/>
  <c r="W66" i="11"/>
  <c r="R66" i="11"/>
  <c r="AA66" i="11" s="1"/>
  <c r="V53" i="11"/>
  <c r="U53" i="11"/>
  <c r="S53" i="11"/>
  <c r="X46" i="11"/>
  <c r="W46" i="11"/>
  <c r="V46" i="11"/>
  <c r="S46" i="11"/>
  <c r="R46" i="11"/>
  <c r="W45" i="11"/>
  <c r="V45" i="11"/>
  <c r="U45" i="11"/>
  <c r="AD45" i="11" s="1"/>
  <c r="R45" i="11"/>
  <c r="AA45" i="11" s="1"/>
  <c r="AK45" i="11" s="1"/>
  <c r="W44" i="11"/>
  <c r="V44" i="11"/>
  <c r="U44" i="11"/>
  <c r="T44" i="11"/>
  <c r="S44" i="11"/>
  <c r="W61" i="11"/>
  <c r="U61" i="11"/>
  <c r="X37" i="11"/>
  <c r="V37" i="11"/>
  <c r="U37" i="11"/>
  <c r="W60" i="11"/>
  <c r="U60" i="11"/>
  <c r="S60" i="11"/>
  <c r="W36" i="11"/>
  <c r="V36" i="11"/>
  <c r="T36" i="11"/>
  <c r="S36" i="11"/>
  <c r="AB36" i="11" s="1"/>
  <c r="R36" i="11"/>
  <c r="AT36" i="11" s="1"/>
  <c r="X59" i="11"/>
  <c r="W59" i="11"/>
  <c r="U59" i="11"/>
  <c r="X35" i="11"/>
  <c r="AG35" i="11" s="1"/>
  <c r="W35" i="11"/>
  <c r="V35" i="11"/>
  <c r="T35" i="11"/>
  <c r="S35" i="11"/>
  <c r="T58" i="11"/>
  <c r="W30" i="11"/>
  <c r="V30" i="11"/>
  <c r="BC30" i="11" s="1"/>
  <c r="T30" i="11"/>
  <c r="S30" i="11"/>
  <c r="AZ30" i="11" s="1"/>
  <c r="R30" i="11"/>
  <c r="AA30" i="11" s="1"/>
  <c r="AK30" i="11" s="1"/>
  <c r="AT57" i="11"/>
  <c r="W57" i="11"/>
  <c r="U57" i="11"/>
  <c r="X29" i="11"/>
  <c r="V29" i="11"/>
  <c r="T29" i="11"/>
  <c r="S29" i="11"/>
  <c r="R29" i="11"/>
  <c r="AY29" i="11" s="1"/>
  <c r="U56" i="11"/>
  <c r="S56" i="11"/>
  <c r="X28" i="11"/>
  <c r="W28" i="11"/>
  <c r="V28" i="11"/>
  <c r="U28" i="11"/>
  <c r="S28" i="11"/>
  <c r="AZ28" i="11" s="1"/>
  <c r="BH55" i="11"/>
  <c r="BH54" i="11"/>
  <c r="S54" i="11"/>
  <c r="BH53" i="11"/>
  <c r="X53" i="11"/>
  <c r="W53" i="11"/>
  <c r="T53" i="11"/>
  <c r="R53" i="11"/>
  <c r="X21" i="11"/>
  <c r="W21" i="11"/>
  <c r="BH52" i="11"/>
  <c r="V52" i="11"/>
  <c r="U52" i="11"/>
  <c r="T52" i="11"/>
  <c r="AC52" i="11" s="1"/>
  <c r="S52" i="11"/>
  <c r="X20" i="11"/>
  <c r="V20" i="11"/>
  <c r="BC20" i="11" s="1"/>
  <c r="U20" i="11"/>
  <c r="BB20" i="11" s="1"/>
  <c r="S20" i="11"/>
  <c r="BH51" i="11"/>
  <c r="S51" i="11"/>
  <c r="X19" i="11"/>
  <c r="W19" i="11"/>
  <c r="U19" i="11"/>
  <c r="T19" i="11"/>
  <c r="BA19" i="11" s="1"/>
  <c r="S19" i="11"/>
  <c r="R19" i="11"/>
  <c r="AY19" i="11" s="1"/>
  <c r="AA19" i="11" s="1"/>
  <c r="AK19" i="11" s="1"/>
  <c r="BH50" i="11"/>
  <c r="R50" i="11"/>
  <c r="W12" i="11"/>
  <c r="BD12" i="11" s="1"/>
  <c r="T12" i="11"/>
  <c r="BA12" i="11" s="1"/>
  <c r="S12" i="11"/>
  <c r="R12" i="11"/>
  <c r="BH49" i="11"/>
  <c r="X49" i="11"/>
  <c r="V11" i="11"/>
  <c r="BC11" i="11" s="1"/>
  <c r="U11" i="11"/>
  <c r="BH48" i="11"/>
  <c r="W48" i="11"/>
  <c r="BH47" i="11"/>
  <c r="U46" i="11"/>
  <c r="T46" i="11"/>
  <c r="X10" i="11"/>
  <c r="U10" i="11"/>
  <c r="T10" i="11"/>
  <c r="R10" i="11"/>
  <c r="AY10" i="11" s="1"/>
  <c r="X45" i="11"/>
  <c r="T45" i="11"/>
  <c r="S45" i="11"/>
  <c r="X27" i="11"/>
  <c r="V27" i="11"/>
  <c r="BC27" i="11" s="1"/>
  <c r="U27" i="11"/>
  <c r="S27" i="11"/>
  <c r="R27" i="11"/>
  <c r="AY27" i="11" s="1"/>
  <c r="X44" i="11"/>
  <c r="R44" i="11"/>
  <c r="W26" i="11"/>
  <c r="U26" i="11"/>
  <c r="T26" i="11"/>
  <c r="R26" i="11"/>
  <c r="AY26" i="11" s="1"/>
  <c r="W43" i="11"/>
  <c r="U43" i="11"/>
  <c r="V42" i="11"/>
  <c r="U42" i="11"/>
  <c r="S42" i="11"/>
  <c r="R42" i="11"/>
  <c r="AT42" i="11" s="1"/>
  <c r="T41" i="11"/>
  <c r="S41" i="11"/>
  <c r="X25" i="11"/>
  <c r="W25" i="11"/>
  <c r="BD25" i="11" s="1"/>
  <c r="U25" i="11"/>
  <c r="S25" i="11"/>
  <c r="R25" i="11"/>
  <c r="AA25" i="11" s="1"/>
  <c r="AK25" i="11" s="1"/>
  <c r="X40" i="11"/>
  <c r="W40" i="11"/>
  <c r="T18" i="11"/>
  <c r="S18" i="11"/>
  <c r="R18" i="11"/>
  <c r="U39" i="11"/>
  <c r="T39" i="11"/>
  <c r="R39" i="11"/>
  <c r="X17" i="11"/>
  <c r="W17" i="11"/>
  <c r="BD17" i="11" s="1"/>
  <c r="U17" i="11"/>
  <c r="T17" i="11"/>
  <c r="T38" i="11"/>
  <c r="S38" i="11"/>
  <c r="AB38" i="11" s="1"/>
  <c r="X16" i="11"/>
  <c r="V16" i="11"/>
  <c r="U16" i="11"/>
  <c r="T16" i="11"/>
  <c r="S16" i="11"/>
  <c r="R16" i="11"/>
  <c r="AY16" i="11" s="1"/>
  <c r="AA16" i="11" s="1"/>
  <c r="AK16" i="11" s="1"/>
  <c r="W37" i="11"/>
  <c r="AF37" i="11" s="1"/>
  <c r="T37" i="11"/>
  <c r="S37" i="11"/>
  <c r="R37" i="11"/>
  <c r="AT37" i="11" s="1"/>
  <c r="X9" i="11"/>
  <c r="W9" i="11"/>
  <c r="BD9" i="11" s="1"/>
  <c r="V9" i="11"/>
  <c r="U9" i="11"/>
  <c r="S9" i="11"/>
  <c r="R9" i="11"/>
  <c r="AY9" i="11" s="1"/>
  <c r="X36" i="11"/>
  <c r="AG36" i="11" s="1"/>
  <c r="U36" i="11"/>
  <c r="V8" i="11"/>
  <c r="BC8" i="11" s="1"/>
  <c r="U8" i="11"/>
  <c r="T8" i="11"/>
  <c r="S8" i="11"/>
  <c r="R8" i="11"/>
  <c r="AA8" i="11" s="1"/>
  <c r="AK8" i="11" s="1"/>
  <c r="U35" i="11"/>
  <c r="R35" i="11"/>
  <c r="AT35" i="11" s="1"/>
  <c r="Y7" i="11"/>
  <c r="X7" i="11"/>
  <c r="W7" i="11"/>
  <c r="BD7" i="11" s="1"/>
  <c r="U7" i="11"/>
  <c r="T7" i="11"/>
  <c r="R7" i="11"/>
  <c r="AY7" i="11" s="1"/>
  <c r="BH34" i="11"/>
  <c r="BH46" i="11" s="1"/>
  <c r="BA34" i="11"/>
  <c r="BO34" i="11" s="1"/>
  <c r="BO46" i="11" s="1"/>
  <c r="AA34" i="11"/>
  <c r="Y34" i="11"/>
  <c r="W24" i="11"/>
  <c r="BD24" i="11" s="1"/>
  <c r="V24" i="11"/>
  <c r="T24" i="11"/>
  <c r="R24" i="11"/>
  <c r="AY24" i="11" s="1"/>
  <c r="W23" i="11"/>
  <c r="BD23" i="11" s="1"/>
  <c r="V23" i="11"/>
  <c r="BC23" i="11" s="1"/>
  <c r="U23" i="11"/>
  <c r="T23" i="11"/>
  <c r="R23" i="11"/>
  <c r="AA23" i="11" s="1"/>
  <c r="AK23" i="11" s="1"/>
  <c r="X22" i="11"/>
  <c r="V22" i="11"/>
  <c r="BC22" i="11" s="1"/>
  <c r="U22" i="11"/>
  <c r="T22" i="11"/>
  <c r="S22" i="11"/>
  <c r="AZ22" i="11" s="1"/>
  <c r="R22" i="11"/>
  <c r="AA22" i="11" s="1"/>
  <c r="AK22" i="11" s="1"/>
  <c r="X30" i="11"/>
  <c r="U30" i="11"/>
  <c r="W29" i="11"/>
  <c r="BD29" i="11" s="1"/>
  <c r="U29" i="11"/>
  <c r="T28" i="11"/>
  <c r="BA28" i="11" s="1"/>
  <c r="R28" i="11"/>
  <c r="AY28" i="11" s="1"/>
  <c r="W27" i="11"/>
  <c r="T27" i="11"/>
  <c r="W15" i="11"/>
  <c r="BD15" i="11" s="1"/>
  <c r="U15" i="11"/>
  <c r="T15" i="11"/>
  <c r="S15" i="11"/>
  <c r="R15" i="11"/>
  <c r="AY15" i="11" s="1"/>
  <c r="AA15" i="11" s="1"/>
  <c r="AK15" i="11" s="1"/>
  <c r="AZ26" i="11"/>
  <c r="X26" i="11"/>
  <c r="V26" i="11"/>
  <c r="S26" i="11"/>
  <c r="W14" i="11"/>
  <c r="BD14" i="11" s="1"/>
  <c r="V14" i="11"/>
  <c r="BC14" i="11" s="1"/>
  <c r="S14" i="11"/>
  <c r="R14" i="11"/>
  <c r="AY14" i="11" s="1"/>
  <c r="AA14" i="11" s="1"/>
  <c r="AK14" i="11" s="1"/>
  <c r="V25" i="11"/>
  <c r="T25" i="11"/>
  <c r="BA25" i="11" s="1"/>
  <c r="X13" i="11"/>
  <c r="W13" i="11"/>
  <c r="BD13" i="11" s="1"/>
  <c r="V13" i="11"/>
  <c r="BC13" i="11" s="1"/>
  <c r="U13" i="11"/>
  <c r="T13" i="11"/>
  <c r="R13" i="11"/>
  <c r="AY13" i="11" s="1"/>
  <c r="AA13" i="11" s="1"/>
  <c r="AK13" i="11" s="1"/>
  <c r="X24" i="11"/>
  <c r="U24" i="11"/>
  <c r="S24" i="11"/>
  <c r="X6" i="11"/>
  <c r="W6" i="11"/>
  <c r="BD6" i="11" s="1"/>
  <c r="V6" i="11"/>
  <c r="BC6" i="11" s="1"/>
  <c r="U6" i="11"/>
  <c r="R6" i="11"/>
  <c r="X23" i="11"/>
  <c r="S23" i="11"/>
  <c r="X5" i="11"/>
  <c r="W5" i="11"/>
  <c r="BD5" i="11" s="1"/>
  <c r="V5" i="11"/>
  <c r="U5" i="11"/>
  <c r="R5" i="11"/>
  <c r="AY5" i="11" s="1"/>
  <c r="W22" i="11"/>
  <c r="BD22" i="11" s="1"/>
  <c r="X4" i="11"/>
  <c r="W4" i="11"/>
  <c r="BD4" i="11" s="1"/>
  <c r="V4" i="11"/>
  <c r="BC4" i="11" s="1"/>
  <c r="U4" i="11"/>
  <c r="S4" i="11"/>
  <c r="V21" i="11"/>
  <c r="BC21" i="11" s="1"/>
  <c r="U21" i="11"/>
  <c r="T21" i="11"/>
  <c r="S21" i="11"/>
  <c r="R21" i="11"/>
  <c r="AY21" i="11" s="1"/>
  <c r="AA21" i="11" s="1"/>
  <c r="AK21" i="11" s="1"/>
  <c r="BD20" i="11"/>
  <c r="W20" i="11"/>
  <c r="T20" i="11"/>
  <c r="R20" i="11"/>
  <c r="AY20" i="11" s="1"/>
  <c r="AA20" i="11" s="1"/>
  <c r="AK20" i="11" s="1"/>
  <c r="V19" i="11"/>
  <c r="BC19" i="11" s="1"/>
  <c r="AY18" i="11"/>
  <c r="AA18" i="11" s="1"/>
  <c r="AK18" i="11" s="1"/>
  <c r="X18" i="11"/>
  <c r="W18" i="11"/>
  <c r="V18" i="11"/>
  <c r="BC18" i="11" s="1"/>
  <c r="U18" i="11"/>
  <c r="V17" i="11"/>
  <c r="BC17" i="11" s="1"/>
  <c r="S17" i="11"/>
  <c r="R17" i="11"/>
  <c r="AY17" i="11" s="1"/>
  <c r="AA17" i="11" s="1"/>
  <c r="AK17" i="11" s="1"/>
  <c r="W16" i="11"/>
  <c r="BD16" i="11" s="1"/>
  <c r="X15" i="11"/>
  <c r="V15" i="11"/>
  <c r="X14" i="11"/>
  <c r="U14" i="11"/>
  <c r="T14" i="11"/>
  <c r="S13" i="11"/>
  <c r="X12" i="11"/>
  <c r="V12" i="11"/>
  <c r="BC12" i="11" s="1"/>
  <c r="U12" i="11"/>
  <c r="X11" i="11"/>
  <c r="W11" i="11"/>
  <c r="BD11" i="11" s="1"/>
  <c r="T11" i="11"/>
  <c r="S11" i="11"/>
  <c r="R11" i="11"/>
  <c r="AY11" i="11" s="1"/>
  <c r="W10" i="11"/>
  <c r="BD10" i="11" s="1"/>
  <c r="V10" i="11"/>
  <c r="S10" i="11"/>
  <c r="AV29" i="11"/>
  <c r="AW29" i="11" s="1"/>
  <c r="T9" i="11"/>
  <c r="AV23" i="11"/>
  <c r="AW23" i="11" s="1"/>
  <c r="X8" i="11"/>
  <c r="W8" i="11"/>
  <c r="BD8" i="11" s="1"/>
  <c r="AV16" i="11"/>
  <c r="AW16" i="11" s="1"/>
  <c r="V7" i="11"/>
  <c r="BC7" i="11" s="1"/>
  <c r="S7" i="11"/>
  <c r="T6" i="11"/>
  <c r="S6" i="11"/>
  <c r="AU5" i="11"/>
  <c r="T5" i="11"/>
  <c r="S5" i="11"/>
  <c r="T4" i="11"/>
  <c r="BA4" i="11" s="1"/>
  <c r="R4" i="11"/>
  <c r="AY4" i="11" s="1"/>
  <c r="BF3" i="11"/>
  <c r="BC3" i="11"/>
  <c r="BB3" i="11"/>
  <c r="AZ3" i="11"/>
  <c r="AM3" i="11"/>
  <c r="AL3" i="11"/>
  <c r="AH3" i="11"/>
  <c r="AD3" i="11"/>
  <c r="AN3" i="11" s="1"/>
  <c r="AC3" i="11"/>
  <c r="AB3" i="11"/>
  <c r="X3" i="11"/>
  <c r="W3" i="11"/>
  <c r="AF3" i="11" s="1"/>
  <c r="AP3" i="11" s="1"/>
  <c r="V3" i="11"/>
  <c r="AE3" i="11" s="1"/>
  <c r="AO3" i="11" s="1"/>
  <c r="U3" i="11"/>
  <c r="U34" i="11" s="1"/>
  <c r="T3" i="11"/>
  <c r="T34" i="11" s="1"/>
  <c r="S3" i="11"/>
  <c r="AU34" i="11" s="1"/>
  <c r="BI34" i="11" s="1"/>
  <c r="BI46" i="11" s="1"/>
  <c r="W64" i="10"/>
  <c r="V64" i="10"/>
  <c r="R64" i="10"/>
  <c r="X63" i="10"/>
  <c r="V63" i="10"/>
  <c r="U63" i="10"/>
  <c r="T63" i="10"/>
  <c r="S63" i="10"/>
  <c r="X60" i="10"/>
  <c r="W60" i="10"/>
  <c r="V60" i="10"/>
  <c r="S60" i="10"/>
  <c r="R60" i="10"/>
  <c r="W59" i="10"/>
  <c r="V59" i="10"/>
  <c r="U59" i="10"/>
  <c r="T59" i="10"/>
  <c r="R59" i="10"/>
  <c r="AS59" i="10" s="1"/>
  <c r="X58" i="10"/>
  <c r="T58" i="10"/>
  <c r="S58" i="10"/>
  <c r="R58" i="10"/>
  <c r="AA58" i="10" s="1"/>
  <c r="AJ58" i="10" s="1"/>
  <c r="W51" i="10"/>
  <c r="V51" i="10"/>
  <c r="S51" i="10"/>
  <c r="R51" i="10"/>
  <c r="AS51" i="10" s="1"/>
  <c r="X50" i="10"/>
  <c r="W50" i="10"/>
  <c r="V50" i="10"/>
  <c r="T50" i="10"/>
  <c r="X49" i="10"/>
  <c r="T49" i="10"/>
  <c r="S49" i="10"/>
  <c r="R49" i="10"/>
  <c r="AS49" i="10" s="1"/>
  <c r="X42" i="10"/>
  <c r="W42" i="10"/>
  <c r="V42" i="10"/>
  <c r="T42" i="10"/>
  <c r="S42" i="10"/>
  <c r="R42" i="10"/>
  <c r="AS42" i="10" s="1"/>
  <c r="X41" i="10"/>
  <c r="W41" i="10"/>
  <c r="X40" i="10"/>
  <c r="U40" i="10"/>
  <c r="T40" i="10"/>
  <c r="S40" i="10"/>
  <c r="Y40" i="10" s="1"/>
  <c r="X57" i="10"/>
  <c r="W57" i="10"/>
  <c r="V57" i="10"/>
  <c r="AE57" i="10" s="1"/>
  <c r="T57" i="10"/>
  <c r="S57" i="10"/>
  <c r="R57" i="10"/>
  <c r="X56" i="10"/>
  <c r="W56" i="10"/>
  <c r="V56" i="10"/>
  <c r="AE56" i="10" s="1"/>
  <c r="U56" i="10"/>
  <c r="AD56" i="10" s="1"/>
  <c r="T56" i="10"/>
  <c r="W55" i="10"/>
  <c r="V55" i="10"/>
  <c r="U55" i="10"/>
  <c r="T55" i="10"/>
  <c r="R55" i="10"/>
  <c r="AS55" i="10" s="1"/>
  <c r="X48" i="10"/>
  <c r="T48" i="10"/>
  <c r="S48" i="10"/>
  <c r="R48" i="10"/>
  <c r="AS48" i="10" s="1"/>
  <c r="X47" i="10"/>
  <c r="W47" i="10"/>
  <c r="V47" i="10"/>
  <c r="S47" i="10"/>
  <c r="R47" i="10"/>
  <c r="AS47" i="10" s="1"/>
  <c r="X46" i="10"/>
  <c r="W46" i="10"/>
  <c r="V46" i="10"/>
  <c r="AE46" i="10" s="1"/>
  <c r="U46" i="10"/>
  <c r="T46" i="10"/>
  <c r="V39" i="10"/>
  <c r="U39" i="10"/>
  <c r="AD39" i="10" s="1"/>
  <c r="R39" i="10"/>
  <c r="AS39" i="10" s="1"/>
  <c r="X38" i="10"/>
  <c r="V38" i="10"/>
  <c r="T38" i="10"/>
  <c r="AC38" i="10" s="1"/>
  <c r="R38" i="10"/>
  <c r="AA38" i="10" s="1"/>
  <c r="AJ38" i="10" s="1"/>
  <c r="X37" i="10"/>
  <c r="W37" i="10"/>
  <c r="V37" i="10"/>
  <c r="S37" i="10"/>
  <c r="R37" i="10"/>
  <c r="AS37" i="10" s="1"/>
  <c r="X54" i="10"/>
  <c r="AG54" i="10" s="1"/>
  <c r="V54" i="10"/>
  <c r="AE54" i="10" s="1"/>
  <c r="T54" i="10"/>
  <c r="R54" i="10"/>
  <c r="X53" i="10"/>
  <c r="W53" i="10"/>
  <c r="V53" i="10"/>
  <c r="AE53" i="10" s="1"/>
  <c r="U53" i="10"/>
  <c r="T53" i="10"/>
  <c r="S53" i="10"/>
  <c r="R53" i="10"/>
  <c r="X52" i="10"/>
  <c r="AG52" i="10" s="1"/>
  <c r="V52" i="10"/>
  <c r="U52" i="10"/>
  <c r="AD52" i="10" s="1"/>
  <c r="T52" i="10"/>
  <c r="S52" i="10"/>
  <c r="R52" i="10"/>
  <c r="X45" i="10"/>
  <c r="V45" i="10"/>
  <c r="S45" i="10"/>
  <c r="R45" i="10"/>
  <c r="W44" i="10"/>
  <c r="V44" i="10"/>
  <c r="T44" i="10"/>
  <c r="R44" i="10"/>
  <c r="AS44" i="10" s="1"/>
  <c r="X43" i="10"/>
  <c r="V43" i="10"/>
  <c r="U43" i="10"/>
  <c r="T43" i="10"/>
  <c r="S43" i="10"/>
  <c r="R43" i="10"/>
  <c r="AS43" i="10" s="1"/>
  <c r="X36" i="10"/>
  <c r="AG36" i="10" s="1"/>
  <c r="V36" i="10"/>
  <c r="AE36" i="10" s="1"/>
  <c r="S36" i="10"/>
  <c r="R36" i="10"/>
  <c r="AS36" i="10" s="1"/>
  <c r="X35" i="10"/>
  <c r="AG35" i="10" s="1"/>
  <c r="W35" i="10"/>
  <c r="AF35" i="10" s="1"/>
  <c r="V35" i="10"/>
  <c r="U35" i="10"/>
  <c r="AD35" i="10" s="1"/>
  <c r="T35" i="10"/>
  <c r="R35" i="10"/>
  <c r="AS35" i="10" s="1"/>
  <c r="X30" i="10"/>
  <c r="U30" i="10"/>
  <c r="T30" i="10"/>
  <c r="S30" i="10"/>
  <c r="R30" i="10"/>
  <c r="AA30" i="10" s="1"/>
  <c r="AJ30" i="10" s="1"/>
  <c r="X29" i="10"/>
  <c r="V29" i="10"/>
  <c r="BB29" i="10" s="1"/>
  <c r="R29" i="10"/>
  <c r="X28" i="10"/>
  <c r="W28" i="10"/>
  <c r="V28" i="10"/>
  <c r="T28" i="10"/>
  <c r="W21" i="10"/>
  <c r="V21" i="10"/>
  <c r="U21" i="10"/>
  <c r="S21" i="10"/>
  <c r="R21" i="10"/>
  <c r="AX21" i="10" s="1"/>
  <c r="AA21" i="10" s="1"/>
  <c r="AJ21" i="10" s="1"/>
  <c r="X20" i="10"/>
  <c r="U20" i="10"/>
  <c r="T20" i="10"/>
  <c r="S20" i="10"/>
  <c r="AY20" i="10" s="1"/>
  <c r="R20" i="10"/>
  <c r="AX20" i="10" s="1"/>
  <c r="AA20" i="10" s="1"/>
  <c r="AJ20" i="10" s="1"/>
  <c r="X19" i="10"/>
  <c r="BD19" i="10" s="1"/>
  <c r="W19" i="10"/>
  <c r="V19" i="10"/>
  <c r="BB19" i="10" s="1"/>
  <c r="R19" i="10"/>
  <c r="AX19" i="10" s="1"/>
  <c r="AA19" i="10" s="1"/>
  <c r="AJ19" i="10" s="1"/>
  <c r="X12" i="10"/>
  <c r="W12" i="10"/>
  <c r="V12" i="10"/>
  <c r="U12" i="10"/>
  <c r="T12" i="10"/>
  <c r="AZ12" i="10" s="1"/>
  <c r="AD69" i="10"/>
  <c r="X11" i="10"/>
  <c r="W11" i="10"/>
  <c r="V11" i="10"/>
  <c r="U11" i="10"/>
  <c r="S11" i="10"/>
  <c r="AD68" i="10"/>
  <c r="X64" i="10"/>
  <c r="U64" i="10"/>
  <c r="T64" i="10"/>
  <c r="S64" i="10"/>
  <c r="X10" i="10"/>
  <c r="V10" i="10"/>
  <c r="U10" i="10"/>
  <c r="T10" i="10"/>
  <c r="R10" i="10"/>
  <c r="AX10" i="10" s="1"/>
  <c r="W63" i="10"/>
  <c r="R63" i="10"/>
  <c r="X27" i="10"/>
  <c r="W27" i="10"/>
  <c r="S27" i="10"/>
  <c r="R27" i="10"/>
  <c r="AX27" i="10" s="1"/>
  <c r="X26" i="10"/>
  <c r="W26" i="10"/>
  <c r="V26" i="10"/>
  <c r="U26" i="10"/>
  <c r="U60" i="10"/>
  <c r="T60" i="10"/>
  <c r="X59" i="10"/>
  <c r="S59" i="10"/>
  <c r="W58" i="10"/>
  <c r="V58" i="10"/>
  <c r="U58" i="10"/>
  <c r="U57" i="10"/>
  <c r="AD57" i="10" s="1"/>
  <c r="V25" i="10"/>
  <c r="U25" i="10"/>
  <c r="T25" i="10"/>
  <c r="S25" i="10"/>
  <c r="R25" i="10"/>
  <c r="AX25" i="10" s="1"/>
  <c r="S56" i="10"/>
  <c r="R56" i="10"/>
  <c r="X18" i="10"/>
  <c r="W18" i="10"/>
  <c r="U18" i="10"/>
  <c r="BG55" i="10"/>
  <c r="X55" i="10"/>
  <c r="S55" i="10"/>
  <c r="X17" i="10"/>
  <c r="BD17" i="10" s="1"/>
  <c r="T17" i="10"/>
  <c r="R17" i="10"/>
  <c r="AX17" i="10" s="1"/>
  <c r="AA17" i="10" s="1"/>
  <c r="AJ17" i="10" s="1"/>
  <c r="BG54" i="10"/>
  <c r="W54" i="10"/>
  <c r="U54" i="10"/>
  <c r="AD54" i="10" s="1"/>
  <c r="S54" i="10"/>
  <c r="BG53" i="10"/>
  <c r="V16" i="10"/>
  <c r="U16" i="10"/>
  <c r="S16" i="10"/>
  <c r="AY16" i="10" s="1"/>
  <c r="R16" i="10"/>
  <c r="AX16" i="10" s="1"/>
  <c r="AA16" i="10" s="1"/>
  <c r="AJ16" i="10" s="1"/>
  <c r="BG52" i="10"/>
  <c r="W52" i="10"/>
  <c r="X9" i="10"/>
  <c r="W9" i="10"/>
  <c r="BC9" i="10" s="1"/>
  <c r="V9" i="10"/>
  <c r="S9" i="10"/>
  <c r="AY9" i="10" s="1"/>
  <c r="BG51" i="10"/>
  <c r="X51" i="10"/>
  <c r="U51" i="10"/>
  <c r="T51" i="10"/>
  <c r="X8" i="10"/>
  <c r="BD8" i="10" s="1"/>
  <c r="W8" i="10"/>
  <c r="V8" i="10"/>
  <c r="U8" i="10"/>
  <c r="S8" i="10"/>
  <c r="AY8" i="10" s="1"/>
  <c r="BN50" i="10"/>
  <c r="BM50" i="10"/>
  <c r="BL50" i="10"/>
  <c r="BK50" i="10"/>
  <c r="BJ50" i="10"/>
  <c r="BI50" i="10"/>
  <c r="BH50" i="10"/>
  <c r="BG50" i="10"/>
  <c r="U50" i="10"/>
  <c r="AD50" i="10" s="1"/>
  <c r="S50" i="10"/>
  <c r="R50" i="10"/>
  <c r="AS50" i="10" s="1"/>
  <c r="BG49" i="10"/>
  <c r="W49" i="10"/>
  <c r="V49" i="10"/>
  <c r="U49" i="10"/>
  <c r="BG48" i="10"/>
  <c r="W48" i="10"/>
  <c r="AF48" i="10" s="1"/>
  <c r="V48" i="10"/>
  <c r="U48" i="10"/>
  <c r="BG47" i="10"/>
  <c r="U47" i="10"/>
  <c r="T47" i="10"/>
  <c r="S46" i="10"/>
  <c r="R46" i="10"/>
  <c r="AS46" i="10" s="1"/>
  <c r="X7" i="10"/>
  <c r="V7" i="10"/>
  <c r="U7" i="10"/>
  <c r="BA7" i="10" s="1"/>
  <c r="T7" i="10"/>
  <c r="W45" i="10"/>
  <c r="U45" i="10"/>
  <c r="T45" i="10"/>
  <c r="W24" i="10"/>
  <c r="V24" i="10"/>
  <c r="T24" i="10"/>
  <c r="S24" i="10"/>
  <c r="AY24" i="10" s="1"/>
  <c r="R24" i="10"/>
  <c r="AX24" i="10" s="1"/>
  <c r="X44" i="10"/>
  <c r="U44" i="10"/>
  <c r="S44" i="10"/>
  <c r="X23" i="10"/>
  <c r="W23" i="10"/>
  <c r="S23" i="10"/>
  <c r="AY23" i="10" s="1"/>
  <c r="R23" i="10"/>
  <c r="W43" i="10"/>
  <c r="W22" i="10"/>
  <c r="V22" i="10"/>
  <c r="T22" i="10"/>
  <c r="AZ22" i="10" s="1"/>
  <c r="R22" i="10"/>
  <c r="AX22" i="10" s="1"/>
  <c r="U42" i="10"/>
  <c r="V41" i="10"/>
  <c r="U41" i="10"/>
  <c r="T41" i="10"/>
  <c r="S41" i="10"/>
  <c r="R41" i="10"/>
  <c r="W40" i="10"/>
  <c r="V40" i="10"/>
  <c r="R40" i="10"/>
  <c r="AS40" i="10" s="1"/>
  <c r="X39" i="10"/>
  <c r="W39" i="10"/>
  <c r="T39" i="10"/>
  <c r="S39" i="10"/>
  <c r="BN38" i="10"/>
  <c r="BM38" i="10"/>
  <c r="BL38" i="10"/>
  <c r="BK38" i="10"/>
  <c r="BJ38" i="10"/>
  <c r="BI38" i="10"/>
  <c r="BH38" i="10"/>
  <c r="W38" i="10"/>
  <c r="U38" i="10"/>
  <c r="S38" i="10"/>
  <c r="U37" i="10"/>
  <c r="T37" i="10"/>
  <c r="W36" i="10"/>
  <c r="AF36" i="10" s="1"/>
  <c r="U36" i="10"/>
  <c r="AD36" i="10" s="1"/>
  <c r="T36" i="10"/>
  <c r="W15" i="10"/>
  <c r="V15" i="10"/>
  <c r="U15" i="10"/>
  <c r="T15" i="10"/>
  <c r="R15" i="10"/>
  <c r="AX15" i="10" s="1"/>
  <c r="AA15" i="10" s="1"/>
  <c r="AJ15" i="10" s="1"/>
  <c r="S35" i="10"/>
  <c r="Y7" i="10"/>
  <c r="X14" i="10"/>
  <c r="BD14" i="10" s="1"/>
  <c r="V14" i="10"/>
  <c r="T14" i="10"/>
  <c r="S14" i="10"/>
  <c r="R14" i="10"/>
  <c r="AX14" i="10" s="1"/>
  <c r="AA14" i="10" s="1"/>
  <c r="AJ14" i="10" s="1"/>
  <c r="BG34" i="10"/>
  <c r="BG46" i="10" s="1"/>
  <c r="AZ34" i="10"/>
  <c r="BN34" i="10" s="1"/>
  <c r="BN46" i="10" s="1"/>
  <c r="AQ34" i="10"/>
  <c r="AB34" i="10"/>
  <c r="AK34" i="10" s="1"/>
  <c r="AA34" i="10"/>
  <c r="AJ34" i="10" s="1"/>
  <c r="Y34" i="10"/>
  <c r="X13" i="10"/>
  <c r="W13" i="10"/>
  <c r="V13" i="10"/>
  <c r="U13" i="10"/>
  <c r="T13" i="10"/>
  <c r="AZ13" i="10" s="1"/>
  <c r="R13" i="10"/>
  <c r="AX13" i="10" s="1"/>
  <c r="AA13" i="10" s="1"/>
  <c r="AJ13" i="10" s="1"/>
  <c r="X6" i="10"/>
  <c r="BD6" i="10" s="1"/>
  <c r="V6" i="10"/>
  <c r="U6" i="10"/>
  <c r="BA6" i="10" s="1"/>
  <c r="T6" i="10"/>
  <c r="S6" i="10"/>
  <c r="R6" i="10"/>
  <c r="AX6" i="10" s="1"/>
  <c r="X5" i="10"/>
  <c r="W5" i="10"/>
  <c r="V5" i="10"/>
  <c r="BB5" i="10" s="1"/>
  <c r="T5" i="10"/>
  <c r="R5" i="10"/>
  <c r="AX5" i="10" s="1"/>
  <c r="W30" i="10"/>
  <c r="V30" i="10"/>
  <c r="X4" i="10"/>
  <c r="W4" i="10"/>
  <c r="T4" i="10"/>
  <c r="AZ4" i="10" s="1"/>
  <c r="S4" i="10"/>
  <c r="AY4" i="10" s="1"/>
  <c r="W29" i="10"/>
  <c r="U29" i="10"/>
  <c r="T29" i="10"/>
  <c r="S29" i="10"/>
  <c r="AY29" i="10" s="1"/>
  <c r="U28" i="10"/>
  <c r="BA28" i="10" s="1"/>
  <c r="S28" i="10"/>
  <c r="R28" i="10"/>
  <c r="AX28" i="10" s="1"/>
  <c r="V27" i="10"/>
  <c r="BB27" i="10" s="1"/>
  <c r="U27" i="10"/>
  <c r="T27" i="10"/>
  <c r="T26" i="10"/>
  <c r="S26" i="10"/>
  <c r="R26" i="10"/>
  <c r="X25" i="10"/>
  <c r="W25" i="10"/>
  <c r="X24" i="10"/>
  <c r="U24" i="10"/>
  <c r="V23" i="10"/>
  <c r="U23" i="10"/>
  <c r="T23" i="10"/>
  <c r="X22" i="10"/>
  <c r="U22" i="10"/>
  <c r="S22" i="10"/>
  <c r="X21" i="10"/>
  <c r="T21" i="10"/>
  <c r="W20" i="10"/>
  <c r="V20" i="10"/>
  <c r="U19" i="10"/>
  <c r="T19" i="10"/>
  <c r="S19" i="10"/>
  <c r="AY19" i="10" s="1"/>
  <c r="V18" i="10"/>
  <c r="BB18" i="10" s="1"/>
  <c r="T18" i="10"/>
  <c r="S18" i="10"/>
  <c r="AY18" i="10" s="1"/>
  <c r="R18" i="10"/>
  <c r="AX18" i="10" s="1"/>
  <c r="AA18" i="10" s="1"/>
  <c r="AJ18" i="10" s="1"/>
  <c r="W17" i="10"/>
  <c r="V17" i="10"/>
  <c r="BB17" i="10" s="1"/>
  <c r="U17" i="10"/>
  <c r="S17" i="10"/>
  <c r="AY17" i="10" s="1"/>
  <c r="X16" i="10"/>
  <c r="W16" i="10"/>
  <c r="T16" i="10"/>
  <c r="X15" i="10"/>
  <c r="S15" i="10"/>
  <c r="W14" i="10"/>
  <c r="U14" i="10"/>
  <c r="S13" i="10"/>
  <c r="S12" i="10"/>
  <c r="R12" i="10"/>
  <c r="AA12" i="10" s="1"/>
  <c r="AJ12" i="10" s="1"/>
  <c r="T11" i="10"/>
  <c r="R11" i="10"/>
  <c r="AX11" i="10" s="1"/>
  <c r="W10" i="10"/>
  <c r="S10" i="10"/>
  <c r="AY10" i="10" s="1"/>
  <c r="AU28" i="10"/>
  <c r="AV28" i="10" s="1"/>
  <c r="U9" i="10"/>
  <c r="T9" i="10"/>
  <c r="R9" i="10"/>
  <c r="AX9" i="10" s="1"/>
  <c r="AU21" i="10"/>
  <c r="AV21" i="10" s="1"/>
  <c r="T8" i="10"/>
  <c r="R8" i="10"/>
  <c r="AA8" i="10" s="1"/>
  <c r="AJ8" i="10" s="1"/>
  <c r="AU13" i="10"/>
  <c r="AV13" i="10" s="1"/>
  <c r="W7" i="10"/>
  <c r="S7" i="10"/>
  <c r="AY7" i="10" s="1"/>
  <c r="R7" i="10"/>
  <c r="AA7" i="10" s="1"/>
  <c r="AJ7" i="10" s="1"/>
  <c r="W6" i="10"/>
  <c r="AT5" i="10"/>
  <c r="U5" i="10"/>
  <c r="S5" i="10"/>
  <c r="V4" i="10"/>
  <c r="U4" i="10"/>
  <c r="R4" i="10"/>
  <c r="AX4" i="10" s="1"/>
  <c r="BE3" i="10"/>
  <c r="BB3" i="10"/>
  <c r="BA3" i="10"/>
  <c r="AZ3" i="10"/>
  <c r="AM3" i="10"/>
  <c r="AK3" i="10"/>
  <c r="AH3" i="10"/>
  <c r="AE3" i="10"/>
  <c r="AN3" i="10" s="1"/>
  <c r="AD3" i="10"/>
  <c r="AC3" i="10"/>
  <c r="AL3" i="10" s="1"/>
  <c r="AB3" i="10"/>
  <c r="X3" i="10"/>
  <c r="W3" i="10"/>
  <c r="BC3" i="10" s="1"/>
  <c r="V3" i="10"/>
  <c r="U3" i="10"/>
  <c r="T3" i="10"/>
  <c r="T34" i="10" s="1"/>
  <c r="S3" i="10"/>
  <c r="AT34" i="10" s="1"/>
  <c r="BH34" i="10" s="1"/>
  <c r="BH46" i="10" s="1"/>
  <c r="S49" i="9"/>
  <c r="R49" i="9"/>
  <c r="O49" i="9"/>
  <c r="M49" i="9"/>
  <c r="V49" i="9" s="1"/>
  <c r="Q48" i="9"/>
  <c r="P48" i="9"/>
  <c r="S48" i="9"/>
  <c r="N48" i="9"/>
  <c r="M48" i="9"/>
  <c r="V48" i="9" s="1"/>
  <c r="Q42" i="9"/>
  <c r="P42" i="9"/>
  <c r="S42" i="9"/>
  <c r="O42" i="9"/>
  <c r="N42" i="9"/>
  <c r="M42" i="9"/>
  <c r="Q41" i="9"/>
  <c r="Z41" i="9" s="1"/>
  <c r="S41" i="9"/>
  <c r="R41" i="9"/>
  <c r="O41" i="9"/>
  <c r="M41" i="9"/>
  <c r="AN41" i="9" s="1"/>
  <c r="P40" i="9"/>
  <c r="S40" i="9"/>
  <c r="N40" i="9"/>
  <c r="M40" i="9"/>
  <c r="AN40" i="9" s="1"/>
  <c r="P36" i="9"/>
  <c r="S36" i="9"/>
  <c r="R36" i="9"/>
  <c r="O36" i="9"/>
  <c r="N36" i="9"/>
  <c r="W36" i="9" s="1"/>
  <c r="M36" i="9"/>
  <c r="Q35" i="9"/>
  <c r="P35" i="9"/>
  <c r="Y35" i="9" s="1"/>
  <c r="S35" i="9"/>
  <c r="O35" i="9"/>
  <c r="M35" i="9"/>
  <c r="Q34" i="9"/>
  <c r="P34" i="9"/>
  <c r="S34" i="9"/>
  <c r="R34" i="9"/>
  <c r="Q30" i="9"/>
  <c r="Z30" i="9" s="1"/>
  <c r="P30" i="9"/>
  <c r="Y30" i="9" s="1"/>
  <c r="S30" i="9"/>
  <c r="R30" i="9"/>
  <c r="N30" i="9"/>
  <c r="Q29" i="9"/>
  <c r="P29" i="9"/>
  <c r="R29" i="9"/>
  <c r="O29" i="9"/>
  <c r="N29" i="9"/>
  <c r="M29" i="9"/>
  <c r="AN29" i="9" s="1"/>
  <c r="Q39" i="9"/>
  <c r="Z39" i="9" s="1"/>
  <c r="P39" i="9"/>
  <c r="Y39" i="9" s="1"/>
  <c r="O39" i="9"/>
  <c r="N39" i="9"/>
  <c r="M39" i="9"/>
  <c r="Q38" i="9"/>
  <c r="R38" i="9"/>
  <c r="O38" i="9"/>
  <c r="N38" i="9"/>
  <c r="M38" i="9"/>
  <c r="Q37" i="9"/>
  <c r="P37" i="9"/>
  <c r="Y37" i="9" s="1"/>
  <c r="S37" i="9"/>
  <c r="R37" i="9"/>
  <c r="O37" i="9"/>
  <c r="M37" i="9"/>
  <c r="V37" i="9" s="1"/>
  <c r="AE37" i="9" s="1"/>
  <c r="Q33" i="9"/>
  <c r="P33" i="9"/>
  <c r="S33" i="9"/>
  <c r="R33" i="9"/>
  <c r="AA33" i="9" s="1"/>
  <c r="N33" i="9"/>
  <c r="M33" i="9"/>
  <c r="AN33" i="9" s="1"/>
  <c r="Q32" i="9"/>
  <c r="O32" i="9"/>
  <c r="N32" i="9"/>
  <c r="M32" i="9"/>
  <c r="P31" i="9"/>
  <c r="S31" i="9"/>
  <c r="R31" i="9"/>
  <c r="O31" i="9"/>
  <c r="N31" i="9"/>
  <c r="R28" i="9"/>
  <c r="AA28" i="9" s="1"/>
  <c r="N28" i="9"/>
  <c r="M28" i="9"/>
  <c r="V28" i="9" s="1"/>
  <c r="AE28" i="9" s="1"/>
  <c r="P27" i="9"/>
  <c r="Y27" i="9" s="1"/>
  <c r="S27" i="9"/>
  <c r="R27" i="9"/>
  <c r="AA27" i="9" s="1"/>
  <c r="O27" i="9"/>
  <c r="Q26" i="9"/>
  <c r="P26" i="9"/>
  <c r="Y26" i="9" s="1"/>
  <c r="S26" i="9"/>
  <c r="AB26" i="9" s="1"/>
  <c r="R26" i="9"/>
  <c r="O26" i="9"/>
  <c r="N26" i="9"/>
  <c r="M26" i="9"/>
  <c r="AN26" i="9" s="1"/>
  <c r="S21" i="9"/>
  <c r="R21" i="9"/>
  <c r="O21" i="9"/>
  <c r="N21" i="9"/>
  <c r="M21" i="9"/>
  <c r="BB21" i="9" s="1"/>
  <c r="Q20" i="9"/>
  <c r="P20" i="9"/>
  <c r="S20" i="9"/>
  <c r="R20" i="9"/>
  <c r="O20" i="9"/>
  <c r="N20" i="9"/>
  <c r="M20" i="9"/>
  <c r="BB20" i="9" s="1"/>
  <c r="Y58" i="9"/>
  <c r="Y57" i="9"/>
  <c r="P19" i="9"/>
  <c r="BE19" i="9" s="1"/>
  <c r="R19" i="9"/>
  <c r="O19" i="9"/>
  <c r="N19" i="9"/>
  <c r="M19" i="9"/>
  <c r="S15" i="9"/>
  <c r="R15" i="9"/>
  <c r="O15" i="9"/>
  <c r="N15" i="9"/>
  <c r="M15" i="9"/>
  <c r="V15" i="9" s="1"/>
  <c r="AE15" i="9" s="1"/>
  <c r="Q14" i="9"/>
  <c r="P14" i="9"/>
  <c r="S14" i="9"/>
  <c r="R14" i="9"/>
  <c r="N14" i="9"/>
  <c r="P13" i="9"/>
  <c r="S13" i="9"/>
  <c r="N13" i="9"/>
  <c r="M13" i="9"/>
  <c r="BB13" i="9" s="1"/>
  <c r="Q49" i="9"/>
  <c r="P49" i="9"/>
  <c r="N49" i="9"/>
  <c r="Q9" i="9"/>
  <c r="P9" i="9"/>
  <c r="S9" i="9"/>
  <c r="M9" i="9"/>
  <c r="BB9" i="9" s="1"/>
  <c r="R48" i="9"/>
  <c r="O48" i="9"/>
  <c r="S8" i="9"/>
  <c r="R8" i="9"/>
  <c r="O8" i="9"/>
  <c r="N8" i="9"/>
  <c r="M8" i="9"/>
  <c r="BB8" i="9" s="1"/>
  <c r="AC47" i="9"/>
  <c r="V47" i="9"/>
  <c r="P7" i="9"/>
  <c r="S7" i="9"/>
  <c r="R7" i="9"/>
  <c r="M7" i="9"/>
  <c r="P18" i="9"/>
  <c r="S18" i="9"/>
  <c r="N18" i="9"/>
  <c r="BC18" i="9" s="1"/>
  <c r="M18" i="9"/>
  <c r="BB18" i="9" s="1"/>
  <c r="P17" i="9"/>
  <c r="O17" i="9"/>
  <c r="N17" i="9"/>
  <c r="M17" i="9"/>
  <c r="BB17" i="9" s="1"/>
  <c r="Q16" i="9"/>
  <c r="P16" i="9"/>
  <c r="S16" i="9"/>
  <c r="R16" i="9"/>
  <c r="O16" i="9"/>
  <c r="N16" i="9"/>
  <c r="M16" i="9"/>
  <c r="BB16" i="9" s="1"/>
  <c r="R42" i="9"/>
  <c r="P41" i="9"/>
  <c r="Y41" i="9" s="1"/>
  <c r="N41" i="9"/>
  <c r="BB40" i="9"/>
  <c r="R40" i="9"/>
  <c r="Q40" i="9"/>
  <c r="O40" i="9"/>
  <c r="X40" i="9" s="1"/>
  <c r="BB39" i="9"/>
  <c r="S39" i="9"/>
  <c r="R39" i="9"/>
  <c r="BB38" i="9"/>
  <c r="S38" i="9"/>
  <c r="P38" i="9"/>
  <c r="BB37" i="9"/>
  <c r="N37" i="9"/>
  <c r="BB36" i="9"/>
  <c r="Q36" i="9"/>
  <c r="Q12" i="9"/>
  <c r="BF12" i="9" s="1"/>
  <c r="P12" i="9"/>
  <c r="BE12" i="9" s="1"/>
  <c r="S12" i="9"/>
  <c r="R12" i="9"/>
  <c r="O12" i="9"/>
  <c r="M12" i="9"/>
  <c r="BB12" i="9" s="1"/>
  <c r="BB35" i="9"/>
  <c r="R35" i="9"/>
  <c r="N35" i="9"/>
  <c r="P11" i="9"/>
  <c r="BE11" i="9" s="1"/>
  <c r="S11" i="9"/>
  <c r="R11" i="9"/>
  <c r="BG11" i="9" s="1"/>
  <c r="M11" i="9"/>
  <c r="O34" i="9"/>
  <c r="X34" i="9" s="1"/>
  <c r="N34" i="9"/>
  <c r="M34" i="9"/>
  <c r="R10" i="9"/>
  <c r="N10" i="9"/>
  <c r="M10" i="9"/>
  <c r="BB10" i="9" s="1"/>
  <c r="O33" i="9"/>
  <c r="Q6" i="9"/>
  <c r="P6" i="9"/>
  <c r="S32" i="9"/>
  <c r="R32" i="9"/>
  <c r="P32" i="9"/>
  <c r="Y32" i="9" s="1"/>
  <c r="Q31" i="9"/>
  <c r="M31" i="9"/>
  <c r="AN31" i="9" s="1"/>
  <c r="Q5" i="9"/>
  <c r="O5" i="9"/>
  <c r="M5" i="9"/>
  <c r="AB30" i="9"/>
  <c r="O30" i="9"/>
  <c r="M30" i="9"/>
  <c r="AN30" i="9" s="1"/>
  <c r="Q4" i="9"/>
  <c r="BF4" i="9" s="1"/>
  <c r="P4" i="9"/>
  <c r="O4" i="9"/>
  <c r="M4" i="9"/>
  <c r="BB4" i="9" s="1"/>
  <c r="S29" i="9"/>
  <c r="S28" i="9"/>
  <c r="AB28" i="9" s="1"/>
  <c r="Q28" i="9"/>
  <c r="Z28" i="9" s="1"/>
  <c r="P28" i="9"/>
  <c r="Y28" i="9" s="1"/>
  <c r="O28" i="9"/>
  <c r="Q27" i="9"/>
  <c r="Z27" i="9" s="1"/>
  <c r="N27" i="9"/>
  <c r="M27" i="9"/>
  <c r="AN27" i="9" s="1"/>
  <c r="V25" i="9"/>
  <c r="AE25" i="9" s="1"/>
  <c r="T25" i="9"/>
  <c r="BB24" i="9"/>
  <c r="BB34" i="9" s="1"/>
  <c r="Q21" i="9"/>
  <c r="BF21" i="9" s="1"/>
  <c r="P21" i="9"/>
  <c r="BE21" i="9" s="1"/>
  <c r="S19" i="9"/>
  <c r="Q19" i="9"/>
  <c r="BG18" i="9"/>
  <c r="R18" i="9"/>
  <c r="Q18" i="9"/>
  <c r="O18" i="9"/>
  <c r="S17" i="9"/>
  <c r="R17" i="9"/>
  <c r="Q17" i="9"/>
  <c r="BF17" i="9" s="1"/>
  <c r="Q15" i="9"/>
  <c r="P15" i="9"/>
  <c r="O14" i="9"/>
  <c r="M14" i="9"/>
  <c r="BB14" i="9" s="1"/>
  <c r="R13" i="9"/>
  <c r="Q13" i="9"/>
  <c r="O13" i="9"/>
  <c r="BD13" i="9" s="1"/>
  <c r="N12" i="9"/>
  <c r="BC12" i="9" s="1"/>
  <c r="Q11" i="9"/>
  <c r="O11" i="9"/>
  <c r="BD11" i="9" s="1"/>
  <c r="N11" i="9"/>
  <c r="S10" i="9"/>
  <c r="Q10" i="9"/>
  <c r="P10" i="9"/>
  <c r="O10" i="9"/>
  <c r="R9" i="9"/>
  <c r="O9" i="9"/>
  <c r="N9" i="9"/>
  <c r="BC9" i="9" s="1"/>
  <c r="Q8" i="9"/>
  <c r="P8" i="9"/>
  <c r="AY16" i="9"/>
  <c r="AZ16" i="9" s="1"/>
  <c r="Q7" i="9"/>
  <c r="BF7" i="9" s="1"/>
  <c r="O7" i="9"/>
  <c r="N7" i="9"/>
  <c r="S6" i="9"/>
  <c r="R6" i="9"/>
  <c r="O6" i="9"/>
  <c r="N6" i="9"/>
  <c r="M6" i="9"/>
  <c r="BB6" i="9" s="1"/>
  <c r="AX5" i="9"/>
  <c r="Y40" i="9" s="1"/>
  <c r="S5" i="9"/>
  <c r="R5" i="9"/>
  <c r="P5" i="9"/>
  <c r="N5" i="9"/>
  <c r="BC5" i="9" s="1"/>
  <c r="S4" i="9"/>
  <c r="R4" i="9"/>
  <c r="N4" i="9"/>
  <c r="BC4" i="9" s="1"/>
  <c r="Q3" i="9"/>
  <c r="AR25" i="9" s="1"/>
  <c r="BF24" i="9" s="1"/>
  <c r="BF34" i="9" s="1"/>
  <c r="P3" i="9"/>
  <c r="S3" i="9"/>
  <c r="R3" i="9"/>
  <c r="AS25" i="9" s="1"/>
  <c r="BG24" i="9" s="1"/>
  <c r="BG34" i="9" s="1"/>
  <c r="O3" i="9"/>
  <c r="N3" i="9"/>
  <c r="G2" i="8"/>
  <c r="BE18" i="9" l="1"/>
  <c r="AZ5" i="11"/>
  <c r="AZ23" i="10"/>
  <c r="AZ28" i="10"/>
  <c r="BA5" i="11"/>
  <c r="BA14" i="11"/>
  <c r="BA20" i="11"/>
  <c r="BA13" i="11"/>
  <c r="BE8" i="9"/>
  <c r="BG7" i="9"/>
  <c r="BD15" i="10"/>
  <c r="BB20" i="10"/>
  <c r="AZ26" i="10"/>
  <c r="BB24" i="10"/>
  <c r="BD7" i="10"/>
  <c r="BC27" i="10"/>
  <c r="BD10" i="10"/>
  <c r="BA15" i="11"/>
  <c r="BA7" i="11"/>
  <c r="BA17" i="11"/>
  <c r="BE10" i="9"/>
  <c r="BC14" i="10"/>
  <c r="BD8" i="9"/>
  <c r="AA28" i="10"/>
  <c r="AJ28" i="10" s="1"/>
  <c r="AA59" i="10"/>
  <c r="AJ59" i="10" s="1"/>
  <c r="BC16" i="9"/>
  <c r="AZ11" i="10"/>
  <c r="BC20" i="10"/>
  <c r="AZ6" i="10"/>
  <c r="BD18" i="10"/>
  <c r="BD20" i="10"/>
  <c r="BA9" i="11"/>
  <c r="BA18" i="11"/>
  <c r="BE9" i="9"/>
  <c r="BE15" i="9"/>
  <c r="BE17" i="9"/>
  <c r="BE14" i="9"/>
  <c r="BC6" i="10"/>
  <c r="BD30" i="10"/>
  <c r="BA6" i="11"/>
  <c r="BA26" i="11"/>
  <c r="AZ20" i="11"/>
  <c r="BE5" i="9"/>
  <c r="AZ9" i="10"/>
  <c r="BD16" i="10"/>
  <c r="AZ18" i="10"/>
  <c r="BC29" i="10"/>
  <c r="AZ7" i="11"/>
  <c r="AZ24" i="11"/>
  <c r="BA27" i="11"/>
  <c r="AZ19" i="11"/>
  <c r="BG6" i="9"/>
  <c r="BB15" i="9"/>
  <c r="BG10" i="9"/>
  <c r="BD6" i="9"/>
  <c r="BG16" i="9"/>
  <c r="BD17" i="9"/>
  <c r="BD10" i="9"/>
  <c r="BG5" i="9"/>
  <c r="BD18" i="9"/>
  <c r="BD9" i="9"/>
  <c r="BF18" i="9"/>
  <c r="BG9" i="9"/>
  <c r="BD14" i="9"/>
  <c r="BH12" i="9"/>
  <c r="BH16" i="9"/>
  <c r="BE13" i="9"/>
  <c r="BG14" i="9"/>
  <c r="BD15" i="9"/>
  <c r="BD20" i="9"/>
  <c r="BG4" i="9"/>
  <c r="BD7" i="9"/>
  <c r="BE16" i="9"/>
  <c r="AA27" i="10"/>
  <c r="AJ27" i="10" s="1"/>
  <c r="AZ21" i="10"/>
  <c r="BC25" i="10"/>
  <c r="AZ25" i="10"/>
  <c r="BA11" i="10"/>
  <c r="BB28" i="10"/>
  <c r="Y44" i="10"/>
  <c r="AY23" i="11"/>
  <c r="BA8" i="11"/>
  <c r="BA29" i="11"/>
  <c r="BA30" i="11"/>
  <c r="BE7" i="9"/>
  <c r="BD19" i="9"/>
  <c r="BD21" i="9"/>
  <c r="BA20" i="10"/>
  <c r="BA11" i="11"/>
  <c r="BA21" i="11"/>
  <c r="BD28" i="11"/>
  <c r="AZ19" i="10"/>
  <c r="BB23" i="10"/>
  <c r="AZ29" i="10"/>
  <c r="AZ5" i="10"/>
  <c r="AZ15" i="10"/>
  <c r="AZ24" i="10"/>
  <c r="AZ17" i="10"/>
  <c r="BA24" i="11"/>
  <c r="BF11" i="9"/>
  <c r="BE4" i="9"/>
  <c r="BD12" i="9"/>
  <c r="BF14" i="9"/>
  <c r="BE20" i="9"/>
  <c r="BA17" i="10"/>
  <c r="AZ27" i="10"/>
  <c r="BA15" i="10"/>
  <c r="BC23" i="10"/>
  <c r="AZ7" i="10"/>
  <c r="BA16" i="11"/>
  <c r="BA10" i="11"/>
  <c r="BD30" i="11"/>
  <c r="X104" i="14"/>
  <c r="D107" i="14"/>
  <c r="L107" i="14"/>
  <c r="T107" i="14"/>
  <c r="AB107" i="14"/>
  <c r="J107" i="14"/>
  <c r="R107" i="14"/>
  <c r="Z107" i="14"/>
  <c r="E107" i="14"/>
  <c r="M107" i="14"/>
  <c r="U107" i="14"/>
  <c r="AC107" i="14"/>
  <c r="K104" i="14"/>
  <c r="S104" i="14"/>
  <c r="AA104" i="14"/>
  <c r="F107" i="14"/>
  <c r="N107" i="14"/>
  <c r="V107" i="14"/>
  <c r="AD107" i="14"/>
  <c r="D104" i="14"/>
  <c r="L104" i="14"/>
  <c r="T104" i="14"/>
  <c r="AB104" i="14"/>
  <c r="G107" i="14"/>
  <c r="O107" i="14"/>
  <c r="W107" i="14"/>
  <c r="AE107" i="14"/>
  <c r="BH8" i="9"/>
  <c r="BH13" i="9"/>
  <c r="BH9" i="9"/>
  <c r="S50" i="9"/>
  <c r="BH14" i="9"/>
  <c r="AA55" i="11"/>
  <c r="AK55" i="11" s="1"/>
  <c r="AN32" i="9"/>
  <c r="V32" i="9"/>
  <c r="AE32" i="9" s="1"/>
  <c r="BF10" i="9"/>
  <c r="BG15" i="9"/>
  <c r="BG20" i="9"/>
  <c r="T26" i="9"/>
  <c r="T48" i="9"/>
  <c r="BF15" i="9"/>
  <c r="BF16" i="9"/>
  <c r="BF8" i="9"/>
  <c r="BD16" i="9"/>
  <c r="BG8" i="9"/>
  <c r="BF9" i="9"/>
  <c r="AX26" i="10"/>
  <c r="AA26" i="10"/>
  <c r="AJ26" i="10" s="1"/>
  <c r="AA55" i="10"/>
  <c r="AJ55" i="10" s="1"/>
  <c r="BC18" i="10"/>
  <c r="BE5" i="11"/>
  <c r="BE25" i="11"/>
  <c r="BE21" i="11"/>
  <c r="Y66" i="11"/>
  <c r="BF7" i="11" s="1"/>
  <c r="V27" i="9"/>
  <c r="AE27" i="9" s="1"/>
  <c r="BC19" i="10"/>
  <c r="BB25" i="10"/>
  <c r="BE24" i="11"/>
  <c r="BE10" i="11"/>
  <c r="T11" i="9"/>
  <c r="BF6" i="9"/>
  <c r="AY6" i="11"/>
  <c r="AA6" i="11"/>
  <c r="AK6" i="11" s="1"/>
  <c r="BF13" i="9"/>
  <c r="BF19" i="9"/>
  <c r="BF20" i="9"/>
  <c r="BG12" i="9"/>
  <c r="BE29" i="11"/>
  <c r="BG13" i="9"/>
  <c r="BF5" i="9"/>
  <c r="O50" i="9"/>
  <c r="BC17" i="10"/>
  <c r="BC28" i="10"/>
  <c r="BE23" i="11"/>
  <c r="BE17" i="11"/>
  <c r="BE28" i="11"/>
  <c r="BE22" i="11"/>
  <c r="BC7" i="10"/>
  <c r="BC10" i="10"/>
  <c r="BC12" i="10"/>
  <c r="BD25" i="10"/>
  <c r="BC30" i="10"/>
  <c r="BD9" i="10"/>
  <c r="BC15" i="11"/>
  <c r="BE9" i="11"/>
  <c r="BC15" i="10"/>
  <c r="BD21" i="10"/>
  <c r="BD27" i="10"/>
  <c r="BB15" i="10"/>
  <c r="BB22" i="10"/>
  <c r="BC11" i="10"/>
  <c r="BD12" i="10"/>
  <c r="AZ20" i="10"/>
  <c r="BB21" i="10"/>
  <c r="AZ30" i="10"/>
  <c r="Y48" i="10"/>
  <c r="BC9" i="11"/>
  <c r="BE18" i="11"/>
  <c r="BE13" i="11"/>
  <c r="BC25" i="11"/>
  <c r="BC28" i="11"/>
  <c r="BB26" i="10"/>
  <c r="BC13" i="10"/>
  <c r="BC22" i="10"/>
  <c r="BB8" i="10"/>
  <c r="BC21" i="10"/>
  <c r="BE4" i="11"/>
  <c r="BE15" i="11"/>
  <c r="Y28" i="11"/>
  <c r="BD26" i="10"/>
  <c r="BB6" i="10"/>
  <c r="AZ14" i="10"/>
  <c r="BC8" i="10"/>
  <c r="AZ10" i="10"/>
  <c r="AA47" i="11"/>
  <c r="AK47" i="11" s="1"/>
  <c r="BC29" i="11"/>
  <c r="BB11" i="10"/>
  <c r="BC24" i="10"/>
  <c r="BA10" i="10"/>
  <c r="BC10" i="11"/>
  <c r="BC16" i="11"/>
  <c r="AY25" i="11"/>
  <c r="BD19" i="11"/>
  <c r="Y40" i="11"/>
  <c r="Y48" i="11"/>
  <c r="BE6" i="11"/>
  <c r="BE27" i="11"/>
  <c r="BE30" i="11"/>
  <c r="BD4" i="10"/>
  <c r="BE8" i="11"/>
  <c r="BE14" i="11"/>
  <c r="BE16" i="11"/>
  <c r="AY22" i="11"/>
  <c r="BE7" i="11"/>
  <c r="BE12" i="11"/>
  <c r="BE26" i="11"/>
  <c r="V39" i="9"/>
  <c r="AE39" i="9" s="1"/>
  <c r="AN39" i="9"/>
  <c r="V5" i="9"/>
  <c r="AE5" i="9" s="1"/>
  <c r="BB5" i="9"/>
  <c r="V7" i="9"/>
  <c r="AE7" i="9" s="1"/>
  <c r="BB7" i="9"/>
  <c r="AZ29" i="11"/>
  <c r="Y29" i="11"/>
  <c r="BH6" i="9"/>
  <c r="BH4" i="9"/>
  <c r="T6" i="9"/>
  <c r="BC14" i="9"/>
  <c r="V19" i="9"/>
  <c r="AE19" i="9" s="1"/>
  <c r="BB19" i="9"/>
  <c r="BC20" i="9"/>
  <c r="V42" i="9"/>
  <c r="AE42" i="9" s="1"/>
  <c r="AN42" i="9"/>
  <c r="AX7" i="10"/>
  <c r="Y21" i="10"/>
  <c r="BA30" i="10"/>
  <c r="Y36" i="10"/>
  <c r="AB36" i="10"/>
  <c r="BB27" i="11"/>
  <c r="BB21" i="11"/>
  <c r="BB19" i="11"/>
  <c r="BH7" i="9"/>
  <c r="BH19" i="9"/>
  <c r="BH15" i="9"/>
  <c r="T28" i="9"/>
  <c r="AU12" i="10"/>
  <c r="AV12" i="10" s="1"/>
  <c r="AB5" i="10" s="1"/>
  <c r="Y15" i="10"/>
  <c r="T9" i="9"/>
  <c r="BC10" i="9"/>
  <c r="Y14" i="10"/>
  <c r="AY25" i="10"/>
  <c r="BC11" i="9"/>
  <c r="BG17" i="9"/>
  <c r="BC5" i="10"/>
  <c r="AX8" i="10"/>
  <c r="BD13" i="10"/>
  <c r="AS52" i="10"/>
  <c r="AA52" i="10"/>
  <c r="AJ52" i="10" s="1"/>
  <c r="Y6" i="10"/>
  <c r="Y23" i="10"/>
  <c r="BD23" i="10"/>
  <c r="AX23" i="10"/>
  <c r="AA23" i="10"/>
  <c r="AJ23" i="10" s="1"/>
  <c r="T7" i="9"/>
  <c r="BG19" i="9"/>
  <c r="BH20" i="9"/>
  <c r="T8" i="9"/>
  <c r="BH5" i="9"/>
  <c r="AU17" i="10"/>
  <c r="AV17" i="10" s="1"/>
  <c r="AU14" i="10"/>
  <c r="AV14" i="10" s="1"/>
  <c r="AG13" i="10" s="1"/>
  <c r="AG16" i="10" s="1"/>
  <c r="AP16" i="10" s="1"/>
  <c r="AU15" i="10"/>
  <c r="AV15" i="10" s="1"/>
  <c r="AL38" i="10" s="1"/>
  <c r="AX29" i="10"/>
  <c r="AA29" i="10"/>
  <c r="AJ29" i="10" s="1"/>
  <c r="AS45" i="10"/>
  <c r="AA45" i="10"/>
  <c r="AJ45" i="10" s="1"/>
  <c r="AA57" i="10"/>
  <c r="AJ57" i="10" s="1"/>
  <c r="AS57" i="10"/>
  <c r="AS60" i="10"/>
  <c r="AA60" i="10"/>
  <c r="AJ60" i="10" s="1"/>
  <c r="BB8" i="11"/>
  <c r="BH18" i="9"/>
  <c r="BH21" i="9"/>
  <c r="AN28" i="9"/>
  <c r="AN37" i="9"/>
  <c r="T39" i="9"/>
  <c r="BA5" i="10"/>
  <c r="AY11" i="10"/>
  <c r="BB12" i="10"/>
  <c r="BB16" i="10"/>
  <c r="AY26" i="10"/>
  <c r="BA27" i="10"/>
  <c r="AY28" i="10"/>
  <c r="AS58" i="10"/>
  <c r="BB14" i="11"/>
  <c r="AA51" i="11"/>
  <c r="AK51" i="11" s="1"/>
  <c r="AT51" i="11"/>
  <c r="Y55" i="11"/>
  <c r="Y38" i="11"/>
  <c r="AT49" i="11"/>
  <c r="AA49" i="11"/>
  <c r="AK49" i="11" s="1"/>
  <c r="BA24" i="10"/>
  <c r="BA25" i="10"/>
  <c r="Y49" i="10"/>
  <c r="BB16" i="11"/>
  <c r="Y25" i="11"/>
  <c r="Y46" i="11"/>
  <c r="BA16" i="10"/>
  <c r="AY21" i="10"/>
  <c r="AY30" i="10"/>
  <c r="BB15" i="11"/>
  <c r="BB25" i="11"/>
  <c r="Y44" i="11"/>
  <c r="BA4" i="10"/>
  <c r="Y8" i="10"/>
  <c r="Y13" i="10"/>
  <c r="Y18" i="10"/>
  <c r="BA19" i="10"/>
  <c r="BA29" i="10"/>
  <c r="Y43" i="10"/>
  <c r="BB9" i="11"/>
  <c r="BC5" i="11"/>
  <c r="Y5" i="11"/>
  <c r="BB17" i="11"/>
  <c r="AY6" i="10"/>
  <c r="BA8" i="10"/>
  <c r="Y9" i="10"/>
  <c r="Y12" i="10"/>
  <c r="BA14" i="10"/>
  <c r="BA21" i="10"/>
  <c r="AY22" i="10"/>
  <c r="AU25" i="10"/>
  <c r="AV25" i="10" s="1"/>
  <c r="AN53" i="10" s="1"/>
  <c r="BB4" i="11"/>
  <c r="AZ23" i="11"/>
  <c r="Y23" i="11"/>
  <c r="Y30" i="11"/>
  <c r="Y35" i="11"/>
  <c r="BH17" i="9"/>
  <c r="AY5" i="10"/>
  <c r="BB7" i="10"/>
  <c r="BB9" i="10"/>
  <c r="BA13" i="10"/>
  <c r="BB14" i="10"/>
  <c r="AY27" i="10"/>
  <c r="BB30" i="10"/>
  <c r="AA12" i="11"/>
  <c r="AK12" i="11" s="1"/>
  <c r="AY12" i="11"/>
  <c r="BB13" i="11"/>
  <c r="AA53" i="11"/>
  <c r="AK53" i="11" s="1"/>
  <c r="AT53" i="11"/>
  <c r="AT58" i="11"/>
  <c r="AA58" i="11"/>
  <c r="AK58" i="11" s="1"/>
  <c r="BG21" i="9"/>
  <c r="T38" i="9"/>
  <c r="BA12" i="10"/>
  <c r="BB13" i="10"/>
  <c r="AU18" i="10"/>
  <c r="AV18" i="10" s="1"/>
  <c r="AG22" i="10" s="1"/>
  <c r="BA22" i="10"/>
  <c r="BA23" i="10"/>
  <c r="AS38" i="10"/>
  <c r="BE11" i="11"/>
  <c r="Y11" i="11"/>
  <c r="Y43" i="11"/>
  <c r="AY30" i="11"/>
  <c r="AZ11" i="11"/>
  <c r="BB12" i="11"/>
  <c r="Y19" i="11"/>
  <c r="AZ21" i="11"/>
  <c r="AZ27" i="11"/>
  <c r="Y39" i="11"/>
  <c r="BB24" i="11"/>
  <c r="BB28" i="11"/>
  <c r="BB29" i="11"/>
  <c r="BB30" i="11"/>
  <c r="AZ4" i="11"/>
  <c r="BB5" i="11"/>
  <c r="Y6" i="11"/>
  <c r="AY8" i="11"/>
  <c r="AZ10" i="11"/>
  <c r="BB11" i="11"/>
  <c r="BB7" i="11"/>
  <c r="AZ8" i="11"/>
  <c r="AA24" i="11"/>
  <c r="AK24" i="11" s="1"/>
  <c r="AT45" i="11"/>
  <c r="BB6" i="11"/>
  <c r="BB10" i="11"/>
  <c r="Y36" i="11"/>
  <c r="Y47" i="11"/>
  <c r="Y14" i="11"/>
  <c r="AZ14" i="11"/>
  <c r="Y15" i="11"/>
  <c r="AZ15" i="11"/>
  <c r="BA22" i="11"/>
  <c r="Y22" i="11"/>
  <c r="AZ17" i="11"/>
  <c r="Y17" i="11"/>
  <c r="Y12" i="11"/>
  <c r="AZ12" i="11"/>
  <c r="BA23" i="11"/>
  <c r="BE20" i="11"/>
  <c r="Y20" i="11"/>
  <c r="BF20" i="11" s="1"/>
  <c r="AZ9" i="11"/>
  <c r="Y9" i="11"/>
  <c r="X34" i="11"/>
  <c r="AZ34" i="11"/>
  <c r="AG3" i="11"/>
  <c r="AQ3" i="11" s="1"/>
  <c r="BE3" i="11"/>
  <c r="Y16" i="11"/>
  <c r="AZ16" i="11"/>
  <c r="BD18" i="11"/>
  <c r="Y13" i="11"/>
  <c r="AZ13" i="11"/>
  <c r="Y26" i="11"/>
  <c r="BB26" i="11"/>
  <c r="AM52" i="11"/>
  <c r="AA5" i="11"/>
  <c r="AK5" i="11" s="1"/>
  <c r="AC57" i="11"/>
  <c r="AB57" i="11"/>
  <c r="AG49" i="11"/>
  <c r="AG48" i="11"/>
  <c r="AC58" i="11"/>
  <c r="AF49" i="11"/>
  <c r="AB66" i="11"/>
  <c r="AE60" i="11"/>
  <c r="AB58" i="11"/>
  <c r="AE53" i="11"/>
  <c r="AD37" i="11"/>
  <c r="AC56" i="11"/>
  <c r="AF38" i="11"/>
  <c r="AC37" i="11"/>
  <c r="AD49" i="11"/>
  <c r="AE48" i="11"/>
  <c r="AC41" i="11"/>
  <c r="AD60" i="11"/>
  <c r="AC48" i="11"/>
  <c r="AG46" i="11"/>
  <c r="AZ6" i="11"/>
  <c r="AA11" i="11"/>
  <c r="AK11" i="11" s="1"/>
  <c r="BB22" i="11"/>
  <c r="AZ25" i="11"/>
  <c r="BC24" i="11"/>
  <c r="AE35" i="11"/>
  <c r="AC36" i="11"/>
  <c r="AC38" i="11"/>
  <c r="AB39" i="11"/>
  <c r="AE41" i="11"/>
  <c r="AF42" i="11"/>
  <c r="AF43" i="11"/>
  <c r="AD52" i="11"/>
  <c r="BD3" i="11"/>
  <c r="Y4" i="11"/>
  <c r="Y10" i="11"/>
  <c r="Y18" i="11"/>
  <c r="AZ18" i="11"/>
  <c r="BD21" i="11"/>
  <c r="Y24" i="11"/>
  <c r="BD27" i="11"/>
  <c r="Y27" i="11"/>
  <c r="AA28" i="11"/>
  <c r="AK28" i="11" s="1"/>
  <c r="BB23" i="11"/>
  <c r="S34" i="11"/>
  <c r="AF35" i="11"/>
  <c r="AD36" i="11"/>
  <c r="AC39" i="11"/>
  <c r="AF40" i="11"/>
  <c r="AG42" i="11"/>
  <c r="AE37" i="11"/>
  <c r="Y37" i="11"/>
  <c r="AA4" i="11"/>
  <c r="AK4" i="11" s="1"/>
  <c r="AA10" i="11"/>
  <c r="AK10" i="11" s="1"/>
  <c r="BB18" i="11"/>
  <c r="Y21" i="11"/>
  <c r="AV24" i="11"/>
  <c r="AW24" i="11" s="1"/>
  <c r="AC22" i="11" s="1"/>
  <c r="BC26" i="11"/>
  <c r="AB35" i="11"/>
  <c r="AE36" i="11"/>
  <c r="AA39" i="11"/>
  <c r="AK39" i="11" s="1"/>
  <c r="AT39" i="11"/>
  <c r="AG40" i="11"/>
  <c r="AG43" i="11"/>
  <c r="AB44" i="11"/>
  <c r="BE19" i="11"/>
  <c r="Y51" i="11"/>
  <c r="AB51" i="11"/>
  <c r="Y8" i="11"/>
  <c r="AA9" i="11"/>
  <c r="AK9" i="11" s="1"/>
  <c r="AV25" i="11"/>
  <c r="AW25" i="11" s="1"/>
  <c r="AQ55" i="11" s="1"/>
  <c r="AV26" i="11"/>
  <c r="AW26" i="11" s="1"/>
  <c r="AV27" i="11"/>
  <c r="AW27" i="11" s="1"/>
  <c r="AV17" i="11"/>
  <c r="AW17" i="11" s="1"/>
  <c r="AC35" i="11"/>
  <c r="AG37" i="11"/>
  <c r="AB45" i="11"/>
  <c r="AF48" i="11"/>
  <c r="AC59" i="11"/>
  <c r="AA54" i="11"/>
  <c r="AK54" i="11" s="1"/>
  <c r="AT54" i="11"/>
  <c r="AV19" i="11"/>
  <c r="AW19" i="11" s="1"/>
  <c r="AN45" i="11" s="1"/>
  <c r="AV20" i="11"/>
  <c r="AW20" i="11" s="1"/>
  <c r="AB34" i="11"/>
  <c r="AD35" i="11"/>
  <c r="AG38" i="11"/>
  <c r="AN41" i="11"/>
  <c r="AB43" i="11"/>
  <c r="BD26" i="11"/>
  <c r="AT44" i="11"/>
  <c r="AA44" i="11"/>
  <c r="AK44" i="11" s="1"/>
  <c r="AC45" i="11"/>
  <c r="AB53" i="11"/>
  <c r="AG58" i="11"/>
  <c r="V34" i="11"/>
  <c r="AX34" i="11"/>
  <c r="AA7" i="11"/>
  <c r="AK7" i="11" s="1"/>
  <c r="AV21" i="11"/>
  <c r="AW21" i="11" s="1"/>
  <c r="AL47" i="11" s="1"/>
  <c r="AV22" i="11"/>
  <c r="AW22" i="11" s="1"/>
  <c r="AV28" i="11"/>
  <c r="AW28" i="11" s="1"/>
  <c r="AV34" i="11"/>
  <c r="AF36" i="11"/>
  <c r="AD39" i="11"/>
  <c r="AB40" i="11"/>
  <c r="AC42" i="11"/>
  <c r="AC43" i="11"/>
  <c r="AF46" i="11"/>
  <c r="AA50" i="11"/>
  <c r="AK50" i="11" s="1"/>
  <c r="AT50" i="11"/>
  <c r="Y53" i="11"/>
  <c r="AC53" i="11"/>
  <c r="AE57" i="11"/>
  <c r="AB49" i="11"/>
  <c r="Y49" i="11"/>
  <c r="W34" i="11"/>
  <c r="AY34" i="11"/>
  <c r="BA3" i="11"/>
  <c r="AV12" i="11"/>
  <c r="AW12" i="11" s="1"/>
  <c r="AF4" i="11" s="1"/>
  <c r="AV13" i="11"/>
  <c r="AW13" i="11" s="1"/>
  <c r="AP37" i="11" s="1"/>
  <c r="AV14" i="11"/>
  <c r="AW14" i="11" s="1"/>
  <c r="AV15" i="11"/>
  <c r="AW15" i="11" s="1"/>
  <c r="AL38" i="11" s="1"/>
  <c r="AV18" i="11"/>
  <c r="AW18" i="11" s="1"/>
  <c r="AB15" i="11" s="1"/>
  <c r="BI18" i="11"/>
  <c r="BI24" i="11" s="1"/>
  <c r="AA29" i="11"/>
  <c r="AK29" i="11" s="1"/>
  <c r="AW34" i="11"/>
  <c r="AC40" i="11"/>
  <c r="AD42" i="11"/>
  <c r="AC49" i="11"/>
  <c r="AG56" i="11"/>
  <c r="AA38" i="11"/>
  <c r="AK38" i="11" s="1"/>
  <c r="AT40" i="11"/>
  <c r="AF41" i="11"/>
  <c r="Y42" i="11"/>
  <c r="AD43" i="11"/>
  <c r="AD44" i="11"/>
  <c r="Y45" i="11"/>
  <c r="AB46" i="11"/>
  <c r="AB48" i="11"/>
  <c r="Y50" i="11"/>
  <c r="AB50" i="11"/>
  <c r="AC51" i="11"/>
  <c r="AD53" i="11"/>
  <c r="AD59" i="11"/>
  <c r="AF60" i="11"/>
  <c r="AA27" i="11"/>
  <c r="AK27" i="11" s="1"/>
  <c r="AA36" i="11"/>
  <c r="AK36" i="11" s="1"/>
  <c r="AG41" i="11"/>
  <c r="AE44" i="11"/>
  <c r="AC46" i="11"/>
  <c r="AC50" i="11"/>
  <c r="AD51" i="11"/>
  <c r="AB54" i="11"/>
  <c r="AE59" i="11"/>
  <c r="AE51" i="11"/>
  <c r="AG52" i="11"/>
  <c r="AT59" i="11"/>
  <c r="AA59" i="11"/>
  <c r="AK59" i="11" s="1"/>
  <c r="AG60" i="11"/>
  <c r="AT61" i="11"/>
  <c r="AA61" i="11"/>
  <c r="AK61" i="11" s="1"/>
  <c r="AC66" i="11"/>
  <c r="AA35" i="11"/>
  <c r="AK35" i="11" s="1"/>
  <c r="AA37" i="11"/>
  <c r="AK37" i="11" s="1"/>
  <c r="AE39" i="11"/>
  <c r="AF44" i="11"/>
  <c r="AD46" i="11"/>
  <c r="AC54" i="11"/>
  <c r="AC61" i="11"/>
  <c r="AT46" i="11"/>
  <c r="AA46" i="11"/>
  <c r="AK46" i="11" s="1"/>
  <c r="AE50" i="11"/>
  <c r="AF51" i="11"/>
  <c r="AB59" i="11"/>
  <c r="Y59" i="11"/>
  <c r="AB61" i="11"/>
  <c r="Y61" i="11"/>
  <c r="AD66" i="11"/>
  <c r="V68" i="11"/>
  <c r="AE68" i="11" s="1"/>
  <c r="U68" i="11"/>
  <c r="AD68" i="11" s="1"/>
  <c r="T68" i="11"/>
  <c r="AC68" i="11" s="1"/>
  <c r="S68" i="11"/>
  <c r="X68" i="11"/>
  <c r="AG68" i="11" s="1"/>
  <c r="W68" i="11"/>
  <c r="AF68" i="11" s="1"/>
  <c r="AA26" i="11"/>
  <c r="AK26" i="11" s="1"/>
  <c r="AB37" i="11"/>
  <c r="AD38" i="11"/>
  <c r="AF39" i="11"/>
  <c r="AE42" i="11"/>
  <c r="AG44" i="11"/>
  <c r="AE45" i="11"/>
  <c r="AE46" i="11"/>
  <c r="AC47" i="11"/>
  <c r="AD54" i="11"/>
  <c r="AD61" i="11"/>
  <c r="AE67" i="11"/>
  <c r="AD47" i="11"/>
  <c r="AF50" i="11"/>
  <c r="AA52" i="11"/>
  <c r="AK52" i="11" s="1"/>
  <c r="AT52" i="11"/>
  <c r="AE38" i="11"/>
  <c r="AD40" i="11"/>
  <c r="AB41" i="11"/>
  <c r="AE43" i="11"/>
  <c r="AF45" i="11"/>
  <c r="AF47" i="11"/>
  <c r="AD48" i="11"/>
  <c r="AE54" i="11"/>
  <c r="AE61" i="11"/>
  <c r="AC44" i="11"/>
  <c r="AF67" i="11"/>
  <c r="AG39" i="11"/>
  <c r="AE47" i="11"/>
  <c r="AE40" i="11"/>
  <c r="Y41" i="11"/>
  <c r="AB42" i="11"/>
  <c r="AG45" i="11"/>
  <c r="AG47" i="11"/>
  <c r="Y52" i="11"/>
  <c r="AB52" i="11"/>
  <c r="AD57" i="11"/>
  <c r="AD58" i="11"/>
  <c r="AF58" i="11"/>
  <c r="AF57" i="11"/>
  <c r="AG50" i="11"/>
  <c r="AG51" i="11"/>
  <c r="AT60" i="11"/>
  <c r="AA60" i="11"/>
  <c r="AK60" i="11" s="1"/>
  <c r="AE66" i="11"/>
  <c r="AD50" i="11"/>
  <c r="AE52" i="11"/>
  <c r="Y56" i="11"/>
  <c r="AG57" i="11"/>
  <c r="AF59" i="11"/>
  <c r="AF61" i="11"/>
  <c r="AD55" i="11"/>
  <c r="AA42" i="11"/>
  <c r="AK42" i="11" s="1"/>
  <c r="AA43" i="11"/>
  <c r="AK43" i="11" s="1"/>
  <c r="AF52" i="11"/>
  <c r="AF53" i="11"/>
  <c r="AF54" i="11"/>
  <c r="AB55" i="11"/>
  <c r="AG59" i="11"/>
  <c r="AB60" i="11"/>
  <c r="AG61" i="11"/>
  <c r="AE55" i="11"/>
  <c r="AE49" i="11"/>
  <c r="AG53" i="11"/>
  <c r="AC55" i="11"/>
  <c r="AD56" i="11"/>
  <c r="AT56" i="11"/>
  <c r="AC60" i="11"/>
  <c r="AB67" i="11"/>
  <c r="AG67" i="11"/>
  <c r="AF55" i="11"/>
  <c r="AA41" i="11"/>
  <c r="AK41" i="11" s="1"/>
  <c r="AT48" i="11"/>
  <c r="Y57" i="11"/>
  <c r="Y58" i="11"/>
  <c r="AF66" i="11"/>
  <c r="AC67" i="11"/>
  <c r="AG54" i="11"/>
  <c r="AE56" i="11"/>
  <c r="AB56" i="11"/>
  <c r="AG66" i="11"/>
  <c r="AD67" i="11"/>
  <c r="AF56" i="11"/>
  <c r="AE58" i="11"/>
  <c r="Y67" i="11"/>
  <c r="Y60" i="11"/>
  <c r="U69" i="11"/>
  <c r="Y54" i="11"/>
  <c r="AN36" i="10"/>
  <c r="AM35" i="10"/>
  <c r="BC4" i="10"/>
  <c r="Y4" i="10"/>
  <c r="AN46" i="10"/>
  <c r="X34" i="10"/>
  <c r="AY34" i="10"/>
  <c r="Y5" i="10"/>
  <c r="BD5" i="10"/>
  <c r="AA6" i="10"/>
  <c r="AJ6" i="10" s="1"/>
  <c r="AZ8" i="10"/>
  <c r="BA9" i="10"/>
  <c r="Y11" i="10"/>
  <c r="AB13" i="10"/>
  <c r="AB14" i="10"/>
  <c r="AB15" i="10"/>
  <c r="Y22" i="10"/>
  <c r="AU27" i="10"/>
  <c r="AV27" i="10" s="1"/>
  <c r="AN56" i="10" s="1"/>
  <c r="BD29" i="10"/>
  <c r="AF37" i="10"/>
  <c r="AD38" i="10"/>
  <c r="AC39" i="10"/>
  <c r="AE41" i="10"/>
  <c r="AG45" i="10"/>
  <c r="AB48" i="10"/>
  <c r="AF51" i="10"/>
  <c r="AF52" i="10"/>
  <c r="BB4" i="10"/>
  <c r="BD11" i="10"/>
  <c r="Y53" i="10"/>
  <c r="AD53" i="10"/>
  <c r="AA5" i="10"/>
  <c r="AJ5" i="10" s="1"/>
  <c r="AE55" i="10"/>
  <c r="AC60" i="10"/>
  <c r="AF56" i="10"/>
  <c r="AC59" i="10"/>
  <c r="AE58" i="10"/>
  <c r="AC55" i="10"/>
  <c r="AC58" i="10"/>
  <c r="AF57" i="10"/>
  <c r="AG57" i="10"/>
  <c r="AE50" i="10"/>
  <c r="AC45" i="10"/>
  <c r="AG37" i="10"/>
  <c r="AB46" i="10"/>
  <c r="AG51" i="10"/>
  <c r="AB50" i="10"/>
  <c r="AD41" i="10"/>
  <c r="AG40" i="10"/>
  <c r="AE37" i="10"/>
  <c r="AG48" i="10"/>
  <c r="AE47" i="10"/>
  <c r="AF42" i="10"/>
  <c r="AC56" i="10"/>
  <c r="AB55" i="10"/>
  <c r="AG44" i="10"/>
  <c r="AG43" i="10"/>
  <c r="AD42" i="10"/>
  <c r="AA11" i="10"/>
  <c r="AJ11" i="10" s="1"/>
  <c r="AX12" i="10"/>
  <c r="AC13" i="10"/>
  <c r="AC16" i="10" s="1"/>
  <c r="AL16" i="10" s="1"/>
  <c r="AC14" i="10"/>
  <c r="AU16" i="10"/>
  <c r="AV16" i="10" s="1"/>
  <c r="Y19" i="10"/>
  <c r="AA22" i="10"/>
  <c r="AJ22" i="10" s="1"/>
  <c r="BD22" i="10"/>
  <c r="AU24" i="10"/>
  <c r="AV24" i="10" s="1"/>
  <c r="AE35" i="10"/>
  <c r="Y35" i="10"/>
  <c r="AP36" i="10"/>
  <c r="AE38" i="10"/>
  <c r="AB40" i="10"/>
  <c r="AF44" i="10"/>
  <c r="AF47" i="10"/>
  <c r="AB49" i="10"/>
  <c r="AF50" i="10"/>
  <c r="AF53" i="10"/>
  <c r="AF54" i="10"/>
  <c r="AE52" i="10"/>
  <c r="Y52" i="10"/>
  <c r="AS54" i="10"/>
  <c r="AA54" i="10"/>
  <c r="AJ54" i="10" s="1"/>
  <c r="BB10" i="10"/>
  <c r="BC26" i="10"/>
  <c r="Y10" i="10"/>
  <c r="AY12" i="10"/>
  <c r="AY13" i="10"/>
  <c r="AY14" i="10"/>
  <c r="AD15" i="10"/>
  <c r="AD18" i="10" s="1"/>
  <c r="AM18" i="10" s="1"/>
  <c r="AY15" i="10"/>
  <c r="AU19" i="10"/>
  <c r="AV19" i="10" s="1"/>
  <c r="BD28" i="10"/>
  <c r="AX30" i="10"/>
  <c r="Y37" i="10"/>
  <c r="AE39" i="10"/>
  <c r="AG41" i="10"/>
  <c r="AD43" i="10"/>
  <c r="AB44" i="10"/>
  <c r="AG47" i="10"/>
  <c r="AD51" i="10"/>
  <c r="W34" i="10"/>
  <c r="AX34" i="10"/>
  <c r="AK36" i="10"/>
  <c r="BD3" i="10"/>
  <c r="AA4" i="10"/>
  <c r="AJ4" i="10" s="1"/>
  <c r="AA10" i="10"/>
  <c r="AJ10" i="10" s="1"/>
  <c r="AZ16" i="10"/>
  <c r="AC22" i="10"/>
  <c r="AU23" i="10"/>
  <c r="AV23" i="10" s="1"/>
  <c r="AM50" i="10" s="1"/>
  <c r="AA25" i="10"/>
  <c r="AJ25" i="10" s="1"/>
  <c r="AU26" i="10"/>
  <c r="AV26" i="10" s="1"/>
  <c r="AU34" i="10"/>
  <c r="AP35" i="10"/>
  <c r="AM36" i="10"/>
  <c r="AG38" i="10"/>
  <c r="AB41" i="10"/>
  <c r="AD47" i="10"/>
  <c r="AG53" i="10"/>
  <c r="AA9" i="10"/>
  <c r="AJ9" i="10" s="1"/>
  <c r="AF15" i="10"/>
  <c r="Y17" i="10"/>
  <c r="Y20" i="10"/>
  <c r="AU29" i="10"/>
  <c r="AV29" i="10" s="1"/>
  <c r="S34" i="10"/>
  <c r="AO35" i="10"/>
  <c r="AG39" i="10"/>
  <c r="AS41" i="10"/>
  <c r="AA41" i="10"/>
  <c r="AJ41" i="10" s="1"/>
  <c r="AG42" i="10"/>
  <c r="AD44" i="10"/>
  <c r="AB45" i="10"/>
  <c r="AC49" i="10"/>
  <c r="AO48" i="10"/>
  <c r="U34" i="10"/>
  <c r="AV34" i="10"/>
  <c r="AF3" i="10"/>
  <c r="AO3" i="10" s="1"/>
  <c r="BC16" i="10"/>
  <c r="AU20" i="10"/>
  <c r="AV20" i="10" s="1"/>
  <c r="AU22" i="10"/>
  <c r="AV22" i="10" s="1"/>
  <c r="AF23" i="10"/>
  <c r="AA24" i="10"/>
  <c r="AJ24" i="10" s="1"/>
  <c r="BD24" i="10"/>
  <c r="AO36" i="10"/>
  <c r="AE42" i="10"/>
  <c r="AC46" i="10"/>
  <c r="AD49" i="10"/>
  <c r="AB53" i="10"/>
  <c r="BA18" i="10"/>
  <c r="AG56" i="10"/>
  <c r="BA26" i="10"/>
  <c r="Y26" i="10"/>
  <c r="AS56" i="10"/>
  <c r="AA56" i="10"/>
  <c r="AJ56" i="10" s="1"/>
  <c r="V34" i="10"/>
  <c r="AW34" i="10"/>
  <c r="AG3" i="10"/>
  <c r="AP3" i="10" s="1"/>
  <c r="AY3" i="10"/>
  <c r="Y16" i="10"/>
  <c r="AF22" i="10"/>
  <c r="AB38" i="10"/>
  <c r="AF39" i="10"/>
  <c r="AF40" i="10"/>
  <c r="AC41" i="10"/>
  <c r="AB43" i="10"/>
  <c r="AD45" i="10"/>
  <c r="AD46" i="10"/>
  <c r="AG55" i="10"/>
  <c r="Y24" i="10"/>
  <c r="Y25" i="10"/>
  <c r="Y27" i="10"/>
  <c r="Y28" i="10"/>
  <c r="Y29" i="10"/>
  <c r="Y30" i="10"/>
  <c r="AC36" i="10"/>
  <c r="AF38" i="10"/>
  <c r="AB39" i="10"/>
  <c r="AA40" i="10"/>
  <c r="AJ40" i="10" s="1"/>
  <c r="AC43" i="10"/>
  <c r="AC44" i="10"/>
  <c r="AF45" i="10"/>
  <c r="AA48" i="10"/>
  <c r="AJ48" i="10" s="1"/>
  <c r="AC53" i="10"/>
  <c r="AB54" i="10"/>
  <c r="AB22" i="10"/>
  <c r="AA37" i="10"/>
  <c r="AJ37" i="10" s="1"/>
  <c r="Y38" i="10"/>
  <c r="AC40" i="10"/>
  <c r="Y41" i="10"/>
  <c r="AB42" i="10"/>
  <c r="AE43" i="10"/>
  <c r="AE44" i="10"/>
  <c r="Y45" i="10"/>
  <c r="AF46" i="10"/>
  <c r="AC48" i="10"/>
  <c r="AE49" i="10"/>
  <c r="AG50" i="10"/>
  <c r="AB56" i="10"/>
  <c r="AA35" i="10"/>
  <c r="AJ35" i="10" s="1"/>
  <c r="AB37" i="10"/>
  <c r="AD40" i="10"/>
  <c r="AC42" i="10"/>
  <c r="AF43" i="10"/>
  <c r="AG46" i="10"/>
  <c r="AB47" i="10"/>
  <c r="AD48" i="10"/>
  <c r="AF49" i="10"/>
  <c r="AB51" i="10"/>
  <c r="AD55" i="10"/>
  <c r="AE59" i="10"/>
  <c r="AD60" i="10"/>
  <c r="AE45" i="10"/>
  <c r="AS53" i="10"/>
  <c r="AA53" i="10"/>
  <c r="AJ53" i="10" s="1"/>
  <c r="AC54" i="10"/>
  <c r="Y54" i="10"/>
  <c r="AD24" i="10"/>
  <c r="AD27" i="10" s="1"/>
  <c r="AB35" i="10"/>
  <c r="AC37" i="10"/>
  <c r="AE40" i="10"/>
  <c r="Y42" i="10"/>
  <c r="AC47" i="10"/>
  <c r="AE48" i="10"/>
  <c r="AG49" i="10"/>
  <c r="AC51" i="10"/>
  <c r="AN57" i="10"/>
  <c r="AF58" i="10"/>
  <c r="AE60" i="10"/>
  <c r="AC35" i="10"/>
  <c r="AD37" i="10"/>
  <c r="Y47" i="10"/>
  <c r="Y50" i="10"/>
  <c r="Y51" i="10"/>
  <c r="AB52" i="10"/>
  <c r="AF55" i="10"/>
  <c r="AB57" i="10"/>
  <c r="AG58" i="10"/>
  <c r="AG59" i="10"/>
  <c r="AF60" i="10"/>
  <c r="AA36" i="10"/>
  <c r="AJ36" i="10" s="1"/>
  <c r="AF41" i="10"/>
  <c r="AA43" i="10"/>
  <c r="AJ43" i="10" s="1"/>
  <c r="AA44" i="10"/>
  <c r="AJ44" i="10" s="1"/>
  <c r="Y46" i="10"/>
  <c r="AA49" i="10"/>
  <c r="AJ49" i="10" s="1"/>
  <c r="AC50" i="10"/>
  <c r="AE51" i="10"/>
  <c r="AC52" i="10"/>
  <c r="AG60" i="10"/>
  <c r="AM56" i="10"/>
  <c r="Y57" i="10"/>
  <c r="BE7" i="10" s="1"/>
  <c r="AF59" i="10"/>
  <c r="Y55" i="10"/>
  <c r="Y56" i="10"/>
  <c r="AB58" i="10"/>
  <c r="Y39" i="10"/>
  <c r="AA42" i="10"/>
  <c r="AJ42" i="10" s="1"/>
  <c r="AA47" i="10"/>
  <c r="AJ47" i="10" s="1"/>
  <c r="AA51" i="10"/>
  <c r="AJ51" i="10" s="1"/>
  <c r="Y58" i="10"/>
  <c r="Y59" i="10"/>
  <c r="AA39" i="10"/>
  <c r="AJ39" i="10" s="1"/>
  <c r="AD58" i="10"/>
  <c r="AB60" i="10"/>
  <c r="AA46" i="10"/>
  <c r="AJ46" i="10" s="1"/>
  <c r="AA50" i="10"/>
  <c r="AJ50" i="10" s="1"/>
  <c r="AC57" i="10"/>
  <c r="AD59" i="10"/>
  <c r="Y60" i="10"/>
  <c r="AB59" i="10"/>
  <c r="W25" i="9"/>
  <c r="N25" i="9"/>
  <c r="N47" i="9" s="1"/>
  <c r="W47" i="9" s="1"/>
  <c r="AO25" i="9"/>
  <c r="BC24" i="9" s="1"/>
  <c r="BC34" i="9" s="1"/>
  <c r="BC3" i="9"/>
  <c r="W3" i="9"/>
  <c r="X25" i="9"/>
  <c r="O25" i="9"/>
  <c r="O47" i="9" s="1"/>
  <c r="X47" i="9" s="1"/>
  <c r="AP25" i="9"/>
  <c r="BD24" i="9" s="1"/>
  <c r="BD34" i="9" s="1"/>
  <c r="X3" i="9"/>
  <c r="BD3" i="9"/>
  <c r="AT25" i="9"/>
  <c r="BH24" i="9" s="1"/>
  <c r="BH34" i="9" s="1"/>
  <c r="AB25" i="9"/>
  <c r="S25" i="9"/>
  <c r="S47" i="9" s="1"/>
  <c r="AB47" i="9" s="1"/>
  <c r="AB3" i="9"/>
  <c r="BH3" i="9"/>
  <c r="BE6" i="9"/>
  <c r="Y25" i="9"/>
  <c r="P25" i="9"/>
  <c r="P47" i="9" s="1"/>
  <c r="Y47" i="9" s="1"/>
  <c r="AQ25" i="9"/>
  <c r="BE24" i="9" s="1"/>
  <c r="BE34" i="9" s="1"/>
  <c r="Y3" i="9"/>
  <c r="BE3" i="9"/>
  <c r="BB11" i="9"/>
  <c r="V11" i="9"/>
  <c r="AE11" i="9" s="1"/>
  <c r="V8" i="9"/>
  <c r="AE8" i="9" s="1"/>
  <c r="BH10" i="9"/>
  <c r="AN35" i="9"/>
  <c r="V35" i="9"/>
  <c r="AE35" i="9" s="1"/>
  <c r="BD5" i="9"/>
  <c r="BC7" i="9"/>
  <c r="V9" i="9"/>
  <c r="AE9" i="9" s="1"/>
  <c r="AY28" i="9"/>
  <c r="AZ28" i="9" s="1"/>
  <c r="AY29" i="9"/>
  <c r="AZ29" i="9" s="1"/>
  <c r="AY24" i="9"/>
  <c r="AZ24" i="9" s="1"/>
  <c r="AY26" i="9"/>
  <c r="AZ26" i="9" s="1"/>
  <c r="T10" i="9"/>
  <c r="AA25" i="9"/>
  <c r="X27" i="9"/>
  <c r="Z32" i="9"/>
  <c r="AN34" i="9"/>
  <c r="V34" i="9"/>
  <c r="AE34" i="9" s="1"/>
  <c r="W35" i="9"/>
  <c r="Z37" i="9"/>
  <c r="W39" i="9"/>
  <c r="AY19" i="9"/>
  <c r="AZ19" i="9" s="1"/>
  <c r="AH32" i="9" s="1"/>
  <c r="AY22" i="9"/>
  <c r="AZ22" i="9" s="1"/>
  <c r="AY18" i="9"/>
  <c r="AZ18" i="9" s="1"/>
  <c r="AY21" i="9"/>
  <c r="AZ21" i="9" s="1"/>
  <c r="AH35" i="9" s="1"/>
  <c r="BF3" i="9"/>
  <c r="BC8" i="9"/>
  <c r="V10" i="9"/>
  <c r="AE10" i="9" s="1"/>
  <c r="V26" i="9"/>
  <c r="AE26" i="9" s="1"/>
  <c r="X28" i="9"/>
  <c r="AA32" i="9"/>
  <c r="W33" i="9"/>
  <c r="AA38" i="9"/>
  <c r="AA42" i="9"/>
  <c r="AA48" i="9"/>
  <c r="BG3" i="9"/>
  <c r="T18" i="9"/>
  <c r="BC21" i="9"/>
  <c r="T21" i="9"/>
  <c r="W26" i="9"/>
  <c r="Z31" i="9"/>
  <c r="T31" i="9"/>
  <c r="Z36" i="9"/>
  <c r="AB37" i="9"/>
  <c r="AB48" i="9"/>
  <c r="T15" i="9"/>
  <c r="BC15" i="9"/>
  <c r="V16" i="9"/>
  <c r="AE16" i="9" s="1"/>
  <c r="T14" i="9"/>
  <c r="BC17" i="9"/>
  <c r="T17" i="9"/>
  <c r="AY23" i="9"/>
  <c r="AZ23" i="9" s="1"/>
  <c r="Q25" i="9"/>
  <c r="Q47" i="9" s="1"/>
  <c r="Z47" i="9" s="1"/>
  <c r="X26" i="9"/>
  <c r="Z29" i="9"/>
  <c r="T29" i="9"/>
  <c r="AA31" i="9"/>
  <c r="T33" i="9"/>
  <c r="BH11" i="9"/>
  <c r="Z35" i="9"/>
  <c r="V38" i="9"/>
  <c r="AE38" i="9" s="1"/>
  <c r="AN38" i="9"/>
  <c r="AB40" i="9"/>
  <c r="BD4" i="9"/>
  <c r="BC6" i="9"/>
  <c r="T4" i="9"/>
  <c r="T5" i="9"/>
  <c r="T12" i="9"/>
  <c r="BC13" i="9"/>
  <c r="T13" i="9"/>
  <c r="AY20" i="9"/>
  <c r="AZ20" i="9" s="1"/>
  <c r="R25" i="9"/>
  <c r="R47" i="9" s="1"/>
  <c r="AA47" i="9" s="1"/>
  <c r="AB27" i="9"/>
  <c r="AY27" i="9"/>
  <c r="AZ27" i="9" s="1"/>
  <c r="AH41" i="9" s="1"/>
  <c r="AA29" i="9"/>
  <c r="AB31" i="9"/>
  <c r="AB32" i="9"/>
  <c r="Z34" i="9"/>
  <c r="W37" i="9"/>
  <c r="W38" i="9"/>
  <c r="Z3" i="9"/>
  <c r="V4" i="9"/>
  <c r="AE4" i="9" s="1"/>
  <c r="Y42" i="9"/>
  <c r="Y49" i="9"/>
  <c r="W42" i="9"/>
  <c r="Y34" i="9"/>
  <c r="Y33" i="9"/>
  <c r="X32" i="9"/>
  <c r="X31" i="9"/>
  <c r="X29" i="9"/>
  <c r="AB41" i="9"/>
  <c r="AA30" i="9"/>
  <c r="AB42" i="9"/>
  <c r="AA40" i="9"/>
  <c r="AB36" i="9"/>
  <c r="AB35" i="9"/>
  <c r="W27" i="9"/>
  <c r="V12" i="9"/>
  <c r="AE12" i="9" s="1"/>
  <c r="AY12" i="9"/>
  <c r="AZ12" i="9" s="1"/>
  <c r="Y12" i="9" s="1"/>
  <c r="T20" i="9"/>
  <c r="AY25" i="9"/>
  <c r="AZ25" i="9" s="1"/>
  <c r="AH39" i="9" s="1"/>
  <c r="Z26" i="9"/>
  <c r="AB29" i="9"/>
  <c r="T30" i="9"/>
  <c r="V31" i="9"/>
  <c r="AE31" i="9" s="1"/>
  <c r="AA34" i="9"/>
  <c r="X36" i="9"/>
  <c r="AB39" i="9"/>
  <c r="Z25" i="9"/>
  <c r="AA3" i="9"/>
  <c r="V6" i="9"/>
  <c r="AE6" i="9" s="1"/>
  <c r="AY15" i="9"/>
  <c r="AZ15" i="9" s="1"/>
  <c r="AH30" i="9" s="1"/>
  <c r="AY14" i="9"/>
  <c r="AZ14" i="9" s="1"/>
  <c r="AY17" i="9"/>
  <c r="AZ17" i="9" s="1"/>
  <c r="AY13" i="9"/>
  <c r="AZ13" i="9" s="1"/>
  <c r="AJ28" i="9" s="1"/>
  <c r="T16" i="9"/>
  <c r="T19" i="9"/>
  <c r="BC19" i="9"/>
  <c r="V20" i="9"/>
  <c r="AE20" i="9" s="1"/>
  <c r="AA26" i="9"/>
  <c r="W28" i="9"/>
  <c r="V29" i="9"/>
  <c r="AE29" i="9" s="1"/>
  <c r="W30" i="9"/>
  <c r="Z33" i="9"/>
  <c r="AB34" i="9"/>
  <c r="X35" i="9"/>
  <c r="AN36" i="9"/>
  <c r="V36" i="9"/>
  <c r="AE36" i="9" s="1"/>
  <c r="Y36" i="9"/>
  <c r="AA39" i="9"/>
  <c r="AA41" i="9"/>
  <c r="AB33" i="9"/>
  <c r="T37" i="9"/>
  <c r="X38" i="9"/>
  <c r="Z49" i="9"/>
  <c r="V13" i="9"/>
  <c r="AE13" i="9" s="1"/>
  <c r="V17" i="9"/>
  <c r="AE17" i="9" s="1"/>
  <c r="V21" i="9"/>
  <c r="AE21" i="9" s="1"/>
  <c r="T27" i="9"/>
  <c r="X30" i="9"/>
  <c r="X37" i="9"/>
  <c r="Y38" i="9"/>
  <c r="W40" i="9"/>
  <c r="R50" i="9"/>
  <c r="AA49" i="9"/>
  <c r="Z38" i="9"/>
  <c r="P50" i="9"/>
  <c r="Y48" i="9"/>
  <c r="X42" i="9"/>
  <c r="V14" i="9"/>
  <c r="AE14" i="9" s="1"/>
  <c r="V18" i="9"/>
  <c r="AE18" i="9" s="1"/>
  <c r="AH27" i="9"/>
  <c r="W29" i="9"/>
  <c r="W31" i="9"/>
  <c r="W34" i="9"/>
  <c r="AA35" i="9"/>
  <c r="AA36" i="9"/>
  <c r="AB38" i="9"/>
  <c r="X39" i="9"/>
  <c r="W41" i="9"/>
  <c r="W32" i="9"/>
  <c r="X33" i="9"/>
  <c r="AA37" i="9"/>
  <c r="Z40" i="9"/>
  <c r="X41" i="9"/>
  <c r="Z42" i="9"/>
  <c r="Y29" i="9"/>
  <c r="Y31" i="9"/>
  <c r="Z48" i="9"/>
  <c r="T40" i="9"/>
  <c r="T41" i="9"/>
  <c r="X48" i="9"/>
  <c r="W48" i="9"/>
  <c r="N50" i="9"/>
  <c r="V30" i="9"/>
  <c r="AE30" i="9" s="1"/>
  <c r="T32" i="9"/>
  <c r="V40" i="9"/>
  <c r="AE40" i="9" s="1"/>
  <c r="V41" i="9"/>
  <c r="AE41" i="9" s="1"/>
  <c r="V33" i="9"/>
  <c r="AE33" i="9" s="1"/>
  <c r="T34" i="9"/>
  <c r="T35" i="9"/>
  <c r="T36" i="9"/>
  <c r="T42" i="9"/>
  <c r="W49" i="9"/>
  <c r="Q50" i="9"/>
  <c r="X49" i="9"/>
  <c r="AB49" i="9"/>
  <c r="T49" i="9"/>
  <c r="AD23" i="10" l="1"/>
  <c r="AE13" i="10"/>
  <c r="AE24" i="10"/>
  <c r="AD13" i="10"/>
  <c r="AD16" i="10" s="1"/>
  <c r="AC24" i="10"/>
  <c r="AL24" i="10" s="1"/>
  <c r="AU54" i="10" s="1"/>
  <c r="AG15" i="10"/>
  <c r="AG18" i="10" s="1"/>
  <c r="AP18" i="10" s="1"/>
  <c r="AF14" i="10"/>
  <c r="AF17" i="10" s="1"/>
  <c r="AO17" i="10" s="1"/>
  <c r="BF28" i="11"/>
  <c r="AE14" i="10"/>
  <c r="AD22" i="10"/>
  <c r="AB24" i="10"/>
  <c r="AE22" i="10"/>
  <c r="AN22" i="10" s="1"/>
  <c r="AW52" i="10" s="1"/>
  <c r="AC23" i="10"/>
  <c r="AE16" i="10"/>
  <c r="AN16" i="10" s="1"/>
  <c r="AW46" i="10" s="1"/>
  <c r="AG23" i="10"/>
  <c r="AP23" i="10" s="1"/>
  <c r="AY53" i="10" s="1"/>
  <c r="AE15" i="10"/>
  <c r="AE18" i="10" s="1"/>
  <c r="AN18" i="10" s="1"/>
  <c r="AW48" i="10" s="1"/>
  <c r="AD14" i="10"/>
  <c r="AD17" i="10" s="1"/>
  <c r="AM17" i="10" s="1"/>
  <c r="AF13" i="10"/>
  <c r="AG14" i="10"/>
  <c r="AB23" i="10"/>
  <c r="AB26" i="10" s="1"/>
  <c r="AE23" i="10"/>
  <c r="AN23" i="10" s="1"/>
  <c r="AW53" i="10" s="1"/>
  <c r="AF24" i="10"/>
  <c r="AO24" i="10" s="1"/>
  <c r="AX54" i="10" s="1"/>
  <c r="AC15" i="10"/>
  <c r="AC18" i="10" s="1"/>
  <c r="AL18" i="10" s="1"/>
  <c r="BF22" i="11"/>
  <c r="T69" i="11"/>
  <c r="AG5" i="11"/>
  <c r="AM57" i="10"/>
  <c r="AM39" i="10"/>
  <c r="AC25" i="11"/>
  <c r="AM25" i="11" s="1"/>
  <c r="BF21" i="11"/>
  <c r="BF24" i="11"/>
  <c r="BF16" i="11"/>
  <c r="BF11" i="11"/>
  <c r="BF25" i="11"/>
  <c r="BF29" i="11"/>
  <c r="AF26" i="10"/>
  <c r="AO26" i="10" s="1"/>
  <c r="AN14" i="10"/>
  <c r="BF15" i="11"/>
  <c r="AC26" i="10"/>
  <c r="AL26" i="10" s="1"/>
  <c r="AU56" i="10" s="1"/>
  <c r="BF8" i="11"/>
  <c r="BF18" i="11"/>
  <c r="BF26" i="11"/>
  <c r="BF6" i="11"/>
  <c r="AI30" i="9"/>
  <c r="AH37" i="9"/>
  <c r="AB22" i="11"/>
  <c r="AL22" i="11" s="1"/>
  <c r="BF10" i="11"/>
  <c r="BF12" i="11"/>
  <c r="BF14" i="11"/>
  <c r="X12" i="9"/>
  <c r="X15" i="9" s="1"/>
  <c r="AG15" i="9" s="1"/>
  <c r="AP37" i="9" s="1"/>
  <c r="AD24" i="11"/>
  <c r="AD27" i="11" s="1"/>
  <c r="BF4" i="11"/>
  <c r="BF13" i="11"/>
  <c r="BF9" i="11"/>
  <c r="BF17" i="11"/>
  <c r="BF19" i="11"/>
  <c r="BF30" i="11"/>
  <c r="BF5" i="11"/>
  <c r="AB17" i="10"/>
  <c r="AB20" i="10" s="1"/>
  <c r="AK20" i="10" s="1"/>
  <c r="BF27" i="11"/>
  <c r="BF23" i="11"/>
  <c r="AE26" i="10"/>
  <c r="AN26" i="10" s="1"/>
  <c r="AW56" i="10" s="1"/>
  <c r="AB18" i="10"/>
  <c r="AB21" i="10" s="1"/>
  <c r="AK21" i="10" s="1"/>
  <c r="AT51" i="10" s="1"/>
  <c r="AI39" i="9"/>
  <c r="AN13" i="10"/>
  <c r="AW43" i="10" s="1"/>
  <c r="W69" i="11"/>
  <c r="AC49" i="9"/>
  <c r="AD21" i="10"/>
  <c r="AM21" i="10" s="1"/>
  <c r="AV51" i="10" s="1"/>
  <c r="AD26" i="10"/>
  <c r="AM26" i="10" s="1"/>
  <c r="AV56" i="10" s="1"/>
  <c r="AC19" i="10"/>
  <c r="AL19" i="10" s="1"/>
  <c r="AU49" i="10" s="1"/>
  <c r="AC21" i="10"/>
  <c r="AM13" i="10"/>
  <c r="AV43" i="10" s="1"/>
  <c r="AC48" i="9"/>
  <c r="AP13" i="10"/>
  <c r="AE27" i="10"/>
  <c r="AN27" i="10" s="1"/>
  <c r="AW57" i="10" s="1"/>
  <c r="AQ5" i="11"/>
  <c r="AZ36" i="11" s="1"/>
  <c r="AP14" i="10"/>
  <c r="AY44" i="10" s="1"/>
  <c r="AP4" i="11"/>
  <c r="AY35" i="11" s="1"/>
  <c r="AM27" i="10"/>
  <c r="AV57" i="10" s="1"/>
  <c r="AD30" i="10"/>
  <c r="AM30" i="10" s="1"/>
  <c r="AV60" i="10" s="1"/>
  <c r="AP22" i="10"/>
  <c r="AY52" i="10" s="1"/>
  <c r="AG25" i="10"/>
  <c r="AP25" i="10" s="1"/>
  <c r="AK28" i="9"/>
  <c r="AM22" i="10"/>
  <c r="AV52" i="10" s="1"/>
  <c r="AC4" i="10"/>
  <c r="AL4" i="10" s="1"/>
  <c r="AM52" i="10"/>
  <c r="AL21" i="10"/>
  <c r="AU51" i="10" s="1"/>
  <c r="AE4" i="10"/>
  <c r="AP52" i="10"/>
  <c r="AG6" i="10"/>
  <c r="AJ27" i="9"/>
  <c r="AJ33" i="9"/>
  <c r="AN54" i="10"/>
  <c r="AO23" i="10"/>
  <c r="AX53" i="10" s="1"/>
  <c r="AG19" i="10"/>
  <c r="AP19" i="10" s="1"/>
  <c r="AE6" i="10"/>
  <c r="AN6" i="10" s="1"/>
  <c r="AW36" i="10" s="1"/>
  <c r="AB6" i="10"/>
  <c r="AB9" i="10" s="1"/>
  <c r="AK9" i="10" s="1"/>
  <c r="AT39" i="10" s="1"/>
  <c r="AG23" i="11"/>
  <c r="AQ23" i="11" s="1"/>
  <c r="AZ54" i="11" s="1"/>
  <c r="AG63" i="11"/>
  <c r="AF22" i="11"/>
  <c r="AF25" i="11" s="1"/>
  <c r="AH38" i="11"/>
  <c r="AR38" i="11" s="1"/>
  <c r="AH12" i="9"/>
  <c r="AD4" i="10"/>
  <c r="AM4" i="10" s="1"/>
  <c r="AB4" i="10"/>
  <c r="AB7" i="10" s="1"/>
  <c r="AK7" i="10" s="1"/>
  <c r="AT37" i="10" s="1"/>
  <c r="AL22" i="10"/>
  <c r="X69" i="11"/>
  <c r="AF23" i="11"/>
  <c r="AP23" i="11" s="1"/>
  <c r="AY54" i="11" s="1"/>
  <c r="AG62" i="11"/>
  <c r="AB6" i="11"/>
  <c r="AB9" i="11" s="1"/>
  <c r="AB16" i="10"/>
  <c r="AK16" i="10" s="1"/>
  <c r="AT46" i="10" s="1"/>
  <c r="AP54" i="10"/>
  <c r="AD5" i="11"/>
  <c r="AN5" i="11" s="1"/>
  <c r="AW36" i="11" s="1"/>
  <c r="AF5" i="10"/>
  <c r="AO15" i="10"/>
  <c r="AD6" i="10"/>
  <c r="AM6" i="10" s="1"/>
  <c r="AV36" i="10" s="1"/>
  <c r="AF27" i="10"/>
  <c r="AO27" i="10" s="1"/>
  <c r="AX57" i="10" s="1"/>
  <c r="AG4" i="10"/>
  <c r="AP4" i="10" s="1"/>
  <c r="AE23" i="11"/>
  <c r="AO23" i="11" s="1"/>
  <c r="AX54" i="11" s="1"/>
  <c r="AG22" i="11"/>
  <c r="AQ22" i="11" s="1"/>
  <c r="AD6" i="11"/>
  <c r="AN6" i="11" s="1"/>
  <c r="AW37" i="11" s="1"/>
  <c r="AB23" i="11"/>
  <c r="AB26" i="11" s="1"/>
  <c r="AG24" i="10"/>
  <c r="AD5" i="10"/>
  <c r="AM5" i="10" s="1"/>
  <c r="AV35" i="10" s="1"/>
  <c r="AG5" i="10"/>
  <c r="AM24" i="10"/>
  <c r="AV54" i="10" s="1"/>
  <c r="BJ42" i="10" s="1"/>
  <c r="AC25" i="10"/>
  <c r="AL25" i="10" s="1"/>
  <c r="AU55" i="10" s="1"/>
  <c r="AF6" i="10"/>
  <c r="AO6" i="10" s="1"/>
  <c r="AX36" i="10" s="1"/>
  <c r="AC5" i="10"/>
  <c r="AN24" i="10"/>
  <c r="AW54" i="10" s="1"/>
  <c r="BK54" i="10" s="1"/>
  <c r="AM14" i="10"/>
  <c r="AV44" i="10" s="1"/>
  <c r="AC6" i="10"/>
  <c r="AL6" i="10" s="1"/>
  <c r="AU36" i="10" s="1"/>
  <c r="AM54" i="10"/>
  <c r="AF4" i="10"/>
  <c r="AE22" i="11"/>
  <c r="AO22" i="11" s="1"/>
  <c r="AX53" i="11" s="1"/>
  <c r="AG24" i="11"/>
  <c r="AQ24" i="11" s="1"/>
  <c r="AZ55" i="11" s="1"/>
  <c r="AQ36" i="11"/>
  <c r="AM23" i="10"/>
  <c r="AV53" i="10" s="1"/>
  <c r="AO22" i="10"/>
  <c r="AX52" i="10" s="1"/>
  <c r="AE5" i="10"/>
  <c r="AN5" i="10" s="1"/>
  <c r="AW35" i="10" s="1"/>
  <c r="AO13" i="10"/>
  <c r="AX43" i="10" s="1"/>
  <c r="AB25" i="10"/>
  <c r="AB28" i="10" s="1"/>
  <c r="AL23" i="10"/>
  <c r="AU53" i="10" s="1"/>
  <c r="AF24" i="11"/>
  <c r="AP24" i="11" s="1"/>
  <c r="AY55" i="11" s="1"/>
  <c r="AD22" i="11"/>
  <c r="AD25" i="11" s="1"/>
  <c r="AO61" i="11"/>
  <c r="AN38" i="11"/>
  <c r="AM61" i="11"/>
  <c r="AM50" i="11"/>
  <c r="AC34" i="11"/>
  <c r="BJ34" i="11"/>
  <c r="AQ58" i="11"/>
  <c r="AP48" i="11"/>
  <c r="AH51" i="11"/>
  <c r="AL51" i="11"/>
  <c r="AE13" i="11"/>
  <c r="AO13" i="11" s="1"/>
  <c r="AX44" i="11" s="1"/>
  <c r="AO54" i="11"/>
  <c r="AL37" i="11"/>
  <c r="AH37" i="11"/>
  <c r="AF34" i="11"/>
  <c r="BM34" i="11"/>
  <c r="AH53" i="11"/>
  <c r="AL53" i="11"/>
  <c r="AC13" i="11"/>
  <c r="AM13" i="11" s="1"/>
  <c r="AV44" i="11" s="1"/>
  <c r="AO58" i="11"/>
  <c r="AM60" i="11"/>
  <c r="AL60" i="11"/>
  <c r="AH60" i="11"/>
  <c r="AN55" i="11"/>
  <c r="AN57" i="11"/>
  <c r="AN48" i="11"/>
  <c r="AM47" i="11"/>
  <c r="AN46" i="11"/>
  <c r="AO44" i="11"/>
  <c r="AN59" i="11"/>
  <c r="AN44" i="11"/>
  <c r="AP46" i="11"/>
  <c r="AM45" i="11"/>
  <c r="AD63" i="11"/>
  <c r="AD62" i="11"/>
  <c r="AN35" i="11"/>
  <c r="AB63" i="11"/>
  <c r="AB62" i="11"/>
  <c r="AL35" i="11"/>
  <c r="AH35" i="11"/>
  <c r="AO37" i="11"/>
  <c r="AD23" i="11"/>
  <c r="AN23" i="11" s="1"/>
  <c r="AW54" i="11" s="1"/>
  <c r="AN52" i="11"/>
  <c r="AE62" i="11"/>
  <c r="AE63" i="11"/>
  <c r="AO35" i="11"/>
  <c r="AQ46" i="11"/>
  <c r="AV56" i="11"/>
  <c r="AM56" i="11"/>
  <c r="AQ48" i="11"/>
  <c r="AC23" i="11"/>
  <c r="AM23" i="11" s="1"/>
  <c r="AV54" i="11" s="1"/>
  <c r="AP58" i="11"/>
  <c r="AO38" i="11"/>
  <c r="AQ60" i="11"/>
  <c r="AD14" i="11"/>
  <c r="AN14" i="11" s="1"/>
  <c r="AW45" i="11" s="1"/>
  <c r="AC14" i="11"/>
  <c r="AM14" i="11" s="1"/>
  <c r="AV45" i="11" s="1"/>
  <c r="AB14" i="11"/>
  <c r="AN58" i="11"/>
  <c r="AN54" i="11"/>
  <c r="AM46" i="11"/>
  <c r="AO36" i="11"/>
  <c r="AP38" i="11"/>
  <c r="AP56" i="11"/>
  <c r="AQ59" i="11"/>
  <c r="AP61" i="11"/>
  <c r="AH52" i="11"/>
  <c r="AL52" i="11"/>
  <c r="AO47" i="11"/>
  <c r="AP47" i="11"/>
  <c r="AO46" i="11"/>
  <c r="AH59" i="11"/>
  <c r="AL59" i="11"/>
  <c r="AP44" i="11"/>
  <c r="AQ52" i="11"/>
  <c r="AQ41" i="11"/>
  <c r="AN53" i="11"/>
  <c r="AN43" i="11"/>
  <c r="AQ56" i="11"/>
  <c r="AB25" i="11"/>
  <c r="AB28" i="11" s="1"/>
  <c r="AM43" i="11"/>
  <c r="AG6" i="11"/>
  <c r="AQ6" i="11" s="1"/>
  <c r="AZ37" i="11" s="1"/>
  <c r="AG15" i="11"/>
  <c r="AQ15" i="11" s="1"/>
  <c r="AZ46" i="11" s="1"/>
  <c r="AF6" i="11"/>
  <c r="AP6" i="11" s="1"/>
  <c r="AY37" i="11" s="1"/>
  <c r="AQ37" i="11"/>
  <c r="AQ42" i="11"/>
  <c r="AP43" i="11"/>
  <c r="AE24" i="11"/>
  <c r="AO24" i="11" s="1"/>
  <c r="AX55" i="11" s="1"/>
  <c r="AM48" i="11"/>
  <c r="AN37" i="11"/>
  <c r="AQ49" i="11"/>
  <c r="AF13" i="11"/>
  <c r="AP13" i="11" s="1"/>
  <c r="AY44" i="11" s="1"/>
  <c r="AQ54" i="11"/>
  <c r="AN50" i="11"/>
  <c r="AL46" i="11"/>
  <c r="AH46" i="11"/>
  <c r="AM38" i="11"/>
  <c r="AM37" i="11"/>
  <c r="AF14" i="11"/>
  <c r="AP14" i="11" s="1"/>
  <c r="AY45" i="11" s="1"/>
  <c r="AQ61" i="11"/>
  <c r="AL61" i="11"/>
  <c r="AH61" i="11"/>
  <c r="AL23" i="11"/>
  <c r="AM36" i="11"/>
  <c r="AM58" i="11"/>
  <c r="AN56" i="11"/>
  <c r="AL55" i="11"/>
  <c r="AH55" i="11"/>
  <c r="AP59" i="11"/>
  <c r="AQ51" i="11"/>
  <c r="AQ39" i="11"/>
  <c r="AP45" i="11"/>
  <c r="AP50" i="11"/>
  <c r="AO45" i="11"/>
  <c r="AP51" i="11"/>
  <c r="AO39" i="11"/>
  <c r="AN24" i="11"/>
  <c r="AW55" i="11" s="1"/>
  <c r="AO51" i="11"/>
  <c r="AM51" i="11"/>
  <c r="AM49" i="11"/>
  <c r="AL49" i="11"/>
  <c r="AH49" i="11"/>
  <c r="AM42" i="11"/>
  <c r="AF5" i="11"/>
  <c r="AG14" i="11"/>
  <c r="AQ14" i="11" s="1"/>
  <c r="AZ45" i="11" s="1"/>
  <c r="AC4" i="11"/>
  <c r="AM4" i="11" s="1"/>
  <c r="AV35" i="11" s="1"/>
  <c r="AC63" i="11"/>
  <c r="AC62" i="11"/>
  <c r="AM35" i="11"/>
  <c r="AL44" i="11"/>
  <c r="AH44" i="11"/>
  <c r="AG8" i="11"/>
  <c r="AP40" i="11"/>
  <c r="AP42" i="11"/>
  <c r="AN60" i="11"/>
  <c r="AO53" i="11"/>
  <c r="AH57" i="11"/>
  <c r="AL57" i="11"/>
  <c r="AH47" i="11"/>
  <c r="AH36" i="11"/>
  <c r="AB18" i="11"/>
  <c r="AE5" i="11"/>
  <c r="AO5" i="11" s="1"/>
  <c r="AX36" i="11" s="1"/>
  <c r="AO55" i="11"/>
  <c r="AN61" i="11"/>
  <c r="AL15" i="11"/>
  <c r="AU46" i="11" s="1"/>
  <c r="AP49" i="11"/>
  <c r="AO40" i="11"/>
  <c r="AM54" i="11"/>
  <c r="AP60" i="11"/>
  <c r="AQ38" i="11"/>
  <c r="AH45" i="11"/>
  <c r="AL45" i="11"/>
  <c r="AD13" i="11"/>
  <c r="AN13" i="11" s="1"/>
  <c r="AW44" i="11" s="1"/>
  <c r="AM55" i="11"/>
  <c r="AP54" i="11"/>
  <c r="AQ57" i="11"/>
  <c r="AQ50" i="11"/>
  <c r="AQ47" i="11"/>
  <c r="AO43" i="11"/>
  <c r="AN47" i="11"/>
  <c r="AQ44" i="11"/>
  <c r="AO50" i="11"/>
  <c r="AO59" i="11"/>
  <c r="AH50" i="11"/>
  <c r="AL50" i="11"/>
  <c r="AP41" i="11"/>
  <c r="AN42" i="11"/>
  <c r="AO57" i="11"/>
  <c r="AH40" i="11"/>
  <c r="AL40" i="11"/>
  <c r="AD4" i="11"/>
  <c r="AN4" i="11" s="1"/>
  <c r="AW35" i="11" s="1"/>
  <c r="AF26" i="11"/>
  <c r="AP26" i="11" s="1"/>
  <c r="AY57" i="11" s="1"/>
  <c r="AG27" i="11"/>
  <c r="AQ27" i="11" s="1"/>
  <c r="AZ58" i="11" s="1"/>
  <c r="AG13" i="11"/>
  <c r="AQ13" i="11" s="1"/>
  <c r="AZ44" i="11" s="1"/>
  <c r="AE6" i="11"/>
  <c r="AO6" i="11" s="1"/>
  <c r="AX37" i="11" s="1"/>
  <c r="AQ43" i="11"/>
  <c r="AM22" i="11"/>
  <c r="AV53" i="11" s="1"/>
  <c r="AF7" i="11"/>
  <c r="AM39" i="11"/>
  <c r="AG9" i="11"/>
  <c r="AO41" i="11"/>
  <c r="AM41" i="11"/>
  <c r="AH58" i="11"/>
  <c r="AL58" i="11"/>
  <c r="AM57" i="11"/>
  <c r="AL36" i="11"/>
  <c r="AH56" i="11"/>
  <c r="AL56" i="11"/>
  <c r="AZ53" i="11"/>
  <c r="AQ53" i="11"/>
  <c r="AP53" i="11"/>
  <c r="AQ45" i="11"/>
  <c r="AH41" i="11"/>
  <c r="AL41" i="11"/>
  <c r="AO42" i="11"/>
  <c r="AH54" i="11"/>
  <c r="AL54" i="11"/>
  <c r="AM40" i="11"/>
  <c r="AN39" i="11"/>
  <c r="AE34" i="11"/>
  <c r="BL34" i="11"/>
  <c r="AG26" i="11"/>
  <c r="AQ26" i="11" s="1"/>
  <c r="AZ57" i="11" s="1"/>
  <c r="AQ40" i="11"/>
  <c r="AP22" i="11"/>
  <c r="AY53" i="11" s="1"/>
  <c r="AE15" i="11"/>
  <c r="AO15" i="11" s="1"/>
  <c r="AX46" i="11" s="1"/>
  <c r="AN36" i="11"/>
  <c r="AC6" i="11"/>
  <c r="AL39" i="11"/>
  <c r="AH39" i="11"/>
  <c r="AC16" i="11"/>
  <c r="AM16" i="11" s="1"/>
  <c r="AV47" i="11" s="1"/>
  <c r="AO48" i="11"/>
  <c r="AO60" i="11"/>
  <c r="AB5" i="11"/>
  <c r="Y68" i="11"/>
  <c r="S69" i="11"/>
  <c r="S71" i="11" s="1"/>
  <c r="AB68" i="11"/>
  <c r="AM53" i="11"/>
  <c r="AO56" i="11"/>
  <c r="AP55" i="11"/>
  <c r="AO49" i="11"/>
  <c r="AP52" i="11"/>
  <c r="AO52" i="11"/>
  <c r="AP57" i="11"/>
  <c r="AL42" i="11"/>
  <c r="AH42" i="11"/>
  <c r="AM44" i="11"/>
  <c r="AN40" i="11"/>
  <c r="V69" i="11"/>
  <c r="AP39" i="11"/>
  <c r="AN51" i="11"/>
  <c r="AH48" i="11"/>
  <c r="AL48" i="11"/>
  <c r="AD34" i="11"/>
  <c r="BK34" i="11"/>
  <c r="AE4" i="11"/>
  <c r="AO4" i="11" s="1"/>
  <c r="AX35" i="11" s="1"/>
  <c r="AP36" i="11"/>
  <c r="AL43" i="11"/>
  <c r="AH43" i="11"/>
  <c r="AC24" i="11"/>
  <c r="AM24" i="11" s="1"/>
  <c r="AV55" i="11" s="1"/>
  <c r="AM59" i="11"/>
  <c r="AB24" i="11"/>
  <c r="AB27" i="11" s="1"/>
  <c r="AB4" i="11"/>
  <c r="AE14" i="11"/>
  <c r="AO14" i="11" s="1"/>
  <c r="AX45" i="11" s="1"/>
  <c r="AC5" i="11"/>
  <c r="AM5" i="11" s="1"/>
  <c r="AV36" i="11" s="1"/>
  <c r="AF62" i="11"/>
  <c r="AF63" i="11"/>
  <c r="AP35" i="11"/>
  <c r="AE25" i="11"/>
  <c r="AO25" i="11" s="1"/>
  <c r="AX56" i="11" s="1"/>
  <c r="AD15" i="11"/>
  <c r="AN15" i="11" s="1"/>
  <c r="AW46" i="11" s="1"/>
  <c r="AC15" i="11"/>
  <c r="AM15" i="11" s="1"/>
  <c r="AV46" i="11" s="1"/>
  <c r="AN49" i="11"/>
  <c r="AG4" i="11"/>
  <c r="AQ4" i="11" s="1"/>
  <c r="AZ35" i="11" s="1"/>
  <c r="AQ35" i="11"/>
  <c r="AF15" i="11"/>
  <c r="AP15" i="11" s="1"/>
  <c r="AY46" i="11" s="1"/>
  <c r="AG34" i="11"/>
  <c r="BN34" i="11"/>
  <c r="AD9" i="11"/>
  <c r="AN9" i="11" s="1"/>
  <c r="AW40" i="11" s="1"/>
  <c r="AB13" i="11"/>
  <c r="AK25" i="10"/>
  <c r="AL51" i="10"/>
  <c r="AN45" i="10"/>
  <c r="AY46" i="10"/>
  <c r="AP46" i="10"/>
  <c r="AU48" i="10"/>
  <c r="AL48" i="10"/>
  <c r="AK24" i="10"/>
  <c r="AL53" i="10"/>
  <c r="AL36" i="10"/>
  <c r="AQ36" i="10" s="1"/>
  <c r="AK38" i="10"/>
  <c r="AH38" i="10"/>
  <c r="AM49" i="10"/>
  <c r="AH45" i="10"/>
  <c r="AK45" i="10"/>
  <c r="AM47" i="10"/>
  <c r="AV47" i="10"/>
  <c r="AG62" i="10"/>
  <c r="AH36" i="10"/>
  <c r="AP47" i="10"/>
  <c r="BE19" i="10"/>
  <c r="AM42" i="10"/>
  <c r="AN37" i="10"/>
  <c r="AN50" i="10"/>
  <c r="AL60" i="10"/>
  <c r="AM38" i="10"/>
  <c r="BE18" i="10"/>
  <c r="BE8" i="10"/>
  <c r="AY49" i="10"/>
  <c r="AP49" i="10"/>
  <c r="AD20" i="10"/>
  <c r="AM20" i="10" s="1"/>
  <c r="AV50" i="10" s="1"/>
  <c r="AM60" i="10"/>
  <c r="AO43" i="10"/>
  <c r="AO46" i="10"/>
  <c r="AK23" i="10"/>
  <c r="AT53" i="10" s="1"/>
  <c r="AH23" i="10"/>
  <c r="BE30" i="10"/>
  <c r="AP55" i="10"/>
  <c r="AY55" i="10"/>
  <c r="BE26" i="10"/>
  <c r="AU46" i="10"/>
  <c r="AL46" i="10"/>
  <c r="AM44" i="10"/>
  <c r="BE17" i="10"/>
  <c r="AH41" i="10"/>
  <c r="AK41" i="10"/>
  <c r="BI34" i="10"/>
  <c r="BI46" i="10" s="1"/>
  <c r="AC34" i="10"/>
  <c r="AL34" i="10" s="1"/>
  <c r="AK44" i="10"/>
  <c r="AH44" i="10"/>
  <c r="AO50" i="10"/>
  <c r="AE61" i="10"/>
  <c r="AE62" i="10"/>
  <c r="AN35" i="10"/>
  <c r="AP43" i="10"/>
  <c r="AY43" i="10"/>
  <c r="AP40" i="10"/>
  <c r="AP57" i="10"/>
  <c r="AN55" i="10"/>
  <c r="AO37" i="10"/>
  <c r="AF61" i="10"/>
  <c r="BE22" i="10"/>
  <c r="BE11" i="10"/>
  <c r="AG28" i="10"/>
  <c r="AP28" i="10" s="1"/>
  <c r="AY58" i="10" s="1"/>
  <c r="AE17" i="10"/>
  <c r="AP60" i="10"/>
  <c r="AN59" i="10"/>
  <c r="AX45" i="10"/>
  <c r="AO45" i="10"/>
  <c r="AN52" i="10"/>
  <c r="AK60" i="10"/>
  <c r="AH60" i="10"/>
  <c r="AU52" i="10"/>
  <c r="AL52" i="10"/>
  <c r="AP59" i="10"/>
  <c r="AM37" i="10"/>
  <c r="AL47" i="10"/>
  <c r="AM55" i="10"/>
  <c r="AM40" i="10"/>
  <c r="AK56" i="10"/>
  <c r="AH56" i="10"/>
  <c r="AN44" i="10"/>
  <c r="AW44" i="10"/>
  <c r="AL44" i="10"/>
  <c r="BE28" i="10"/>
  <c r="AM45" i="10"/>
  <c r="BE23" i="10"/>
  <c r="AC27" i="10"/>
  <c r="AP41" i="10"/>
  <c r="AX47" i="10"/>
  <c r="AO47" i="10"/>
  <c r="AF25" i="10"/>
  <c r="AH55" i="10"/>
  <c r="AK55" i="10"/>
  <c r="AH50" i="10"/>
  <c r="AK50" i="10"/>
  <c r="AL58" i="10"/>
  <c r="AO51" i="10"/>
  <c r="AG34" i="10"/>
  <c r="AP34" i="10" s="1"/>
  <c r="BM34" i="10"/>
  <c r="BM46" i="10" s="1"/>
  <c r="AG17" i="10"/>
  <c r="BE12" i="10"/>
  <c r="AQ73" i="10"/>
  <c r="AO41" i="10"/>
  <c r="BE29" i="10"/>
  <c r="AP38" i="10"/>
  <c r="AO57" i="10"/>
  <c r="AM58" i="10"/>
  <c r="AK58" i="10"/>
  <c r="AH58" i="10"/>
  <c r="AN51" i="10"/>
  <c r="AD62" i="10"/>
  <c r="AP58" i="10"/>
  <c r="AF62" i="10"/>
  <c r="AD25" i="10"/>
  <c r="AK51" i="10"/>
  <c r="AH51" i="10"/>
  <c r="AK37" i="10"/>
  <c r="AO76" i="10" s="1"/>
  <c r="AH37" i="10"/>
  <c r="AN43" i="10"/>
  <c r="AL43" i="10"/>
  <c r="BE27" i="10"/>
  <c r="AK43" i="10"/>
  <c r="AH43" i="10"/>
  <c r="AP56" i="10"/>
  <c r="AF18" i="10"/>
  <c r="AD9" i="10"/>
  <c r="AM9" i="10" s="1"/>
  <c r="AV39" i="10" s="1"/>
  <c r="AN39" i="10"/>
  <c r="AK5" i="10"/>
  <c r="AO44" i="10"/>
  <c r="AF9" i="10"/>
  <c r="AO9" i="10" s="1"/>
  <c r="AX39" i="10" s="1"/>
  <c r="AL56" i="10"/>
  <c r="AP51" i="10"/>
  <c r="AL55" i="10"/>
  <c r="AM53" i="10"/>
  <c r="AK48" i="10"/>
  <c r="AH48" i="10"/>
  <c r="AB8" i="10"/>
  <c r="AB11" i="10" s="1"/>
  <c r="AL50" i="10"/>
  <c r="AD61" i="10"/>
  <c r="AK57" i="10"/>
  <c r="AH57" i="10"/>
  <c r="AC62" i="10"/>
  <c r="AC61" i="10"/>
  <c r="AL35" i="10"/>
  <c r="AN60" i="10"/>
  <c r="AN40" i="10"/>
  <c r="AL54" i="10"/>
  <c r="AO49" i="10"/>
  <c r="AK42" i="10"/>
  <c r="AH42" i="10"/>
  <c r="AB27" i="10"/>
  <c r="BE25" i="10"/>
  <c r="AL41" i="10"/>
  <c r="AK17" i="10"/>
  <c r="BK34" i="10"/>
  <c r="BK46" i="10" s="1"/>
  <c r="AE34" i="10"/>
  <c r="AN34" i="10" s="1"/>
  <c r="AP39" i="10"/>
  <c r="AF34" i="10"/>
  <c r="AO34" i="10" s="1"/>
  <c r="BL34" i="10"/>
  <c r="BL46" i="10" s="1"/>
  <c r="AO54" i="10"/>
  <c r="AK40" i="10"/>
  <c r="AH40" i="10"/>
  <c r="AO42" i="10"/>
  <c r="AH46" i="10"/>
  <c r="AK46" i="10"/>
  <c r="AN58" i="10"/>
  <c r="AP45" i="10"/>
  <c r="AK15" i="10"/>
  <c r="BE13" i="10"/>
  <c r="BE9" i="10"/>
  <c r="BE6" i="10"/>
  <c r="AO60" i="10"/>
  <c r="AL42" i="10"/>
  <c r="AM46" i="10"/>
  <c r="AP42" i="10"/>
  <c r="AM43" i="10"/>
  <c r="AK49" i="10"/>
  <c r="AH49" i="10"/>
  <c r="AP44" i="10"/>
  <c r="AM41" i="10"/>
  <c r="BE5" i="10"/>
  <c r="BE14" i="10"/>
  <c r="AH59" i="10"/>
  <c r="AK59" i="10"/>
  <c r="AM59" i="10"/>
  <c r="AO55" i="10"/>
  <c r="AE30" i="10"/>
  <c r="AN30" i="10" s="1"/>
  <c r="AW60" i="10" s="1"/>
  <c r="AO58" i="10"/>
  <c r="AL37" i="10"/>
  <c r="AV48" i="10"/>
  <c r="AM48" i="10"/>
  <c r="AP50" i="10"/>
  <c r="AK39" i="10"/>
  <c r="AH39" i="10"/>
  <c r="BE24" i="10"/>
  <c r="AO40" i="10"/>
  <c r="BE16" i="10"/>
  <c r="BJ34" i="10"/>
  <c r="BJ46" i="10" s="1"/>
  <c r="AD34" i="10"/>
  <c r="AM34" i="10" s="1"/>
  <c r="BE20" i="10"/>
  <c r="AP53" i="10"/>
  <c r="AO53" i="10"/>
  <c r="AN38" i="10"/>
  <c r="AL14" i="10"/>
  <c r="AU44" i="10" s="1"/>
  <c r="AN47" i="10"/>
  <c r="AP37" i="10"/>
  <c r="AL59" i="10"/>
  <c r="BE21" i="10"/>
  <c r="AN41" i="10"/>
  <c r="AK14" i="10"/>
  <c r="AT44" i="10" s="1"/>
  <c r="BE4" i="10"/>
  <c r="AN48" i="10"/>
  <c r="AK22" i="10"/>
  <c r="AT52" i="10" s="1"/>
  <c r="AN42" i="10"/>
  <c r="AF16" i="10"/>
  <c r="AO52" i="10"/>
  <c r="BE15" i="10"/>
  <c r="AL57" i="10"/>
  <c r="AO59" i="10"/>
  <c r="AK52" i="10"/>
  <c r="AH52" i="10"/>
  <c r="AB61" i="10"/>
  <c r="AK35" i="10"/>
  <c r="AH35" i="10"/>
  <c r="AB62" i="10"/>
  <c r="AT47" i="10"/>
  <c r="AK47" i="10"/>
  <c r="AH47" i="10"/>
  <c r="AN49" i="10"/>
  <c r="AL40" i="10"/>
  <c r="AK54" i="10"/>
  <c r="AH54" i="10"/>
  <c r="AO38" i="10"/>
  <c r="AO39" i="10"/>
  <c r="AK53" i="10"/>
  <c r="AH53" i="10"/>
  <c r="AC28" i="10"/>
  <c r="AL28" i="10" s="1"/>
  <c r="AU58" i="10" s="1"/>
  <c r="AL49" i="10"/>
  <c r="AP73" i="10"/>
  <c r="AG61" i="10"/>
  <c r="AM51" i="10"/>
  <c r="AM15" i="10"/>
  <c r="AV45" i="10" s="1"/>
  <c r="BE10" i="10"/>
  <c r="AL13" i="10"/>
  <c r="AU43" i="10" s="1"/>
  <c r="AP48" i="10"/>
  <c r="AY48" i="10"/>
  <c r="AL45" i="10"/>
  <c r="AX56" i="10"/>
  <c r="AO56" i="10"/>
  <c r="AC17" i="10"/>
  <c r="AL39" i="10"/>
  <c r="AH13" i="10"/>
  <c r="AK13" i="10"/>
  <c r="AT43" i="10" s="1"/>
  <c r="AC7" i="10"/>
  <c r="AL7" i="10" s="1"/>
  <c r="AU37" i="10" s="1"/>
  <c r="AA16" i="9"/>
  <c r="AA12" i="9"/>
  <c r="AJ12" i="9" s="1"/>
  <c r="AS34" i="9" s="1"/>
  <c r="AI33" i="9"/>
  <c r="AJ34" i="9"/>
  <c r="AC37" i="9"/>
  <c r="AF37" i="9"/>
  <c r="W10" i="9"/>
  <c r="W13" i="9" s="1"/>
  <c r="AA5" i="9"/>
  <c r="AH31" i="9"/>
  <c r="AJ37" i="9"/>
  <c r="AG39" i="9"/>
  <c r="AF29" i="9"/>
  <c r="AC29" i="9"/>
  <c r="Z12" i="9"/>
  <c r="AG37" i="9"/>
  <c r="AB18" i="9"/>
  <c r="AK18" i="9" s="1"/>
  <c r="AJ41" i="9"/>
  <c r="AF30" i="9"/>
  <c r="AC30" i="9"/>
  <c r="X18" i="9"/>
  <c r="Z10" i="9"/>
  <c r="AI10" i="9" s="1"/>
  <c r="AR32" i="9" s="1"/>
  <c r="AG29" i="9"/>
  <c r="AI34" i="9"/>
  <c r="AB6" i="9"/>
  <c r="AK6" i="9" s="1"/>
  <c r="AT28" i="9" s="1"/>
  <c r="AI35" i="9"/>
  <c r="AB5" i="9"/>
  <c r="AK5" i="9" s="1"/>
  <c r="AT27" i="9" s="1"/>
  <c r="Z6" i="9"/>
  <c r="AI6" i="9" s="1"/>
  <c r="AR28" i="9" s="1"/>
  <c r="AJ32" i="9"/>
  <c r="W11" i="9"/>
  <c r="W14" i="9" s="1"/>
  <c r="AG27" i="9"/>
  <c r="X6" i="9"/>
  <c r="AG6" i="9" s="1"/>
  <c r="AP28" i="9" s="1"/>
  <c r="AB10" i="9"/>
  <c r="AK10" i="9" s="1"/>
  <c r="AT32" i="9" s="1"/>
  <c r="AF25" i="9"/>
  <c r="AF3" i="9"/>
  <c r="AF40" i="9"/>
  <c r="AC40" i="9"/>
  <c r="AK34" i="9"/>
  <c r="AF38" i="9"/>
  <c r="AC38" i="9"/>
  <c r="X5" i="9"/>
  <c r="AG5" i="9" s="1"/>
  <c r="AP27" i="9" s="1"/>
  <c r="AH38" i="9"/>
  <c r="AK33" i="9"/>
  <c r="AA10" i="9"/>
  <c r="AJ10" i="9" s="1"/>
  <c r="AS32" i="9" s="1"/>
  <c r="AK41" i="9"/>
  <c r="AH42" i="9"/>
  <c r="AG26" i="9"/>
  <c r="X4" i="9"/>
  <c r="AH29" i="9"/>
  <c r="AG33" i="9"/>
  <c r="AK38" i="9"/>
  <c r="Z11" i="9"/>
  <c r="AI11" i="9" s="1"/>
  <c r="AR33" i="9" s="1"/>
  <c r="AG30" i="9"/>
  <c r="AJ39" i="9"/>
  <c r="Y17" i="9"/>
  <c r="AH17" i="9" s="1"/>
  <c r="AQ39" i="9" s="1"/>
  <c r="AC27" i="9"/>
  <c r="AF27" i="9"/>
  <c r="AG31" i="9"/>
  <c r="AI25" i="9"/>
  <c r="AI3" i="9"/>
  <c r="AB11" i="9"/>
  <c r="AB12" i="9"/>
  <c r="AB4" i="9"/>
  <c r="AA4" i="9"/>
  <c r="AK30" i="9"/>
  <c r="Y11" i="9"/>
  <c r="AH40" i="9"/>
  <c r="AG36" i="9"/>
  <c r="AI29" i="9"/>
  <c r="X11" i="9"/>
  <c r="AG11" i="9" s="1"/>
  <c r="AP33" i="9" s="1"/>
  <c r="AF32" i="9"/>
  <c r="AC32" i="9"/>
  <c r="AJ36" i="9"/>
  <c r="AG42" i="9"/>
  <c r="AI28" i="9"/>
  <c r="X16" i="9"/>
  <c r="AH36" i="9"/>
  <c r="AF28" i="9"/>
  <c r="AC28" i="9"/>
  <c r="Z17" i="9"/>
  <c r="AK29" i="9"/>
  <c r="AB16" i="9"/>
  <c r="AK35" i="9"/>
  <c r="AG32" i="9"/>
  <c r="AK32" i="9"/>
  <c r="AA11" i="9"/>
  <c r="AG40" i="9"/>
  <c r="AF39" i="9"/>
  <c r="AC39" i="9"/>
  <c r="W21" i="9"/>
  <c r="Y5" i="9"/>
  <c r="AC36" i="9"/>
  <c r="W12" i="9"/>
  <c r="AK27" i="9"/>
  <c r="AI42" i="9"/>
  <c r="AJ35" i="9"/>
  <c r="X17" i="9"/>
  <c r="AI38" i="9"/>
  <c r="AI27" i="9"/>
  <c r="AI41" i="9"/>
  <c r="AI26" i="9"/>
  <c r="AK36" i="9"/>
  <c r="AH33" i="9"/>
  <c r="AH28" i="9"/>
  <c r="AK31" i="9"/>
  <c r="Y18" i="9"/>
  <c r="AH18" i="9" s="1"/>
  <c r="AQ40" i="9" s="1"/>
  <c r="X10" i="9"/>
  <c r="AK37" i="9"/>
  <c r="AG28" i="9"/>
  <c r="Z4" i="9"/>
  <c r="AI4" i="9" s="1"/>
  <c r="AR26" i="9" s="1"/>
  <c r="AI37" i="9"/>
  <c r="Y4" i="9"/>
  <c r="AH4" i="9" s="1"/>
  <c r="AQ26" i="9" s="1"/>
  <c r="AF36" i="9"/>
  <c r="W5" i="9"/>
  <c r="W8" i="9" s="1"/>
  <c r="AK3" i="9"/>
  <c r="AK25" i="9"/>
  <c r="AH26" i="9"/>
  <c r="AG34" i="9"/>
  <c r="W16" i="9"/>
  <c r="W19" i="9" s="1"/>
  <c r="AG25" i="9"/>
  <c r="AG3" i="9"/>
  <c r="AF41" i="9"/>
  <c r="AC41" i="9"/>
  <c r="AG41" i="9"/>
  <c r="AF34" i="9"/>
  <c r="AC34" i="9"/>
  <c r="Z16" i="9"/>
  <c r="AJ40" i="9"/>
  <c r="AQ34" i="9"/>
  <c r="AH34" i="9"/>
  <c r="AK26" i="9"/>
  <c r="AJ29" i="9"/>
  <c r="Z18" i="9"/>
  <c r="AI18" i="9" s="1"/>
  <c r="AR40" i="9" s="1"/>
  <c r="Y10" i="9"/>
  <c r="AJ31" i="9"/>
  <c r="AB17" i="9"/>
  <c r="AK17" i="9" s="1"/>
  <c r="AT39" i="9" s="1"/>
  <c r="AI36" i="9"/>
  <c r="AA17" i="9"/>
  <c r="AJ17" i="9" s="1"/>
  <c r="AS39" i="9" s="1"/>
  <c r="AJ42" i="9"/>
  <c r="AF35" i="9"/>
  <c r="AC35" i="9"/>
  <c r="AA18" i="9"/>
  <c r="AJ18" i="9" s="1"/>
  <c r="AS40" i="9" s="1"/>
  <c r="Y6" i="9"/>
  <c r="AH6" i="9" s="1"/>
  <c r="AQ28" i="9" s="1"/>
  <c r="AJ3" i="9"/>
  <c r="AJ25" i="9"/>
  <c r="AJ30" i="9"/>
  <c r="AI31" i="9"/>
  <c r="Y15" i="9"/>
  <c r="AH15" i="9" s="1"/>
  <c r="AQ37" i="9" s="1"/>
  <c r="AA6" i="9"/>
  <c r="AJ6" i="9" s="1"/>
  <c r="AS28" i="9" s="1"/>
  <c r="AF26" i="9"/>
  <c r="AC26" i="9"/>
  <c r="AF33" i="9"/>
  <c r="AC33" i="9"/>
  <c r="AI32" i="9"/>
  <c r="W17" i="9"/>
  <c r="W20" i="9" s="1"/>
  <c r="AI40" i="9"/>
  <c r="AF31" i="9"/>
  <c r="AC31" i="9"/>
  <c r="AG38" i="9"/>
  <c r="AG35" i="9"/>
  <c r="AJ26" i="9"/>
  <c r="W4" i="9"/>
  <c r="W7" i="9" s="1"/>
  <c r="AK39" i="9"/>
  <c r="AK42" i="9"/>
  <c r="AC42" i="9"/>
  <c r="AF42" i="9"/>
  <c r="W6" i="9"/>
  <c r="W18" i="9"/>
  <c r="AT40" i="9"/>
  <c r="AK40" i="9"/>
  <c r="AJ38" i="9"/>
  <c r="Y16" i="9"/>
  <c r="AH16" i="9" s="1"/>
  <c r="AQ38" i="9" s="1"/>
  <c r="AH25" i="9"/>
  <c r="AH3" i="9"/>
  <c r="Z5" i="9"/>
  <c r="AI5" i="9" s="1"/>
  <c r="AR27" i="9" s="1"/>
  <c r="AO14" i="10" l="1"/>
  <c r="AX44" i="10" s="1"/>
  <c r="AG21" i="10"/>
  <c r="AP21" i="10" s="1"/>
  <c r="AY51" i="10" s="1"/>
  <c r="BM53" i="10" s="1"/>
  <c r="AH14" i="10"/>
  <c r="AF29" i="10"/>
  <c r="AO29" i="10" s="1"/>
  <c r="AX59" i="10" s="1"/>
  <c r="AC9" i="10"/>
  <c r="AL9" i="10" s="1"/>
  <c r="AU39" i="10" s="1"/>
  <c r="AH15" i="10"/>
  <c r="AG26" i="10"/>
  <c r="AP26" i="10" s="1"/>
  <c r="AY56" i="10" s="1"/>
  <c r="AK18" i="10"/>
  <c r="AT48" i="10" s="1"/>
  <c r="BH39" i="10" s="1"/>
  <c r="AP15" i="10"/>
  <c r="AY45" i="10" s="1"/>
  <c r="AP78" i="11"/>
  <c r="AH22" i="10"/>
  <c r="AE25" i="10"/>
  <c r="AE29" i="10"/>
  <c r="AN29" i="10" s="1"/>
  <c r="AW59" i="10" s="1"/>
  <c r="AE21" i="10"/>
  <c r="AN21" i="10" s="1"/>
  <c r="AW51" i="10" s="1"/>
  <c r="BK53" i="10" s="1"/>
  <c r="AC29" i="10"/>
  <c r="AL29" i="10" s="1"/>
  <c r="AU59" i="10" s="1"/>
  <c r="AH24" i="10"/>
  <c r="AE19" i="10"/>
  <c r="AN19" i="10" s="1"/>
  <c r="AW49" i="10" s="1"/>
  <c r="AF20" i="10"/>
  <c r="AO20" i="10" s="1"/>
  <c r="AX50" i="10" s="1"/>
  <c r="AH18" i="10"/>
  <c r="AN15" i="10"/>
  <c r="AW45" i="10" s="1"/>
  <c r="AL15" i="10"/>
  <c r="AU45" i="10" s="1"/>
  <c r="AD29" i="10"/>
  <c r="AM29" i="10" s="1"/>
  <c r="AV59" i="10" s="1"/>
  <c r="AF9" i="11"/>
  <c r="AP9" i="11" s="1"/>
  <c r="AY40" i="11" s="1"/>
  <c r="AE27" i="11"/>
  <c r="AO27" i="11" s="1"/>
  <c r="AX58" i="11" s="1"/>
  <c r="AC28" i="11"/>
  <c r="AM28" i="11" s="1"/>
  <c r="AV59" i="11" s="1"/>
  <c r="AE16" i="11"/>
  <c r="AO16" i="11" s="1"/>
  <c r="AX47" i="11" s="1"/>
  <c r="AD26" i="11"/>
  <c r="AN27" i="11"/>
  <c r="AW58" i="11" s="1"/>
  <c r="AD30" i="11"/>
  <c r="AN30" i="11" s="1"/>
  <c r="AW61" i="11" s="1"/>
  <c r="AF27" i="11"/>
  <c r="AP27" i="11" s="1"/>
  <c r="AY58" i="11" s="1"/>
  <c r="AB19" i="10"/>
  <c r="AK19" i="10" s="1"/>
  <c r="AT49" i="10" s="1"/>
  <c r="AH17" i="10"/>
  <c r="AE18" i="11"/>
  <c r="AO18" i="11" s="1"/>
  <c r="AX49" i="11" s="1"/>
  <c r="AD8" i="10"/>
  <c r="AM8" i="10" s="1"/>
  <c r="AV38" i="10" s="1"/>
  <c r="AD7" i="10"/>
  <c r="AM7" i="10" s="1"/>
  <c r="AV37" i="10" s="1"/>
  <c r="BK42" i="10"/>
  <c r="AE9" i="10"/>
  <c r="AN9" i="10" s="1"/>
  <c r="AW39" i="10" s="1"/>
  <c r="AL33" i="9"/>
  <c r="AD7" i="11"/>
  <c r="AN7" i="11" s="1"/>
  <c r="AW38" i="11" s="1"/>
  <c r="AG18" i="11"/>
  <c r="AQ18" i="11" s="1"/>
  <c r="AZ49" i="11" s="1"/>
  <c r="AG12" i="9"/>
  <c r="AP34" i="9" s="1"/>
  <c r="AH51" i="9"/>
  <c r="AG7" i="10"/>
  <c r="AP7" i="10" s="1"/>
  <c r="AY37" i="10" s="1"/>
  <c r="AF30" i="10"/>
  <c r="AO30" i="10" s="1"/>
  <c r="AX60" i="10" s="1"/>
  <c r="Z13" i="9"/>
  <c r="AI13" i="9" s="1"/>
  <c r="AR35" i="9" s="1"/>
  <c r="AO65" i="10"/>
  <c r="AL6" i="11"/>
  <c r="AU37" i="11" s="1"/>
  <c r="AP82" i="11"/>
  <c r="AE8" i="11"/>
  <c r="AN70" i="11"/>
  <c r="AB9" i="9"/>
  <c r="AK9" i="9" s="1"/>
  <c r="AT31" i="9" s="1"/>
  <c r="Z14" i="9"/>
  <c r="AI14" i="9" s="1"/>
  <c r="AR36" i="9" s="1"/>
  <c r="AP69" i="10"/>
  <c r="AD12" i="10"/>
  <c r="AM12" i="10" s="1"/>
  <c r="AV42" i="10" s="1"/>
  <c r="AI39" i="11"/>
  <c r="AO81" i="11"/>
  <c r="AK6" i="10"/>
  <c r="BJ54" i="10"/>
  <c r="AF17" i="11"/>
  <c r="AP17" i="11" s="1"/>
  <c r="AY48" i="11" s="1"/>
  <c r="AC17" i="11"/>
  <c r="AM17" i="11" s="1"/>
  <c r="AV48" i="11" s="1"/>
  <c r="AL35" i="9"/>
  <c r="AH4" i="10"/>
  <c r="AE8" i="10"/>
  <c r="AN8" i="10" s="1"/>
  <c r="AW38" i="10" s="1"/>
  <c r="AB12" i="10"/>
  <c r="AK12" i="10" s="1"/>
  <c r="AE26" i="11"/>
  <c r="Y7" i="9"/>
  <c r="AH7" i="9" s="1"/>
  <c r="AQ29" i="9" s="1"/>
  <c r="AK4" i="10"/>
  <c r="AB10" i="10"/>
  <c r="AK10" i="10" s="1"/>
  <c r="AM69" i="10"/>
  <c r="AF16" i="11"/>
  <c r="AP16" i="11" s="1"/>
  <c r="AY47" i="11" s="1"/>
  <c r="X9" i="9"/>
  <c r="AG9" i="9" s="1"/>
  <c r="AP31" i="9" s="1"/>
  <c r="AP61" i="10"/>
  <c r="AI38" i="11"/>
  <c r="AF12" i="10"/>
  <c r="AO12" i="10" s="1"/>
  <c r="AX42" i="10" s="1"/>
  <c r="Y9" i="9"/>
  <c r="AH9" i="9" s="1"/>
  <c r="AQ31" i="9" s="1"/>
  <c r="AP5" i="10"/>
  <c r="AY35" i="10" s="1"/>
  <c r="AG8" i="10"/>
  <c r="AL38" i="9"/>
  <c r="AQ54" i="10"/>
  <c r="AQ22" i="10"/>
  <c r="AZ53" i="10" s="1"/>
  <c r="AC8" i="11"/>
  <c r="AM8" i="11" s="1"/>
  <c r="AV39" i="11" s="1"/>
  <c r="AH22" i="11"/>
  <c r="AR23" i="11"/>
  <c r="BA54" i="11" s="1"/>
  <c r="AB8" i="9"/>
  <c r="AK8" i="9" s="1"/>
  <c r="AT30" i="9" s="1"/>
  <c r="X8" i="9"/>
  <c r="AG8" i="9" s="1"/>
  <c r="AP30" i="9" s="1"/>
  <c r="AB13" i="9"/>
  <c r="AK13" i="9" s="1"/>
  <c r="AT35" i="9" s="1"/>
  <c r="AH6" i="10"/>
  <c r="AQ53" i="10"/>
  <c r="AH5" i="10"/>
  <c r="AH6" i="11"/>
  <c r="AC19" i="11"/>
  <c r="AM19" i="11" s="1"/>
  <c r="AV50" i="11" s="1"/>
  <c r="AP6" i="10"/>
  <c r="AY36" i="10" s="1"/>
  <c r="AG9" i="10"/>
  <c r="AH9" i="10" s="1"/>
  <c r="Z8" i="9"/>
  <c r="AI8" i="9" s="1"/>
  <c r="AR30" i="9" s="1"/>
  <c r="X14" i="9"/>
  <c r="AG14" i="9" s="1"/>
  <c r="AP36" i="9" s="1"/>
  <c r="AH16" i="10"/>
  <c r="AM62" i="10"/>
  <c r="AM70" i="11"/>
  <c r="AE21" i="11"/>
  <c r="AO21" i="11" s="1"/>
  <c r="AX52" i="11" s="1"/>
  <c r="AN22" i="11"/>
  <c r="AW53" i="11" s="1"/>
  <c r="BK53" i="11" s="1"/>
  <c r="AL5" i="10"/>
  <c r="AU35" i="10" s="1"/>
  <c r="AC8" i="10"/>
  <c r="AP24" i="10"/>
  <c r="AY54" i="10" s="1"/>
  <c r="AG27" i="10"/>
  <c r="AH15" i="11"/>
  <c r="AD8" i="11"/>
  <c r="AN8" i="11" s="1"/>
  <c r="AW39" i="11" s="1"/>
  <c r="AE28" i="11"/>
  <c r="AO28" i="11" s="1"/>
  <c r="AX59" i="11" s="1"/>
  <c r="AN4" i="10"/>
  <c r="AE7" i="10"/>
  <c r="Y20" i="9"/>
  <c r="AH20" i="9" s="1"/>
  <c r="AQ42" i="9" s="1"/>
  <c r="AM65" i="10"/>
  <c r="AL36" i="9"/>
  <c r="AA15" i="9"/>
  <c r="AJ15" i="9" s="1"/>
  <c r="AS37" i="9" s="1"/>
  <c r="AO61" i="10"/>
  <c r="AQ23" i="10"/>
  <c r="AZ54" i="10" s="1"/>
  <c r="AG25" i="11"/>
  <c r="AQ25" i="11" s="1"/>
  <c r="AZ56" i="11" s="1"/>
  <c r="BN54" i="11" s="1"/>
  <c r="AO78" i="11"/>
  <c r="AO4" i="10"/>
  <c r="AF7" i="10"/>
  <c r="AO5" i="10"/>
  <c r="AX35" i="10" s="1"/>
  <c r="AF8" i="10"/>
  <c r="BN50" i="11"/>
  <c r="BN38" i="11"/>
  <c r="BK50" i="11"/>
  <c r="BK38" i="11"/>
  <c r="BM53" i="11"/>
  <c r="BM41" i="11"/>
  <c r="BM50" i="11"/>
  <c r="BM38" i="11"/>
  <c r="AL27" i="11"/>
  <c r="AB30" i="11"/>
  <c r="BL47" i="11"/>
  <c r="BL35" i="11"/>
  <c r="BL50" i="11"/>
  <c r="BL38" i="11"/>
  <c r="AI51" i="11"/>
  <c r="AI50" i="11"/>
  <c r="AR50" i="11"/>
  <c r="AM63" i="11"/>
  <c r="AM62" i="11"/>
  <c r="AM66" i="11"/>
  <c r="AP75" i="11"/>
  <c r="AO75" i="11"/>
  <c r="AL63" i="11"/>
  <c r="AL62" i="11"/>
  <c r="AL66" i="11"/>
  <c r="BK46" i="11"/>
  <c r="BK18" i="11"/>
  <c r="BK24" i="11" s="1"/>
  <c r="AR42" i="11"/>
  <c r="BJ41" i="11"/>
  <c r="BJ53" i="11"/>
  <c r="AF20" i="11"/>
  <c r="AP20" i="11" s="1"/>
  <c r="AY51" i="11" s="1"/>
  <c r="AO83" i="11"/>
  <c r="AP83" i="11"/>
  <c r="AR83" i="11"/>
  <c r="AQ83" i="11"/>
  <c r="BK47" i="11"/>
  <c r="BK35" i="11"/>
  <c r="AE9" i="11"/>
  <c r="AR43" i="11"/>
  <c r="AM6" i="11"/>
  <c r="AV37" i="11" s="1"/>
  <c r="BJ47" i="11" s="1"/>
  <c r="AC9" i="11"/>
  <c r="AR41" i="11"/>
  <c r="AI41" i="11"/>
  <c r="AI42" i="11"/>
  <c r="AR36" i="11"/>
  <c r="AN26" i="11"/>
  <c r="AW57" i="11" s="1"/>
  <c r="AD29" i="11"/>
  <c r="AN29" i="11" s="1"/>
  <c r="AW60" i="11" s="1"/>
  <c r="AR49" i="11"/>
  <c r="AR61" i="11"/>
  <c r="AQ81" i="11"/>
  <c r="AR81" i="11"/>
  <c r="AH14" i="11"/>
  <c r="AL14" i="11"/>
  <c r="AD12" i="11"/>
  <c r="AN12" i="11" s="1"/>
  <c r="AW43" i="11" s="1"/>
  <c r="AC7" i="11"/>
  <c r="AO77" i="11"/>
  <c r="AL70" i="11"/>
  <c r="AP77" i="11"/>
  <c r="AB17" i="11"/>
  <c r="AH13" i="11"/>
  <c r="AL13" i="11"/>
  <c r="AR60" i="11"/>
  <c r="AP80" i="11"/>
  <c r="AO80" i="11"/>
  <c r="AO68" i="11"/>
  <c r="BN46" i="11"/>
  <c r="BN18" i="11"/>
  <c r="BN24" i="11" s="1"/>
  <c r="AD16" i="11"/>
  <c r="AI57" i="11"/>
  <c r="AR56" i="11"/>
  <c r="AI56" i="11"/>
  <c r="AR58" i="11"/>
  <c r="AQ9" i="11"/>
  <c r="AZ40" i="11" s="1"/>
  <c r="AG12" i="11"/>
  <c r="AQ12" i="11" s="1"/>
  <c r="AZ43" i="11" s="1"/>
  <c r="AI48" i="11"/>
  <c r="AR47" i="11"/>
  <c r="AI47" i="11"/>
  <c r="AI45" i="11"/>
  <c r="AR44" i="11"/>
  <c r="AI44" i="11"/>
  <c r="AL25" i="11"/>
  <c r="AR59" i="11"/>
  <c r="AI59" i="11"/>
  <c r="AI60" i="11"/>
  <c r="AC18" i="11"/>
  <c r="AC26" i="11"/>
  <c r="AH26" i="11" s="1"/>
  <c r="AG30" i="11"/>
  <c r="AQ30" i="11" s="1"/>
  <c r="AZ61" i="11" s="1"/>
  <c r="AU53" i="11"/>
  <c r="BL53" i="11"/>
  <c r="BL41" i="11"/>
  <c r="AN25" i="11"/>
  <c r="AW56" i="11" s="1"/>
  <c r="AD28" i="11"/>
  <c r="AN28" i="11" s="1"/>
  <c r="AW59" i="11" s="1"/>
  <c r="AR48" i="11"/>
  <c r="AR46" i="11"/>
  <c r="BJ46" i="11"/>
  <c r="BJ18" i="11"/>
  <c r="BJ24" i="11" s="1"/>
  <c r="AL4" i="11"/>
  <c r="AH4" i="11"/>
  <c r="AB7" i="11"/>
  <c r="AB16" i="11"/>
  <c r="AO8" i="11"/>
  <c r="AX39" i="11" s="1"/>
  <c r="AE11" i="11"/>
  <c r="AO11" i="11" s="1"/>
  <c r="AX42" i="11" s="1"/>
  <c r="AR54" i="11"/>
  <c r="AP70" i="11"/>
  <c r="AF18" i="11"/>
  <c r="AD11" i="11"/>
  <c r="AN11" i="11" s="1"/>
  <c r="AW42" i="11" s="1"/>
  <c r="AR40" i="11"/>
  <c r="AG29" i="11"/>
  <c r="AQ29" i="11" s="1"/>
  <c r="AZ60" i="11" s="1"/>
  <c r="AD18" i="11"/>
  <c r="AL9" i="11"/>
  <c r="AB12" i="11"/>
  <c r="AC20" i="11"/>
  <c r="AM20" i="11" s="1"/>
  <c r="AV51" i="11" s="1"/>
  <c r="AN68" i="11"/>
  <c r="BM18" i="11"/>
  <c r="BM24" i="11" s="1"/>
  <c r="BM46" i="11"/>
  <c r="AR76" i="11"/>
  <c r="AQ76" i="11"/>
  <c r="AQ68" i="11"/>
  <c r="AQ8" i="11"/>
  <c r="AZ39" i="11" s="1"/>
  <c r="AG11" i="11"/>
  <c r="AQ11" i="11" s="1"/>
  <c r="AZ42" i="11" s="1"/>
  <c r="AP68" i="11"/>
  <c r="AU54" i="11"/>
  <c r="AR45" i="11"/>
  <c r="AE7" i="11"/>
  <c r="AR80" i="11"/>
  <c r="AQ80" i="11"/>
  <c r="AO63" i="11"/>
  <c r="AO62" i="11"/>
  <c r="AO66" i="11"/>
  <c r="AI54" i="11"/>
  <c r="AR53" i="11"/>
  <c r="AI53" i="11"/>
  <c r="AR75" i="11"/>
  <c r="AQ62" i="11"/>
  <c r="AQ75" i="11"/>
  <c r="AQ66" i="11"/>
  <c r="AQ63" i="11"/>
  <c r="AH24" i="11"/>
  <c r="AL24" i="11"/>
  <c r="AL5" i="11"/>
  <c r="AH5" i="11"/>
  <c r="AB8" i="11"/>
  <c r="AP81" i="11"/>
  <c r="AF29" i="11"/>
  <c r="AP29" i="11" s="1"/>
  <c r="AY60" i="11" s="1"/>
  <c r="AO82" i="11"/>
  <c r="AC27" i="11"/>
  <c r="AQ79" i="11"/>
  <c r="AR79" i="11"/>
  <c r="AR78" i="11"/>
  <c r="AQ78" i="11"/>
  <c r="AR57" i="11"/>
  <c r="AG7" i="11"/>
  <c r="AP5" i="11"/>
  <c r="AY36" i="11" s="1"/>
  <c r="AF8" i="11"/>
  <c r="AR55" i="11"/>
  <c r="AP25" i="11"/>
  <c r="AY56" i="11" s="1"/>
  <c r="AF28" i="11"/>
  <c r="AP28" i="11" s="1"/>
  <c r="AY59" i="11" s="1"/>
  <c r="AR52" i="11"/>
  <c r="AG17" i="11"/>
  <c r="AL26" i="11"/>
  <c r="AB29" i="11"/>
  <c r="AE30" i="11"/>
  <c r="AO30" i="11" s="1"/>
  <c r="AX61" i="11" s="1"/>
  <c r="AP79" i="11"/>
  <c r="BJ50" i="11"/>
  <c r="BJ38" i="11"/>
  <c r="BN53" i="11"/>
  <c r="BN41" i="11"/>
  <c r="AN63" i="11"/>
  <c r="AN62" i="11"/>
  <c r="AN66" i="11"/>
  <c r="BL46" i="11"/>
  <c r="BL18" i="11"/>
  <c r="BL24" i="11" s="1"/>
  <c r="AE17" i="11"/>
  <c r="AL68" i="11"/>
  <c r="AP76" i="11"/>
  <c r="AO76" i="11"/>
  <c r="AL28" i="11"/>
  <c r="BN47" i="11"/>
  <c r="BN35" i="11"/>
  <c r="AP63" i="11"/>
  <c r="AP62" i="11"/>
  <c r="AP66" i="11"/>
  <c r="AM68" i="11"/>
  <c r="AR39" i="11"/>
  <c r="AR77" i="11"/>
  <c r="AQ77" i="11"/>
  <c r="AQ70" i="11"/>
  <c r="AD17" i="11"/>
  <c r="AP7" i="11"/>
  <c r="AY38" i="11" s="1"/>
  <c r="AF10" i="11"/>
  <c r="AP10" i="11" s="1"/>
  <c r="AY41" i="11" s="1"/>
  <c r="AR82" i="11"/>
  <c r="AQ82" i="11"/>
  <c r="AR15" i="11"/>
  <c r="BA46" i="11" s="1"/>
  <c r="AL18" i="11"/>
  <c r="AB21" i="11"/>
  <c r="AO70" i="11"/>
  <c r="AH23" i="11"/>
  <c r="AR35" i="11"/>
  <c r="AI35" i="11"/>
  <c r="AI36" i="11"/>
  <c r="AG16" i="11"/>
  <c r="AR37" i="11"/>
  <c r="AR51" i="11"/>
  <c r="AO79" i="11"/>
  <c r="BI48" i="10"/>
  <c r="BI36" i="10"/>
  <c r="AQ78" i="10"/>
  <c r="AP78" i="10"/>
  <c r="AN80" i="10"/>
  <c r="AO80" i="10"/>
  <c r="AQ49" i="10"/>
  <c r="BH49" i="10"/>
  <c r="BH37" i="10"/>
  <c r="AN79" i="10"/>
  <c r="AQ40" i="10"/>
  <c r="BM41" i="10"/>
  <c r="BH53" i="10"/>
  <c r="BH41" i="10"/>
  <c r="AL69" i="10"/>
  <c r="AO67" i="10"/>
  <c r="AP74" i="10"/>
  <c r="BI53" i="10"/>
  <c r="BI41" i="10"/>
  <c r="AL17" i="10"/>
  <c r="AU47" i="10" s="1"/>
  <c r="BI37" i="10" s="1"/>
  <c r="AC20" i="10"/>
  <c r="AT35" i="10"/>
  <c r="AN25" i="10"/>
  <c r="AW55" i="10" s="1"/>
  <c r="AE28" i="10"/>
  <c r="AN28" i="10" s="1"/>
  <c r="AW58" i="10" s="1"/>
  <c r="AK11" i="10"/>
  <c r="AQ74" i="10"/>
  <c r="AM67" i="10"/>
  <c r="AI44" i="10"/>
  <c r="AI43" i="10"/>
  <c r="AM25" i="10"/>
  <c r="AV55" i="10" s="1"/>
  <c r="AD28" i="10"/>
  <c r="AM28" i="10" s="1"/>
  <c r="AV58" i="10" s="1"/>
  <c r="AO81" i="10"/>
  <c r="AN81" i="10"/>
  <c r="AQ58" i="10"/>
  <c r="BK48" i="10"/>
  <c r="BK36" i="10"/>
  <c r="BJ48" i="10"/>
  <c r="BJ36" i="10"/>
  <c r="AQ38" i="10"/>
  <c r="AK28" i="10"/>
  <c r="AQ57" i="10"/>
  <c r="AN67" i="10"/>
  <c r="AO25" i="10"/>
  <c r="AX55" i="10" s="1"/>
  <c r="AF28" i="10"/>
  <c r="AO28" i="10" s="1"/>
  <c r="AX58" i="10" s="1"/>
  <c r="AQ47" i="10"/>
  <c r="AO75" i="10"/>
  <c r="AN75" i="10"/>
  <c r="AK69" i="10"/>
  <c r="AQ52" i="10"/>
  <c r="BK51" i="10"/>
  <c r="BK39" i="10"/>
  <c r="AP65" i="10"/>
  <c r="AP80" i="10"/>
  <c r="BH51" i="10"/>
  <c r="AP17" i="10"/>
  <c r="AY47" i="10" s="1"/>
  <c r="AG20" i="10"/>
  <c r="AP20" i="10" s="1"/>
  <c r="AY50" i="10" s="1"/>
  <c r="AT50" i="10"/>
  <c r="AQ60" i="10"/>
  <c r="AQ76" i="10"/>
  <c r="AP76" i="10"/>
  <c r="AC10" i="10"/>
  <c r="AL10" i="10" s="1"/>
  <c r="AU40" i="10" s="1"/>
  <c r="AQ45" i="10"/>
  <c r="AI53" i="10"/>
  <c r="AI52" i="10"/>
  <c r="AQ39" i="10"/>
  <c r="AQ48" i="10"/>
  <c r="AO74" i="10"/>
  <c r="AK67" i="10"/>
  <c r="AN74" i="10"/>
  <c r="AQ43" i="10"/>
  <c r="AH25" i="10"/>
  <c r="AQ75" i="10"/>
  <c r="AO69" i="10"/>
  <c r="AP75" i="10"/>
  <c r="AP62" i="10"/>
  <c r="BM48" i="10"/>
  <c r="BM36" i="10"/>
  <c r="AL62" i="10"/>
  <c r="AL61" i="10"/>
  <c r="AL65" i="10"/>
  <c r="AO79" i="10"/>
  <c r="AN76" i="10"/>
  <c r="AQ37" i="10"/>
  <c r="AM61" i="10"/>
  <c r="AQ50" i="10"/>
  <c r="AQ56" i="10"/>
  <c r="AP67" i="10"/>
  <c r="AQ41" i="10"/>
  <c r="AT45" i="10"/>
  <c r="BH48" i="10" s="1"/>
  <c r="AT36" i="10"/>
  <c r="BL42" i="10"/>
  <c r="BL54" i="10"/>
  <c r="BI51" i="10"/>
  <c r="BI39" i="10"/>
  <c r="AQ13" i="10"/>
  <c r="AZ44" i="10" s="1"/>
  <c r="AO62" i="10"/>
  <c r="AT54" i="10"/>
  <c r="AO16" i="10"/>
  <c r="AX46" i="10" s="1"/>
  <c r="AF19" i="10"/>
  <c r="AO19" i="10" s="1"/>
  <c r="AX49" i="10" s="1"/>
  <c r="AP81" i="10"/>
  <c r="AQ81" i="10"/>
  <c r="AQ59" i="10"/>
  <c r="AK27" i="10"/>
  <c r="AH27" i="10"/>
  <c r="AB30" i="10"/>
  <c r="AK8" i="10"/>
  <c r="BL48" i="10"/>
  <c r="BL36" i="10"/>
  <c r="AO18" i="10"/>
  <c r="AX48" i="10" s="1"/>
  <c r="AF21" i="10"/>
  <c r="AO21" i="10" s="1"/>
  <c r="AX51" i="10" s="1"/>
  <c r="AL67" i="10"/>
  <c r="AN69" i="10"/>
  <c r="AQ44" i="10"/>
  <c r="AP77" i="10"/>
  <c r="BJ39" i="10"/>
  <c r="BJ51" i="10"/>
  <c r="BM51" i="10"/>
  <c r="BM39" i="10"/>
  <c r="AI36" i="10"/>
  <c r="AI35" i="10"/>
  <c r="AP79" i="10"/>
  <c r="AQ79" i="10"/>
  <c r="AK26" i="10"/>
  <c r="AH26" i="10"/>
  <c r="AB29" i="10"/>
  <c r="BI54" i="10"/>
  <c r="BI42" i="10"/>
  <c r="AM16" i="10"/>
  <c r="AV46" i="10" s="1"/>
  <c r="AD19" i="10"/>
  <c r="AQ55" i="10"/>
  <c r="AN78" i="10"/>
  <c r="AO78" i="10"/>
  <c r="AN17" i="10"/>
  <c r="AW47" i="10" s="1"/>
  <c r="AE20" i="10"/>
  <c r="AN20" i="10" s="1"/>
  <c r="AW50" i="10" s="1"/>
  <c r="AQ80" i="10"/>
  <c r="BJ53" i="10"/>
  <c r="BJ41" i="10"/>
  <c r="AO73" i="10"/>
  <c r="AK65" i="10"/>
  <c r="AK62" i="10"/>
  <c r="AK61" i="10"/>
  <c r="AN73" i="10"/>
  <c r="AQ35" i="10"/>
  <c r="AQ14" i="10"/>
  <c r="AZ45" i="10" s="1"/>
  <c r="AQ77" i="10"/>
  <c r="AN77" i="10"/>
  <c r="AQ46" i="10"/>
  <c r="AO77" i="10"/>
  <c r="AQ42" i="10"/>
  <c r="AQ51" i="10"/>
  <c r="AT55" i="10"/>
  <c r="AL27" i="10"/>
  <c r="AU57" i="10" s="1"/>
  <c r="AC30" i="10"/>
  <c r="AL30" i="10" s="1"/>
  <c r="AU60" i="10" s="1"/>
  <c r="AN62" i="10"/>
  <c r="AN61" i="10"/>
  <c r="AN65" i="10"/>
  <c r="AF21" i="9"/>
  <c r="AI59" i="9"/>
  <c r="AL34" i="9"/>
  <c r="AF7" i="9"/>
  <c r="AG16" i="9"/>
  <c r="AP38" i="9" s="1"/>
  <c r="X19" i="9"/>
  <c r="AG19" i="9" s="1"/>
  <c r="AP41" i="9" s="1"/>
  <c r="Z9" i="9"/>
  <c r="AI9" i="9" s="1"/>
  <c r="AR31" i="9" s="1"/>
  <c r="AF14" i="9"/>
  <c r="AF47" i="9"/>
  <c r="AI55" i="9"/>
  <c r="AF44" i="9"/>
  <c r="AJ55" i="9"/>
  <c r="AF43" i="9"/>
  <c r="AL26" i="9"/>
  <c r="AF16" i="9"/>
  <c r="AC16" i="9"/>
  <c r="AK51" i="9"/>
  <c r="AL39" i="9"/>
  <c r="AJ4" i="9"/>
  <c r="AS26" i="9" s="1"/>
  <c r="AA7" i="9"/>
  <c r="AJ7" i="9" s="1"/>
  <c r="AS29" i="9" s="1"/>
  <c r="AG4" i="9"/>
  <c r="AP26" i="9" s="1"/>
  <c r="X7" i="9"/>
  <c r="AG7" i="9" s="1"/>
  <c r="AP29" i="9" s="1"/>
  <c r="AB21" i="9"/>
  <c r="AK21" i="9" s="1"/>
  <c r="AL30" i="9"/>
  <c r="AI58" i="9"/>
  <c r="AJ58" i="9"/>
  <c r="AL29" i="9"/>
  <c r="AJ5" i="9"/>
  <c r="AS27" i="9" s="1"/>
  <c r="AA8" i="9"/>
  <c r="AJ8" i="9" s="1"/>
  <c r="AS30" i="9" s="1"/>
  <c r="AF49" i="9"/>
  <c r="AL31" i="9"/>
  <c r="AI56" i="9"/>
  <c r="AG49" i="9"/>
  <c r="AH49" i="9"/>
  <c r="AA21" i="9"/>
  <c r="AJ21" i="9" s="1"/>
  <c r="AF18" i="9"/>
  <c r="AC18" i="9"/>
  <c r="Z21" i="9"/>
  <c r="AI21" i="9" s="1"/>
  <c r="AC17" i="9"/>
  <c r="AF17" i="9"/>
  <c r="AJ49" i="9"/>
  <c r="AK56" i="9"/>
  <c r="AL59" i="9"/>
  <c r="AL60" i="9"/>
  <c r="AK60" i="9"/>
  <c r="AI17" i="9"/>
  <c r="AR39" i="9" s="1"/>
  <c r="Z20" i="9"/>
  <c r="AI20" i="9" s="1"/>
  <c r="AR42" i="9" s="1"/>
  <c r="AK4" i="9"/>
  <c r="AT26" i="9" s="1"/>
  <c r="AB7" i="9"/>
  <c r="AK7" i="9" s="1"/>
  <c r="AT29" i="9" s="1"/>
  <c r="AL27" i="9"/>
  <c r="AF10" i="9"/>
  <c r="AC10" i="9"/>
  <c r="AL55" i="9"/>
  <c r="AK55" i="9"/>
  <c r="AJ43" i="9"/>
  <c r="AJ44" i="9"/>
  <c r="AJ47" i="9"/>
  <c r="AF20" i="9"/>
  <c r="AH11" i="9"/>
  <c r="AQ33" i="9" s="1"/>
  <c r="Y14" i="9"/>
  <c r="AH14" i="9" s="1"/>
  <c r="AQ36" i="9" s="1"/>
  <c r="AI12" i="9"/>
  <c r="AR34" i="9" s="1"/>
  <c r="Z15" i="9"/>
  <c r="AI15" i="9" s="1"/>
  <c r="AR37" i="9" s="1"/>
  <c r="AF19" i="9"/>
  <c r="AH43" i="9"/>
  <c r="AH47" i="9"/>
  <c r="AH44" i="9"/>
  <c r="AG10" i="9"/>
  <c r="AP32" i="9" s="1"/>
  <c r="BD27" i="9" s="1"/>
  <c r="X13" i="9"/>
  <c r="AG13" i="9" s="1"/>
  <c r="AP35" i="9" s="1"/>
  <c r="AA13" i="9"/>
  <c r="AJ13" i="9" s="1"/>
  <c r="AS35" i="9" s="1"/>
  <c r="AJ16" i="9"/>
  <c r="AS38" i="9" s="1"/>
  <c r="AA19" i="9"/>
  <c r="AJ19" i="9" s="1"/>
  <c r="AS41" i="9" s="1"/>
  <c r="BE39" i="9"/>
  <c r="BE29" i="9"/>
  <c r="AI51" i="9"/>
  <c r="AG17" i="9"/>
  <c r="AP39" i="9" s="1"/>
  <c r="X20" i="9"/>
  <c r="AG20" i="9" s="1"/>
  <c r="AP42" i="9" s="1"/>
  <c r="AA9" i="9"/>
  <c r="AJ9" i="9" s="1"/>
  <c r="AS31" i="9" s="1"/>
  <c r="AJ11" i="9"/>
  <c r="AS33" i="9" s="1"/>
  <c r="AA14" i="9"/>
  <c r="AJ14" i="9" s="1"/>
  <c r="AS36" i="9" s="1"/>
  <c r="AK16" i="9"/>
  <c r="AT38" i="9" s="1"/>
  <c r="AB19" i="9"/>
  <c r="AK19" i="9" s="1"/>
  <c r="AT41" i="9" s="1"/>
  <c r="AK11" i="9"/>
  <c r="AT33" i="9" s="1"/>
  <c r="AB14" i="9"/>
  <c r="AK14" i="9" s="1"/>
  <c r="AT36" i="9" s="1"/>
  <c r="AJ60" i="9"/>
  <c r="AI60" i="9"/>
  <c r="AL40" i="9"/>
  <c r="AJ59" i="9"/>
  <c r="Z7" i="9"/>
  <c r="AI7" i="9" s="1"/>
  <c r="AR29" i="9" s="1"/>
  <c r="AF5" i="9"/>
  <c r="AC5" i="9"/>
  <c r="AL32" i="9"/>
  <c r="AC6" i="9"/>
  <c r="AF6" i="9"/>
  <c r="W9" i="9"/>
  <c r="AH10" i="9"/>
  <c r="AQ32" i="9" s="1"/>
  <c r="Y13" i="9"/>
  <c r="AH13" i="9" s="1"/>
  <c r="AQ35" i="9" s="1"/>
  <c r="Y19" i="9"/>
  <c r="AH19" i="9" s="1"/>
  <c r="AQ41" i="9" s="1"/>
  <c r="AF12" i="9"/>
  <c r="AC12" i="9"/>
  <c r="AK12" i="9"/>
  <c r="AT34" i="9" s="1"/>
  <c r="AB15" i="9"/>
  <c r="AK15" i="9" s="1"/>
  <c r="AT37" i="9" s="1"/>
  <c r="AI57" i="9"/>
  <c r="AJ56" i="9"/>
  <c r="AL37" i="9"/>
  <c r="AJ57" i="9"/>
  <c r="AF51" i="9"/>
  <c r="AF13" i="9"/>
  <c r="AL42" i="9"/>
  <c r="AF4" i="9"/>
  <c r="AC4" i="9"/>
  <c r="AI49" i="9"/>
  <c r="AL58" i="9"/>
  <c r="AK58" i="9"/>
  <c r="AL41" i="9"/>
  <c r="AB20" i="9"/>
  <c r="AK20" i="9" s="1"/>
  <c r="AT42" i="9" s="1"/>
  <c r="W15" i="9"/>
  <c r="AA20" i="9"/>
  <c r="AJ20" i="9" s="1"/>
  <c r="AS42" i="9" s="1"/>
  <c r="AL28" i="9"/>
  <c r="Y21" i="9"/>
  <c r="AH21" i="9" s="1"/>
  <c r="AF11" i="9"/>
  <c r="AC11" i="9"/>
  <c r="AG18" i="9"/>
  <c r="AP40" i="9" s="1"/>
  <c r="X21" i="9"/>
  <c r="AG21" i="9" s="1"/>
  <c r="AG51" i="9"/>
  <c r="AF8" i="9"/>
  <c r="AK44" i="9"/>
  <c r="AK47" i="9"/>
  <c r="AK43" i="9"/>
  <c r="BF35" i="9"/>
  <c r="BF25" i="9"/>
  <c r="AG47" i="9"/>
  <c r="AG43" i="9"/>
  <c r="AG44" i="9"/>
  <c r="AI16" i="9"/>
  <c r="AR38" i="9" s="1"/>
  <c r="Z19" i="9"/>
  <c r="AI19" i="9" s="1"/>
  <c r="AR41" i="9" s="1"/>
  <c r="BF40" i="9" s="1"/>
  <c r="AK49" i="9"/>
  <c r="AI44" i="9"/>
  <c r="AI43" i="9"/>
  <c r="AI47" i="9"/>
  <c r="AH5" i="9"/>
  <c r="AQ27" i="9" s="1"/>
  <c r="BE35" i="9" s="1"/>
  <c r="Y8" i="9"/>
  <c r="AH8" i="9" s="1"/>
  <c r="AQ30" i="9" s="1"/>
  <c r="AL57" i="9"/>
  <c r="AK57" i="9"/>
  <c r="AL56" i="9"/>
  <c r="AJ51" i="9"/>
  <c r="AK59" i="9"/>
  <c r="BK41" i="10" l="1"/>
  <c r="AE19" i="11"/>
  <c r="AO19" i="11" s="1"/>
  <c r="AX50" i="11" s="1"/>
  <c r="AF12" i="11"/>
  <c r="AP12" i="11" s="1"/>
  <c r="AY43" i="11" s="1"/>
  <c r="AH9" i="11"/>
  <c r="BG29" i="9"/>
  <c r="AG29" i="10"/>
  <c r="AP29" i="10" s="1"/>
  <c r="AY59" i="10" s="1"/>
  <c r="AE12" i="10"/>
  <c r="AN12" i="10" s="1"/>
  <c r="AW42" i="10" s="1"/>
  <c r="AQ15" i="10"/>
  <c r="AZ46" i="10" s="1"/>
  <c r="AC11" i="11"/>
  <c r="AM11" i="11" s="1"/>
  <c r="AV42" i="11" s="1"/>
  <c r="AE11" i="10"/>
  <c r="AN11" i="10" s="1"/>
  <c r="AW41" i="10" s="1"/>
  <c r="AC12" i="10"/>
  <c r="AL12" i="10" s="1"/>
  <c r="AU42" i="10" s="1"/>
  <c r="AR22" i="11"/>
  <c r="BA53" i="11" s="1"/>
  <c r="AG21" i="11"/>
  <c r="AQ21" i="11" s="1"/>
  <c r="AZ52" i="11" s="1"/>
  <c r="AN70" i="10"/>
  <c r="AH25" i="11"/>
  <c r="AF30" i="11"/>
  <c r="AP30" i="11" s="1"/>
  <c r="AY61" i="11" s="1"/>
  <c r="BM55" i="11" s="1"/>
  <c r="BN42" i="11"/>
  <c r="AD10" i="11"/>
  <c r="AN10" i="11" s="1"/>
  <c r="AW41" i="11" s="1"/>
  <c r="BK37" i="11" s="1"/>
  <c r="AN71" i="11"/>
  <c r="AQ6" i="10"/>
  <c r="AZ37" i="10" s="1"/>
  <c r="BD37" i="9"/>
  <c r="AH27" i="11"/>
  <c r="AG28" i="11"/>
  <c r="AQ28" i="11" s="1"/>
  <c r="AZ59" i="11" s="1"/>
  <c r="BK41" i="11"/>
  <c r="BE37" i="9"/>
  <c r="BG40" i="9"/>
  <c r="AH8" i="10"/>
  <c r="BE36" i="9"/>
  <c r="AP70" i="10"/>
  <c r="AG10" i="10"/>
  <c r="AP10" i="10" s="1"/>
  <c r="AY40" i="10" s="1"/>
  <c r="AD11" i="10"/>
  <c r="AM11" i="10" s="1"/>
  <c r="AV41" i="10" s="1"/>
  <c r="BH27" i="9"/>
  <c r="AC20" i="9"/>
  <c r="AD10" i="10"/>
  <c r="AM10" i="10" s="1"/>
  <c r="AV40" i="10" s="1"/>
  <c r="BJ47" i="10" s="1"/>
  <c r="BK48" i="11"/>
  <c r="BE40" i="9"/>
  <c r="AH7" i="10"/>
  <c r="AQ24" i="10"/>
  <c r="AZ55" i="10" s="1"/>
  <c r="BE28" i="9"/>
  <c r="BK36" i="11"/>
  <c r="AK63" i="10"/>
  <c r="AF19" i="11"/>
  <c r="AP19" i="11" s="1"/>
  <c r="AY50" i="11" s="1"/>
  <c r="AQ5" i="10"/>
  <c r="AZ36" i="10" s="1"/>
  <c r="BG28" i="9"/>
  <c r="BE30" i="9"/>
  <c r="AO26" i="11"/>
  <c r="AX57" i="11" s="1"/>
  <c r="AE29" i="11"/>
  <c r="AO29" i="11" s="1"/>
  <c r="AX60" i="11" s="1"/>
  <c r="BL55" i="11" s="1"/>
  <c r="BL43" i="11"/>
  <c r="AM66" i="10"/>
  <c r="AH21" i="10"/>
  <c r="AQ4" i="10"/>
  <c r="AZ35" i="10" s="1"/>
  <c r="BN54" i="10"/>
  <c r="BN42" i="10"/>
  <c r="AK50" i="9"/>
  <c r="AR6" i="11"/>
  <c r="BA37" i="11" s="1"/>
  <c r="AO67" i="11"/>
  <c r="AP8" i="10"/>
  <c r="AY38" i="10" s="1"/>
  <c r="AG11" i="10"/>
  <c r="AP11" i="10" s="1"/>
  <c r="AY41" i="10" s="1"/>
  <c r="AF45" i="9"/>
  <c r="AN66" i="10"/>
  <c r="BH36" i="10"/>
  <c r="BD39" i="9"/>
  <c r="AN78" i="11"/>
  <c r="AO64" i="11"/>
  <c r="AO7" i="10"/>
  <c r="AX37" i="10" s="1"/>
  <c r="AF10" i="10"/>
  <c r="AO10" i="10" s="1"/>
  <c r="AX40" i="10" s="1"/>
  <c r="BL52" i="10" s="1"/>
  <c r="AP27" i="10"/>
  <c r="AY57" i="10" s="1"/>
  <c r="AG30" i="10"/>
  <c r="AP30" i="10" s="1"/>
  <c r="AY60" i="10" s="1"/>
  <c r="AG52" i="9"/>
  <c r="BG30" i="9"/>
  <c r="AO70" i="10"/>
  <c r="AO71" i="11"/>
  <c r="AN7" i="10"/>
  <c r="AE10" i="10"/>
  <c r="AN10" i="10" s="1"/>
  <c r="AW40" i="10" s="1"/>
  <c r="BK40" i="10" s="1"/>
  <c r="AH28" i="10"/>
  <c r="AM71" i="11"/>
  <c r="BM42" i="10"/>
  <c r="BM54" i="10"/>
  <c r="AI48" i="9"/>
  <c r="AL68" i="10"/>
  <c r="AH52" i="9"/>
  <c r="BM55" i="10"/>
  <c r="AO69" i="11"/>
  <c r="AP9" i="10"/>
  <c r="AG12" i="10"/>
  <c r="AP12" i="10" s="1"/>
  <c r="AY42" i="10" s="1"/>
  <c r="AL8" i="10"/>
  <c r="AU38" i="10" s="1"/>
  <c r="AC11" i="10"/>
  <c r="BH40" i="9"/>
  <c r="BE26" i="9"/>
  <c r="AQ16" i="10"/>
  <c r="AZ47" i="10" s="1"/>
  <c r="BN49" i="10" s="1"/>
  <c r="AO8" i="10"/>
  <c r="AX38" i="10" s="1"/>
  <c r="AF11" i="10"/>
  <c r="AO11" i="10" s="1"/>
  <c r="AX41" i="10" s="1"/>
  <c r="AQ67" i="11"/>
  <c r="AO9" i="11"/>
  <c r="AX40" i="11" s="1"/>
  <c r="AE12" i="11"/>
  <c r="AO12" i="11" s="1"/>
  <c r="AX43" i="11" s="1"/>
  <c r="AM82" i="11"/>
  <c r="AN82" i="11"/>
  <c r="AU57" i="11"/>
  <c r="AQ64" i="11"/>
  <c r="AH16" i="11"/>
  <c r="AL16" i="11"/>
  <c r="AB19" i="11"/>
  <c r="AM80" i="11"/>
  <c r="AN80" i="11"/>
  <c r="AR13" i="11"/>
  <c r="BA44" i="11" s="1"/>
  <c r="AU44" i="11"/>
  <c r="AR14" i="11"/>
  <c r="BA45" i="11" s="1"/>
  <c r="AU45" i="11"/>
  <c r="AL64" i="11"/>
  <c r="AO17" i="11"/>
  <c r="AX48" i="11" s="1"/>
  <c r="AE20" i="11"/>
  <c r="AO20" i="11" s="1"/>
  <c r="AX51" i="11" s="1"/>
  <c r="AN69" i="11"/>
  <c r="AN83" i="11"/>
  <c r="AM83" i="11"/>
  <c r="AN81" i="11"/>
  <c r="AM81" i="11"/>
  <c r="AL30" i="11"/>
  <c r="AM69" i="11"/>
  <c r="AQ17" i="11"/>
  <c r="AZ48" i="11" s="1"/>
  <c r="AG20" i="11"/>
  <c r="AQ20" i="11" s="1"/>
  <c r="AZ51" i="11" s="1"/>
  <c r="AP8" i="11"/>
  <c r="AY39" i="11" s="1"/>
  <c r="BM48" i="11" s="1"/>
  <c r="AF11" i="11"/>
  <c r="AP11" i="11" s="1"/>
  <c r="AY42" i="11" s="1"/>
  <c r="BM49" i="11" s="1"/>
  <c r="AL12" i="11"/>
  <c r="AR25" i="11"/>
  <c r="BA56" i="11" s="1"/>
  <c r="AU56" i="11"/>
  <c r="AN79" i="11"/>
  <c r="AM79" i="11"/>
  <c r="BM35" i="11"/>
  <c r="AU58" i="11"/>
  <c r="AL21" i="11"/>
  <c r="AP67" i="11"/>
  <c r="AR28" i="11"/>
  <c r="BA59" i="11" s="1"/>
  <c r="AU59" i="11"/>
  <c r="AM27" i="11"/>
  <c r="AV58" i="11" s="1"/>
  <c r="AC30" i="11"/>
  <c r="AM30" i="11" s="1"/>
  <c r="AV61" i="11" s="1"/>
  <c r="AR5" i="11"/>
  <c r="BA36" i="11" s="1"/>
  <c r="AU36" i="11"/>
  <c r="AQ69" i="11"/>
  <c r="AP18" i="11"/>
  <c r="AY49" i="11" s="1"/>
  <c r="AF21" i="11"/>
  <c r="AP21" i="11" s="1"/>
  <c r="AY52" i="11" s="1"/>
  <c r="AL17" i="11"/>
  <c r="AH17" i="11"/>
  <c r="AB20" i="11"/>
  <c r="BM47" i="11"/>
  <c r="AQ16" i="11"/>
  <c r="AZ47" i="11" s="1"/>
  <c r="AG19" i="11"/>
  <c r="AQ19" i="11" s="1"/>
  <c r="AZ50" i="11" s="1"/>
  <c r="AH18" i="11"/>
  <c r="AN17" i="11"/>
  <c r="AW48" i="11" s="1"/>
  <c r="AD20" i="11"/>
  <c r="AN20" i="11" s="1"/>
  <c r="AW51" i="11" s="1"/>
  <c r="AP64" i="11"/>
  <c r="AN67" i="11"/>
  <c r="AQ7" i="11"/>
  <c r="AZ38" i="11" s="1"/>
  <c r="AG10" i="11"/>
  <c r="AQ10" i="11" s="1"/>
  <c r="AZ41" i="11" s="1"/>
  <c r="AR24" i="11"/>
  <c r="BA55" i="11" s="1"/>
  <c r="BC54" i="11" s="1"/>
  <c r="AU55" i="11"/>
  <c r="BI41" i="11" s="1"/>
  <c r="AN77" i="11"/>
  <c r="AM77" i="11"/>
  <c r="AO7" i="11"/>
  <c r="AX38" i="11" s="1"/>
  <c r="AE10" i="11"/>
  <c r="AO10" i="11" s="1"/>
  <c r="AX41" i="11" s="1"/>
  <c r="AU40" i="11"/>
  <c r="AP71" i="11"/>
  <c r="AL7" i="11"/>
  <c r="AH7" i="11"/>
  <c r="AB10" i="11"/>
  <c r="AM26" i="11"/>
  <c r="AV57" i="11" s="1"/>
  <c r="AC29" i="11"/>
  <c r="AM29" i="11" s="1"/>
  <c r="AV60" i="11" s="1"/>
  <c r="AN16" i="11"/>
  <c r="AW47" i="11" s="1"/>
  <c r="AD19" i="11"/>
  <c r="AN19" i="11" s="1"/>
  <c r="AW50" i="11" s="1"/>
  <c r="AM9" i="11"/>
  <c r="AV40" i="11" s="1"/>
  <c r="AC12" i="11"/>
  <c r="AM12" i="11" s="1"/>
  <c r="AV43" i="11" s="1"/>
  <c r="BM54" i="11"/>
  <c r="BM42" i="11"/>
  <c r="AL8" i="11"/>
  <c r="AH8" i="11"/>
  <c r="AB11" i="11"/>
  <c r="AM78" i="11"/>
  <c r="AU49" i="11"/>
  <c r="AQ71" i="11"/>
  <c r="AN64" i="11"/>
  <c r="AN18" i="11"/>
  <c r="AW49" i="11" s="1"/>
  <c r="AD21" i="11"/>
  <c r="AN21" i="11" s="1"/>
  <c r="AW52" i="11" s="1"/>
  <c r="BK55" i="11"/>
  <c r="BK43" i="11"/>
  <c r="AM18" i="11"/>
  <c r="AV49" i="11" s="1"/>
  <c r="AC21" i="11"/>
  <c r="AM21" i="11" s="1"/>
  <c r="AV52" i="11" s="1"/>
  <c r="BJ40" i="11" s="1"/>
  <c r="AL71" i="11"/>
  <c r="AM67" i="11"/>
  <c r="BJ35" i="11"/>
  <c r="AN75" i="11"/>
  <c r="AM75" i="11"/>
  <c r="AL29" i="11"/>
  <c r="AM7" i="11"/>
  <c r="AV38" i="11" s="1"/>
  <c r="AC10" i="11"/>
  <c r="AM10" i="11" s="1"/>
  <c r="AV41" i="11" s="1"/>
  <c r="AP69" i="11"/>
  <c r="AL67" i="11"/>
  <c r="AL69" i="11"/>
  <c r="BM43" i="11"/>
  <c r="BN55" i="11"/>
  <c r="BN43" i="11"/>
  <c r="BN21" i="11" s="1"/>
  <c r="AR4" i="11"/>
  <c r="BA35" i="11" s="1"/>
  <c r="AU35" i="11"/>
  <c r="BK54" i="11"/>
  <c r="BK42" i="11"/>
  <c r="AM76" i="11"/>
  <c r="AN76" i="11"/>
  <c r="AM64" i="11"/>
  <c r="BI49" i="10"/>
  <c r="BL53" i="10"/>
  <c r="BL41" i="10"/>
  <c r="AT57" i="10"/>
  <c r="BN36" i="10"/>
  <c r="BN48" i="10"/>
  <c r="AQ25" i="10"/>
  <c r="AZ56" i="10" s="1"/>
  <c r="AQ28" i="10"/>
  <c r="AZ59" i="10" s="1"/>
  <c r="AT58" i="10"/>
  <c r="AL66" i="10"/>
  <c r="AN63" i="10"/>
  <c r="AM73" i="10"/>
  <c r="AR35" i="10"/>
  <c r="AL73" i="10"/>
  <c r="AR36" i="10"/>
  <c r="BL49" i="10"/>
  <c r="BL37" i="10"/>
  <c r="AL63" i="10"/>
  <c r="AK70" i="10"/>
  <c r="AN68" i="10"/>
  <c r="AT42" i="10"/>
  <c r="AM81" i="10"/>
  <c r="AL81" i="10"/>
  <c r="AT41" i="10"/>
  <c r="AL80" i="10"/>
  <c r="AM80" i="10"/>
  <c r="AM70" i="10"/>
  <c r="BK49" i="10"/>
  <c r="BK37" i="10"/>
  <c r="BH54" i="10"/>
  <c r="BH42" i="10"/>
  <c r="AH12" i="10"/>
  <c r="AQ17" i="10"/>
  <c r="AZ48" i="10" s="1"/>
  <c r="AP63" i="10"/>
  <c r="AO63" i="10"/>
  <c r="AL78" i="10"/>
  <c r="AM78" i="10"/>
  <c r="AK29" i="10"/>
  <c r="AH29" i="10"/>
  <c r="BM37" i="10"/>
  <c r="AM63" i="10"/>
  <c r="AP66" i="10"/>
  <c r="AT40" i="10"/>
  <c r="AO68" i="10"/>
  <c r="AM74" i="10"/>
  <c r="AR44" i="10"/>
  <c r="AL74" i="10"/>
  <c r="AR43" i="10"/>
  <c r="BL51" i="10"/>
  <c r="BL39" i="10"/>
  <c r="AK68" i="10"/>
  <c r="AM75" i="10"/>
  <c r="AR53" i="10"/>
  <c r="AR52" i="10"/>
  <c r="AL75" i="10"/>
  <c r="AO66" i="10"/>
  <c r="AM77" i="10"/>
  <c r="AL77" i="10"/>
  <c r="AM19" i="10"/>
  <c r="AH19" i="10"/>
  <c r="AT38" i="10"/>
  <c r="BM49" i="10"/>
  <c r="AM76" i="10"/>
  <c r="AL76" i="10"/>
  <c r="BK43" i="10"/>
  <c r="BK55" i="10"/>
  <c r="AL70" i="10"/>
  <c r="BL43" i="10"/>
  <c r="BM43" i="10"/>
  <c r="AP68" i="10"/>
  <c r="AK66" i="10"/>
  <c r="BJ37" i="10"/>
  <c r="BJ49" i="10"/>
  <c r="AQ26" i="10"/>
  <c r="AZ57" i="10" s="1"/>
  <c r="AT56" i="10"/>
  <c r="AK30" i="10"/>
  <c r="AH30" i="10"/>
  <c r="AQ18" i="10"/>
  <c r="AZ49" i="10" s="1"/>
  <c r="AM68" i="10"/>
  <c r="AL20" i="10"/>
  <c r="AH20" i="10"/>
  <c r="AQ21" i="10"/>
  <c r="AZ52" i="10" s="1"/>
  <c r="AM79" i="10"/>
  <c r="AL79" i="10"/>
  <c r="BL55" i="10"/>
  <c r="AL10" i="9"/>
  <c r="AU32" i="9" s="1"/>
  <c r="AO32" i="9"/>
  <c r="AK45" i="9"/>
  <c r="BD40" i="9"/>
  <c r="BD30" i="9"/>
  <c r="AL4" i="9"/>
  <c r="AU26" i="9" s="1"/>
  <c r="AO26" i="9"/>
  <c r="AC9" i="9"/>
  <c r="AF9" i="9"/>
  <c r="AL19" i="9"/>
  <c r="AU41" i="9" s="1"/>
  <c r="AO41" i="9"/>
  <c r="AJ48" i="9"/>
  <c r="BH36" i="9"/>
  <c r="BH26" i="9"/>
  <c r="AK52" i="9"/>
  <c r="BG39" i="9"/>
  <c r="AH59" i="9"/>
  <c r="AG59" i="9"/>
  <c r="AC15" i="9"/>
  <c r="AF15" i="9"/>
  <c r="AK48" i="9"/>
  <c r="BH29" i="9"/>
  <c r="BH39" i="9"/>
  <c r="AL6" i="9"/>
  <c r="AU28" i="9" s="1"/>
  <c r="AO28" i="9"/>
  <c r="AH60" i="9"/>
  <c r="AG60" i="9"/>
  <c r="AI52" i="9"/>
  <c r="BD38" i="9"/>
  <c r="BD28" i="9"/>
  <c r="AC19" i="9"/>
  <c r="BH25" i="9"/>
  <c r="BH35" i="9"/>
  <c r="AH50" i="9"/>
  <c r="AL21" i="9"/>
  <c r="BD29" i="9"/>
  <c r="AH57" i="9"/>
  <c r="AG57" i="9"/>
  <c r="AM37" i="9"/>
  <c r="BG35" i="9"/>
  <c r="BG25" i="9"/>
  <c r="AL20" i="9"/>
  <c r="AU42" i="9" s="1"/>
  <c r="AO42" i="9"/>
  <c r="BH37" i="9"/>
  <c r="AJ52" i="9"/>
  <c r="AG45" i="9"/>
  <c r="AL11" i="9"/>
  <c r="AU33" i="9" s="1"/>
  <c r="AO33" i="9"/>
  <c r="AL13" i="9"/>
  <c r="AU35" i="9" s="1"/>
  <c r="AO35" i="9"/>
  <c r="BH38" i="9"/>
  <c r="BH28" i="9"/>
  <c r="BF39" i="9"/>
  <c r="BF29" i="9"/>
  <c r="AJ45" i="9"/>
  <c r="AJ50" i="9"/>
  <c r="AH56" i="9"/>
  <c r="AG56" i="9"/>
  <c r="AM31" i="9"/>
  <c r="AL16" i="9"/>
  <c r="AU38" i="9" s="1"/>
  <c r="AO38" i="9"/>
  <c r="AF48" i="9"/>
  <c r="AC21" i="9"/>
  <c r="AL18" i="9"/>
  <c r="AU40" i="9" s="1"/>
  <c r="AO40" i="9"/>
  <c r="AI45" i="9"/>
  <c r="AG48" i="9"/>
  <c r="AL8" i="9"/>
  <c r="AU30" i="9" s="1"/>
  <c r="AO30" i="9"/>
  <c r="AC13" i="9"/>
  <c r="BF38" i="9"/>
  <c r="BF28" i="9"/>
  <c r="AL17" i="9"/>
  <c r="AU39" i="9" s="1"/>
  <c r="AO39" i="9"/>
  <c r="AG50" i="9"/>
  <c r="AF50" i="9"/>
  <c r="BD36" i="9"/>
  <c r="BD26" i="9"/>
  <c r="BE38" i="9"/>
  <c r="AC14" i="9"/>
  <c r="BE27" i="9"/>
  <c r="AH58" i="9"/>
  <c r="AG58" i="9"/>
  <c r="BG38" i="9"/>
  <c r="AC8" i="9"/>
  <c r="AI50" i="9"/>
  <c r="AF52" i="9"/>
  <c r="AL12" i="9"/>
  <c r="AU34" i="9" s="1"/>
  <c r="AO34" i="9"/>
  <c r="BG37" i="9"/>
  <c r="BG27" i="9"/>
  <c r="AH48" i="9"/>
  <c r="BE25" i="9"/>
  <c r="BH30" i="9"/>
  <c r="BD25" i="9"/>
  <c r="BD35" i="9"/>
  <c r="AL14" i="9"/>
  <c r="AU36" i="9" s="1"/>
  <c r="AO36" i="9"/>
  <c r="AL7" i="9"/>
  <c r="AU29" i="9" s="1"/>
  <c r="AO29" i="9"/>
  <c r="BF30" i="9"/>
  <c r="BF36" i="9"/>
  <c r="BF26" i="9"/>
  <c r="AL5" i="9"/>
  <c r="AU27" i="9" s="1"/>
  <c r="AO27" i="9"/>
  <c r="AH45" i="9"/>
  <c r="BG36" i="9"/>
  <c r="BG26" i="9"/>
  <c r="AH55" i="9"/>
  <c r="AG55" i="9"/>
  <c r="AM26" i="9"/>
  <c r="BF37" i="9"/>
  <c r="BF27" i="9"/>
  <c r="AC7" i="9"/>
  <c r="BO53" i="11" l="1"/>
  <c r="BL52" i="11"/>
  <c r="BK25" i="11"/>
  <c r="BL47" i="10"/>
  <c r="AH28" i="11"/>
  <c r="AQ12" i="10"/>
  <c r="AZ43" i="10" s="1"/>
  <c r="AL84" i="10"/>
  <c r="BN37" i="10"/>
  <c r="AQ10" i="10"/>
  <c r="AZ41" i="10" s="1"/>
  <c r="BK49" i="11"/>
  <c r="BM40" i="11"/>
  <c r="BJ35" i="10"/>
  <c r="BJ44" i="10" s="1"/>
  <c r="BO41" i="11"/>
  <c r="BH47" i="10"/>
  <c r="AQ27" i="10"/>
  <c r="AZ58" i="10" s="1"/>
  <c r="BK52" i="10"/>
  <c r="AV62" i="11"/>
  <c r="AH10" i="10"/>
  <c r="BM27" i="11"/>
  <c r="BN27" i="11"/>
  <c r="BL54" i="11"/>
  <c r="BL42" i="11"/>
  <c r="AG62" i="9"/>
  <c r="BK27" i="11"/>
  <c r="AQ8" i="10"/>
  <c r="AZ39" i="10" s="1"/>
  <c r="AR26" i="11"/>
  <c r="BA57" i="11" s="1"/>
  <c r="AY39" i="10"/>
  <c r="AQ9" i="10"/>
  <c r="AZ40" i="10" s="1"/>
  <c r="AH30" i="11"/>
  <c r="BL35" i="10"/>
  <c r="BL44" i="10" s="1"/>
  <c r="BK21" i="11"/>
  <c r="BL40" i="11"/>
  <c r="BM21" i="11"/>
  <c r="AR27" i="11"/>
  <c r="BA58" i="11" s="1"/>
  <c r="AY63" i="11"/>
  <c r="AL11" i="10"/>
  <c r="AH11" i="10"/>
  <c r="AW37" i="10"/>
  <c r="AQ7" i="10"/>
  <c r="AZ38" i="10" s="1"/>
  <c r="BL40" i="10"/>
  <c r="AL20" i="11"/>
  <c r="AH20" i="11"/>
  <c r="AR16" i="11"/>
  <c r="BA47" i="11" s="1"/>
  <c r="AU47" i="11"/>
  <c r="BJ39" i="11"/>
  <c r="BJ51" i="11"/>
  <c r="BK51" i="11"/>
  <c r="BK39" i="11"/>
  <c r="BN52" i="11"/>
  <c r="BN40" i="11"/>
  <c r="AH21" i="11"/>
  <c r="AR30" i="11"/>
  <c r="BA61" i="11" s="1"/>
  <c r="AU61" i="11"/>
  <c r="BB54" i="11"/>
  <c r="AR18" i="11"/>
  <c r="BA49" i="11" s="1"/>
  <c r="BJ55" i="11"/>
  <c r="BJ43" i="11"/>
  <c r="BL49" i="11"/>
  <c r="BL37" i="11"/>
  <c r="BN37" i="11"/>
  <c r="BN49" i="11"/>
  <c r="BN51" i="11"/>
  <c r="BN39" i="11"/>
  <c r="AR17" i="11"/>
  <c r="BA48" i="11" s="1"/>
  <c r="AU48" i="11"/>
  <c r="AR21" i="11"/>
  <c r="BA52" i="11" s="1"/>
  <c r="AU52" i="11"/>
  <c r="BI53" i="11"/>
  <c r="AR29" i="11"/>
  <c r="BA60" i="11" s="1"/>
  <c r="AU60" i="11"/>
  <c r="BI55" i="11" s="1"/>
  <c r="BK52" i="11"/>
  <c r="BK40" i="11"/>
  <c r="BI54" i="11"/>
  <c r="BI42" i="11"/>
  <c r="BL51" i="11"/>
  <c r="BL39" i="11"/>
  <c r="AR9" i="11"/>
  <c r="BA40" i="11" s="1"/>
  <c r="BJ42" i="11"/>
  <c r="BJ54" i="11"/>
  <c r="BL48" i="11"/>
  <c r="BL36" i="11"/>
  <c r="AX62" i="11"/>
  <c r="AX63" i="11"/>
  <c r="BN48" i="11"/>
  <c r="BN36" i="11"/>
  <c r="AZ63" i="11"/>
  <c r="AZ62" i="11"/>
  <c r="BM36" i="11"/>
  <c r="BJ52" i="11"/>
  <c r="BI50" i="11"/>
  <c r="BI38" i="11"/>
  <c r="BC45" i="11"/>
  <c r="BB45" i="11"/>
  <c r="BO38" i="11"/>
  <c r="BO50" i="11"/>
  <c r="BI47" i="11"/>
  <c r="BI35" i="11"/>
  <c r="AY62" i="11"/>
  <c r="AW62" i="11"/>
  <c r="BC36" i="11"/>
  <c r="BB36" i="11"/>
  <c r="BO47" i="11"/>
  <c r="BO35" i="11"/>
  <c r="BJ48" i="11"/>
  <c r="BJ36" i="11"/>
  <c r="AV63" i="11"/>
  <c r="BM52" i="11"/>
  <c r="AR8" i="11"/>
  <c r="BA39" i="11" s="1"/>
  <c r="AU39" i="11"/>
  <c r="AR7" i="11"/>
  <c r="BA38" i="11" s="1"/>
  <c r="AU38" i="11"/>
  <c r="AH12" i="11"/>
  <c r="BM37" i="11"/>
  <c r="BK19" i="11"/>
  <c r="AW63" i="11"/>
  <c r="AL11" i="11"/>
  <c r="AH11" i="11"/>
  <c r="AL10" i="11"/>
  <c r="AH10" i="11"/>
  <c r="BJ49" i="11"/>
  <c r="BJ37" i="11"/>
  <c r="BM51" i="11"/>
  <c r="BM39" i="11"/>
  <c r="AR12" i="11"/>
  <c r="BA43" i="11" s="1"/>
  <c r="AU43" i="11"/>
  <c r="AH29" i="11"/>
  <c r="AH19" i="11"/>
  <c r="AL19" i="11"/>
  <c r="AV49" i="10"/>
  <c r="AQ19" i="10"/>
  <c r="AZ50" i="10" s="1"/>
  <c r="AQ30" i="10"/>
  <c r="AT60" i="10"/>
  <c r="AQ29" i="10"/>
  <c r="AZ60" i="10" s="1"/>
  <c r="BA52" i="10" s="1"/>
  <c r="AT59" i="10"/>
  <c r="BH52" i="10"/>
  <c r="BH40" i="10"/>
  <c r="BH35" i="10"/>
  <c r="BH44" i="10" s="1"/>
  <c r="AM84" i="10"/>
  <c r="AU50" i="10"/>
  <c r="AQ20" i="10"/>
  <c r="AZ51" i="10" s="1"/>
  <c r="BN51" i="10"/>
  <c r="BN39" i="10"/>
  <c r="AL83" i="10"/>
  <c r="AM83" i="10"/>
  <c r="BH55" i="10"/>
  <c r="BH43" i="10"/>
  <c r="BC36" i="9"/>
  <c r="BC26" i="9"/>
  <c r="BC35" i="9"/>
  <c r="BC25" i="9"/>
  <c r="AW36" i="9"/>
  <c r="AV36" i="9"/>
  <c r="AG63" i="9"/>
  <c r="AH63" i="9"/>
  <c r="AG61" i="9"/>
  <c r="BC28" i="9"/>
  <c r="BC38" i="9"/>
  <c r="AM44" i="9"/>
  <c r="BC40" i="9"/>
  <c r="BC30" i="9"/>
  <c r="AL15" i="9"/>
  <c r="AU37" i="9" s="1"/>
  <c r="AO37" i="9"/>
  <c r="AL9" i="9"/>
  <c r="AU31" i="9" s="1"/>
  <c r="AV39" i="9" s="1"/>
  <c r="AO31" i="9"/>
  <c r="AV42" i="9"/>
  <c r="AW42" i="9"/>
  <c r="BB57" i="11" l="1"/>
  <c r="BC57" i="11"/>
  <c r="AM82" i="10"/>
  <c r="BO54" i="11"/>
  <c r="BI43" i="11"/>
  <c r="BI27" i="11" s="1"/>
  <c r="BC60" i="11"/>
  <c r="BO55" i="11"/>
  <c r="BJ19" i="11"/>
  <c r="BO43" i="11"/>
  <c r="BM44" i="11"/>
  <c r="BO42" i="11"/>
  <c r="BB60" i="11"/>
  <c r="BE54" i="11" s="1"/>
  <c r="BL21" i="11"/>
  <c r="BL27" i="11"/>
  <c r="AW39" i="9"/>
  <c r="BM19" i="11"/>
  <c r="BK35" i="10"/>
  <c r="BK44" i="10" s="1"/>
  <c r="BK47" i="10"/>
  <c r="BM40" i="10"/>
  <c r="BM47" i="10"/>
  <c r="BM35" i="10"/>
  <c r="BM44" i="10" s="1"/>
  <c r="BM52" i="10"/>
  <c r="BM25" i="11"/>
  <c r="AL82" i="10"/>
  <c r="AU41" i="10"/>
  <c r="BI52" i="10" s="1"/>
  <c r="AQ11" i="10"/>
  <c r="AZ42" i="10" s="1"/>
  <c r="BN43" i="10" s="1"/>
  <c r="BK44" i="11"/>
  <c r="AR11" i="11"/>
  <c r="BA42" i="11" s="1"/>
  <c r="AU42" i="11"/>
  <c r="BI48" i="11"/>
  <c r="BI36" i="11"/>
  <c r="BJ25" i="11"/>
  <c r="BN26" i="11"/>
  <c r="BN20" i="11"/>
  <c r="BC48" i="11"/>
  <c r="BB48" i="11"/>
  <c r="BO39" i="11"/>
  <c r="BO51" i="11"/>
  <c r="BO48" i="11"/>
  <c r="BO36" i="11"/>
  <c r="BB39" i="11"/>
  <c r="BC39" i="11"/>
  <c r="BJ44" i="11"/>
  <c r="BL44" i="11"/>
  <c r="BL19" i="11"/>
  <c r="BL25" i="11"/>
  <c r="AN86" i="11"/>
  <c r="AM86" i="11"/>
  <c r="BK26" i="11"/>
  <c r="BK20" i="11"/>
  <c r="AR20" i="11"/>
  <c r="BA51" i="11" s="1"/>
  <c r="AU51" i="11"/>
  <c r="BM20" i="11"/>
  <c r="BM26" i="11"/>
  <c r="BJ26" i="11"/>
  <c r="BJ20" i="11"/>
  <c r="AN85" i="11"/>
  <c r="AM85" i="11"/>
  <c r="AR10" i="11"/>
  <c r="BA41" i="11" s="1"/>
  <c r="AU41" i="11"/>
  <c r="BN19" i="11"/>
  <c r="BN44" i="11"/>
  <c r="BN25" i="11"/>
  <c r="BI51" i="11"/>
  <c r="BI39" i="11"/>
  <c r="BL20" i="11"/>
  <c r="BL26" i="11"/>
  <c r="AR19" i="11"/>
  <c r="BA50" i="11" s="1"/>
  <c r="AU50" i="11"/>
  <c r="AU63" i="11" s="1"/>
  <c r="AN84" i="11"/>
  <c r="AM84" i="11"/>
  <c r="BJ27" i="11"/>
  <c r="BJ21" i="11"/>
  <c r="BN53" i="10"/>
  <c r="BB52" i="10"/>
  <c r="BN41" i="10"/>
  <c r="BI43" i="10"/>
  <c r="BI55" i="10"/>
  <c r="BA43" i="10"/>
  <c r="BJ55" i="10"/>
  <c r="BJ52" i="10"/>
  <c r="BJ40" i="10"/>
  <c r="BJ43" i="10"/>
  <c r="BC37" i="9"/>
  <c r="BC27" i="9"/>
  <c r="BC39" i="9"/>
  <c r="BC29" i="9"/>
  <c r="BI21" i="11" l="1"/>
  <c r="BI40" i="10"/>
  <c r="BB36" i="10"/>
  <c r="BN55" i="10"/>
  <c r="BN47" i="10"/>
  <c r="BA36" i="10"/>
  <c r="AU62" i="11"/>
  <c r="BD54" i="11"/>
  <c r="BN40" i="10"/>
  <c r="BN35" i="10"/>
  <c r="BB43" i="10"/>
  <c r="BI47" i="10"/>
  <c r="BI35" i="10"/>
  <c r="BI44" i="10" s="1"/>
  <c r="BN52" i="10"/>
  <c r="BC42" i="11"/>
  <c r="BB42" i="11"/>
  <c r="BO37" i="11"/>
  <c r="BO49" i="11"/>
  <c r="BI49" i="11"/>
  <c r="BI37" i="11"/>
  <c r="BA63" i="11"/>
  <c r="BO52" i="11"/>
  <c r="BO40" i="11"/>
  <c r="BC51" i="11"/>
  <c r="BB51" i="11"/>
  <c r="BA62" i="11"/>
  <c r="BI52" i="11"/>
  <c r="BI40" i="11"/>
  <c r="BI20" i="11" s="1"/>
  <c r="BI26" i="11" l="1"/>
  <c r="BE36" i="11"/>
  <c r="BD36" i="11"/>
  <c r="BE45" i="11"/>
  <c r="BD45" i="11"/>
  <c r="BI25" i="11"/>
  <c r="BI44" i="11"/>
  <c r="BI19" i="11"/>
  <c r="G4" i="5" l="1"/>
  <c r="B5" i="4"/>
  <c r="B6" i="4" s="1"/>
  <c r="B7" i="4" s="1"/>
  <c r="B8" i="4" s="1"/>
  <c r="B9" i="4" s="1"/>
  <c r="B10" i="4" s="1"/>
  <c r="AD4" i="4"/>
  <c r="AB4" i="4"/>
  <c r="AC4" i="4"/>
  <c r="AE4" i="4"/>
  <c r="AF4" i="4"/>
  <c r="AG4" i="4"/>
  <c r="A5" i="4"/>
  <c r="A6" i="4" s="1"/>
  <c r="A7" i="4" s="1"/>
  <c r="A8" i="4" s="1"/>
  <c r="A9" i="4" s="1"/>
  <c r="AD5" i="4"/>
  <c r="AF5" i="4"/>
  <c r="AB5" i="4"/>
  <c r="AC5" i="4"/>
  <c r="AE5" i="4"/>
  <c r="AG5" i="4"/>
  <c r="AE6" i="4"/>
  <c r="AD7" i="4"/>
  <c r="AE9" i="4"/>
  <c r="AB9" i="4"/>
  <c r="A10" i="4"/>
  <c r="AE96" i="4"/>
  <c r="B12" i="4"/>
  <c r="B13" i="4" s="1"/>
  <c r="B14" i="4" s="1"/>
  <c r="B15" i="4" s="1"/>
  <c r="B16" i="4" s="1"/>
  <c r="B17" i="4" s="1"/>
  <c r="AD11" i="4"/>
  <c r="AF11" i="4"/>
  <c r="AG11" i="4"/>
  <c r="AC11" i="4"/>
  <c r="AE11" i="4"/>
  <c r="A12" i="4"/>
  <c r="AB12" i="4"/>
  <c r="AC12" i="4"/>
  <c r="AD12" i="4"/>
  <c r="AE12" i="4"/>
  <c r="AF12" i="4"/>
  <c r="AG12" i="4"/>
  <c r="A13" i="4"/>
  <c r="A14" i="4" s="1"/>
  <c r="A15" i="4" s="1"/>
  <c r="A16" i="4" s="1"/>
  <c r="A17" i="4" s="1"/>
  <c r="AC13" i="4"/>
  <c r="AD13" i="4"/>
  <c r="AE13" i="4"/>
  <c r="AD14" i="4"/>
  <c r="AG14" i="4"/>
  <c r="AC14" i="4"/>
  <c r="AE15" i="4"/>
  <c r="AB16" i="4"/>
  <c r="AC17" i="4"/>
  <c r="B19" i="4"/>
  <c r="B20" i="4" s="1"/>
  <c r="B21" i="4" s="1"/>
  <c r="B22" i="4" s="1"/>
  <c r="B23" i="4" s="1"/>
  <c r="B24" i="4" s="1"/>
  <c r="AB18" i="4"/>
  <c r="AC18" i="4"/>
  <c r="AD18" i="4"/>
  <c r="AE18" i="4"/>
  <c r="AF18" i="4"/>
  <c r="AG18" i="4"/>
  <c r="A19" i="4"/>
  <c r="AB19" i="4"/>
  <c r="AC19" i="4"/>
  <c r="AD19" i="4"/>
  <c r="AE19" i="4"/>
  <c r="AF19" i="4"/>
  <c r="AG19" i="4"/>
  <c r="A20" i="4"/>
  <c r="A21" i="4" s="1"/>
  <c r="AB20" i="4"/>
  <c r="AD20" i="4"/>
  <c r="AF20" i="4"/>
  <c r="AE20" i="4"/>
  <c r="AE21" i="4"/>
  <c r="A22" i="4"/>
  <c r="A23" i="4" s="1"/>
  <c r="A24" i="4" s="1"/>
  <c r="AE22" i="4"/>
  <c r="AG23" i="4"/>
  <c r="A26" i="4"/>
  <c r="A27" i="4" s="1"/>
  <c r="AF25" i="4"/>
  <c r="AB25" i="4"/>
  <c r="AC25" i="4"/>
  <c r="AD25" i="4"/>
  <c r="AE25" i="4"/>
  <c r="AG25" i="4"/>
  <c r="B26" i="4"/>
  <c r="AB26" i="4"/>
  <c r="AC26" i="4"/>
  <c r="AD26" i="4"/>
  <c r="AE26" i="4"/>
  <c r="AF26" i="4"/>
  <c r="AG26" i="4"/>
  <c r="B27" i="4"/>
  <c r="B28" i="4" s="1"/>
  <c r="B29" i="4" s="1"/>
  <c r="B30" i="4" s="1"/>
  <c r="B31" i="4" s="1"/>
  <c r="AB27" i="4"/>
  <c r="AC27" i="4"/>
  <c r="AD27" i="4"/>
  <c r="A28" i="4"/>
  <c r="A29" i="4" s="1"/>
  <c r="A30" i="4" s="1"/>
  <c r="A31" i="4" s="1"/>
  <c r="AB28" i="4"/>
  <c r="AF29" i="4"/>
  <c r="AE30" i="4"/>
  <c r="AF30" i="4"/>
  <c r="B33" i="4"/>
  <c r="B34" i="4" s="1"/>
  <c r="B35" i="4" s="1"/>
  <c r="AB32" i="4"/>
  <c r="AC32" i="4"/>
  <c r="AD32" i="4"/>
  <c r="AE32" i="4"/>
  <c r="AF32" i="4"/>
  <c r="AG32" i="4"/>
  <c r="A33" i="4"/>
  <c r="A34" i="4" s="1"/>
  <c r="A35" i="4" s="1"/>
  <c r="A36" i="4" s="1"/>
  <c r="A37" i="4" s="1"/>
  <c r="A38" i="4" s="1"/>
  <c r="AB33" i="4"/>
  <c r="AC33" i="4"/>
  <c r="AD33" i="4"/>
  <c r="AE33" i="4"/>
  <c r="AF33" i="4"/>
  <c r="AG33" i="4"/>
  <c r="AD34" i="4"/>
  <c r="AE34" i="4"/>
  <c r="AF34" i="4"/>
  <c r="AB34" i="4"/>
  <c r="AG34" i="4"/>
  <c r="AC35" i="4"/>
  <c r="AE35" i="4"/>
  <c r="B36" i="4"/>
  <c r="B37" i="4" s="1"/>
  <c r="B38" i="4" s="1"/>
  <c r="AD37" i="4"/>
  <c r="AE37" i="4"/>
  <c r="AF38" i="4"/>
  <c r="A40" i="4"/>
  <c r="B40" i="4"/>
  <c r="AD39" i="4"/>
  <c r="AC39" i="4"/>
  <c r="AC40" i="4"/>
  <c r="AF40" i="4"/>
  <c r="AG40" i="4"/>
  <c r="AB40" i="4"/>
  <c r="B42" i="4"/>
  <c r="B43" i="4" s="1"/>
  <c r="B44" i="4" s="1"/>
  <c r="AB41" i="4"/>
  <c r="AC41" i="4"/>
  <c r="AD41" i="4"/>
  <c r="AE41" i="4"/>
  <c r="AF41" i="4"/>
  <c r="AG41" i="4"/>
  <c r="A42" i="4"/>
  <c r="A43" i="4" s="1"/>
  <c r="A44" i="4" s="1"/>
  <c r="A45" i="4" s="1"/>
  <c r="A46" i="4" s="1"/>
  <c r="A47" i="4" s="1"/>
  <c r="AB42" i="4"/>
  <c r="AC42" i="4"/>
  <c r="AD42" i="4"/>
  <c r="AE42" i="4"/>
  <c r="AF42" i="4"/>
  <c r="AG42" i="4"/>
  <c r="AB43" i="4"/>
  <c r="AC43" i="4"/>
  <c r="AD43" i="4"/>
  <c r="AE43" i="4"/>
  <c r="AF43" i="4"/>
  <c r="AG43" i="4"/>
  <c r="AE44" i="4"/>
  <c r="AG44" i="4"/>
  <c r="B45" i="4"/>
  <c r="B46" i="4" s="1"/>
  <c r="B47" i="4" s="1"/>
  <c r="AB45" i="4"/>
  <c r="AE46" i="4"/>
  <c r="AF46" i="4"/>
  <c r="AB48" i="4"/>
  <c r="AD48" i="4"/>
  <c r="AE48" i="4"/>
  <c r="AF48" i="4"/>
  <c r="AG48" i="4"/>
  <c r="P48" i="4"/>
  <c r="Q48" i="4"/>
  <c r="R48" i="4"/>
  <c r="T48" i="4"/>
  <c r="U48" i="4"/>
  <c r="S48" i="4"/>
  <c r="AC48" i="4"/>
  <c r="AB49" i="4"/>
  <c r="AC49" i="4"/>
  <c r="AD49" i="4"/>
  <c r="AE49" i="4"/>
  <c r="AF49" i="4"/>
  <c r="P49" i="4"/>
  <c r="Q49" i="4"/>
  <c r="R49" i="4"/>
  <c r="S49" i="4"/>
  <c r="T49" i="4"/>
  <c r="U49" i="4"/>
  <c r="AG49" i="4"/>
  <c r="AB50" i="4"/>
  <c r="AC50" i="4"/>
  <c r="AF50" i="4"/>
  <c r="AG50" i="4"/>
  <c r="P50" i="4"/>
  <c r="Q50" i="4"/>
  <c r="R50" i="4"/>
  <c r="S50" i="4"/>
  <c r="T50" i="4"/>
  <c r="U50" i="4"/>
  <c r="AD50" i="4"/>
  <c r="AE50" i="4"/>
  <c r="AC51" i="4"/>
  <c r="AE51" i="4"/>
  <c r="AF51" i="4"/>
  <c r="P51" i="4"/>
  <c r="Q51" i="4"/>
  <c r="R51" i="4"/>
  <c r="S51" i="4"/>
  <c r="T51" i="4"/>
  <c r="U51" i="4"/>
  <c r="AB52" i="4"/>
  <c r="AD52" i="4"/>
  <c r="AE52" i="4"/>
  <c r="P52" i="4"/>
  <c r="Q52" i="4"/>
  <c r="R52" i="4"/>
  <c r="S52" i="4"/>
  <c r="T52" i="4"/>
  <c r="U52" i="4"/>
  <c r="AB53" i="4"/>
  <c r="AC53" i="4"/>
  <c r="AD53" i="4"/>
  <c r="P53" i="4"/>
  <c r="Q53" i="4"/>
  <c r="R53" i="4"/>
  <c r="S53" i="4"/>
  <c r="T53" i="4"/>
  <c r="U53" i="4"/>
  <c r="AG53" i="4"/>
  <c r="AF54" i="4"/>
  <c r="S54" i="4"/>
  <c r="T54" i="4"/>
  <c r="P54" i="4"/>
  <c r="Q54" i="4"/>
  <c r="R54" i="4"/>
  <c r="U54" i="4"/>
  <c r="AB55" i="4"/>
  <c r="AC55" i="4"/>
  <c r="AD55" i="4"/>
  <c r="AE55" i="4"/>
  <c r="AF55" i="4"/>
  <c r="AG55" i="4"/>
  <c r="Q55" i="4"/>
  <c r="R55" i="4"/>
  <c r="T55" i="4"/>
  <c r="U55" i="4"/>
  <c r="P55" i="4"/>
  <c r="S55" i="4"/>
  <c r="AB56" i="4"/>
  <c r="AF56" i="4"/>
  <c r="P56" i="4"/>
  <c r="Q56" i="4"/>
  <c r="R56" i="4"/>
  <c r="S56" i="4"/>
  <c r="T56" i="4"/>
  <c r="U56" i="4"/>
  <c r="AC56" i="4"/>
  <c r="AD56" i="4"/>
  <c r="AE56" i="4"/>
  <c r="AG56" i="4"/>
  <c r="AB57" i="4"/>
  <c r="AC57" i="4"/>
  <c r="AD57" i="4"/>
  <c r="AE57" i="4"/>
  <c r="AF57" i="4"/>
  <c r="AG57" i="4"/>
  <c r="Q57" i="4"/>
  <c r="R57" i="4"/>
  <c r="S57" i="4"/>
  <c r="T57" i="4"/>
  <c r="U57" i="4"/>
  <c r="P57" i="4"/>
  <c r="AB58" i="4"/>
  <c r="P58" i="4"/>
  <c r="Q58" i="4"/>
  <c r="R58" i="4"/>
  <c r="S58" i="4"/>
  <c r="T58" i="4"/>
  <c r="U58" i="4"/>
  <c r="AE58" i="4"/>
  <c r="AE59" i="4"/>
  <c r="AF59" i="4"/>
  <c r="AG59" i="4"/>
  <c r="P59" i="4"/>
  <c r="Q59" i="4"/>
  <c r="R59" i="4"/>
  <c r="T59" i="4"/>
  <c r="U59" i="4"/>
  <c r="S59" i="4"/>
  <c r="AC59" i="4"/>
  <c r="AD59" i="4"/>
  <c r="AD60" i="4"/>
  <c r="AE60" i="4"/>
  <c r="P60" i="4"/>
  <c r="R60" i="4"/>
  <c r="S60" i="4"/>
  <c r="T60" i="4"/>
  <c r="U60" i="4"/>
  <c r="Q60" i="4"/>
  <c r="AC61" i="4"/>
  <c r="AF61" i="4"/>
  <c r="P61" i="4"/>
  <c r="R61" i="4"/>
  <c r="S61" i="4"/>
  <c r="T61" i="4"/>
  <c r="U61" i="4"/>
  <c r="Q61" i="4"/>
  <c r="AB62" i="4"/>
  <c r="AC62" i="4"/>
  <c r="AE62" i="4"/>
  <c r="AF62" i="4"/>
  <c r="P62" i="4"/>
  <c r="Q62" i="4"/>
  <c r="R62" i="4"/>
  <c r="S62" i="4"/>
  <c r="T62" i="4"/>
  <c r="U62" i="4"/>
  <c r="AD62" i="4"/>
  <c r="AG62" i="4"/>
  <c r="AB63" i="4"/>
  <c r="AC63" i="4"/>
  <c r="AD63" i="4"/>
  <c r="AE63" i="4"/>
  <c r="AF63" i="4"/>
  <c r="AG63" i="4"/>
  <c r="Q63" i="4"/>
  <c r="R63" i="4"/>
  <c r="S63" i="4"/>
  <c r="T63" i="4"/>
  <c r="U63" i="4"/>
  <c r="P63" i="4"/>
  <c r="AB64" i="4"/>
  <c r="AC64" i="4"/>
  <c r="AG64" i="4"/>
  <c r="P64" i="4"/>
  <c r="Q64" i="4"/>
  <c r="R64" i="4"/>
  <c r="S64" i="4"/>
  <c r="U64" i="4"/>
  <c r="T64" i="4"/>
  <c r="AD64" i="4"/>
  <c r="AE64" i="4"/>
  <c r="AF64" i="4"/>
  <c r="AB65" i="4"/>
  <c r="AC65" i="4"/>
  <c r="AD65" i="4"/>
  <c r="AE65" i="4"/>
  <c r="AF65" i="4"/>
  <c r="P65" i="4"/>
  <c r="R65" i="4"/>
  <c r="S65" i="4"/>
  <c r="T65" i="4"/>
  <c r="U65" i="4"/>
  <c r="Q65" i="4"/>
  <c r="AC66" i="4"/>
  <c r="AD66" i="4"/>
  <c r="AE66" i="4"/>
  <c r="AG66" i="4"/>
  <c r="P66" i="4"/>
  <c r="Q66" i="4"/>
  <c r="R66" i="4"/>
  <c r="S66" i="4"/>
  <c r="T66" i="4"/>
  <c r="U66" i="4"/>
  <c r="AB66" i="4"/>
  <c r="AD67" i="4"/>
  <c r="AF67" i="4"/>
  <c r="AG67" i="4"/>
  <c r="P67" i="4"/>
  <c r="R67" i="4"/>
  <c r="T67" i="4"/>
  <c r="Q67" i="4"/>
  <c r="S67" i="4"/>
  <c r="U67" i="4"/>
  <c r="P68" i="4"/>
  <c r="Q68" i="4"/>
  <c r="R68" i="4"/>
  <c r="S68" i="4"/>
  <c r="T68" i="4"/>
  <c r="U68" i="4"/>
  <c r="AB69" i="4"/>
  <c r="AC69" i="4"/>
  <c r="AD69" i="4"/>
  <c r="AE69" i="4"/>
  <c r="AF69" i="4"/>
  <c r="AG69" i="4"/>
  <c r="Q69" i="4"/>
  <c r="R69" i="4"/>
  <c r="S69" i="4"/>
  <c r="T69" i="4"/>
  <c r="U69" i="4"/>
  <c r="P69" i="4"/>
  <c r="AB70" i="4"/>
  <c r="AC70" i="4"/>
  <c r="AD70" i="4"/>
  <c r="AE70" i="4"/>
  <c r="AF70" i="4"/>
  <c r="AG70" i="4"/>
  <c r="P70" i="4"/>
  <c r="R70" i="4"/>
  <c r="S70" i="4"/>
  <c r="U70" i="4"/>
  <c r="Q70" i="4"/>
  <c r="T70" i="4"/>
  <c r="AC71" i="4"/>
  <c r="AD71" i="4"/>
  <c r="AF71" i="4"/>
  <c r="AG71" i="4"/>
  <c r="Q71" i="4"/>
  <c r="S71" i="4"/>
  <c r="T71" i="4"/>
  <c r="U71" i="4"/>
  <c r="P71" i="4"/>
  <c r="R71" i="4"/>
  <c r="AB71" i="4"/>
  <c r="AE71" i="4"/>
  <c r="AG72" i="4"/>
  <c r="P72" i="4"/>
  <c r="Q72" i="4"/>
  <c r="R72" i="4"/>
  <c r="T72" i="4"/>
  <c r="U72" i="4"/>
  <c r="S72" i="4"/>
  <c r="AB72" i="4"/>
  <c r="AB73" i="4"/>
  <c r="AD73" i="4"/>
  <c r="AE73" i="4"/>
  <c r="AF73" i="4"/>
  <c r="AG73" i="4"/>
  <c r="Q73" i="4"/>
  <c r="R73" i="4"/>
  <c r="T73" i="4"/>
  <c r="U73" i="4"/>
  <c r="P73" i="4"/>
  <c r="S73" i="4"/>
  <c r="AC73" i="4"/>
  <c r="AB74" i="4"/>
  <c r="AC74" i="4"/>
  <c r="P74" i="4"/>
  <c r="R74" i="4"/>
  <c r="S74" i="4"/>
  <c r="T74" i="4"/>
  <c r="U74" i="4"/>
  <c r="Q74" i="4"/>
  <c r="P75" i="4"/>
  <c r="Q75" i="4"/>
  <c r="R75" i="4"/>
  <c r="S75" i="4"/>
  <c r="T75" i="4"/>
  <c r="U75" i="4"/>
  <c r="AB76" i="4"/>
  <c r="AC76" i="4"/>
  <c r="AD76" i="4"/>
  <c r="AE76" i="4"/>
  <c r="AF76" i="4"/>
  <c r="AG76" i="4"/>
  <c r="P76" i="4"/>
  <c r="Q76" i="4"/>
  <c r="R76" i="4"/>
  <c r="S76" i="4"/>
  <c r="T76" i="4"/>
  <c r="U76" i="4"/>
  <c r="AB77" i="4"/>
  <c r="AC77" i="4"/>
  <c r="AE77" i="4"/>
  <c r="AF77" i="4"/>
  <c r="P77" i="4"/>
  <c r="Q77" i="4"/>
  <c r="R77" i="4"/>
  <c r="S77" i="4"/>
  <c r="U77" i="4"/>
  <c r="T77" i="4"/>
  <c r="AD77" i="4"/>
  <c r="AG77" i="4"/>
  <c r="AB78" i="4"/>
  <c r="AC78" i="4"/>
  <c r="AD78" i="4"/>
  <c r="AE78" i="4"/>
  <c r="AF78" i="4"/>
  <c r="AG78" i="4"/>
  <c r="P78" i="4"/>
  <c r="R78" i="4"/>
  <c r="S78" i="4"/>
  <c r="T78" i="4"/>
  <c r="U78" i="4"/>
  <c r="Q78" i="4"/>
  <c r="AB79" i="4"/>
  <c r="AF79" i="4"/>
  <c r="AG79" i="4"/>
  <c r="P79" i="4"/>
  <c r="Q79" i="4"/>
  <c r="R79" i="4"/>
  <c r="S79" i="4"/>
  <c r="T79" i="4"/>
  <c r="U79" i="4"/>
  <c r="AB80" i="4"/>
  <c r="AC80" i="4"/>
  <c r="AD80" i="4"/>
  <c r="AE80" i="4"/>
  <c r="AF80" i="4"/>
  <c r="P80" i="4"/>
  <c r="Q80" i="4"/>
  <c r="R80" i="4"/>
  <c r="S80" i="4"/>
  <c r="T80" i="4"/>
  <c r="U80" i="4"/>
  <c r="AG80" i="4"/>
  <c r="AB81" i="4"/>
  <c r="Q81" i="4"/>
  <c r="R81" i="4"/>
  <c r="S81" i="4"/>
  <c r="T81" i="4"/>
  <c r="P81" i="4"/>
  <c r="U81" i="4"/>
  <c r="AE81" i="4"/>
  <c r="P82" i="4"/>
  <c r="Q82" i="4"/>
  <c r="R82" i="4"/>
  <c r="S82" i="4"/>
  <c r="U82" i="4"/>
  <c r="T82" i="4"/>
  <c r="AB83" i="4"/>
  <c r="AC83" i="4"/>
  <c r="AD83" i="4"/>
  <c r="AE83" i="4"/>
  <c r="AF83" i="4"/>
  <c r="P83" i="4"/>
  <c r="Q83" i="4"/>
  <c r="R83" i="4"/>
  <c r="T83" i="4"/>
  <c r="U83" i="4"/>
  <c r="S83" i="4"/>
  <c r="AG83" i="4"/>
  <c r="A84" i="4"/>
  <c r="A85" i="4" s="1"/>
  <c r="A86" i="4" s="1"/>
  <c r="A87" i="4" s="1"/>
  <c r="A88" i="4" s="1"/>
  <c r="A89" i="4" s="1"/>
  <c r="AB84" i="4"/>
  <c r="AC84" i="4"/>
  <c r="AE84" i="4"/>
  <c r="AF84" i="4"/>
  <c r="AG84" i="4"/>
  <c r="R84" i="4"/>
  <c r="S84" i="4"/>
  <c r="T84" i="4"/>
  <c r="P84" i="4"/>
  <c r="Q84" i="4"/>
  <c r="U84" i="4"/>
  <c r="AD84" i="4"/>
  <c r="AB85" i="4"/>
  <c r="AC85" i="4"/>
  <c r="AD85" i="4"/>
  <c r="AE85" i="4"/>
  <c r="AF85" i="4"/>
  <c r="AG85" i="4"/>
  <c r="Q85" i="4"/>
  <c r="R85" i="4"/>
  <c r="S85" i="4"/>
  <c r="T85" i="4"/>
  <c r="U85" i="4"/>
  <c r="P85" i="4"/>
  <c r="AB86" i="4"/>
  <c r="AF86" i="4"/>
  <c r="P86" i="4"/>
  <c r="R86" i="4"/>
  <c r="S86" i="4"/>
  <c r="T86" i="4"/>
  <c r="U86" i="4"/>
  <c r="Q86" i="4"/>
  <c r="AB87" i="4"/>
  <c r="AD87" i="4"/>
  <c r="AE87" i="4"/>
  <c r="AF87" i="4"/>
  <c r="AG87" i="4"/>
  <c r="P87" i="4"/>
  <c r="Q87" i="4"/>
  <c r="R87" i="4"/>
  <c r="T87" i="4"/>
  <c r="U87" i="4"/>
  <c r="S87" i="4"/>
  <c r="AC87" i="4"/>
  <c r="AC88" i="4"/>
  <c r="AF88" i="4"/>
  <c r="AG88" i="4"/>
  <c r="Q88" i="4"/>
  <c r="S88" i="4"/>
  <c r="U88" i="4"/>
  <c r="P88" i="4"/>
  <c r="R88" i="4"/>
  <c r="T88" i="4"/>
  <c r="AC89" i="4"/>
  <c r="Q89" i="4"/>
  <c r="R89" i="4"/>
  <c r="S89" i="4"/>
  <c r="T89" i="4"/>
  <c r="U89" i="4"/>
  <c r="P89" i="4"/>
  <c r="AB90" i="4"/>
  <c r="AC90" i="4"/>
  <c r="AD90" i="4"/>
  <c r="AE90" i="4"/>
  <c r="AF90" i="4"/>
  <c r="AG90" i="4"/>
  <c r="P90" i="4"/>
  <c r="Q90" i="4"/>
  <c r="R90" i="4"/>
  <c r="S90" i="4"/>
  <c r="T90" i="4"/>
  <c r="U90" i="4"/>
  <c r="A91" i="4"/>
  <c r="A92" i="4" s="1"/>
  <c r="A93" i="4" s="1"/>
  <c r="A94" i="4" s="1"/>
  <c r="A95" i="4" s="1"/>
  <c r="A96" i="4" s="1"/>
  <c r="AB91" i="4"/>
  <c r="AC91" i="4"/>
  <c r="AE91" i="4"/>
  <c r="AF91" i="4"/>
  <c r="P91" i="4"/>
  <c r="Q91" i="4"/>
  <c r="R91" i="4"/>
  <c r="S91" i="4"/>
  <c r="T91" i="4"/>
  <c r="U91" i="4"/>
  <c r="AD91" i="4"/>
  <c r="AG91" i="4"/>
  <c r="AB92" i="4"/>
  <c r="AC92" i="4"/>
  <c r="AD92" i="4"/>
  <c r="AE92" i="4"/>
  <c r="AF92" i="4"/>
  <c r="AG92" i="4"/>
  <c r="P92" i="4"/>
  <c r="R92" i="4"/>
  <c r="S92" i="4"/>
  <c r="U92" i="4"/>
  <c r="Q92" i="4"/>
  <c r="T92" i="4"/>
  <c r="AB93" i="4"/>
  <c r="AD93" i="4"/>
  <c r="AF93" i="4"/>
  <c r="P93" i="4"/>
  <c r="R93" i="4"/>
  <c r="S93" i="4"/>
  <c r="T93" i="4"/>
  <c r="U93" i="4"/>
  <c r="Q93" i="4"/>
  <c r="AE93" i="4"/>
  <c r="AC94" i="4"/>
  <c r="AD94" i="4"/>
  <c r="AE94" i="4"/>
  <c r="AG94" i="4"/>
  <c r="P94" i="4"/>
  <c r="Q94" i="4"/>
  <c r="R94" i="4"/>
  <c r="S94" i="4"/>
  <c r="T94" i="4"/>
  <c r="U94" i="4"/>
  <c r="AB94" i="4"/>
  <c r="AF94" i="4"/>
  <c r="P95" i="4"/>
  <c r="Q95" i="4"/>
  <c r="R95" i="4"/>
  <c r="S95" i="4"/>
  <c r="T95" i="4"/>
  <c r="U95" i="4"/>
  <c r="AB95" i="4"/>
  <c r="AG96" i="4"/>
  <c r="P96" i="4"/>
  <c r="R96" i="4"/>
  <c r="T96" i="4"/>
  <c r="Q96" i="4"/>
  <c r="S96" i="4"/>
  <c r="U96" i="4"/>
  <c r="AB97" i="4"/>
  <c r="AC97" i="4"/>
  <c r="AD97" i="4"/>
  <c r="AE97" i="4"/>
  <c r="AF97" i="4"/>
  <c r="AG97" i="4"/>
  <c r="Q97" i="4"/>
  <c r="R97" i="4"/>
  <c r="S97" i="4"/>
  <c r="T97" i="4"/>
  <c r="U97" i="4"/>
  <c r="P97" i="4"/>
  <c r="AC98" i="4"/>
  <c r="AD98" i="4"/>
  <c r="AE98" i="4"/>
  <c r="AF98" i="4"/>
  <c r="AG98" i="4"/>
  <c r="P98" i="4"/>
  <c r="Q98" i="4"/>
  <c r="R98" i="4"/>
  <c r="S98" i="4"/>
  <c r="T98" i="4"/>
  <c r="U98" i="4"/>
  <c r="AB98" i="4"/>
  <c r="AB99" i="4"/>
  <c r="AC99" i="4"/>
  <c r="AD99" i="4"/>
  <c r="AE99" i="4"/>
  <c r="AG99" i="4"/>
  <c r="P99" i="4"/>
  <c r="Q99" i="4"/>
  <c r="R99" i="4"/>
  <c r="S99" i="4"/>
  <c r="T99" i="4"/>
  <c r="U99" i="4"/>
  <c r="AF99" i="4"/>
  <c r="AC100" i="4"/>
  <c r="P100" i="4"/>
  <c r="Q100" i="4"/>
  <c r="R100" i="4"/>
  <c r="S100" i="4"/>
  <c r="T100" i="4"/>
  <c r="U100" i="4"/>
  <c r="AD100" i="4"/>
  <c r="AB101" i="4"/>
  <c r="AC101" i="4"/>
  <c r="AD101" i="4"/>
  <c r="AE101" i="4"/>
  <c r="AG101" i="4"/>
  <c r="P101" i="4"/>
  <c r="Q101" i="4"/>
  <c r="R101" i="4"/>
  <c r="S101" i="4"/>
  <c r="U101" i="4"/>
  <c r="T101" i="4"/>
  <c r="AF101" i="4"/>
  <c r="AF102" i="4"/>
  <c r="AG102" i="4"/>
  <c r="P102" i="4"/>
  <c r="Q102" i="4"/>
  <c r="S102" i="4"/>
  <c r="T102" i="4"/>
  <c r="U102" i="4"/>
  <c r="R102" i="4"/>
  <c r="AB102" i="4"/>
  <c r="AD103" i="4"/>
  <c r="AE103" i="4"/>
  <c r="AG103" i="4"/>
  <c r="Q103" i="4"/>
  <c r="R103" i="4"/>
  <c r="T103" i="4"/>
  <c r="U103" i="4"/>
  <c r="P103" i="4"/>
  <c r="S103" i="4"/>
  <c r="P104" i="4"/>
  <c r="Q104" i="4"/>
  <c r="R104" i="4"/>
  <c r="S104" i="4"/>
  <c r="U104" i="4"/>
  <c r="T104" i="4"/>
  <c r="P105" i="4"/>
  <c r="Q105" i="4"/>
  <c r="R105" i="4"/>
  <c r="S105" i="4"/>
  <c r="T105" i="4"/>
  <c r="U105" i="4"/>
  <c r="P106" i="4"/>
  <c r="Q106" i="4"/>
  <c r="R106" i="4"/>
  <c r="S106" i="4"/>
  <c r="T106" i="4"/>
  <c r="U106" i="4"/>
  <c r="AB107" i="4"/>
  <c r="P107" i="4"/>
  <c r="Q107" i="4"/>
  <c r="R107" i="4"/>
  <c r="S107" i="4"/>
  <c r="T107" i="4"/>
  <c r="U107" i="4"/>
  <c r="P108" i="4"/>
  <c r="Q108" i="4"/>
  <c r="R108" i="4"/>
  <c r="T108" i="4"/>
  <c r="S108" i="4"/>
  <c r="U108" i="4"/>
  <c r="P109" i="4"/>
  <c r="Q109" i="4"/>
  <c r="S109" i="4"/>
  <c r="T109" i="4"/>
  <c r="U109" i="4"/>
  <c r="R109" i="4"/>
  <c r="R110" i="4"/>
  <c r="S110" i="4"/>
  <c r="T110" i="4"/>
  <c r="U110" i="4"/>
  <c r="P110" i="4"/>
  <c r="Q110" i="4"/>
  <c r="AB111" i="4"/>
  <c r="P111" i="4"/>
  <c r="Q111" i="4"/>
  <c r="T111" i="4"/>
  <c r="U111" i="4"/>
  <c r="R111" i="4"/>
  <c r="S111" i="4"/>
  <c r="AB112" i="4"/>
  <c r="P112" i="4"/>
  <c r="Q112" i="4"/>
  <c r="R112" i="4"/>
  <c r="S112" i="4"/>
  <c r="T112" i="4"/>
  <c r="U112" i="4"/>
  <c r="P113" i="4"/>
  <c r="Q113" i="4"/>
  <c r="R113" i="4"/>
  <c r="S113" i="4"/>
  <c r="T113" i="4"/>
  <c r="U113" i="4"/>
  <c r="P114" i="4"/>
  <c r="Q114" i="4"/>
  <c r="R114" i="4"/>
  <c r="S114" i="4"/>
  <c r="U114" i="4"/>
  <c r="T114" i="4"/>
  <c r="AB115" i="4"/>
  <c r="P115" i="4"/>
  <c r="R115" i="4"/>
  <c r="T115" i="4"/>
  <c r="U115" i="4"/>
  <c r="Q115" i="4"/>
  <c r="S115" i="4"/>
  <c r="Q116" i="4"/>
  <c r="R116" i="4"/>
  <c r="T116" i="4"/>
  <c r="U116" i="4"/>
  <c r="P116" i="4"/>
  <c r="S116" i="4"/>
  <c r="P117" i="4"/>
  <c r="Q117" i="4"/>
  <c r="T117" i="4"/>
  <c r="U117" i="4"/>
  <c r="R117" i="4"/>
  <c r="S117" i="4"/>
  <c r="AB118" i="4"/>
  <c r="P118" i="4"/>
  <c r="Q118" i="4"/>
  <c r="R118" i="4"/>
  <c r="S118" i="4"/>
  <c r="T118" i="4"/>
  <c r="U118" i="4"/>
  <c r="AB119" i="4"/>
  <c r="P119" i="4"/>
  <c r="Q119" i="4"/>
  <c r="R119" i="4"/>
  <c r="S119" i="4"/>
  <c r="T119" i="4"/>
  <c r="U119" i="4"/>
  <c r="P120" i="4"/>
  <c r="Q120" i="4"/>
  <c r="R120" i="4"/>
  <c r="S120" i="4"/>
  <c r="T120" i="4"/>
  <c r="U120" i="4"/>
  <c r="P121" i="4"/>
  <c r="Q121" i="4"/>
  <c r="R121" i="4"/>
  <c r="S121" i="4"/>
  <c r="T121" i="4"/>
  <c r="U121" i="4"/>
  <c r="AB122" i="4"/>
  <c r="P122" i="4"/>
  <c r="R122" i="4"/>
  <c r="S122" i="4"/>
  <c r="U122" i="4"/>
  <c r="Q122" i="4"/>
  <c r="T122" i="4"/>
  <c r="AB123" i="4"/>
  <c r="P123" i="4"/>
  <c r="Q123" i="4"/>
  <c r="T123" i="4"/>
  <c r="U123" i="4"/>
  <c r="R123" i="4"/>
  <c r="S123" i="4"/>
  <c r="Q124" i="4"/>
  <c r="R124" i="4"/>
  <c r="S124" i="4"/>
  <c r="T124" i="4"/>
  <c r="U124" i="4"/>
  <c r="P124" i="4"/>
  <c r="B126" i="4"/>
  <c r="B127" i="4" s="1"/>
  <c r="B128" i="4" s="1"/>
  <c r="B129" i="4" s="1"/>
  <c r="B130" i="4" s="1"/>
  <c r="B131" i="4" s="1"/>
  <c r="P125" i="4"/>
  <c r="Q125" i="4"/>
  <c r="R125" i="4"/>
  <c r="S125" i="4"/>
  <c r="T125" i="4"/>
  <c r="U125" i="4"/>
  <c r="AB126" i="4"/>
  <c r="P126" i="4"/>
  <c r="Q126" i="4"/>
  <c r="R126" i="4"/>
  <c r="S126" i="4"/>
  <c r="T126" i="4"/>
  <c r="U126" i="4"/>
  <c r="P127" i="4"/>
  <c r="Q127" i="4"/>
  <c r="R127" i="4"/>
  <c r="S127" i="4"/>
  <c r="T127" i="4"/>
  <c r="U127" i="4"/>
  <c r="P128" i="4"/>
  <c r="Q128" i="4"/>
  <c r="R128" i="4"/>
  <c r="S128" i="4"/>
  <c r="T128" i="4"/>
  <c r="U128" i="4"/>
  <c r="P129" i="4"/>
  <c r="Q129" i="4"/>
  <c r="S129" i="4"/>
  <c r="T129" i="4"/>
  <c r="U129" i="4"/>
  <c r="R129" i="4"/>
  <c r="P130" i="4"/>
  <c r="Q130" i="4"/>
  <c r="S130" i="4"/>
  <c r="T130" i="4"/>
  <c r="U130" i="4"/>
  <c r="R130" i="4"/>
  <c r="AB130" i="4"/>
  <c r="AB131" i="4"/>
  <c r="P131" i="4"/>
  <c r="S131" i="4"/>
  <c r="T131" i="4"/>
  <c r="Q131" i="4"/>
  <c r="R131" i="4"/>
  <c r="U131" i="4"/>
  <c r="Q132" i="4"/>
  <c r="R132" i="4"/>
  <c r="T132" i="4"/>
  <c r="U132" i="4"/>
  <c r="P132" i="4"/>
  <c r="S132" i="4"/>
  <c r="A133" i="4"/>
  <c r="AB133" i="4"/>
  <c r="P133" i="4"/>
  <c r="Q133" i="4"/>
  <c r="R133" i="4"/>
  <c r="S133" i="4"/>
  <c r="T133" i="4"/>
  <c r="U133" i="4"/>
  <c r="A134" i="4"/>
  <c r="A135" i="4" s="1"/>
  <c r="A136" i="4" s="1"/>
  <c r="Q134" i="4"/>
  <c r="R134" i="4"/>
  <c r="T134" i="4"/>
  <c r="U134" i="4"/>
  <c r="P134" i="4"/>
  <c r="S134" i="4"/>
  <c r="P135" i="4"/>
  <c r="R135" i="4"/>
  <c r="S135" i="4"/>
  <c r="T135" i="4"/>
  <c r="U135" i="4"/>
  <c r="Q135" i="4"/>
  <c r="P136" i="4"/>
  <c r="Q136" i="4"/>
  <c r="R136" i="4"/>
  <c r="S136" i="4"/>
  <c r="U136" i="4"/>
  <c r="T136" i="4"/>
  <c r="A137" i="4"/>
  <c r="A138" i="4" s="1"/>
  <c r="P137" i="4"/>
  <c r="R137" i="4"/>
  <c r="S137" i="4"/>
  <c r="T137" i="4"/>
  <c r="U137" i="4"/>
  <c r="Q137" i="4"/>
  <c r="AB137" i="4"/>
  <c r="P138" i="4"/>
  <c r="Q138" i="4"/>
  <c r="R138" i="4"/>
  <c r="S138" i="4"/>
  <c r="T138" i="4"/>
  <c r="U138" i="4"/>
  <c r="AB139" i="4"/>
  <c r="P139" i="4"/>
  <c r="Q139" i="4"/>
  <c r="R139" i="4"/>
  <c r="S139" i="4"/>
  <c r="T139" i="4"/>
  <c r="U139" i="4"/>
  <c r="A140" i="4"/>
  <c r="P140" i="4"/>
  <c r="Q140" i="4"/>
  <c r="S140" i="4"/>
  <c r="T140" i="4"/>
  <c r="U140" i="4"/>
  <c r="R140" i="4"/>
  <c r="A141" i="4"/>
  <c r="A142" i="4" s="1"/>
  <c r="A143" i="4" s="1"/>
  <c r="A144" i="4" s="1"/>
  <c r="A145" i="4" s="1"/>
  <c r="P141" i="4"/>
  <c r="Q141" i="4"/>
  <c r="R141" i="4"/>
  <c r="S141" i="4"/>
  <c r="T141" i="4"/>
  <c r="U141" i="4"/>
  <c r="P142" i="4"/>
  <c r="Q142" i="4"/>
  <c r="R142" i="4"/>
  <c r="S142" i="4"/>
  <c r="T142" i="4"/>
  <c r="U142" i="4"/>
  <c r="Q143" i="4"/>
  <c r="R143" i="4"/>
  <c r="S143" i="4"/>
  <c r="T143" i="4"/>
  <c r="U143" i="4"/>
  <c r="P143" i="4"/>
  <c r="P144" i="4"/>
  <c r="Q144" i="4"/>
  <c r="R144" i="4"/>
  <c r="S144" i="4"/>
  <c r="T144" i="4"/>
  <c r="U144" i="4"/>
  <c r="P145" i="4"/>
  <c r="Q145" i="4"/>
  <c r="R145" i="4"/>
  <c r="S145" i="4"/>
  <c r="T145" i="4"/>
  <c r="U145" i="4"/>
  <c r="A147" i="4"/>
  <c r="A148" i="4" s="1"/>
  <c r="A149" i="4" s="1"/>
  <c r="A150" i="4" s="1"/>
  <c r="A151" i="4" s="1"/>
  <c r="A152" i="4" s="1"/>
  <c r="P146" i="4"/>
  <c r="Q146" i="4"/>
  <c r="R146" i="4"/>
  <c r="S146" i="4"/>
  <c r="T146" i="4"/>
  <c r="U146" i="4"/>
  <c r="P147" i="4"/>
  <c r="Q147" i="4"/>
  <c r="R147" i="4"/>
  <c r="S147" i="4"/>
  <c r="T147" i="4"/>
  <c r="U147" i="4"/>
  <c r="P148" i="4"/>
  <c r="Q148" i="4"/>
  <c r="R148" i="4"/>
  <c r="S148" i="4"/>
  <c r="U148" i="4"/>
  <c r="T148" i="4"/>
  <c r="P149" i="4"/>
  <c r="Q149" i="4"/>
  <c r="R149" i="4"/>
  <c r="S149" i="4"/>
  <c r="T149" i="4"/>
  <c r="U149" i="4"/>
  <c r="P150" i="4"/>
  <c r="Q150" i="4"/>
  <c r="S150" i="4"/>
  <c r="T150" i="4"/>
  <c r="U150" i="4"/>
  <c r="R150" i="4"/>
  <c r="P151" i="4"/>
  <c r="Q151" i="4"/>
  <c r="S151" i="4"/>
  <c r="T151" i="4"/>
  <c r="U151" i="4"/>
  <c r="R151" i="4"/>
  <c r="P152" i="4"/>
  <c r="Q152" i="4"/>
  <c r="R152" i="4"/>
  <c r="S152" i="4"/>
  <c r="T152" i="4"/>
  <c r="U152" i="4"/>
  <c r="AB153" i="4"/>
  <c r="P153" i="4"/>
  <c r="Q153" i="4"/>
  <c r="R153" i="4"/>
  <c r="S153" i="4"/>
  <c r="T153" i="4"/>
  <c r="U153" i="4"/>
  <c r="P154" i="4"/>
  <c r="Q154" i="4"/>
  <c r="R154" i="4"/>
  <c r="S154" i="4"/>
  <c r="T154" i="4"/>
  <c r="U154" i="4"/>
  <c r="P155" i="4"/>
  <c r="Q155" i="4"/>
  <c r="R155" i="4"/>
  <c r="S155" i="4"/>
  <c r="U155" i="4"/>
  <c r="T155" i="4"/>
  <c r="P156" i="4"/>
  <c r="Q156" i="4"/>
  <c r="R156" i="4"/>
  <c r="S156" i="4"/>
  <c r="T156" i="4"/>
  <c r="U156" i="4"/>
  <c r="P157" i="4"/>
  <c r="Q157" i="4"/>
  <c r="R157" i="4"/>
  <c r="S157" i="4"/>
  <c r="T157" i="4"/>
  <c r="U157" i="4"/>
  <c r="P158" i="4"/>
  <c r="Q158" i="4"/>
  <c r="R158" i="4"/>
  <c r="S158" i="4"/>
  <c r="T158" i="4"/>
  <c r="U158" i="4"/>
  <c r="P159" i="4"/>
  <c r="Q159" i="4"/>
  <c r="R159" i="4"/>
  <c r="S159" i="4"/>
  <c r="T159" i="4"/>
  <c r="U159" i="4"/>
  <c r="P160" i="4"/>
  <c r="Q160" i="4"/>
  <c r="R160" i="4"/>
  <c r="S160" i="4"/>
  <c r="T160" i="4"/>
  <c r="U160" i="4"/>
  <c r="AB161" i="4"/>
  <c r="P161" i="4"/>
  <c r="Q161" i="4"/>
  <c r="R161" i="4"/>
  <c r="S161" i="4"/>
  <c r="T161" i="4"/>
  <c r="U161" i="4"/>
  <c r="P162" i="4"/>
  <c r="Q162" i="4"/>
  <c r="R162" i="4"/>
  <c r="U162" i="4"/>
  <c r="S162" i="4"/>
  <c r="T162" i="4"/>
  <c r="AB163" i="4"/>
  <c r="P163" i="4"/>
  <c r="R163" i="4"/>
  <c r="S163" i="4"/>
  <c r="T163" i="4"/>
  <c r="U163" i="4"/>
  <c r="Q163" i="4"/>
  <c r="AB164" i="4"/>
  <c r="P164" i="4"/>
  <c r="Q164" i="4"/>
  <c r="R164" i="4"/>
  <c r="S164" i="4"/>
  <c r="T164" i="4"/>
  <c r="U164" i="4"/>
  <c r="AB165" i="4"/>
  <c r="P165" i="4"/>
  <c r="R165" i="4"/>
  <c r="S165" i="4"/>
  <c r="T165" i="4"/>
  <c r="U165" i="4"/>
  <c r="Q165" i="4"/>
  <c r="P166" i="4"/>
  <c r="Q166" i="4"/>
  <c r="R166" i="4"/>
  <c r="S166" i="4"/>
  <c r="T166" i="4"/>
  <c r="U166" i="4"/>
  <c r="P167" i="4"/>
  <c r="Q167" i="4"/>
  <c r="R167" i="4"/>
  <c r="S167" i="4"/>
  <c r="T167" i="4"/>
  <c r="U167" i="4"/>
  <c r="R168" i="4"/>
  <c r="S168" i="4"/>
  <c r="U168" i="4"/>
  <c r="P168" i="4"/>
  <c r="Q168" i="4"/>
  <c r="T168" i="4"/>
  <c r="AB169" i="4"/>
  <c r="P169" i="4"/>
  <c r="Q169" i="4"/>
  <c r="T169" i="4"/>
  <c r="U169" i="4"/>
  <c r="R169" i="4"/>
  <c r="S169" i="4"/>
  <c r="P170" i="4"/>
  <c r="Q170" i="4"/>
  <c r="R170" i="4"/>
  <c r="S170" i="4"/>
  <c r="T170" i="4"/>
  <c r="U170" i="4"/>
  <c r="AB171" i="4"/>
  <c r="P171" i="4"/>
  <c r="Q171" i="4"/>
  <c r="S171" i="4"/>
  <c r="T171" i="4"/>
  <c r="U171" i="4"/>
  <c r="R171" i="4"/>
  <c r="AB172" i="4"/>
  <c r="P172" i="4"/>
  <c r="Q172" i="4"/>
  <c r="R172" i="4"/>
  <c r="S172" i="4"/>
  <c r="U172" i="4"/>
  <c r="T172" i="4"/>
  <c r="P173" i="4"/>
  <c r="Q173" i="4"/>
  <c r="R173" i="4"/>
  <c r="S173" i="4"/>
  <c r="T173" i="4"/>
  <c r="U173" i="4"/>
  <c r="P174" i="4"/>
  <c r="Q174" i="4"/>
  <c r="R174" i="4"/>
  <c r="S174" i="4"/>
  <c r="T174" i="4"/>
  <c r="U174" i="4"/>
  <c r="P175" i="4"/>
  <c r="Q175" i="4"/>
  <c r="R175" i="4"/>
  <c r="S175" i="4"/>
  <c r="T175" i="4"/>
  <c r="U175" i="4"/>
  <c r="AB176" i="4"/>
  <c r="P176" i="4"/>
  <c r="Q176" i="4"/>
  <c r="R176" i="4"/>
  <c r="S176" i="4"/>
  <c r="T176" i="4"/>
  <c r="U176" i="4"/>
  <c r="P177" i="4"/>
  <c r="Q177" i="4"/>
  <c r="R177" i="4"/>
  <c r="T177" i="4"/>
  <c r="U177" i="4"/>
  <c r="S177" i="4"/>
  <c r="P178" i="4"/>
  <c r="Q178" i="4"/>
  <c r="R178" i="4"/>
  <c r="S178" i="4"/>
  <c r="T178" i="4"/>
  <c r="U178" i="4"/>
  <c r="AB178" i="4"/>
  <c r="Q179" i="4"/>
  <c r="R179" i="4"/>
  <c r="T179" i="4"/>
  <c r="U179" i="4"/>
  <c r="P179" i="4"/>
  <c r="S179" i="4"/>
  <c r="P180" i="4"/>
  <c r="Q180" i="4"/>
  <c r="R180" i="4"/>
  <c r="S180" i="4"/>
  <c r="T180" i="4"/>
  <c r="U180" i="4"/>
  <c r="AB180" i="4"/>
  <c r="Q181" i="4"/>
  <c r="R181" i="4"/>
  <c r="S181" i="4"/>
  <c r="U181" i="4"/>
  <c r="P181" i="4"/>
  <c r="T181" i="4"/>
  <c r="P182" i="4"/>
  <c r="Q182" i="4"/>
  <c r="R182" i="4"/>
  <c r="S182" i="4"/>
  <c r="T182" i="4"/>
  <c r="U182" i="4"/>
  <c r="P183" i="4"/>
  <c r="Q183" i="4"/>
  <c r="R183" i="4"/>
  <c r="S183" i="4"/>
  <c r="U183" i="4"/>
  <c r="T183" i="4"/>
  <c r="P184" i="4"/>
  <c r="Q184" i="4"/>
  <c r="T184" i="4"/>
  <c r="U184" i="4"/>
  <c r="R184" i="4"/>
  <c r="S184" i="4"/>
  <c r="Q185" i="4"/>
  <c r="R185" i="4"/>
  <c r="S185" i="4"/>
  <c r="T185" i="4"/>
  <c r="U185" i="4"/>
  <c r="P185" i="4"/>
  <c r="P186" i="4"/>
  <c r="Q186" i="4"/>
  <c r="R186" i="4"/>
  <c r="S186" i="4"/>
  <c r="T186" i="4"/>
  <c r="U186" i="4"/>
  <c r="AB186" i="4"/>
  <c r="AB187" i="4"/>
  <c r="Q187" i="4"/>
  <c r="R187" i="4"/>
  <c r="S187" i="4"/>
  <c r="T187" i="4"/>
  <c r="U187" i="4"/>
  <c r="P187" i="4"/>
  <c r="P188" i="4"/>
  <c r="Q188" i="4"/>
  <c r="R188" i="4"/>
  <c r="S188" i="4"/>
  <c r="T188" i="4"/>
  <c r="U188" i="4"/>
  <c r="P189" i="4"/>
  <c r="Q189" i="4"/>
  <c r="R189" i="4"/>
  <c r="S189" i="4"/>
  <c r="T189" i="4"/>
  <c r="U189" i="4"/>
  <c r="P190" i="4"/>
  <c r="Q190" i="4"/>
  <c r="R190" i="4"/>
  <c r="S190" i="4"/>
  <c r="T190" i="4"/>
  <c r="U190" i="4"/>
  <c r="A191" i="4"/>
  <c r="A192" i="4" s="1"/>
  <c r="A193" i="4" s="1"/>
  <c r="P191" i="4"/>
  <c r="Q191" i="4"/>
  <c r="T191" i="4"/>
  <c r="U191" i="4"/>
  <c r="R191" i="4"/>
  <c r="S191" i="4"/>
  <c r="AB192" i="4"/>
  <c r="Q192" i="4"/>
  <c r="R192" i="4"/>
  <c r="S192" i="4"/>
  <c r="T192" i="4"/>
  <c r="U192" i="4"/>
  <c r="P192" i="4"/>
  <c r="AB193" i="4"/>
  <c r="P193" i="4"/>
  <c r="Q193" i="4"/>
  <c r="S193" i="4"/>
  <c r="T193" i="4"/>
  <c r="U193" i="4"/>
  <c r="R193" i="4"/>
  <c r="A194" i="4"/>
  <c r="A195" i="4" s="1"/>
  <c r="A196" i="4" s="1"/>
  <c r="AB194" i="4"/>
  <c r="R194" i="4"/>
  <c r="S194" i="4"/>
  <c r="U194" i="4"/>
  <c r="P194" i="4"/>
  <c r="Q194" i="4"/>
  <c r="T194" i="4"/>
  <c r="P195" i="4"/>
  <c r="Q195" i="4"/>
  <c r="T195" i="4"/>
  <c r="U195" i="4"/>
  <c r="R195" i="4"/>
  <c r="S195" i="4"/>
  <c r="P196" i="4"/>
  <c r="Q196" i="4"/>
  <c r="R196" i="4"/>
  <c r="S196" i="4"/>
  <c r="T196" i="4"/>
  <c r="U196" i="4"/>
  <c r="A198" i="4"/>
  <c r="A199" i="4" s="1"/>
  <c r="A200" i="4" s="1"/>
  <c r="A201" i="4" s="1"/>
  <c r="A202" i="4" s="1"/>
  <c r="A203" i="4" s="1"/>
  <c r="B198" i="4"/>
  <c r="B199" i="4" s="1"/>
  <c r="B200" i="4" s="1"/>
  <c r="B201" i="4" s="1"/>
  <c r="B202" i="4" s="1"/>
  <c r="B203" i="4" s="1"/>
  <c r="AB197" i="4"/>
  <c r="P197" i="4"/>
  <c r="Q197" i="4"/>
  <c r="S197" i="4"/>
  <c r="T197" i="4"/>
  <c r="U197" i="4"/>
  <c r="R197" i="4"/>
  <c r="R198" i="4"/>
  <c r="S198" i="4"/>
  <c r="T198" i="4"/>
  <c r="U198" i="4"/>
  <c r="P198" i="4"/>
  <c r="Q198" i="4"/>
  <c r="AB199" i="4"/>
  <c r="P199" i="4"/>
  <c r="Q199" i="4"/>
  <c r="S199" i="4"/>
  <c r="T199" i="4"/>
  <c r="U199" i="4"/>
  <c r="R199" i="4"/>
  <c r="P200" i="4"/>
  <c r="Q200" i="4"/>
  <c r="R200" i="4"/>
  <c r="S200" i="4"/>
  <c r="U200" i="4"/>
  <c r="T200" i="4"/>
  <c r="AB201" i="4"/>
  <c r="P201" i="4"/>
  <c r="Q201" i="4"/>
  <c r="R201" i="4"/>
  <c r="S201" i="4"/>
  <c r="T201" i="4"/>
  <c r="U201" i="4"/>
  <c r="AB202" i="4"/>
  <c r="Q202" i="4"/>
  <c r="R202" i="4"/>
  <c r="S202" i="4"/>
  <c r="T202" i="4"/>
  <c r="U202" i="4"/>
  <c r="P202" i="4"/>
  <c r="P203" i="4"/>
  <c r="Q203" i="4"/>
  <c r="T203" i="4"/>
  <c r="U203" i="4"/>
  <c r="R203" i="4"/>
  <c r="S203" i="4"/>
  <c r="A205" i="4"/>
  <c r="A206" i="4" s="1"/>
  <c r="A207" i="4" s="1"/>
  <c r="A208" i="4" s="1"/>
  <c r="A209" i="4" s="1"/>
  <c r="A210" i="4" s="1"/>
  <c r="AB204" i="4"/>
  <c r="P204" i="4"/>
  <c r="Q204" i="4"/>
  <c r="R204" i="4"/>
  <c r="S204" i="4"/>
  <c r="T204" i="4"/>
  <c r="U204" i="4"/>
  <c r="AB205" i="4"/>
  <c r="P205" i="4"/>
  <c r="Q205" i="4"/>
  <c r="R205" i="4"/>
  <c r="S205" i="4"/>
  <c r="T205" i="4"/>
  <c r="U205" i="4"/>
  <c r="P206" i="4"/>
  <c r="Q206" i="4"/>
  <c r="R206" i="4"/>
  <c r="S206" i="4"/>
  <c r="T206" i="4"/>
  <c r="U206" i="4"/>
  <c r="AB207" i="4"/>
  <c r="P207" i="4"/>
  <c r="Q207" i="4"/>
  <c r="R207" i="4"/>
  <c r="S207" i="4"/>
  <c r="T207" i="4"/>
  <c r="U207" i="4"/>
  <c r="AB208" i="4"/>
  <c r="P208" i="4"/>
  <c r="Q208" i="4"/>
  <c r="R208" i="4"/>
  <c r="S208" i="4"/>
  <c r="T208" i="4"/>
  <c r="U208" i="4"/>
  <c r="P209" i="4"/>
  <c r="Q209" i="4"/>
  <c r="R209" i="4"/>
  <c r="S209" i="4"/>
  <c r="T209" i="4"/>
  <c r="U209" i="4"/>
  <c r="AB210" i="4"/>
  <c r="P210" i="4"/>
  <c r="Q210" i="4"/>
  <c r="R210" i="4"/>
  <c r="S210" i="4"/>
  <c r="T210" i="4"/>
  <c r="U210" i="4"/>
  <c r="A212" i="4"/>
  <c r="A213" i="4" s="1"/>
  <c r="A214" i="4" s="1"/>
  <c r="A215" i="4" s="1"/>
  <c r="A216" i="4" s="1"/>
  <c r="A217" i="4" s="1"/>
  <c r="AB211" i="4"/>
  <c r="P211" i="4"/>
  <c r="Q211" i="4"/>
  <c r="R211" i="4"/>
  <c r="T211" i="4"/>
  <c r="S211" i="4"/>
  <c r="U211" i="4"/>
  <c r="AB212" i="4"/>
  <c r="P212" i="4"/>
  <c r="Q212" i="4"/>
  <c r="R212" i="4"/>
  <c r="S212" i="4"/>
  <c r="T212" i="4"/>
  <c r="U212" i="4"/>
  <c r="AB213" i="4"/>
  <c r="P213" i="4"/>
  <c r="Q213" i="4"/>
  <c r="R213" i="4"/>
  <c r="S213" i="4"/>
  <c r="T213" i="4"/>
  <c r="U213" i="4"/>
  <c r="P214" i="4"/>
  <c r="Q214" i="4"/>
  <c r="R214" i="4"/>
  <c r="S214" i="4"/>
  <c r="T214" i="4"/>
  <c r="U214" i="4"/>
  <c r="P215" i="4"/>
  <c r="Q215" i="4"/>
  <c r="S215" i="4"/>
  <c r="T215" i="4"/>
  <c r="U215" i="4"/>
  <c r="R215" i="4"/>
  <c r="AB216" i="4"/>
  <c r="P216" i="4"/>
  <c r="R216" i="4"/>
  <c r="S216" i="4"/>
  <c r="T216" i="4"/>
  <c r="U216" i="4"/>
  <c r="Q216" i="4"/>
  <c r="P217" i="4"/>
  <c r="Q217" i="4"/>
  <c r="R217" i="4"/>
  <c r="T217" i="4"/>
  <c r="U217" i="4"/>
  <c r="S217" i="4"/>
  <c r="AB217" i="4"/>
  <c r="AE128" i="3"/>
  <c r="AC128" i="3"/>
  <c r="AB122" i="3"/>
  <c r="AA128" i="3"/>
  <c r="Z127" i="3"/>
  <c r="AB127" i="3"/>
  <c r="AA127" i="3"/>
  <c r="AA125" i="3"/>
  <c r="AC124" i="3"/>
  <c r="AA124" i="3"/>
  <c r="BE123" i="3"/>
  <c r="AA123" i="3"/>
  <c r="AC122" i="3"/>
  <c r="AA122" i="3"/>
  <c r="Z122" i="3"/>
  <c r="AE121" i="3"/>
  <c r="AC121" i="3"/>
  <c r="AB121" i="3"/>
  <c r="AB120" i="3"/>
  <c r="AA120" i="3"/>
  <c r="AC119" i="3"/>
  <c r="AA119" i="3"/>
  <c r="AA118" i="3"/>
  <c r="AC118" i="3"/>
  <c r="AC117" i="3"/>
  <c r="AB117" i="3"/>
  <c r="AA117" i="3"/>
  <c r="AA116" i="3"/>
  <c r="AB115" i="3"/>
  <c r="AC115" i="3"/>
  <c r="AA115" i="3"/>
  <c r="Z115" i="3"/>
  <c r="AE114" i="3"/>
  <c r="AA114" i="3"/>
  <c r="AE113" i="3"/>
  <c r="AC113" i="3"/>
  <c r="AA113" i="3"/>
  <c r="Z113" i="3"/>
  <c r="AZ112" i="3"/>
  <c r="AC112" i="3"/>
  <c r="AA112" i="3"/>
  <c r="AZ111" i="3"/>
  <c r="AE111" i="3"/>
  <c r="AC111" i="3"/>
  <c r="AA111" i="3"/>
  <c r="AZ110" i="3"/>
  <c r="AN91" i="3"/>
  <c r="AA110" i="3"/>
  <c r="Z110" i="3"/>
  <c r="AZ109" i="3"/>
  <c r="AZ108" i="3"/>
  <c r="AZ107" i="3"/>
  <c r="AZ106" i="3"/>
  <c r="AZ105" i="3"/>
  <c r="AZ104" i="3"/>
  <c r="AZ103" i="3"/>
  <c r="AZ102" i="3"/>
  <c r="AZ101" i="3"/>
  <c r="AZ100" i="3"/>
  <c r="AZ99" i="3"/>
  <c r="AZ98" i="3"/>
  <c r="AZ119" i="3" s="1"/>
  <c r="AP98" i="3"/>
  <c r="AO98" i="3"/>
  <c r="AN98" i="3"/>
  <c r="AM98" i="3"/>
  <c r="AL98" i="3"/>
  <c r="AK98" i="3"/>
  <c r="AZ97" i="3"/>
  <c r="AZ118" i="3" s="1"/>
  <c r="AZ96" i="3"/>
  <c r="AZ117" i="3" s="1"/>
  <c r="AP96" i="3"/>
  <c r="AO96" i="3"/>
  <c r="AN96" i="3"/>
  <c r="AM96" i="3"/>
  <c r="AL96" i="3"/>
  <c r="AK96" i="3"/>
  <c r="AJ96" i="3"/>
  <c r="AZ95" i="3"/>
  <c r="AZ116" i="3" s="1"/>
  <c r="AP95" i="3"/>
  <c r="AO95" i="3"/>
  <c r="AN95" i="3"/>
  <c r="AM95" i="3"/>
  <c r="AL95" i="3"/>
  <c r="AK95" i="3"/>
  <c r="AJ95" i="3"/>
  <c r="AZ94" i="3"/>
  <c r="AZ115" i="3" s="1"/>
  <c r="AP94" i="3"/>
  <c r="AO94" i="3"/>
  <c r="AN94" i="3"/>
  <c r="AM94" i="3"/>
  <c r="AL94" i="3"/>
  <c r="AK94" i="3"/>
  <c r="AJ94" i="3"/>
  <c r="AZ93" i="3"/>
  <c r="AZ114" i="3" s="1"/>
  <c r="AP93" i="3"/>
  <c r="AO93" i="3"/>
  <c r="AN93" i="3"/>
  <c r="AM93" i="3"/>
  <c r="AJ93" i="3"/>
  <c r="AZ92" i="3"/>
  <c r="AZ113" i="3" s="1"/>
  <c r="AM92" i="3"/>
  <c r="AL92" i="3"/>
  <c r="AJ92" i="3"/>
  <c r="AO91" i="3"/>
  <c r="AJ91" i="3"/>
  <c r="AJ90" i="3"/>
  <c r="AP89" i="3"/>
  <c r="AO89" i="3"/>
  <c r="AN89" i="3"/>
  <c r="AM89" i="3"/>
  <c r="AL89" i="3"/>
  <c r="AK89" i="3"/>
  <c r="AP88" i="3"/>
  <c r="AO88" i="3"/>
  <c r="AN88" i="3"/>
  <c r="AM88" i="3"/>
  <c r="AL88" i="3"/>
  <c r="AK88" i="3"/>
  <c r="AP87" i="3"/>
  <c r="AO87" i="3"/>
  <c r="AN87" i="3"/>
  <c r="AM87" i="3"/>
  <c r="AL87" i="3"/>
  <c r="AK87" i="3"/>
  <c r="AP86" i="3"/>
  <c r="AO86" i="3"/>
  <c r="AN86" i="3"/>
  <c r="AM86" i="3"/>
  <c r="AL86" i="3"/>
  <c r="AK86" i="3"/>
  <c r="AP85" i="3"/>
  <c r="AO85" i="3"/>
  <c r="AN85" i="3"/>
  <c r="AM85" i="3"/>
  <c r="AL85" i="3"/>
  <c r="AK85" i="3"/>
  <c r="AP84" i="3"/>
  <c r="AO84" i="3"/>
  <c r="AN84" i="3"/>
  <c r="AM84" i="3"/>
  <c r="AL84" i="3"/>
  <c r="AK84" i="3"/>
  <c r="AP82" i="3"/>
  <c r="AO82" i="3"/>
  <c r="AN82" i="3"/>
  <c r="AM82" i="3"/>
  <c r="AL82" i="3"/>
  <c r="AK82" i="3"/>
  <c r="AP81" i="3"/>
  <c r="AO81" i="3"/>
  <c r="AN81" i="3"/>
  <c r="AM81" i="3"/>
  <c r="AL81" i="3"/>
  <c r="AK81" i="3"/>
  <c r="AP80" i="3"/>
  <c r="AO80" i="3"/>
  <c r="AN80" i="3"/>
  <c r="AM80" i="3"/>
  <c r="AL80" i="3"/>
  <c r="AK80" i="3"/>
  <c r="AP79" i="3"/>
  <c r="AO79" i="3"/>
  <c r="AN79" i="3"/>
  <c r="AM79" i="3"/>
  <c r="AL79" i="3"/>
  <c r="AK79" i="3"/>
  <c r="AP78" i="3"/>
  <c r="AO78" i="3"/>
  <c r="AN78" i="3"/>
  <c r="AM78" i="3"/>
  <c r="AL78" i="3"/>
  <c r="AK78" i="3"/>
  <c r="AP77" i="3"/>
  <c r="AO77" i="3"/>
  <c r="AN77" i="3"/>
  <c r="AM77" i="3"/>
  <c r="AL77" i="3"/>
  <c r="AK77" i="3"/>
  <c r="AP75" i="3"/>
  <c r="AO75" i="3"/>
  <c r="AN75" i="3"/>
  <c r="AM75" i="3"/>
  <c r="AL75" i="3"/>
  <c r="AK75" i="3"/>
  <c r="BH74" i="3"/>
  <c r="AP74" i="3"/>
  <c r="AO74" i="3"/>
  <c r="AN74" i="3"/>
  <c r="AM74" i="3"/>
  <c r="AL74" i="3"/>
  <c r="AK74" i="3"/>
  <c r="AP73" i="3"/>
  <c r="AO73" i="3"/>
  <c r="AN73" i="3"/>
  <c r="AM73" i="3"/>
  <c r="AL73" i="3"/>
  <c r="AK73" i="3"/>
  <c r="AP72" i="3"/>
  <c r="AO72" i="3"/>
  <c r="AN72" i="3"/>
  <c r="AM72" i="3"/>
  <c r="AL72" i="3"/>
  <c r="AK72" i="3"/>
  <c r="AP71" i="3"/>
  <c r="AO71" i="3"/>
  <c r="AN71" i="3"/>
  <c r="AM71" i="3"/>
  <c r="AL71" i="3"/>
  <c r="AK71" i="3"/>
  <c r="AP70" i="3"/>
  <c r="AO70" i="3"/>
  <c r="AN70" i="3"/>
  <c r="AM70" i="3"/>
  <c r="AL70" i="3"/>
  <c r="AK70" i="3"/>
  <c r="BH69" i="3"/>
  <c r="BH68" i="3"/>
  <c r="AP68" i="3"/>
  <c r="AO68" i="3"/>
  <c r="AN68" i="3"/>
  <c r="AM68" i="3"/>
  <c r="AL68" i="3"/>
  <c r="AK68" i="3"/>
  <c r="AP67" i="3"/>
  <c r="AO67" i="3"/>
  <c r="AN67" i="3"/>
  <c r="AM67" i="3"/>
  <c r="AL67" i="3"/>
  <c r="AK67" i="3"/>
  <c r="AP66" i="3"/>
  <c r="AO66" i="3"/>
  <c r="AN66" i="3"/>
  <c r="AM66" i="3"/>
  <c r="AL66" i="3"/>
  <c r="AK66" i="3"/>
  <c r="AP65" i="3"/>
  <c r="AO65" i="3"/>
  <c r="AN65" i="3"/>
  <c r="AM65" i="3"/>
  <c r="AL65" i="3"/>
  <c r="AK65" i="3"/>
  <c r="AP64" i="3"/>
  <c r="AO64" i="3"/>
  <c r="AN64" i="3"/>
  <c r="AM64" i="3"/>
  <c r="AL64" i="3"/>
  <c r="AK64" i="3"/>
  <c r="AJ64" i="3"/>
  <c r="BH63" i="3"/>
  <c r="AP63" i="3"/>
  <c r="AO63" i="3"/>
  <c r="AN63" i="3"/>
  <c r="AM63" i="3"/>
  <c r="AL63" i="3"/>
  <c r="AK63" i="3"/>
  <c r="AJ63" i="3"/>
  <c r="BH62" i="3"/>
  <c r="AP61" i="3"/>
  <c r="AO61" i="3"/>
  <c r="AN61" i="3"/>
  <c r="AM61" i="3"/>
  <c r="AL61" i="3"/>
  <c r="AK61" i="3"/>
  <c r="AP60" i="3"/>
  <c r="AO60" i="3"/>
  <c r="AN60" i="3"/>
  <c r="AM60" i="3"/>
  <c r="AL60" i="3"/>
  <c r="AK60" i="3"/>
  <c r="AP59" i="3"/>
  <c r="AO59" i="3"/>
  <c r="AN59" i="3"/>
  <c r="AM59" i="3"/>
  <c r="AL59" i="3"/>
  <c r="AK59" i="3"/>
  <c r="BH58" i="3"/>
  <c r="BF58" i="3"/>
  <c r="AP58" i="3"/>
  <c r="AO58" i="3"/>
  <c r="AN58" i="3"/>
  <c r="AM58" i="3"/>
  <c r="AL58" i="3"/>
  <c r="AK58" i="3"/>
  <c r="AP57" i="3"/>
  <c r="AO57" i="3"/>
  <c r="AN57" i="3"/>
  <c r="AM57" i="3"/>
  <c r="AL57" i="3"/>
  <c r="AK57" i="3"/>
  <c r="AJ57" i="3"/>
  <c r="AP56" i="3"/>
  <c r="AO56" i="3"/>
  <c r="AN56" i="3"/>
  <c r="AM56" i="3"/>
  <c r="AL56" i="3"/>
  <c r="AK56" i="3"/>
  <c r="AJ56" i="3"/>
  <c r="AV55" i="3"/>
  <c r="AV62" i="3" s="1"/>
  <c r="AU55" i="3"/>
  <c r="AU62" i="3" s="1"/>
  <c r="AT55" i="3"/>
  <c r="AT83" i="3" s="1"/>
  <c r="AS55" i="3"/>
  <c r="AR55" i="3"/>
  <c r="AQ55" i="3"/>
  <c r="AQ69" i="3" s="1"/>
  <c r="AP55" i="3"/>
  <c r="AO55" i="3"/>
  <c r="AN55" i="3"/>
  <c r="AN62" i="3" s="1"/>
  <c r="AM55" i="3"/>
  <c r="AM69" i="3" s="1"/>
  <c r="AL55" i="3"/>
  <c r="AK55" i="3"/>
  <c r="BH53" i="3"/>
  <c r="BF53" i="3"/>
  <c r="AP49" i="3"/>
  <c r="AO49" i="3"/>
  <c r="AN49" i="3"/>
  <c r="AM49" i="3"/>
  <c r="AL49" i="3"/>
  <c r="AK49" i="3"/>
  <c r="BB48" i="3"/>
  <c r="BA48" i="3"/>
  <c r="AZ48" i="3"/>
  <c r="AY48" i="3"/>
  <c r="AX48" i="3"/>
  <c r="AW48" i="3"/>
  <c r="BG85" i="3" s="1"/>
  <c r="BB47" i="3"/>
  <c r="BF119" i="3" s="1"/>
  <c r="BA47" i="3"/>
  <c r="AZ47" i="3"/>
  <c r="BF112" i="3" s="1"/>
  <c r="AY47" i="3"/>
  <c r="BF105" i="3" s="1"/>
  <c r="AX47" i="3"/>
  <c r="BF98" i="3" s="1"/>
  <c r="AW47" i="3"/>
  <c r="BF91" i="3" s="1"/>
  <c r="BB46" i="3"/>
  <c r="BF118" i="3" s="1"/>
  <c r="BA46" i="3"/>
  <c r="AZ46" i="3"/>
  <c r="BF111" i="3" s="1"/>
  <c r="AY46" i="3"/>
  <c r="BF104" i="3" s="1"/>
  <c r="AX46" i="3"/>
  <c r="BF97" i="3" s="1"/>
  <c r="AW46" i="3"/>
  <c r="BF90" i="3" s="1"/>
  <c r="AJ46" i="3"/>
  <c r="BB45" i="3"/>
  <c r="BF117" i="3" s="1"/>
  <c r="BA45" i="3"/>
  <c r="AZ45" i="3"/>
  <c r="BF110" i="3" s="1"/>
  <c r="AY45" i="3"/>
  <c r="BF103" i="3" s="1"/>
  <c r="AX45" i="3"/>
  <c r="BF96" i="3" s="1"/>
  <c r="AW45" i="3"/>
  <c r="BF89" i="3" s="1"/>
  <c r="AJ45" i="3"/>
  <c r="AW44" i="3"/>
  <c r="BF88" i="3" s="1"/>
  <c r="BB44" i="3"/>
  <c r="BF116" i="3" s="1"/>
  <c r="BA44" i="3"/>
  <c r="AZ44" i="3"/>
  <c r="BF109" i="3" s="1"/>
  <c r="AY44" i="3"/>
  <c r="BF102" i="3" s="1"/>
  <c r="AX44" i="3"/>
  <c r="BF95" i="3" s="1"/>
  <c r="AJ44" i="3"/>
  <c r="BB43" i="3"/>
  <c r="BF115" i="3" s="1"/>
  <c r="BA43" i="3"/>
  <c r="AZ43" i="3"/>
  <c r="BF108" i="3" s="1"/>
  <c r="AY43" i="3"/>
  <c r="BF101" i="3" s="1"/>
  <c r="AX43" i="3"/>
  <c r="BF94" i="3" s="1"/>
  <c r="AW43" i="3"/>
  <c r="BF87" i="3" s="1"/>
  <c r="AJ43" i="3"/>
  <c r="AX42" i="3"/>
  <c r="BF93" i="3" s="1"/>
  <c r="BB42" i="3"/>
  <c r="BF114" i="3" s="1"/>
  <c r="BA42" i="3"/>
  <c r="AZ42" i="3"/>
  <c r="BF107" i="3" s="1"/>
  <c r="AY42" i="3"/>
  <c r="BF100" i="3" s="1"/>
  <c r="AW42" i="3"/>
  <c r="BF86" i="3" s="1"/>
  <c r="AJ42" i="3"/>
  <c r="BB41" i="3"/>
  <c r="BF113" i="3" s="1"/>
  <c r="BA41" i="3"/>
  <c r="AZ41" i="3"/>
  <c r="BF106" i="3" s="1"/>
  <c r="AY41" i="3"/>
  <c r="BF99" i="3" s="1"/>
  <c r="AX41" i="3"/>
  <c r="BF92" i="3" s="1"/>
  <c r="AW41" i="3"/>
  <c r="BF85" i="3" s="1"/>
  <c r="BB40" i="3"/>
  <c r="BE119" i="3" s="1"/>
  <c r="BA40" i="3"/>
  <c r="AZ40" i="3"/>
  <c r="BE112" i="3" s="1"/>
  <c r="AY40" i="3"/>
  <c r="AX40" i="3"/>
  <c r="BE98" i="3" s="1"/>
  <c r="AW40" i="3"/>
  <c r="BB39" i="3"/>
  <c r="BE118" i="3" s="1"/>
  <c r="BA39" i="3"/>
  <c r="AZ39" i="3"/>
  <c r="BE111" i="3" s="1"/>
  <c r="AY39" i="3"/>
  <c r="AX39" i="3"/>
  <c r="BE97" i="3" s="1"/>
  <c r="AW39" i="3"/>
  <c r="BB38" i="3"/>
  <c r="BE117" i="3" s="1"/>
  <c r="BA38" i="3"/>
  <c r="AZ38" i="3"/>
  <c r="BE110" i="3" s="1"/>
  <c r="AY38" i="3"/>
  <c r="AX38" i="3"/>
  <c r="BE96" i="3" s="1"/>
  <c r="AW38" i="3"/>
  <c r="BB37" i="3"/>
  <c r="BE116" i="3" s="1"/>
  <c r="BA37" i="3"/>
  <c r="AZ37" i="3"/>
  <c r="BE109" i="3" s="1"/>
  <c r="AY37" i="3"/>
  <c r="AX37" i="3"/>
  <c r="BE95" i="3" s="1"/>
  <c r="AW37" i="3"/>
  <c r="BE102" i="3" s="1"/>
  <c r="BB36" i="3"/>
  <c r="BE115" i="3" s="1"/>
  <c r="BA36" i="3"/>
  <c r="AZ36" i="3"/>
  <c r="BE108" i="3" s="1"/>
  <c r="AY36" i="3"/>
  <c r="AX36" i="3"/>
  <c r="BE94" i="3" s="1"/>
  <c r="AW36" i="3"/>
  <c r="BB35" i="3"/>
  <c r="BE114" i="3" s="1"/>
  <c r="BA35" i="3"/>
  <c r="AZ35" i="3"/>
  <c r="BE107" i="3" s="1"/>
  <c r="AY35" i="3"/>
  <c r="AX35" i="3"/>
  <c r="BE93" i="3" s="1"/>
  <c r="AW35" i="3"/>
  <c r="BB34" i="3"/>
  <c r="BE113" i="3" s="1"/>
  <c r="BA34" i="3"/>
  <c r="AZ34" i="3"/>
  <c r="BE106" i="3" s="1"/>
  <c r="AY34" i="3"/>
  <c r="AX34" i="3"/>
  <c r="BE92" i="3" s="1"/>
  <c r="AW34" i="3"/>
  <c r="BB33" i="3"/>
  <c r="BD119" i="3" s="1"/>
  <c r="BA33" i="3"/>
  <c r="AZ33" i="3"/>
  <c r="BD112" i="3" s="1"/>
  <c r="AY33" i="3"/>
  <c r="BD105" i="3" s="1"/>
  <c r="AX33" i="3"/>
  <c r="BD98" i="3" s="1"/>
  <c r="AW33" i="3"/>
  <c r="BD91" i="3" s="1"/>
  <c r="BB32" i="3"/>
  <c r="BD118" i="3" s="1"/>
  <c r="BA32" i="3"/>
  <c r="AZ32" i="3"/>
  <c r="BD111" i="3" s="1"/>
  <c r="AY32" i="3"/>
  <c r="BD104" i="3" s="1"/>
  <c r="AX32" i="3"/>
  <c r="BD97" i="3" s="1"/>
  <c r="AW32" i="3"/>
  <c r="BD90" i="3" s="1"/>
  <c r="AJ32" i="3"/>
  <c r="BB31" i="3"/>
  <c r="BD117" i="3" s="1"/>
  <c r="BA31" i="3"/>
  <c r="AZ31" i="3"/>
  <c r="BD110" i="3" s="1"/>
  <c r="AY31" i="3"/>
  <c r="BD103" i="3" s="1"/>
  <c r="AX31" i="3"/>
  <c r="BD96" i="3" s="1"/>
  <c r="AW31" i="3"/>
  <c r="BD89" i="3" s="1"/>
  <c r="AJ31" i="3"/>
  <c r="BB30" i="3"/>
  <c r="BD116" i="3" s="1"/>
  <c r="BA30" i="3"/>
  <c r="AZ30" i="3"/>
  <c r="BD109" i="3" s="1"/>
  <c r="AY30" i="3"/>
  <c r="BD102" i="3" s="1"/>
  <c r="AX30" i="3"/>
  <c r="BD95" i="3" s="1"/>
  <c r="AW30" i="3"/>
  <c r="BD88" i="3" s="1"/>
  <c r="AJ30" i="3"/>
  <c r="BB29" i="3"/>
  <c r="BD115" i="3" s="1"/>
  <c r="BA29" i="3"/>
  <c r="AZ29" i="3"/>
  <c r="BD108" i="3" s="1"/>
  <c r="AY29" i="3"/>
  <c r="BD101" i="3" s="1"/>
  <c r="AX29" i="3"/>
  <c r="BD94" i="3" s="1"/>
  <c r="AW29" i="3"/>
  <c r="BD87" i="3" s="1"/>
  <c r="AJ29" i="3"/>
  <c r="BB28" i="3"/>
  <c r="BD114" i="3" s="1"/>
  <c r="BA28" i="3"/>
  <c r="AZ28" i="3"/>
  <c r="BD107" i="3" s="1"/>
  <c r="AY28" i="3"/>
  <c r="BD100" i="3" s="1"/>
  <c r="AX28" i="3"/>
  <c r="BD93" i="3" s="1"/>
  <c r="AW28" i="3"/>
  <c r="BD86" i="3" s="1"/>
  <c r="AJ28" i="3"/>
  <c r="BB27" i="3"/>
  <c r="BD113" i="3" s="1"/>
  <c r="BA27" i="3"/>
  <c r="AZ27" i="3"/>
  <c r="BD106" i="3" s="1"/>
  <c r="AY27" i="3"/>
  <c r="BD99" i="3" s="1"/>
  <c r="AX27" i="3"/>
  <c r="BD92" i="3" s="1"/>
  <c r="AW27" i="3"/>
  <c r="BD85" i="3" s="1"/>
  <c r="BB26" i="3"/>
  <c r="BA26" i="3"/>
  <c r="BI145" i="3" s="1"/>
  <c r="AZ26" i="3"/>
  <c r="AY26" i="3"/>
  <c r="AX26" i="3"/>
  <c r="AW26" i="3"/>
  <c r="BB25" i="3"/>
  <c r="BA25" i="3"/>
  <c r="BI144" i="3" s="1"/>
  <c r="AZ25" i="3"/>
  <c r="AY25" i="3"/>
  <c r="AX25" i="3"/>
  <c r="AW25" i="3"/>
  <c r="AJ25" i="3"/>
  <c r="BB24" i="3"/>
  <c r="BA24" i="3"/>
  <c r="BI143" i="3" s="1"/>
  <c r="AZ24" i="3"/>
  <c r="AY24" i="3"/>
  <c r="AX24" i="3"/>
  <c r="AW24" i="3"/>
  <c r="AJ24" i="3"/>
  <c r="BB23" i="3"/>
  <c r="BA23" i="3"/>
  <c r="BI142" i="3" s="1"/>
  <c r="AZ23" i="3"/>
  <c r="AY23" i="3"/>
  <c r="AX23" i="3"/>
  <c r="AW23" i="3"/>
  <c r="AJ23" i="3"/>
  <c r="BB22" i="3"/>
  <c r="BA22" i="3"/>
  <c r="BI141" i="3" s="1"/>
  <c r="AZ22" i="3"/>
  <c r="AY22" i="3"/>
  <c r="AX22" i="3"/>
  <c r="AW22" i="3"/>
  <c r="AJ22" i="3"/>
  <c r="BB21" i="3"/>
  <c r="BA21" i="3"/>
  <c r="BI140" i="3" s="1"/>
  <c r="AZ21" i="3"/>
  <c r="AY21" i="3"/>
  <c r="AX21" i="3"/>
  <c r="AW21" i="3"/>
  <c r="AJ21" i="3"/>
  <c r="BB20" i="3"/>
  <c r="BA20" i="3"/>
  <c r="BI139" i="3" s="1"/>
  <c r="AZ20" i="3"/>
  <c r="AY20" i="3"/>
  <c r="AX20" i="3"/>
  <c r="AW20" i="3"/>
  <c r="BB19" i="3"/>
  <c r="BA19" i="3"/>
  <c r="BI138" i="3" s="1"/>
  <c r="AZ19" i="3"/>
  <c r="AY19" i="3"/>
  <c r="AX19" i="3"/>
  <c r="AW19" i="3"/>
  <c r="BB18" i="3"/>
  <c r="BA18" i="3"/>
  <c r="BI137" i="3" s="1"/>
  <c r="AZ18" i="3"/>
  <c r="AY18" i="3"/>
  <c r="AX18" i="3"/>
  <c r="AW18" i="3"/>
  <c r="AJ18" i="3"/>
  <c r="AJ39" i="3" s="1"/>
  <c r="BB17" i="3"/>
  <c r="BA17" i="3"/>
  <c r="BI136" i="3" s="1"/>
  <c r="AZ17" i="3"/>
  <c r="AY17" i="3"/>
  <c r="AX17" i="3"/>
  <c r="AW17" i="3"/>
  <c r="AJ17" i="3"/>
  <c r="AJ38" i="3" s="1"/>
  <c r="AP16" i="3"/>
  <c r="AO16" i="3"/>
  <c r="AN16" i="3"/>
  <c r="AM16" i="3"/>
  <c r="AL16" i="3"/>
  <c r="AK16" i="3"/>
  <c r="AJ16" i="3"/>
  <c r="AJ37" i="3" s="1"/>
  <c r="AP15" i="3"/>
  <c r="AO15" i="3"/>
  <c r="AN15" i="3"/>
  <c r="AM15" i="3"/>
  <c r="AL15" i="3"/>
  <c r="AK15" i="3"/>
  <c r="AJ15" i="3"/>
  <c r="AJ36" i="3" s="1"/>
  <c r="AP14" i="3"/>
  <c r="AO14" i="3"/>
  <c r="AN14" i="3"/>
  <c r="AM14" i="3"/>
  <c r="AL14" i="3"/>
  <c r="AK14" i="3"/>
  <c r="AJ14" i="3"/>
  <c r="AJ35" i="3" s="1"/>
  <c r="AC14" i="3"/>
  <c r="AP12" i="3"/>
  <c r="AO12" i="3"/>
  <c r="AN12" i="3"/>
  <c r="AM12" i="3"/>
  <c r="AL12" i="3"/>
  <c r="AK12" i="3"/>
  <c r="AJ12" i="3"/>
  <c r="AP11" i="3"/>
  <c r="AO11" i="3"/>
  <c r="AN11" i="3"/>
  <c r="AM11" i="3"/>
  <c r="AL11" i="3"/>
  <c r="AK11" i="3"/>
  <c r="AP10" i="3"/>
  <c r="AO10" i="3"/>
  <c r="AN10" i="3"/>
  <c r="AM10" i="3"/>
  <c r="AL10" i="3"/>
  <c r="AK10" i="3"/>
  <c r="AP9" i="3"/>
  <c r="AO9" i="3"/>
  <c r="AN9" i="3"/>
  <c r="AM9" i="3"/>
  <c r="AL9" i="3"/>
  <c r="AK9" i="3"/>
  <c r="AC9" i="3"/>
  <c r="AP8" i="3"/>
  <c r="AO8" i="3"/>
  <c r="AN8" i="3"/>
  <c r="AM8" i="3"/>
  <c r="AL8" i="3"/>
  <c r="AK8" i="3"/>
  <c r="AA8" i="3"/>
  <c r="AP7" i="3"/>
  <c r="AO7" i="3"/>
  <c r="AN7" i="3"/>
  <c r="AM7" i="3"/>
  <c r="AL7" i="3"/>
  <c r="AK7" i="3"/>
  <c r="AO6" i="3"/>
  <c r="AJ6" i="3"/>
  <c r="AP5" i="3"/>
  <c r="AE16" i="3" s="1"/>
  <c r="AO5" i="3"/>
  <c r="AN5" i="3"/>
  <c r="AC39" i="3" s="1"/>
  <c r="AM5" i="3"/>
  <c r="AB34" i="3" s="1"/>
  <c r="AL5" i="3"/>
  <c r="AA46" i="3" s="1"/>
  <c r="AK5" i="3"/>
  <c r="Z27" i="3" s="1"/>
  <c r="AJ5" i="3"/>
  <c r="CJ4" i="3"/>
  <c r="BE39" i="3" s="1"/>
  <c r="BK39" i="3" s="1"/>
  <c r="Y3" i="3"/>
  <c r="AP4" i="3" s="1"/>
  <c r="AV4" i="3" s="1"/>
  <c r="X3" i="3"/>
  <c r="AO4" i="3" s="1"/>
  <c r="AU4" i="3" s="1"/>
  <c r="BA4" i="3" s="1"/>
  <c r="BI124" i="3" s="1"/>
  <c r="W3" i="3"/>
  <c r="AN4" i="3" s="1"/>
  <c r="AT4" i="3" s="1"/>
  <c r="V3" i="3"/>
  <c r="AM4" i="3" s="1"/>
  <c r="AS4" i="3" s="1"/>
  <c r="BE4" i="3" s="1"/>
  <c r="BK4" i="3" s="1"/>
  <c r="BQ4" i="3" s="1"/>
  <c r="BW4" i="3" s="1"/>
  <c r="CC4" i="3" s="1"/>
  <c r="U3" i="3"/>
  <c r="AL4" i="3" s="1"/>
  <c r="AR4" i="3" s="1"/>
  <c r="T3" i="3"/>
  <c r="AK4" i="3" s="1"/>
  <c r="AQ4" i="3" s="1"/>
  <c r="AA20" i="3" l="1"/>
  <c r="BH25" i="3"/>
  <c r="BN25" i="3" s="1"/>
  <c r="Z13" i="3"/>
  <c r="AM62" i="3"/>
  <c r="AY4" i="3"/>
  <c r="BG124" i="3" s="1"/>
  <c r="AA11" i="3"/>
  <c r="AB13" i="3"/>
  <c r="Z8" i="3"/>
  <c r="AB9" i="3"/>
  <c r="Z10" i="3"/>
  <c r="AC11" i="3"/>
  <c r="AL13" i="3"/>
  <c r="AE12" i="3"/>
  <c r="BG12" i="3"/>
  <c r="AE10" i="3"/>
  <c r="BH33" i="3"/>
  <c r="BN33" i="3" s="1"/>
  <c r="BH22" i="3"/>
  <c r="BN22" i="3" s="1"/>
  <c r="AN13" i="3"/>
  <c r="BF28" i="3"/>
  <c r="BL28" i="3" s="1"/>
  <c r="BG29" i="3"/>
  <c r="BM29" i="3" s="1"/>
  <c r="BF30" i="3"/>
  <c r="BL30" i="3" s="1"/>
  <c r="BI71" i="3" s="1"/>
  <c r="BE31" i="3"/>
  <c r="BK31" i="3" s="1"/>
  <c r="BI66" i="3" s="1"/>
  <c r="BG32" i="3"/>
  <c r="BM32" i="3" s="1"/>
  <c r="AA14" i="3"/>
  <c r="Z19" i="3"/>
  <c r="BE36" i="3"/>
  <c r="BK36" i="3" s="1"/>
  <c r="AU7" i="3"/>
  <c r="BA7" i="3" s="1"/>
  <c r="BI126" i="3" s="1"/>
  <c r="Z15" i="3"/>
  <c r="AC17" i="3"/>
  <c r="BE40" i="3"/>
  <c r="AB96" i="4"/>
  <c r="AC95" i="4"/>
  <c r="AF89" i="4"/>
  <c r="AB88" i="4"/>
  <c r="AD81" i="4"/>
  <c r="AE74" i="4"/>
  <c r="AD68" i="4"/>
  <c r="AC67" i="4"/>
  <c r="AG60" i="4"/>
  <c r="AE53" i="4"/>
  <c r="AG37" i="4"/>
  <c r="AB23" i="4"/>
  <c r="AE16" i="4"/>
  <c r="AD9" i="4"/>
  <c r="AB173" i="4"/>
  <c r="AB156" i="4"/>
  <c r="Z111" i="3"/>
  <c r="Z112" i="3"/>
  <c r="Z114" i="3"/>
  <c r="Z117" i="3"/>
  <c r="Z118" i="3"/>
  <c r="Z120" i="3"/>
  <c r="AB206" i="4"/>
  <c r="AB200" i="4"/>
  <c r="AB145" i="4"/>
  <c r="AB141" i="4"/>
  <c r="AB140" i="4"/>
  <c r="AB138" i="4"/>
  <c r="AB121" i="4"/>
  <c r="AB106" i="4"/>
  <c r="AE89" i="4"/>
  <c r="AC81" i="4"/>
  <c r="AD74" i="4"/>
  <c r="AE61" i="4"/>
  <c r="AF60" i="4"/>
  <c r="AG46" i="4"/>
  <c r="AF37" i="4"/>
  <c r="AG30" i="4"/>
  <c r="AD16" i="4"/>
  <c r="AC9" i="4"/>
  <c r="AE102" i="4"/>
  <c r="AF96" i="4"/>
  <c r="AG95" i="4"/>
  <c r="AB89" i="4"/>
  <c r="AE88" i="4"/>
  <c r="AB61" i="4"/>
  <c r="AC60" i="4"/>
  <c r="AD46" i="4"/>
  <c r="AC37" i="4"/>
  <c r="AD30" i="4"/>
  <c r="AF23" i="4"/>
  <c r="AC8" i="4"/>
  <c r="AR95" i="3"/>
  <c r="BM97" i="3" s="1"/>
  <c r="AB189" i="4"/>
  <c r="AB174" i="4"/>
  <c r="AB142" i="4"/>
  <c r="AB127" i="4"/>
  <c r="AE110" i="3"/>
  <c r="Z116" i="3"/>
  <c r="AE117" i="3"/>
  <c r="Z119" i="3"/>
  <c r="Z121" i="3"/>
  <c r="AB209" i="4"/>
  <c r="AB203" i="4"/>
  <c r="AB185" i="4"/>
  <c r="AB143" i="4"/>
  <c r="AB124" i="4"/>
  <c r="AB103" i="4"/>
  <c r="AD102" i="4"/>
  <c r="AF95" i="4"/>
  <c r="AG81" i="4"/>
  <c r="AG75" i="4"/>
  <c r="AG68" i="4"/>
  <c r="AB60" i="4"/>
  <c r="AD54" i="4"/>
  <c r="AC46" i="4"/>
  <c r="AE40" i="4"/>
  <c r="AB37" i="4"/>
  <c r="AC30" i="4"/>
  <c r="AE23" i="4"/>
  <c r="AG22" i="4"/>
  <c r="AG10" i="4"/>
  <c r="AG9" i="4"/>
  <c r="AR92" i="3"/>
  <c r="BM94" i="3" s="1"/>
  <c r="AC110" i="3"/>
  <c r="AT91" i="3" s="1"/>
  <c r="BM107" i="3" s="1"/>
  <c r="AR93" i="3"/>
  <c r="BM95" i="3" s="1"/>
  <c r="AB46" i="4"/>
  <c r="AD40" i="4"/>
  <c r="AB30" i="4"/>
  <c r="AE24" i="4"/>
  <c r="AD23" i="4"/>
  <c r="AG16" i="4"/>
  <c r="AF9" i="4"/>
  <c r="AL93" i="3"/>
  <c r="AC102" i="4"/>
  <c r="AD96" i="4"/>
  <c r="AE95" i="4"/>
  <c r="AD88" i="4"/>
  <c r="AF81" i="4"/>
  <c r="AG74" i="4"/>
  <c r="AE67" i="4"/>
  <c r="AB112" i="3"/>
  <c r="AO92" i="3"/>
  <c r="AB116" i="3"/>
  <c r="AB123" i="3"/>
  <c r="AA126" i="3"/>
  <c r="AR96" i="3" s="1"/>
  <c r="BM98" i="3" s="1"/>
  <c r="AB198" i="4"/>
  <c r="AB181" i="4"/>
  <c r="AB167" i="4"/>
  <c r="AB144" i="4"/>
  <c r="AB125" i="4"/>
  <c r="AB109" i="4"/>
  <c r="AD95" i="4"/>
  <c r="AG89" i="4"/>
  <c r="AB82" i="4"/>
  <c r="AF74" i="4"/>
  <c r="AB67" i="4"/>
  <c r="AF53" i="4"/>
  <c r="AB36" i="4"/>
  <c r="AC23" i="4"/>
  <c r="AF16" i="4"/>
  <c r="AB6" i="4"/>
  <c r="AR91" i="3"/>
  <c r="BM93" i="3" s="1"/>
  <c r="AC116" i="3"/>
  <c r="AT93" i="3" s="1"/>
  <c r="BM109" i="3" s="1"/>
  <c r="AC120" i="3"/>
  <c r="AT94" i="3" s="1"/>
  <c r="BM110" i="3" s="1"/>
  <c r="AC123" i="3"/>
  <c r="AT95" i="3" s="1"/>
  <c r="BM111" i="3" s="1"/>
  <c r="AB125" i="3"/>
  <c r="AB175" i="4"/>
  <c r="AB111" i="3"/>
  <c r="AQ92" i="3"/>
  <c r="BM87" i="3" s="1"/>
  <c r="AC114" i="3"/>
  <c r="AT92" i="3" s="1"/>
  <c r="BM108" i="3" s="1"/>
  <c r="AE116" i="3"/>
  <c r="AB118" i="3"/>
  <c r="AS93" i="3" s="1"/>
  <c r="BM102" i="3" s="1"/>
  <c r="AB119" i="3"/>
  <c r="AS94" i="3" s="1"/>
  <c r="BM103" i="3" s="1"/>
  <c r="AE120" i="3"/>
  <c r="AB155" i="4"/>
  <c r="BU41" i="3"/>
  <c r="BZ41" i="3"/>
  <c r="AK91" i="3"/>
  <c r="AE112" i="3"/>
  <c r="AB113" i="3"/>
  <c r="AB114" i="3"/>
  <c r="AE119" i="3"/>
  <c r="AB126" i="3"/>
  <c r="AB215" i="4"/>
  <c r="AB214" i="4"/>
  <c r="AB191" i="4"/>
  <c r="AF7" i="4"/>
  <c r="AE7" i="4"/>
  <c r="AE28" i="4"/>
  <c r="AF35" i="4"/>
  <c r="AF58" i="4"/>
  <c r="AF72" i="4"/>
  <c r="AC79" i="4"/>
  <c r="AC86" i="4"/>
  <c r="AF28" i="4"/>
  <c r="AG35" i="4"/>
  <c r="AG58" i="4"/>
  <c r="AE79" i="4"/>
  <c r="AE86" i="4"/>
  <c r="AB44" i="4"/>
  <c r="AC44" i="4"/>
  <c r="AG86" i="4"/>
  <c r="AB35" i="4"/>
  <c r="AD44" i="4"/>
  <c r="AB51" i="4"/>
  <c r="AB7" i="4"/>
  <c r="AD35" i="4"/>
  <c r="AF44" i="4"/>
  <c r="AG100" i="4"/>
  <c r="AN92" i="3"/>
  <c r="BV41" i="3"/>
  <c r="AL91" i="3"/>
  <c r="AK92" i="3"/>
  <c r="AK93" i="3"/>
  <c r="AA121" i="3"/>
  <c r="AR94" i="3" s="1"/>
  <c r="BM96" i="3" s="1"/>
  <c r="AE122" i="3"/>
  <c r="AB124" i="3"/>
  <c r="AB196" i="4"/>
  <c r="AB195" i="4"/>
  <c r="AB190" i="4"/>
  <c r="AB184" i="4"/>
  <c r="AP91" i="3"/>
  <c r="AB183" i="4"/>
  <c r="AB182" i="4"/>
  <c r="AB170" i="4"/>
  <c r="AB160" i="4"/>
  <c r="AB159" i="4"/>
  <c r="AB154" i="4"/>
  <c r="AB100" i="4"/>
  <c r="AC93" i="4"/>
  <c r="AG39" i="4"/>
  <c r="AC34" i="4"/>
  <c r="AC20" i="4"/>
  <c r="AB13" i="4"/>
  <c r="AB11" i="4"/>
  <c r="AB158" i="4"/>
  <c r="AE39" i="4"/>
  <c r="AG28" i="4"/>
  <c r="AG27" i="4"/>
  <c r="AF6" i="4"/>
  <c r="AB179" i="4"/>
  <c r="AB168" i="4"/>
  <c r="AB162" i="4"/>
  <c r="AB157" i="4"/>
  <c r="AB108" i="4"/>
  <c r="AB105" i="4"/>
  <c r="AD86" i="4"/>
  <c r="AE72" i="4"/>
  <c r="AG51" i="4"/>
  <c r="AF27" i="4"/>
  <c r="AG13" i="4"/>
  <c r="AC6" i="4"/>
  <c r="AB166" i="4"/>
  <c r="AB128" i="4"/>
  <c r="AB120" i="4"/>
  <c r="AB117" i="4"/>
  <c r="AB114" i="4"/>
  <c r="AF100" i="4"/>
  <c r="AG93" i="4"/>
  <c r="AD79" i="4"/>
  <c r="AD72" i="4"/>
  <c r="AG65" i="4"/>
  <c r="AE27" i="4"/>
  <c r="AG20" i="4"/>
  <c r="AC15" i="4"/>
  <c r="AF13" i="4"/>
  <c r="AE100" i="4"/>
  <c r="AC72" i="4"/>
  <c r="AD58" i="4"/>
  <c r="AF21" i="4"/>
  <c r="AF14" i="4"/>
  <c r="AG6" i="4"/>
  <c r="AB136" i="4"/>
  <c r="AB135" i="4"/>
  <c r="AB116" i="4"/>
  <c r="AB113" i="4"/>
  <c r="AB110" i="4"/>
  <c r="AB104" i="4"/>
  <c r="AC58" i="4"/>
  <c r="AD51" i="4"/>
  <c r="AB39" i="4"/>
  <c r="AB188" i="4"/>
  <c r="AB177" i="4"/>
  <c r="AB134" i="4"/>
  <c r="AB10" i="4"/>
  <c r="AD17" i="4"/>
  <c r="AF24" i="4"/>
  <c r="AG31" i="4"/>
  <c r="AE54" i="4"/>
  <c r="AC10" i="4"/>
  <c r="AE17" i="4"/>
  <c r="AG24" i="4"/>
  <c r="AB38" i="4"/>
  <c r="AB47" i="4"/>
  <c r="AD10" i="4"/>
  <c r="AF17" i="4"/>
  <c r="AC38" i="4"/>
  <c r="AC47" i="4"/>
  <c r="AE10" i="4"/>
  <c r="AG17" i="4"/>
  <c r="AB31" i="4"/>
  <c r="AD38" i="4"/>
  <c r="AD47" i="4"/>
  <c r="AD61" i="4"/>
  <c r="AF10" i="4"/>
  <c r="AB24" i="4"/>
  <c r="AC31" i="4"/>
  <c r="AE38" i="4"/>
  <c r="AE47" i="4"/>
  <c r="AB17" i="4"/>
  <c r="AD24" i="4"/>
  <c r="AE31" i="4"/>
  <c r="AG38" i="4"/>
  <c r="AG47" i="4"/>
  <c r="AC24" i="4"/>
  <c r="AF31" i="4"/>
  <c r="AB75" i="4"/>
  <c r="AE82" i="4"/>
  <c r="AD89" i="4"/>
  <c r="AC103" i="4"/>
  <c r="AB54" i="4"/>
  <c r="AE68" i="4"/>
  <c r="AE75" i="4"/>
  <c r="AF82" i="4"/>
  <c r="AF75" i="4"/>
  <c r="AC96" i="4"/>
  <c r="AF103" i="4"/>
  <c r="AF47" i="4"/>
  <c r="AD31" i="4"/>
  <c r="AB68" i="4"/>
  <c r="AD82" i="4"/>
  <c r="AB129" i="4"/>
  <c r="AB132" i="4"/>
  <c r="AC82" i="4"/>
  <c r="AG54" i="4"/>
  <c r="AF68" i="4"/>
  <c r="AG82" i="4"/>
  <c r="AD75" i="4"/>
  <c r="AC54" i="4"/>
  <c r="AC75" i="4"/>
  <c r="AG61" i="4"/>
  <c r="AD8" i="4"/>
  <c r="AF15" i="4"/>
  <c r="AC36" i="4"/>
  <c r="AC45" i="4"/>
  <c r="AC52" i="4"/>
  <c r="AE8" i="4"/>
  <c r="AG15" i="4"/>
  <c r="AB29" i="4"/>
  <c r="AD36" i="4"/>
  <c r="AD45" i="4"/>
  <c r="AF8" i="4"/>
  <c r="AB22" i="4"/>
  <c r="AC29" i="4"/>
  <c r="AE36" i="4"/>
  <c r="AE45" i="4"/>
  <c r="AG8" i="4"/>
  <c r="AC22" i="4"/>
  <c r="AD29" i="4"/>
  <c r="AF36" i="4"/>
  <c r="AF45" i="4"/>
  <c r="AF52" i="4"/>
  <c r="AB59" i="4"/>
  <c r="AF66" i="4"/>
  <c r="AB15" i="4"/>
  <c r="AD22" i="4"/>
  <c r="AE29" i="4"/>
  <c r="AG36" i="4"/>
  <c r="AG45" i="4"/>
  <c r="AG52" i="4"/>
  <c r="AB8" i="4"/>
  <c r="AD15" i="4"/>
  <c r="AF22" i="4"/>
  <c r="AG29" i="4"/>
  <c r="AC68" i="4"/>
  <c r="AF39" i="4"/>
  <c r="AG21" i="4"/>
  <c r="AE14" i="4"/>
  <c r="AC7" i="4"/>
  <c r="AD6" i="4"/>
  <c r="AD21" i="4"/>
  <c r="AB14" i="4"/>
  <c r="AD28" i="4"/>
  <c r="AC21" i="4"/>
  <c r="AG7" i="4"/>
  <c r="AC28" i="4"/>
  <c r="AB21" i="4"/>
  <c r="BG4" i="3"/>
  <c r="BM4" i="3" s="1"/>
  <c r="BS4" i="3" s="1"/>
  <c r="BY4" i="3" s="1"/>
  <c r="CE4" i="3" s="1"/>
  <c r="AU16" i="3"/>
  <c r="BA16" i="3" s="1"/>
  <c r="BI135" i="3" s="1"/>
  <c r="BF4" i="3"/>
  <c r="BL4" i="3" s="1"/>
  <c r="BR4" i="3" s="1"/>
  <c r="BX4" i="3" s="1"/>
  <c r="CD4" i="3" s="1"/>
  <c r="AZ4" i="3"/>
  <c r="BH124" i="3" s="1"/>
  <c r="AD108" i="3"/>
  <c r="AD106" i="3"/>
  <c r="AD104" i="3"/>
  <c r="AD98" i="3"/>
  <c r="AD107" i="3"/>
  <c r="AD103" i="3"/>
  <c r="AD92" i="3"/>
  <c r="AD100" i="3"/>
  <c r="AD105" i="3"/>
  <c r="AD102" i="3"/>
  <c r="AD89" i="3"/>
  <c r="AD64" i="3"/>
  <c r="AD61" i="3"/>
  <c r="AD95" i="3"/>
  <c r="AD94" i="3"/>
  <c r="AD82" i="3"/>
  <c r="AD78" i="3"/>
  <c r="AD72" i="3"/>
  <c r="AD99" i="3"/>
  <c r="AD97" i="3"/>
  <c r="AD90" i="3"/>
  <c r="AD86" i="3"/>
  <c r="AD67" i="3"/>
  <c r="AD85" i="3"/>
  <c r="AD81" i="3"/>
  <c r="AD77" i="3"/>
  <c r="AD74" i="3"/>
  <c r="AD69" i="3"/>
  <c r="AD101" i="3"/>
  <c r="AD93" i="3"/>
  <c r="AD88" i="3"/>
  <c r="AD73" i="3"/>
  <c r="AU80" i="3" s="1"/>
  <c r="AD65" i="3"/>
  <c r="AD62" i="3"/>
  <c r="AD80" i="3"/>
  <c r="AD75" i="3"/>
  <c r="AD66" i="3"/>
  <c r="AD83" i="3"/>
  <c r="AD60" i="3"/>
  <c r="AD58" i="3"/>
  <c r="AD37" i="3"/>
  <c r="AD87" i="3"/>
  <c r="AD84" i="3"/>
  <c r="AD71" i="3"/>
  <c r="AD68" i="3"/>
  <c r="AD44" i="3"/>
  <c r="AD91" i="3"/>
  <c r="AU84" i="3" s="1"/>
  <c r="AD76" i="3"/>
  <c r="AD56" i="3"/>
  <c r="AD51" i="3"/>
  <c r="AD45" i="3"/>
  <c r="AD41" i="3"/>
  <c r="AD96" i="3"/>
  <c r="AD70" i="3"/>
  <c r="AD55" i="3"/>
  <c r="AD48" i="3"/>
  <c r="AD40" i="3"/>
  <c r="AD63" i="3"/>
  <c r="AD43" i="3"/>
  <c r="AD42" i="3"/>
  <c r="AD30" i="3"/>
  <c r="AD24" i="3"/>
  <c r="AD18" i="3"/>
  <c r="AD59" i="3"/>
  <c r="AU75" i="3" s="1"/>
  <c r="AD35" i="3"/>
  <c r="AD50" i="3"/>
  <c r="AD49" i="3"/>
  <c r="AD28" i="3"/>
  <c r="AD22" i="3"/>
  <c r="AD57" i="3"/>
  <c r="AD47" i="3"/>
  <c r="AD46" i="3"/>
  <c r="AD21" i="3"/>
  <c r="AD79" i="3"/>
  <c r="AD52" i="3"/>
  <c r="AD54" i="3"/>
  <c r="AD33" i="3"/>
  <c r="AD27" i="3"/>
  <c r="AD39" i="3"/>
  <c r="AD36" i="3"/>
  <c r="AD32" i="3"/>
  <c r="AU65" i="3" s="1"/>
  <c r="AD16" i="3"/>
  <c r="AD12" i="3"/>
  <c r="AD10" i="3"/>
  <c r="AD53" i="3"/>
  <c r="AD34" i="3"/>
  <c r="AD31" i="3"/>
  <c r="AD29" i="3"/>
  <c r="AU64" i="3" s="1"/>
  <c r="AD26" i="3"/>
  <c r="AU63" i="3" s="1"/>
  <c r="AD15" i="3"/>
  <c r="AD8" i="3"/>
  <c r="AD38" i="3"/>
  <c r="AD25" i="3"/>
  <c r="AD23" i="3"/>
  <c r="AD19" i="3"/>
  <c r="AD20" i="3"/>
  <c r="AD13" i="3"/>
  <c r="AD9" i="3"/>
  <c r="AD14" i="3"/>
  <c r="AO13" i="3"/>
  <c r="AD11" i="3"/>
  <c r="AD17" i="3"/>
  <c r="BB4" i="3"/>
  <c r="BJ124" i="3" s="1"/>
  <c r="BH4" i="3"/>
  <c r="BN4" i="3" s="1"/>
  <c r="BT4" i="3" s="1"/>
  <c r="BZ4" i="3" s="1"/>
  <c r="CF4" i="3" s="1"/>
  <c r="AU11" i="3"/>
  <c r="BA11" i="3" s="1"/>
  <c r="BI130" i="3" s="1"/>
  <c r="BD16" i="3"/>
  <c r="BJ16" i="3" s="1"/>
  <c r="BD19" i="3"/>
  <c r="BJ19" i="3" s="1"/>
  <c r="AR13" i="3"/>
  <c r="AX13" i="3" s="1"/>
  <c r="BD18" i="3"/>
  <c r="BJ18" i="3" s="1"/>
  <c r="BD15" i="3"/>
  <c r="BJ15" i="3" s="1"/>
  <c r="BD13" i="3"/>
  <c r="BD17" i="3"/>
  <c r="BJ17" i="3" s="1"/>
  <c r="BD14" i="3"/>
  <c r="BJ14" i="3" s="1"/>
  <c r="AX4" i="3"/>
  <c r="BF124" i="3" s="1"/>
  <c r="BD4" i="3"/>
  <c r="BG49" i="3"/>
  <c r="BG48" i="3"/>
  <c r="BG10" i="3"/>
  <c r="BM10" i="3" s="1"/>
  <c r="BG8" i="3"/>
  <c r="BM8" i="3" s="1"/>
  <c r="AU6" i="3"/>
  <c r="BA6" i="3" s="1"/>
  <c r="BI125" i="3" s="1"/>
  <c r="BG6" i="3"/>
  <c r="AU8" i="3"/>
  <c r="BA8" i="3" s="1"/>
  <c r="BI127" i="3" s="1"/>
  <c r="BG9" i="3"/>
  <c r="BM9" i="3" s="1"/>
  <c r="BG11" i="3"/>
  <c r="BM11" i="3" s="1"/>
  <c r="AU10" i="3"/>
  <c r="BA10" i="3" s="1"/>
  <c r="BI129" i="3" s="1"/>
  <c r="BG7" i="3"/>
  <c r="BM7" i="3" s="1"/>
  <c r="AU9" i="3"/>
  <c r="BA9" i="3" s="1"/>
  <c r="BI128" i="3" s="1"/>
  <c r="AR16" i="3"/>
  <c r="AX16" i="3" s="1"/>
  <c r="AW4" i="3"/>
  <c r="BE124" i="3" s="1"/>
  <c r="BC4" i="3"/>
  <c r="AU12" i="3"/>
  <c r="BA12" i="3" s="1"/>
  <c r="BI131" i="3" s="1"/>
  <c r="AE101" i="3"/>
  <c r="AE99" i="3"/>
  <c r="AE107" i="3"/>
  <c r="AE103" i="3"/>
  <c r="AE100" i="3"/>
  <c r="AE105" i="3"/>
  <c r="AE102" i="3"/>
  <c r="AE108" i="3"/>
  <c r="AE106" i="3"/>
  <c r="AE104" i="3"/>
  <c r="AE95" i="3"/>
  <c r="AE94" i="3"/>
  <c r="AE82" i="3"/>
  <c r="AE78" i="3"/>
  <c r="AE72" i="3"/>
  <c r="AE97" i="3"/>
  <c r="AE90" i="3"/>
  <c r="AE86" i="3"/>
  <c r="AE67" i="3"/>
  <c r="AE85" i="3"/>
  <c r="AE81" i="3"/>
  <c r="AE77" i="3"/>
  <c r="AE74" i="3"/>
  <c r="AE69" i="3"/>
  <c r="AE93" i="3"/>
  <c r="AE87" i="3"/>
  <c r="AE71" i="3"/>
  <c r="AE96" i="3"/>
  <c r="AE91" i="3"/>
  <c r="AE83" i="3"/>
  <c r="AE79" i="3"/>
  <c r="AE75" i="3"/>
  <c r="AE70" i="3"/>
  <c r="AE68" i="3"/>
  <c r="AE62" i="3"/>
  <c r="AE80" i="3"/>
  <c r="AE66" i="3"/>
  <c r="AE60" i="3"/>
  <c r="AE58" i="3"/>
  <c r="AE84" i="3"/>
  <c r="AE44" i="3"/>
  <c r="AE36" i="3"/>
  <c r="AE61" i="3"/>
  <c r="AE59" i="3"/>
  <c r="AE57" i="3"/>
  <c r="AE54" i="3"/>
  <c r="AE53" i="3"/>
  <c r="AE50" i="3"/>
  <c r="AE47" i="3"/>
  <c r="AE73" i="3"/>
  <c r="AE65" i="3"/>
  <c r="AE55" i="3"/>
  <c r="AE48" i="3"/>
  <c r="AE40" i="3"/>
  <c r="AE98" i="3"/>
  <c r="AE52" i="3"/>
  <c r="AE43" i="3"/>
  <c r="AE39" i="3"/>
  <c r="AE51" i="3"/>
  <c r="AE41" i="3"/>
  <c r="AE35" i="3"/>
  <c r="AE29" i="3"/>
  <c r="AE23" i="3"/>
  <c r="AE17" i="3"/>
  <c r="AE89" i="3"/>
  <c r="AE49" i="3"/>
  <c r="AE45" i="3"/>
  <c r="AE88" i="3"/>
  <c r="AE64" i="3"/>
  <c r="AE46" i="3"/>
  <c r="AE21" i="3"/>
  <c r="AE92" i="3"/>
  <c r="AE76" i="3"/>
  <c r="AE34" i="3"/>
  <c r="AE56" i="3"/>
  <c r="AE38" i="3"/>
  <c r="AE32" i="3"/>
  <c r="AE26" i="3"/>
  <c r="AP6" i="3"/>
  <c r="AV10" i="3" s="1"/>
  <c r="BB10" i="3" s="1"/>
  <c r="AB11" i="3"/>
  <c r="AJ47" i="3"/>
  <c r="AJ49" i="3" s="1"/>
  <c r="BK40" i="3"/>
  <c r="BQ41" i="3"/>
  <c r="BQ57" i="3" s="1"/>
  <c r="AJ33" i="3"/>
  <c r="BY41" i="3"/>
  <c r="AA13" i="3"/>
  <c r="AM13" i="3"/>
  <c r="AB14" i="3"/>
  <c r="BE137" i="3"/>
  <c r="BB90" i="3"/>
  <c r="BB98" i="3"/>
  <c r="BF138" i="3"/>
  <c r="BF19" i="3"/>
  <c r="BL19" i="3" s="1"/>
  <c r="Z20" i="3"/>
  <c r="BC99" i="3"/>
  <c r="BG139" i="3"/>
  <c r="BC100" i="3"/>
  <c r="BG140" i="3"/>
  <c r="BG142" i="3"/>
  <c r="BC102" i="3"/>
  <c r="BH28" i="3"/>
  <c r="BN28" i="3" s="1"/>
  <c r="BH31" i="3"/>
  <c r="BN31" i="3" s="1"/>
  <c r="BH40" i="3"/>
  <c r="BN40" i="3" s="1"/>
  <c r="AC47" i="3"/>
  <c r="AC54" i="3"/>
  <c r="BF139" i="3"/>
  <c r="BC92" i="3"/>
  <c r="BF141" i="3"/>
  <c r="BC94" i="3"/>
  <c r="BF143" i="3"/>
  <c r="BC96" i="3"/>
  <c r="BF137" i="3"/>
  <c r="BB97" i="3"/>
  <c r="BF18" i="3"/>
  <c r="BL18" i="3" s="1"/>
  <c r="BG138" i="3"/>
  <c r="BB105" i="3"/>
  <c r="AR60" i="3"/>
  <c r="BH97" i="3" s="1"/>
  <c r="BH141" i="3"/>
  <c r="BC108" i="3"/>
  <c r="BC105" i="3"/>
  <c r="BG145" i="3"/>
  <c r="AB37" i="3"/>
  <c r="BC37" i="3"/>
  <c r="BI37" i="3" s="1"/>
  <c r="BE105" i="3"/>
  <c r="BE91" i="3"/>
  <c r="AK97" i="3"/>
  <c r="AK69" i="3"/>
  <c r="AK76" i="3"/>
  <c r="AK83" i="3"/>
  <c r="AK62" i="3"/>
  <c r="AS97" i="3"/>
  <c r="AS69" i="3"/>
  <c r="AS76" i="3"/>
  <c r="AS62" i="3"/>
  <c r="AS83" i="3"/>
  <c r="BE144" i="3"/>
  <c r="BC90" i="3"/>
  <c r="CJ5" i="3"/>
  <c r="AJ41" i="3"/>
  <c r="AJ27" i="3"/>
  <c r="BI27" i="3" s="1"/>
  <c r="AE9" i="3"/>
  <c r="Z12" i="3"/>
  <c r="AC13" i="3"/>
  <c r="AA15" i="3"/>
  <c r="AT16" i="3"/>
  <c r="AZ16" i="3" s="1"/>
  <c r="BE136" i="3"/>
  <c r="BB89" i="3"/>
  <c r="BF17" i="3"/>
  <c r="BL17" i="3" s="1"/>
  <c r="Z18" i="3"/>
  <c r="BG137" i="3"/>
  <c r="BB104" i="3"/>
  <c r="AA19" i="3"/>
  <c r="BH138" i="3"/>
  <c r="BB112" i="3"/>
  <c r="AC20" i="3"/>
  <c r="Z21" i="3"/>
  <c r="Z22" i="3"/>
  <c r="Z24" i="3"/>
  <c r="BH144" i="3"/>
  <c r="BC111" i="3"/>
  <c r="AE37" i="3"/>
  <c r="BG37" i="3"/>
  <c r="BM37" i="3" s="1"/>
  <c r="AE42" i="3"/>
  <c r="BP41" i="3"/>
  <c r="BP57" i="3" s="1"/>
  <c r="AC61" i="3"/>
  <c r="BB117" i="3"/>
  <c r="BJ136" i="3"/>
  <c r="Z100" i="3"/>
  <c r="Z102" i="3"/>
  <c r="Z108" i="3"/>
  <c r="Z106" i="3"/>
  <c r="Z104" i="3"/>
  <c r="Z101" i="3"/>
  <c r="Z99" i="3"/>
  <c r="Z97" i="3"/>
  <c r="Z96" i="3"/>
  <c r="Z95" i="3"/>
  <c r="Z98" i="3"/>
  <c r="Z107" i="3"/>
  <c r="Z103" i="3"/>
  <c r="Z105" i="3"/>
  <c r="Z87" i="3"/>
  <c r="Z71" i="3"/>
  <c r="Z84" i="3"/>
  <c r="Z80" i="3"/>
  <c r="Z76" i="3"/>
  <c r="Z66" i="3"/>
  <c r="Z88" i="3"/>
  <c r="Z73" i="3"/>
  <c r="Z65" i="3"/>
  <c r="Z94" i="3"/>
  <c r="Z92" i="3"/>
  <c r="Z91" i="3"/>
  <c r="Z83" i="3"/>
  <c r="Z79" i="3"/>
  <c r="Z75" i="3"/>
  <c r="Z70" i="3"/>
  <c r="Z68" i="3"/>
  <c r="Z93" i="3"/>
  <c r="Z90" i="3"/>
  <c r="Z86" i="3"/>
  <c r="Z67" i="3"/>
  <c r="Z69" i="3"/>
  <c r="Z64" i="3"/>
  <c r="Z59" i="3"/>
  <c r="Z85" i="3"/>
  <c r="Z77" i="3"/>
  <c r="Z72" i="3"/>
  <c r="Z56" i="3"/>
  <c r="Z51" i="3"/>
  <c r="Z45" i="3"/>
  <c r="Z41" i="3"/>
  <c r="Z62" i="3"/>
  <c r="Z55" i="3"/>
  <c r="Z48" i="3"/>
  <c r="Z40" i="3"/>
  <c r="Z89" i="3"/>
  <c r="Z60" i="3"/>
  <c r="Z58" i="3"/>
  <c r="Z37" i="3"/>
  <c r="Z81" i="3"/>
  <c r="Z78" i="3"/>
  <c r="Z63" i="3"/>
  <c r="Z61" i="3"/>
  <c r="Z44" i="3"/>
  <c r="Z36" i="3"/>
  <c r="Z54" i="3"/>
  <c r="Z53" i="3"/>
  <c r="Z39" i="3"/>
  <c r="Z38" i="3"/>
  <c r="Z34" i="3"/>
  <c r="Z43" i="3"/>
  <c r="Z42" i="3"/>
  <c r="Z32" i="3"/>
  <c r="Z26" i="3"/>
  <c r="Z74" i="3"/>
  <c r="Z35" i="3"/>
  <c r="Z31" i="3"/>
  <c r="Z25" i="3"/>
  <c r="Z50" i="3"/>
  <c r="Z49" i="3"/>
  <c r="Z57" i="3"/>
  <c r="Z47" i="3"/>
  <c r="Z46" i="3"/>
  <c r="Z29" i="3"/>
  <c r="Z23" i="3"/>
  <c r="AK6" i="3"/>
  <c r="AB8" i="3"/>
  <c r="AA10" i="3"/>
  <c r="AE11" i="3"/>
  <c r="AA12" i="3"/>
  <c r="AR57" i="3" s="1"/>
  <c r="BH94" i="3" s="1"/>
  <c r="AP13" i="3"/>
  <c r="AV16" i="3" s="1"/>
  <c r="BB16" i="3" s="1"/>
  <c r="BF13" i="3"/>
  <c r="AE14" i="3"/>
  <c r="AB15" i="3"/>
  <c r="Z16" i="3"/>
  <c r="BF136" i="3"/>
  <c r="BB96" i="3"/>
  <c r="AA18" i="3"/>
  <c r="BH137" i="3"/>
  <c r="BB111" i="3"/>
  <c r="AB19" i="3"/>
  <c r="BJ139" i="3"/>
  <c r="BC113" i="3"/>
  <c r="AA21" i="3"/>
  <c r="AB22" i="3"/>
  <c r="AA23" i="3"/>
  <c r="BJ142" i="3"/>
  <c r="BC116" i="3"/>
  <c r="AC24" i="3"/>
  <c r="AB25" i="3"/>
  <c r="AA26" i="3"/>
  <c r="AB27" i="3"/>
  <c r="Z28" i="3"/>
  <c r="Z30" i="3"/>
  <c r="Z33" i="3"/>
  <c r="AA34" i="3"/>
  <c r="BF35" i="3"/>
  <c r="BL35" i="3" s="1"/>
  <c r="AA38" i="3"/>
  <c r="BC38" i="3"/>
  <c r="BI38" i="3" s="1"/>
  <c r="BF14" i="3"/>
  <c r="BL14" i="3" s="1"/>
  <c r="AA105" i="3"/>
  <c r="AA108" i="3"/>
  <c r="AA106" i="3"/>
  <c r="AA104" i="3"/>
  <c r="AA101" i="3"/>
  <c r="AA99" i="3"/>
  <c r="AA98" i="3"/>
  <c r="AA107" i="3"/>
  <c r="AA103" i="3"/>
  <c r="AA100" i="3"/>
  <c r="AA84" i="3"/>
  <c r="AA80" i="3"/>
  <c r="AA76" i="3"/>
  <c r="AA66" i="3"/>
  <c r="AA63" i="3"/>
  <c r="AA102" i="3"/>
  <c r="AA88" i="3"/>
  <c r="AA73" i="3"/>
  <c r="AA65" i="3"/>
  <c r="AR78" i="3" s="1"/>
  <c r="BK94" i="3" s="1"/>
  <c r="AA95" i="3"/>
  <c r="AA94" i="3"/>
  <c r="AA92" i="3"/>
  <c r="AA91" i="3"/>
  <c r="AA83" i="3"/>
  <c r="AA79" i="3"/>
  <c r="AA75" i="3"/>
  <c r="AA70" i="3"/>
  <c r="AA68" i="3"/>
  <c r="AR79" i="3" s="1"/>
  <c r="BK95" i="3" s="1"/>
  <c r="AA97" i="3"/>
  <c r="AA89" i="3"/>
  <c r="AA64" i="3"/>
  <c r="AA96" i="3"/>
  <c r="AA85" i="3"/>
  <c r="AA81" i="3"/>
  <c r="AA77" i="3"/>
  <c r="AA74" i="3"/>
  <c r="AR81" i="3" s="1"/>
  <c r="BK97" i="3" s="1"/>
  <c r="AA69" i="3"/>
  <c r="AA93" i="3"/>
  <c r="AA72" i="3"/>
  <c r="AA62" i="3"/>
  <c r="AA55" i="3"/>
  <c r="AA48" i="3"/>
  <c r="AA40" i="3"/>
  <c r="AA52" i="3"/>
  <c r="AA43" i="3"/>
  <c r="AA39" i="3"/>
  <c r="AA78" i="3"/>
  <c r="AA67" i="3"/>
  <c r="AA61" i="3"/>
  <c r="AA44" i="3"/>
  <c r="AR70" i="3" s="1"/>
  <c r="BJ93" i="3" s="1"/>
  <c r="AA36" i="3"/>
  <c r="AA90" i="3"/>
  <c r="AA59" i="3"/>
  <c r="AA57" i="3"/>
  <c r="AA54" i="3"/>
  <c r="AA53" i="3"/>
  <c r="AA50" i="3"/>
  <c r="AA47" i="3"/>
  <c r="AR71" i="3" s="1"/>
  <c r="BJ94" i="3" s="1"/>
  <c r="AA35" i="3"/>
  <c r="AR66" i="3" s="1"/>
  <c r="BI96" i="3" s="1"/>
  <c r="AA71" i="3"/>
  <c r="AA42" i="3"/>
  <c r="AA37" i="3"/>
  <c r="AA33" i="3"/>
  <c r="AA27" i="3"/>
  <c r="AA60" i="3"/>
  <c r="AA51" i="3"/>
  <c r="AA41" i="3"/>
  <c r="AR68" i="3" s="1"/>
  <c r="BI98" i="3" s="1"/>
  <c r="AA31" i="3"/>
  <c r="AA25" i="3"/>
  <c r="AA49" i="3"/>
  <c r="AA45" i="3"/>
  <c r="AA30" i="3"/>
  <c r="AA24" i="3"/>
  <c r="AA87" i="3"/>
  <c r="AA86" i="3"/>
  <c r="AA82" i="3"/>
  <c r="AA58" i="3"/>
  <c r="AA28" i="3"/>
  <c r="AA22" i="3"/>
  <c r="AL6" i="3"/>
  <c r="AR11" i="3" s="1"/>
  <c r="AX11" i="3" s="1"/>
  <c r="AC8" i="3"/>
  <c r="AB10" i="3"/>
  <c r="AB12" i="3"/>
  <c r="AE13" i="3"/>
  <c r="AC15" i="3"/>
  <c r="AA16" i="3"/>
  <c r="BF16" i="3"/>
  <c r="BL16" i="3" s="1"/>
  <c r="Z17" i="3"/>
  <c r="BB103" i="3"/>
  <c r="BG136" i="3"/>
  <c r="AB18" i="3"/>
  <c r="BJ138" i="3"/>
  <c r="BB119" i="3"/>
  <c r="AE20" i="3"/>
  <c r="BD20" i="3"/>
  <c r="BJ20" i="3" s="1"/>
  <c r="BI58" i="3" s="1"/>
  <c r="AC21" i="3"/>
  <c r="BD21" i="3"/>
  <c r="BJ21" i="3" s="1"/>
  <c r="BI59" i="3" s="1"/>
  <c r="AE22" i="3"/>
  <c r="BC22" i="3"/>
  <c r="BI22" i="3" s="1"/>
  <c r="BI54" i="3" s="1"/>
  <c r="BD23" i="3"/>
  <c r="BJ23" i="3" s="1"/>
  <c r="AE24" i="3"/>
  <c r="BC24" i="3"/>
  <c r="BI24" i="3" s="1"/>
  <c r="BI56" i="3" s="1"/>
  <c r="BJ144" i="3"/>
  <c r="BC118" i="3"/>
  <c r="AC26" i="3"/>
  <c r="BJ145" i="3"/>
  <c r="BC119" i="3"/>
  <c r="AC27" i="3"/>
  <c r="BC27" i="3"/>
  <c r="AB28" i="3"/>
  <c r="AA29" i="3"/>
  <c r="AC30" i="3"/>
  <c r="AB31" i="3"/>
  <c r="AA32" i="3"/>
  <c r="AB33" i="3"/>
  <c r="BG34" i="3"/>
  <c r="BM34" i="3" s="1"/>
  <c r="BG38" i="3"/>
  <c r="BM38" i="3" s="1"/>
  <c r="Z52" i="3"/>
  <c r="BE138" i="3"/>
  <c r="BB91" i="3"/>
  <c r="BF140" i="3"/>
  <c r="BC93" i="3"/>
  <c r="AB102" i="3"/>
  <c r="AB108" i="3"/>
  <c r="AB106" i="3"/>
  <c r="AB104" i="3"/>
  <c r="AB101" i="3"/>
  <c r="AB99" i="3"/>
  <c r="AB97" i="3"/>
  <c r="AB96" i="3"/>
  <c r="AB95" i="3"/>
  <c r="AB94" i="3"/>
  <c r="AB93" i="3"/>
  <c r="AB107" i="3"/>
  <c r="AB103" i="3"/>
  <c r="AB100" i="3"/>
  <c r="AB105" i="3"/>
  <c r="AB88" i="3"/>
  <c r="AB73" i="3"/>
  <c r="AB65" i="3"/>
  <c r="AB92" i="3"/>
  <c r="AB91" i="3"/>
  <c r="AB83" i="3"/>
  <c r="AB79" i="3"/>
  <c r="AB75" i="3"/>
  <c r="AB70" i="3"/>
  <c r="AB68" i="3"/>
  <c r="AB89" i="3"/>
  <c r="AB82" i="3"/>
  <c r="AB78" i="3"/>
  <c r="AB72" i="3"/>
  <c r="AB98" i="3"/>
  <c r="AB87" i="3"/>
  <c r="AB71" i="3"/>
  <c r="AB85" i="3"/>
  <c r="AB77" i="3"/>
  <c r="AB62" i="3"/>
  <c r="AB80" i="3"/>
  <c r="AB66" i="3"/>
  <c r="AB52" i="3"/>
  <c r="AB43" i="3"/>
  <c r="AB39" i="3"/>
  <c r="AB86" i="3"/>
  <c r="AB46" i="3"/>
  <c r="AB38" i="3"/>
  <c r="AB90" i="3"/>
  <c r="AB81" i="3"/>
  <c r="AB63" i="3"/>
  <c r="AB59" i="3"/>
  <c r="AB57" i="3"/>
  <c r="AB54" i="3"/>
  <c r="AB53" i="3"/>
  <c r="AB50" i="3"/>
  <c r="AB47" i="3"/>
  <c r="AB35" i="3"/>
  <c r="AB76" i="3"/>
  <c r="AB69" i="3"/>
  <c r="AB64" i="3"/>
  <c r="AB49" i="3"/>
  <c r="AB42" i="3"/>
  <c r="AB61" i="3"/>
  <c r="AB60" i="3"/>
  <c r="AB55" i="3"/>
  <c r="AB51" i="3"/>
  <c r="AB32" i="3"/>
  <c r="AB26" i="3"/>
  <c r="AS63" i="3" s="1"/>
  <c r="BI100" i="3" s="1"/>
  <c r="AB20" i="3"/>
  <c r="AB16" i="3"/>
  <c r="AB44" i="3"/>
  <c r="AB41" i="3"/>
  <c r="AB40" i="3"/>
  <c r="AB36" i="3"/>
  <c r="AB74" i="3"/>
  <c r="AB67" i="3"/>
  <c r="AB45" i="3"/>
  <c r="AB30" i="3"/>
  <c r="AB24" i="3"/>
  <c r="AB84" i="3"/>
  <c r="AB29" i="3"/>
  <c r="AB23" i="3"/>
  <c r="AS61" i="3" s="1"/>
  <c r="BH105" i="3" s="1"/>
  <c r="AB58" i="3"/>
  <c r="AB56" i="3"/>
  <c r="AB21" i="3"/>
  <c r="AM6" i="3"/>
  <c r="AS10" i="3" s="1"/>
  <c r="AY10" i="3" s="1"/>
  <c r="Z9" i="3"/>
  <c r="AC10" i="3"/>
  <c r="AC12" i="3"/>
  <c r="BM12" i="3"/>
  <c r="AJ13" i="3"/>
  <c r="AC16" i="3"/>
  <c r="AT58" i="3" s="1"/>
  <c r="BH109" i="3" s="1"/>
  <c r="AA17" i="3"/>
  <c r="AR59" i="3" s="1"/>
  <c r="BH96" i="3" s="1"/>
  <c r="BH136" i="3"/>
  <c r="BB110" i="3"/>
  <c r="AC18" i="3"/>
  <c r="AE19" i="3"/>
  <c r="AJ20" i="3"/>
  <c r="BG20" i="3"/>
  <c r="BM20" i="3" s="1"/>
  <c r="BF21" i="3"/>
  <c r="BL21" i="3" s="1"/>
  <c r="BE22" i="3"/>
  <c r="BK22" i="3" s="1"/>
  <c r="BE23" i="3"/>
  <c r="BK23" i="3" s="1"/>
  <c r="BD24" i="3"/>
  <c r="BJ24" i="3" s="1"/>
  <c r="BI60" i="3" s="1"/>
  <c r="AE25" i="3"/>
  <c r="BC25" i="3"/>
  <c r="BI25" i="3" s="1"/>
  <c r="BD26" i="3"/>
  <c r="BJ26" i="3" s="1"/>
  <c r="BI62" i="3" s="1"/>
  <c r="AE27" i="3"/>
  <c r="BF27" i="3"/>
  <c r="BL27" i="3" s="1"/>
  <c r="BI69" i="3" s="1"/>
  <c r="AE28" i="3"/>
  <c r="BC28" i="3"/>
  <c r="BI28" i="3" s="1"/>
  <c r="BD29" i="3"/>
  <c r="BJ29" i="3" s="1"/>
  <c r="AE30" i="3"/>
  <c r="BC30" i="3"/>
  <c r="BI30" i="3" s="1"/>
  <c r="AC32" i="3"/>
  <c r="AC33" i="3"/>
  <c r="BC33" i="3"/>
  <c r="BI33" i="3" s="1"/>
  <c r="BH34" i="3"/>
  <c r="BN34" i="3" s="1"/>
  <c r="BE100" i="3"/>
  <c r="BE86" i="3"/>
  <c r="BX41" i="3"/>
  <c r="BR41" i="3"/>
  <c r="BR57" i="3" s="1"/>
  <c r="AB48" i="3"/>
  <c r="AA56" i="3"/>
  <c r="AR74" i="3" s="1"/>
  <c r="BJ97" i="3" s="1"/>
  <c r="Z82" i="3"/>
  <c r="BG40" i="3"/>
  <c r="BM40" i="3" s="1"/>
  <c r="BH39" i="3"/>
  <c r="BN39" i="3" s="1"/>
  <c r="BC36" i="3"/>
  <c r="BI36" i="3" s="1"/>
  <c r="BD35" i="3"/>
  <c r="BJ35" i="3" s="1"/>
  <c r="BF40" i="3"/>
  <c r="BL40" i="3" s="1"/>
  <c r="BG39" i="3"/>
  <c r="BM39" i="3" s="1"/>
  <c r="BH38" i="3"/>
  <c r="BN38" i="3" s="1"/>
  <c r="BC40" i="3"/>
  <c r="BI40" i="3" s="1"/>
  <c r="BD39" i="3"/>
  <c r="BJ39" i="3" s="1"/>
  <c r="BE38" i="3"/>
  <c r="BK38" i="3" s="1"/>
  <c r="BF37" i="3"/>
  <c r="BL37" i="3" s="1"/>
  <c r="BG36" i="3"/>
  <c r="BM36" i="3" s="1"/>
  <c r="BH35" i="3"/>
  <c r="BN35" i="3" s="1"/>
  <c r="BC39" i="3"/>
  <c r="BI39" i="3" s="1"/>
  <c r="BD38" i="3"/>
  <c r="BJ38" i="3" s="1"/>
  <c r="BE37" i="3"/>
  <c r="BK37" i="3" s="1"/>
  <c r="BF36" i="3"/>
  <c r="BL36" i="3" s="1"/>
  <c r="BG35" i="3"/>
  <c r="BM35" i="3" s="1"/>
  <c r="BD40" i="3"/>
  <c r="BJ40" i="3" s="1"/>
  <c r="BE35" i="3"/>
  <c r="BK35" i="3" s="1"/>
  <c r="BF34" i="3"/>
  <c r="BL34" i="3" s="1"/>
  <c r="BG33" i="3"/>
  <c r="BM33" i="3" s="1"/>
  <c r="BH32" i="3"/>
  <c r="BN32" i="3" s="1"/>
  <c r="BC29" i="3"/>
  <c r="BI29" i="3" s="1"/>
  <c r="BD28" i="3"/>
  <c r="BJ28" i="3" s="1"/>
  <c r="BG27" i="3"/>
  <c r="BM27" i="3" s="1"/>
  <c r="BH26" i="3"/>
  <c r="BN26" i="3" s="1"/>
  <c r="BC23" i="3"/>
  <c r="BI23" i="3" s="1"/>
  <c r="BI55" i="3" s="1"/>
  <c r="BD22" i="3"/>
  <c r="BJ22" i="3" s="1"/>
  <c r="BE21" i="3"/>
  <c r="BK21" i="3" s="1"/>
  <c r="BH20" i="3"/>
  <c r="BN20" i="3" s="1"/>
  <c r="BC35" i="3"/>
  <c r="BI35" i="3" s="1"/>
  <c r="BE34" i="3"/>
  <c r="BK34" i="3" s="1"/>
  <c r="BD34" i="3"/>
  <c r="BJ34" i="3" s="1"/>
  <c r="BE33" i="3"/>
  <c r="BK33" i="3" s="1"/>
  <c r="BI68" i="3" s="1"/>
  <c r="BF32" i="3"/>
  <c r="BL32" i="3" s="1"/>
  <c r="BI73" i="3" s="1"/>
  <c r="BG31" i="3"/>
  <c r="BM31" i="3" s="1"/>
  <c r="BH30" i="3"/>
  <c r="BN30" i="3" s="1"/>
  <c r="BE27" i="3"/>
  <c r="BK27" i="3" s="1"/>
  <c r="BI63" i="3" s="1"/>
  <c r="BF26" i="3"/>
  <c r="BL26" i="3" s="1"/>
  <c r="BG25" i="3"/>
  <c r="BM25" i="3" s="1"/>
  <c r="BH24" i="3"/>
  <c r="BN24" i="3" s="1"/>
  <c r="BC21" i="3"/>
  <c r="BI21" i="3" s="1"/>
  <c r="BF20" i="3"/>
  <c r="BL20" i="3" s="1"/>
  <c r="BH37" i="3"/>
  <c r="BN37" i="3" s="1"/>
  <c r="BC34" i="3"/>
  <c r="BD33" i="3"/>
  <c r="BJ33" i="3" s="1"/>
  <c r="BE32" i="3"/>
  <c r="BK32" i="3" s="1"/>
  <c r="BI67" i="3" s="1"/>
  <c r="BW27" i="3" s="1"/>
  <c r="BF31" i="3"/>
  <c r="BL31" i="3" s="1"/>
  <c r="BI72" i="3" s="1"/>
  <c r="BG30" i="3"/>
  <c r="BM30" i="3" s="1"/>
  <c r="BH29" i="3"/>
  <c r="BN29" i="3" s="1"/>
  <c r="BD27" i="3"/>
  <c r="BJ27" i="3" s="1"/>
  <c r="BE26" i="3"/>
  <c r="BK26" i="3" s="1"/>
  <c r="BF25" i="3"/>
  <c r="BL25" i="3" s="1"/>
  <c r="BG24" i="3"/>
  <c r="BM24" i="3" s="1"/>
  <c r="BH23" i="3"/>
  <c r="BN23" i="3" s="1"/>
  <c r="BE20" i="3"/>
  <c r="BK20" i="3" s="1"/>
  <c r="BF38" i="3"/>
  <c r="BL38" i="3" s="1"/>
  <c r="BD37" i="3"/>
  <c r="BJ37" i="3" s="1"/>
  <c r="BH36" i="3"/>
  <c r="BN36" i="3" s="1"/>
  <c r="BC32" i="3"/>
  <c r="BI32" i="3" s="1"/>
  <c r="BD31" i="3"/>
  <c r="BJ31" i="3" s="1"/>
  <c r="BE30" i="3"/>
  <c r="BK30" i="3" s="1"/>
  <c r="BI65" i="3" s="1"/>
  <c r="BF29" i="3"/>
  <c r="BL29" i="3" s="1"/>
  <c r="BG28" i="3"/>
  <c r="BM28" i="3" s="1"/>
  <c r="BC26" i="3"/>
  <c r="BI26" i="3" s="1"/>
  <c r="BI57" i="3" s="1"/>
  <c r="BD25" i="3"/>
  <c r="BJ25" i="3" s="1"/>
  <c r="BI61" i="3" s="1"/>
  <c r="BE24" i="3"/>
  <c r="BK24" i="3" s="1"/>
  <c r="BF23" i="3"/>
  <c r="BL23" i="3" s="1"/>
  <c r="BG22" i="3"/>
  <c r="BM22" i="3" s="1"/>
  <c r="BH21" i="3"/>
  <c r="BN21" i="3" s="1"/>
  <c r="BC20" i="3"/>
  <c r="AC101" i="3"/>
  <c r="AC99" i="3"/>
  <c r="AC97" i="3"/>
  <c r="AC96" i="3"/>
  <c r="AC95" i="3"/>
  <c r="AC94" i="3"/>
  <c r="AC93" i="3"/>
  <c r="AC98" i="3"/>
  <c r="AC107" i="3"/>
  <c r="AT89" i="3" s="1"/>
  <c r="BL112" i="3" s="1"/>
  <c r="AC103" i="3"/>
  <c r="AC100" i="3"/>
  <c r="AC105" i="3"/>
  <c r="AC102" i="3"/>
  <c r="AC92" i="3"/>
  <c r="AC91" i="3"/>
  <c r="AC83" i="3"/>
  <c r="AC79" i="3"/>
  <c r="AC75" i="3"/>
  <c r="AC70" i="3"/>
  <c r="AC68" i="3"/>
  <c r="AT79" i="3" s="1"/>
  <c r="BK109" i="3" s="1"/>
  <c r="AC62" i="3"/>
  <c r="AT77" i="3" s="1"/>
  <c r="BK107" i="3" s="1"/>
  <c r="AC89" i="3"/>
  <c r="AC82" i="3"/>
  <c r="AC78" i="3"/>
  <c r="AC72" i="3"/>
  <c r="AC104" i="3"/>
  <c r="AC90" i="3"/>
  <c r="AC86" i="3"/>
  <c r="AC67" i="3"/>
  <c r="AC106" i="3"/>
  <c r="AC84" i="3"/>
  <c r="AC80" i="3"/>
  <c r="AC76" i="3"/>
  <c r="AC66" i="3"/>
  <c r="AC63" i="3"/>
  <c r="AC46" i="3"/>
  <c r="AC38" i="3"/>
  <c r="AT67" i="3" s="1"/>
  <c r="BI111" i="3" s="1"/>
  <c r="AC108" i="3"/>
  <c r="AC74" i="3"/>
  <c r="AC60" i="3"/>
  <c r="AC58" i="3"/>
  <c r="AC37" i="3"/>
  <c r="AC69" i="3"/>
  <c r="AC64" i="3"/>
  <c r="AC49" i="3"/>
  <c r="AC42" i="3"/>
  <c r="AC85" i="3"/>
  <c r="AC77" i="3"/>
  <c r="AC73" i="3"/>
  <c r="AC65" i="3"/>
  <c r="AC56" i="3"/>
  <c r="AC51" i="3"/>
  <c r="AC45" i="3"/>
  <c r="AC41" i="3"/>
  <c r="AC71" i="3"/>
  <c r="AC55" i="3"/>
  <c r="AC53" i="3"/>
  <c r="AC44" i="3"/>
  <c r="AC43" i="3"/>
  <c r="AC40" i="3"/>
  <c r="AC36" i="3"/>
  <c r="AC31" i="3"/>
  <c r="AC25" i="3"/>
  <c r="AC19" i="3"/>
  <c r="AC59" i="3"/>
  <c r="AC35" i="3"/>
  <c r="AC29" i="3"/>
  <c r="AC23" i="3"/>
  <c r="AC88" i="3"/>
  <c r="AC87" i="3"/>
  <c r="AC50" i="3"/>
  <c r="AC28" i="3"/>
  <c r="AC22" i="3"/>
  <c r="AC57" i="3"/>
  <c r="AC81" i="3"/>
  <c r="AC52" i="3"/>
  <c r="AC48" i="3"/>
  <c r="AC34" i="3"/>
  <c r="AN6" i="3"/>
  <c r="AT11" i="3" s="1"/>
  <c r="AZ11" i="3" s="1"/>
  <c r="AE8" i="3"/>
  <c r="AA9" i="3"/>
  <c r="AR56" i="3" s="1"/>
  <c r="BH93" i="3" s="1"/>
  <c r="Z11" i="3"/>
  <c r="AQ57" i="3" s="1"/>
  <c r="BH87" i="3" s="1"/>
  <c r="AK13" i="3"/>
  <c r="AS15" i="3" s="1"/>
  <c r="AY15" i="3" s="1"/>
  <c r="Z14" i="3"/>
  <c r="AE15" i="3"/>
  <c r="AB17" i="3"/>
  <c r="AE18" i="3"/>
  <c r="AJ19" i="3"/>
  <c r="AJ40" i="3" s="1"/>
  <c r="BC85" i="3"/>
  <c r="BE139" i="3"/>
  <c r="BG21" i="3"/>
  <c r="BM21" i="3" s="1"/>
  <c r="BE141" i="3"/>
  <c r="BC87" i="3"/>
  <c r="BF22" i="3"/>
  <c r="BL22" i="3" s="1"/>
  <c r="BE142" i="3"/>
  <c r="BC88" i="3"/>
  <c r="BG23" i="3"/>
  <c r="BM23" i="3" s="1"/>
  <c r="BF24" i="3"/>
  <c r="BL24" i="3" s="1"/>
  <c r="BE25" i="3"/>
  <c r="BK25" i="3" s="1"/>
  <c r="AJ26" i="3"/>
  <c r="BG26" i="3"/>
  <c r="BM26" i="3" s="1"/>
  <c r="BH27" i="3"/>
  <c r="BN27" i="3" s="1"/>
  <c r="BE28" i="3"/>
  <c r="BK28" i="3" s="1"/>
  <c r="BI64" i="3" s="1"/>
  <c r="BE29" i="3"/>
  <c r="BK29" i="3" s="1"/>
  <c r="BD30" i="3"/>
  <c r="BJ30" i="3" s="1"/>
  <c r="AE31" i="3"/>
  <c r="BC31" i="3"/>
  <c r="BI31" i="3" s="1"/>
  <c r="BD32" i="3"/>
  <c r="BJ32" i="3" s="1"/>
  <c r="AE33" i="3"/>
  <c r="BF33" i="3"/>
  <c r="BL33" i="3" s="1"/>
  <c r="BI74" i="3" s="1"/>
  <c r="BD36" i="3"/>
  <c r="BJ36" i="3" s="1"/>
  <c r="BF39" i="3"/>
  <c r="BL39" i="3" s="1"/>
  <c r="AE63" i="3"/>
  <c r="BH140" i="3"/>
  <c r="BC107" i="3"/>
  <c r="BG141" i="3"/>
  <c r="BC101" i="3"/>
  <c r="BF142" i="3"/>
  <c r="BC95" i="3"/>
  <c r="BC89" i="3"/>
  <c r="BE143" i="3"/>
  <c r="BE101" i="3"/>
  <c r="BE87" i="3"/>
  <c r="BE104" i="3"/>
  <c r="BE90" i="3"/>
  <c r="BW41" i="3"/>
  <c r="AL97" i="3"/>
  <c r="AL69" i="3"/>
  <c r="AL76" i="3"/>
  <c r="AL83" i="3"/>
  <c r="AL62" i="3"/>
  <c r="AT97" i="3"/>
  <c r="AT69" i="3"/>
  <c r="AT76" i="3"/>
  <c r="AT62" i="3"/>
  <c r="BJ140" i="3"/>
  <c r="BC114" i="3"/>
  <c r="BH142" i="3"/>
  <c r="BC109" i="3"/>
  <c r="BC103" i="3"/>
  <c r="BG143" i="3"/>
  <c r="BF144" i="3"/>
  <c r="BC97" i="3"/>
  <c r="BE145" i="3"/>
  <c r="BC91" i="3"/>
  <c r="BS41" i="3"/>
  <c r="BS57" i="3" s="1"/>
  <c r="BJ141" i="3"/>
  <c r="BC115" i="3"/>
  <c r="BC110" i="3"/>
  <c r="BH143" i="3"/>
  <c r="BC104" i="3"/>
  <c r="BG144" i="3"/>
  <c r="BF145" i="3"/>
  <c r="BC98" i="3"/>
  <c r="BT41" i="3"/>
  <c r="BT57" i="3" s="1"/>
  <c r="CF41" i="3" s="1"/>
  <c r="BT65" i="3" s="1"/>
  <c r="AO97" i="3"/>
  <c r="AO83" i="3"/>
  <c r="AO62" i="3"/>
  <c r="AO76" i="3"/>
  <c r="BE99" i="3"/>
  <c r="BE85" i="3"/>
  <c r="AP97" i="3"/>
  <c r="AP83" i="3"/>
  <c r="AP62" i="3"/>
  <c r="AP76" i="3"/>
  <c r="AP69" i="3"/>
  <c r="AB110" i="3"/>
  <c r="AM91" i="3"/>
  <c r="BJ137" i="3"/>
  <c r="BB118" i="3"/>
  <c r="BC106" i="3"/>
  <c r="BH139" i="3"/>
  <c r="BE140" i="3"/>
  <c r="BC86" i="3"/>
  <c r="BJ143" i="3"/>
  <c r="BC117" i="3"/>
  <c r="BC112" i="3"/>
  <c r="BH145" i="3"/>
  <c r="AO69" i="3"/>
  <c r="AD122" i="3"/>
  <c r="AD113" i="3"/>
  <c r="AD128" i="3"/>
  <c r="AD126" i="3"/>
  <c r="AD124" i="3"/>
  <c r="AD123" i="3"/>
  <c r="AD118" i="3"/>
  <c r="AD115" i="3"/>
  <c r="AD112" i="3"/>
  <c r="AD127" i="3"/>
  <c r="AD125" i="3"/>
  <c r="AD114" i="3"/>
  <c r="AD119" i="3"/>
  <c r="AD116" i="3"/>
  <c r="AD111" i="3"/>
  <c r="AD117" i="3"/>
  <c r="AD120" i="3"/>
  <c r="AD121" i="3"/>
  <c r="AD110" i="3"/>
  <c r="BO41" i="3"/>
  <c r="BO57" i="3" s="1"/>
  <c r="AQ83" i="3"/>
  <c r="BE103" i="3"/>
  <c r="BE89" i="3"/>
  <c r="AR69" i="3"/>
  <c r="AR97" i="3"/>
  <c r="AR83" i="3"/>
  <c r="AR62" i="3"/>
  <c r="AM97" i="3"/>
  <c r="AM76" i="3"/>
  <c r="AM83" i="3"/>
  <c r="AU97" i="3"/>
  <c r="AU76" i="3"/>
  <c r="AU83" i="3"/>
  <c r="AQ76" i="3"/>
  <c r="AQ97" i="3"/>
  <c r="AN97" i="3"/>
  <c r="AN76" i="3"/>
  <c r="AN83" i="3"/>
  <c r="AN69" i="3"/>
  <c r="AV76" i="3"/>
  <c r="AV83" i="3"/>
  <c r="AV69" i="3"/>
  <c r="AQ62" i="3"/>
  <c r="AU69" i="3"/>
  <c r="AR76" i="3"/>
  <c r="AV97" i="3"/>
  <c r="BE88" i="3"/>
  <c r="AE115" i="3"/>
  <c r="AV92" i="3" s="1"/>
  <c r="BM115" i="3" s="1"/>
  <c r="AP92" i="3"/>
  <c r="Z123" i="3"/>
  <c r="Z124" i="3"/>
  <c r="AC125" i="3"/>
  <c r="Z126" i="3"/>
  <c r="AC127" i="3"/>
  <c r="Z128" i="3"/>
  <c r="AE125" i="3"/>
  <c r="AE127" i="3"/>
  <c r="AB128" i="3"/>
  <c r="AC126" i="3"/>
  <c r="AE118" i="3"/>
  <c r="AE123" i="3"/>
  <c r="AE124" i="3"/>
  <c r="Z125" i="3"/>
  <c r="AE126" i="3"/>
  <c r="AS65" i="3" l="1"/>
  <c r="BI102" i="3" s="1"/>
  <c r="AQ59" i="3"/>
  <c r="BH89" i="3" s="1"/>
  <c r="CA41" i="3"/>
  <c r="BO65" i="3" s="1"/>
  <c r="AS84" i="3"/>
  <c r="BL100" i="3" s="1"/>
  <c r="AV86" i="3"/>
  <c r="BL116" i="3" s="1"/>
  <c r="AV91" i="3"/>
  <c r="BM114" i="3" s="1"/>
  <c r="AU60" i="3"/>
  <c r="AQ56" i="3"/>
  <c r="BH86" i="3" s="1"/>
  <c r="AS95" i="3"/>
  <c r="BM104" i="3" s="1"/>
  <c r="AT82" i="3"/>
  <c r="BK112" i="3" s="1"/>
  <c r="AS79" i="3"/>
  <c r="BK102" i="3" s="1"/>
  <c r="AR82" i="3"/>
  <c r="BK98" i="3" s="1"/>
  <c r="AQ88" i="3"/>
  <c r="BL90" i="3" s="1"/>
  <c r="AV80" i="3"/>
  <c r="BK117" i="3" s="1"/>
  <c r="AU72" i="3"/>
  <c r="AU77" i="3"/>
  <c r="CB41" i="3"/>
  <c r="BP65" i="3" s="1"/>
  <c r="AT81" i="3"/>
  <c r="BK111" i="3" s="1"/>
  <c r="AT84" i="3"/>
  <c r="BL107" i="3" s="1"/>
  <c r="AS74" i="3"/>
  <c r="BJ104" i="3" s="1"/>
  <c r="AR65" i="3"/>
  <c r="BI95" i="3" s="1"/>
  <c r="AR87" i="3"/>
  <c r="BL96" i="3" s="1"/>
  <c r="AR61" i="3"/>
  <c r="BH98" i="3" s="1"/>
  <c r="AQ63" i="3"/>
  <c r="BI86" i="3" s="1"/>
  <c r="AS7" i="3"/>
  <c r="AY7" i="3" s="1"/>
  <c r="BG126" i="3" s="1"/>
  <c r="AS9" i="3"/>
  <c r="AY9" i="3" s="1"/>
  <c r="AU78" i="3"/>
  <c r="AQ93" i="3"/>
  <c r="BM88" i="3" s="1"/>
  <c r="BF15" i="3"/>
  <c r="BL15" i="3" s="1"/>
  <c r="AT13" i="3"/>
  <c r="AZ13" i="3" s="1"/>
  <c r="AT63" i="3"/>
  <c r="BI107" i="3" s="1"/>
  <c r="AV57" i="3"/>
  <c r="BH115" i="3" s="1"/>
  <c r="AS87" i="3"/>
  <c r="BL103" i="3" s="1"/>
  <c r="AT60" i="3"/>
  <c r="BH111" i="3" s="1"/>
  <c r="AQ58" i="3"/>
  <c r="BH88" i="3" s="1"/>
  <c r="AT57" i="3"/>
  <c r="BH108" i="3" s="1"/>
  <c r="AS64" i="3"/>
  <c r="BI101" i="3" s="1"/>
  <c r="AQ72" i="3"/>
  <c r="BJ88" i="3" s="1"/>
  <c r="AQ87" i="3"/>
  <c r="BL89" i="3" s="1"/>
  <c r="AV63" i="3"/>
  <c r="BI114" i="3" s="1"/>
  <c r="AV82" i="3"/>
  <c r="BK119" i="3" s="1"/>
  <c r="AV9" i="3"/>
  <c r="BB9" i="3" s="1"/>
  <c r="BA116" i="3" s="1"/>
  <c r="AQ91" i="3"/>
  <c r="BM86" i="3" s="1"/>
  <c r="AT64" i="3"/>
  <c r="BI108" i="3" s="1"/>
  <c r="AT74" i="3"/>
  <c r="BJ111" i="3" s="1"/>
  <c r="AT86" i="3"/>
  <c r="BL109" i="3" s="1"/>
  <c r="AT59" i="3"/>
  <c r="BH110" i="3" s="1"/>
  <c r="AS68" i="3"/>
  <c r="BI105" i="3" s="1"/>
  <c r="AS71" i="3"/>
  <c r="BJ101" i="3" s="1"/>
  <c r="AS89" i="3"/>
  <c r="BL105" i="3" s="1"/>
  <c r="AV84" i="3"/>
  <c r="BL114" i="3" s="1"/>
  <c r="AV87" i="3"/>
  <c r="BL117" i="3" s="1"/>
  <c r="AU73" i="3"/>
  <c r="AT61" i="3"/>
  <c r="BH112" i="3" s="1"/>
  <c r="AV58" i="3"/>
  <c r="BH116" i="3" s="1"/>
  <c r="AQ61" i="3"/>
  <c r="BH91" i="3" s="1"/>
  <c r="AQ79" i="3"/>
  <c r="BK88" i="3" s="1"/>
  <c r="AQ78" i="3"/>
  <c r="BK87" i="3" s="1"/>
  <c r="AR58" i="3"/>
  <c r="BH95" i="3" s="1"/>
  <c r="AV68" i="3"/>
  <c r="BI119" i="3" s="1"/>
  <c r="AU86" i="3"/>
  <c r="AQ94" i="3"/>
  <c r="BM89" i="3" s="1"/>
  <c r="AU92" i="3"/>
  <c r="AV93" i="3"/>
  <c r="BM116" i="3" s="1"/>
  <c r="AT96" i="3"/>
  <c r="BM112" i="3" s="1"/>
  <c r="AU94" i="3"/>
  <c r="AS96" i="3"/>
  <c r="BM105" i="3" s="1"/>
  <c r="AS91" i="3"/>
  <c r="BM100" i="3" s="1"/>
  <c r="AS92" i="3"/>
  <c r="BM101" i="3" s="1"/>
  <c r="AV94" i="3"/>
  <c r="BM117" i="3" s="1"/>
  <c r="AV95" i="3"/>
  <c r="BM118" i="3" s="1"/>
  <c r="BH130" i="3"/>
  <c r="BA111" i="3"/>
  <c r="BA97" i="3"/>
  <c r="BF130" i="3"/>
  <c r="BJ129" i="3"/>
  <c r="BA117" i="3"/>
  <c r="BG134" i="3"/>
  <c r="BB101" i="3"/>
  <c r="BB116" i="3"/>
  <c r="BJ135" i="3"/>
  <c r="BW34" i="3"/>
  <c r="BQ34" i="3"/>
  <c r="BQ56" i="3" s="1"/>
  <c r="BV34" i="3"/>
  <c r="BP34" i="3"/>
  <c r="BP56" i="3" s="1"/>
  <c r="CD41" i="3"/>
  <c r="BR65" i="3" s="1"/>
  <c r="AS66" i="3"/>
  <c r="BI103" i="3" s="1"/>
  <c r="AS88" i="3"/>
  <c r="BL104" i="3" s="1"/>
  <c r="BP20" i="3"/>
  <c r="BP54" i="3" s="1"/>
  <c r="BV20" i="3"/>
  <c r="BC49" i="3"/>
  <c r="BC48" i="3"/>
  <c r="BC11" i="3"/>
  <c r="BI11" i="3" s="1"/>
  <c r="AQ6" i="3"/>
  <c r="AW6" i="3" s="1"/>
  <c r="BC9" i="3"/>
  <c r="BI9" i="3" s="1"/>
  <c r="BC7" i="3"/>
  <c r="BI7" i="3" s="1"/>
  <c r="BC6" i="3"/>
  <c r="BI6" i="3" s="1"/>
  <c r="AQ9" i="3"/>
  <c r="AW9" i="3" s="1"/>
  <c r="BC12" i="3"/>
  <c r="BI12" i="3" s="1"/>
  <c r="AQ11" i="3"/>
  <c r="AW11" i="3" s="1"/>
  <c r="BC10" i="3"/>
  <c r="BI10" i="3" s="1"/>
  <c r="BC8" i="3"/>
  <c r="BI8" i="3" s="1"/>
  <c r="AQ7" i="3"/>
  <c r="AW7" i="3" s="1"/>
  <c r="CJ9" i="3"/>
  <c r="AQ12" i="3"/>
  <c r="AW12" i="3" s="1"/>
  <c r="AQ82" i="3"/>
  <c r="BK91" i="3" s="1"/>
  <c r="AQ85" i="3"/>
  <c r="BL87" i="3" s="1"/>
  <c r="AQ86" i="3"/>
  <c r="BL88" i="3" s="1"/>
  <c r="AT71" i="3"/>
  <c r="BJ108" i="3" s="1"/>
  <c r="CE41" i="3"/>
  <c r="BS65" i="3" s="1"/>
  <c r="AV65" i="3"/>
  <c r="BI116" i="3" s="1"/>
  <c r="AV66" i="3"/>
  <c r="BI117" i="3" s="1"/>
  <c r="BA103" i="3"/>
  <c r="BG129" i="3"/>
  <c r="BA102" i="3"/>
  <c r="BG128" i="3"/>
  <c r="AU66" i="3"/>
  <c r="AU74" i="3"/>
  <c r="AV64" i="3"/>
  <c r="BI115" i="3" s="1"/>
  <c r="AU93" i="3"/>
  <c r="BR27" i="3"/>
  <c r="BR55" i="3" s="1"/>
  <c r="BH135" i="3"/>
  <c r="BB109" i="3"/>
  <c r="AV67" i="3"/>
  <c r="BI118" i="3" s="1"/>
  <c r="AV75" i="3"/>
  <c r="BJ119" i="3" s="1"/>
  <c r="AV85" i="3"/>
  <c r="BL115" i="3" s="1"/>
  <c r="AV88" i="3"/>
  <c r="BL118" i="3" s="1"/>
  <c r="BJ128" i="3"/>
  <c r="BP13" i="3"/>
  <c r="BP53" i="3" s="1"/>
  <c r="BV13" i="3"/>
  <c r="AU87" i="3"/>
  <c r="AT8" i="3"/>
  <c r="AZ8" i="3" s="1"/>
  <c r="AV14" i="3"/>
  <c r="BB14" i="3" s="1"/>
  <c r="AQ67" i="3"/>
  <c r="BI90" i="3" s="1"/>
  <c r="AV98" i="3"/>
  <c r="BN119" i="3" s="1"/>
  <c r="BB49" i="3"/>
  <c r="BG119" i="3" s="1"/>
  <c r="AQ95" i="3"/>
  <c r="BM90" i="3" s="1"/>
  <c r="AT66" i="3"/>
  <c r="BI110" i="3" s="1"/>
  <c r="AT70" i="3"/>
  <c r="BJ107" i="3" s="1"/>
  <c r="AT78" i="3"/>
  <c r="BK108" i="3" s="1"/>
  <c r="AT88" i="3"/>
  <c r="BL111" i="3" s="1"/>
  <c r="BS34" i="3"/>
  <c r="BS56" i="3" s="1"/>
  <c r="BY34" i="3"/>
  <c r="BO27" i="3"/>
  <c r="BO55" i="3" s="1"/>
  <c r="BU27" i="3"/>
  <c r="AS70" i="3"/>
  <c r="BJ100" i="3" s="1"/>
  <c r="AS72" i="3"/>
  <c r="BJ102" i="3" s="1"/>
  <c r="AS67" i="3"/>
  <c r="BI104" i="3" s="1"/>
  <c r="AS77" i="3"/>
  <c r="BK100" i="3" s="1"/>
  <c r="AR64" i="3"/>
  <c r="BI94" i="3" s="1"/>
  <c r="AT56" i="3"/>
  <c r="BH107" i="3" s="1"/>
  <c r="AR72" i="3"/>
  <c r="BJ95" i="3" s="1"/>
  <c r="AR88" i="3"/>
  <c r="BL97" i="3" s="1"/>
  <c r="AQ64" i="3"/>
  <c r="BI87" i="3" s="1"/>
  <c r="AQ66" i="3"/>
  <c r="BI89" i="3" s="1"/>
  <c r="AQ77" i="3"/>
  <c r="BK86" i="3" s="1"/>
  <c r="AQ75" i="3"/>
  <c r="BJ91" i="3" s="1"/>
  <c r="AQ80" i="3"/>
  <c r="BK89" i="3" s="1"/>
  <c r="AS58" i="3"/>
  <c r="BH102" i="3" s="1"/>
  <c r="AV74" i="3"/>
  <c r="BJ118" i="3" s="1"/>
  <c r="AV78" i="3"/>
  <c r="BK115" i="3" s="1"/>
  <c r="AV77" i="3"/>
  <c r="BK114" i="3" s="1"/>
  <c r="AV89" i="3"/>
  <c r="BL119" i="3" s="1"/>
  <c r="AQ8" i="3"/>
  <c r="AW8" i="3" s="1"/>
  <c r="BS6" i="3"/>
  <c r="BS52" i="3" s="1"/>
  <c r="BY6" i="3"/>
  <c r="AR8" i="3"/>
  <c r="AX8" i="3" s="1"/>
  <c r="AU71" i="3"/>
  <c r="AU85" i="3"/>
  <c r="BQ27" i="3"/>
  <c r="BQ55" i="3" s="1"/>
  <c r="CC27" i="3" s="1"/>
  <c r="BQ63" i="3" s="1"/>
  <c r="AS98" i="3"/>
  <c r="BN105" i="3" s="1"/>
  <c r="AY49" i="3"/>
  <c r="BG105" i="3" s="1"/>
  <c r="AU91" i="3"/>
  <c r="AU96" i="3"/>
  <c r="CC41" i="3"/>
  <c r="BQ65" i="3" s="1"/>
  <c r="AT75" i="3"/>
  <c r="BJ112" i="3" s="1"/>
  <c r="AT73" i="3"/>
  <c r="BJ110" i="3" s="1"/>
  <c r="AT80" i="3"/>
  <c r="BK110" i="3" s="1"/>
  <c r="BY27" i="3"/>
  <c r="BS27" i="3"/>
  <c r="BS55" i="3" s="1"/>
  <c r="BV27" i="3"/>
  <c r="BP27" i="3"/>
  <c r="BP55" i="3" s="1"/>
  <c r="BE12" i="3"/>
  <c r="BK12" i="3" s="1"/>
  <c r="BE48" i="3"/>
  <c r="AS11" i="3"/>
  <c r="AY11" i="3" s="1"/>
  <c r="BE10" i="3"/>
  <c r="BK10" i="3" s="1"/>
  <c r="BE49" i="3"/>
  <c r="BE8" i="3"/>
  <c r="BK8" i="3" s="1"/>
  <c r="AS6" i="3"/>
  <c r="AY6" i="3" s="1"/>
  <c r="AS12" i="3"/>
  <c r="AY12" i="3" s="1"/>
  <c r="BE11" i="3"/>
  <c r="BK11" i="3" s="1"/>
  <c r="AS8" i="3"/>
  <c r="AY8" i="3" s="1"/>
  <c r="BE7" i="3"/>
  <c r="BK7" i="3" s="1"/>
  <c r="BE9" i="3"/>
  <c r="BK9" i="3" s="1"/>
  <c r="BE6" i="3"/>
  <c r="BK6" i="3" s="1"/>
  <c r="AS73" i="3"/>
  <c r="BJ103" i="3" s="1"/>
  <c r="AS82" i="3"/>
  <c r="BK105" i="3" s="1"/>
  <c r="AS78" i="3"/>
  <c r="BK101" i="3" s="1"/>
  <c r="AS85" i="3"/>
  <c r="BL101" i="3" s="1"/>
  <c r="AV60" i="3"/>
  <c r="BH118" i="3" s="1"/>
  <c r="BD48" i="3"/>
  <c r="BD49" i="3"/>
  <c r="BD9" i="3"/>
  <c r="BJ9" i="3" s="1"/>
  <c r="BD7" i="3"/>
  <c r="BJ7" i="3" s="1"/>
  <c r="BD6" i="3"/>
  <c r="BJ6" i="3" s="1"/>
  <c r="AR7" i="3"/>
  <c r="AX7" i="3" s="1"/>
  <c r="BD12" i="3"/>
  <c r="BJ12" i="3" s="1"/>
  <c r="BD10" i="3"/>
  <c r="BJ10" i="3" s="1"/>
  <c r="AR6" i="3"/>
  <c r="AX6" i="3" s="1"/>
  <c r="AR9" i="3"/>
  <c r="AX9" i="3" s="1"/>
  <c r="BD8" i="3"/>
  <c r="BJ8" i="3" s="1"/>
  <c r="BD11" i="3"/>
  <c r="BJ11" i="3" s="1"/>
  <c r="AR10" i="3"/>
  <c r="AX10" i="3" s="1"/>
  <c r="AR73" i="3"/>
  <c r="BJ96" i="3" s="1"/>
  <c r="AR77" i="3"/>
  <c r="BK93" i="3" s="1"/>
  <c r="AR89" i="3"/>
  <c r="BL98" i="3" s="1"/>
  <c r="BX13" i="3"/>
  <c r="BR13" i="3"/>
  <c r="BR53" i="3" s="1"/>
  <c r="AQ81" i="3"/>
  <c r="BK90" i="3" s="1"/>
  <c r="AQ73" i="3"/>
  <c r="BJ89" i="3" s="1"/>
  <c r="AQ68" i="3"/>
  <c r="BI91" i="3" s="1"/>
  <c r="AS13" i="3"/>
  <c r="AY13" i="3" s="1"/>
  <c r="BE16" i="3"/>
  <c r="BK16" i="3" s="1"/>
  <c r="BE14" i="3"/>
  <c r="BK14" i="3" s="1"/>
  <c r="BE15" i="3"/>
  <c r="BK15" i="3" s="1"/>
  <c r="BE13" i="3"/>
  <c r="BK13" i="3" s="1"/>
  <c r="BE17" i="3"/>
  <c r="BK17" i="3" s="1"/>
  <c r="AS16" i="3"/>
  <c r="AY16" i="3" s="1"/>
  <c r="BL13" i="3"/>
  <c r="BE19" i="3"/>
  <c r="BK19" i="3" s="1"/>
  <c r="BE18" i="3"/>
  <c r="BK18" i="3" s="1"/>
  <c r="AV79" i="3"/>
  <c r="BK116" i="3" s="1"/>
  <c r="BG53" i="3"/>
  <c r="BI4" i="3"/>
  <c r="BO4" i="3" s="1"/>
  <c r="BU4" i="3" s="1"/>
  <c r="CA4" i="3" s="1"/>
  <c r="AU59" i="3"/>
  <c r="AU61" i="3"/>
  <c r="AU70" i="3"/>
  <c r="AU88" i="3"/>
  <c r="AV7" i="3"/>
  <c r="BB7" i="3" s="1"/>
  <c r="AU82" i="3"/>
  <c r="AT87" i="3"/>
  <c r="BL110" i="3" s="1"/>
  <c r="AV96" i="3"/>
  <c r="BM119" i="3" s="1"/>
  <c r="AS59" i="3"/>
  <c r="BH103" i="3" s="1"/>
  <c r="AV56" i="3"/>
  <c r="BH114" i="3" s="1"/>
  <c r="AT98" i="3"/>
  <c r="BN112" i="3" s="1"/>
  <c r="AZ49" i="3"/>
  <c r="BG112" i="3" s="1"/>
  <c r="BI70" i="3"/>
  <c r="BX27" i="3"/>
  <c r="BU34" i="3"/>
  <c r="BO34" i="3"/>
  <c r="BO56" i="3" s="1"/>
  <c r="BX20" i="3"/>
  <c r="BR20" i="3"/>
  <c r="BR54" i="3" s="1"/>
  <c r="AS60" i="3"/>
  <c r="BH104" i="3" s="1"/>
  <c r="AS80" i="3"/>
  <c r="BK103" i="3" s="1"/>
  <c r="AR84" i="3"/>
  <c r="BL93" i="3" s="1"/>
  <c r="AR63" i="3"/>
  <c r="BI93" i="3" s="1"/>
  <c r="AQ71" i="3"/>
  <c r="BJ87" i="3" s="1"/>
  <c r="AQ89" i="3"/>
  <c r="BL91" i="3" s="1"/>
  <c r="BT27" i="3"/>
  <c r="BT55" i="3" s="1"/>
  <c r="BZ27" i="3"/>
  <c r="AQ60" i="3"/>
  <c r="BH90" i="3" s="1"/>
  <c r="AV71" i="3"/>
  <c r="BJ115" i="3" s="1"/>
  <c r="AV70" i="3"/>
  <c r="BJ114" i="3" s="1"/>
  <c r="AQ10" i="3"/>
  <c r="AW10" i="3" s="1"/>
  <c r="AU57" i="3"/>
  <c r="AU79" i="3"/>
  <c r="AU89" i="3"/>
  <c r="BC17" i="3"/>
  <c r="BI17" i="3" s="1"/>
  <c r="BC18" i="3"/>
  <c r="BI18" i="3" s="1"/>
  <c r="AQ15" i="3"/>
  <c r="AW15" i="3" s="1"/>
  <c r="BJ13" i="3"/>
  <c r="BC19" i="3"/>
  <c r="BI19" i="3" s="1"/>
  <c r="AR14" i="3"/>
  <c r="AX14" i="3" s="1"/>
  <c r="AQ13" i="3"/>
  <c r="AW13" i="3" s="1"/>
  <c r="AU14" i="3"/>
  <c r="BA14" i="3" s="1"/>
  <c r="BI133" i="3" s="1"/>
  <c r="BC14" i="3"/>
  <c r="BI14" i="3" s="1"/>
  <c r="BC16" i="3"/>
  <c r="BI16" i="3" s="1"/>
  <c r="AV15" i="3"/>
  <c r="BB15" i="3" s="1"/>
  <c r="AQ16" i="3"/>
  <c r="AW16" i="3" s="1"/>
  <c r="AR15" i="3"/>
  <c r="AX15" i="3" s="1"/>
  <c r="AU15" i="3"/>
  <c r="BA15" i="3" s="1"/>
  <c r="BI134" i="3" s="1"/>
  <c r="BC15" i="3"/>
  <c r="BI15" i="3" s="1"/>
  <c r="AT15" i="3"/>
  <c r="AZ15" i="3" s="1"/>
  <c r="BC13" i="3"/>
  <c r="BI13" i="3" s="1"/>
  <c r="AU95" i="3"/>
  <c r="BF49" i="3"/>
  <c r="BF48" i="3"/>
  <c r="BF12" i="3"/>
  <c r="BL12" i="3" s="1"/>
  <c r="BF10" i="3"/>
  <c r="BL10" i="3" s="1"/>
  <c r="AT9" i="3"/>
  <c r="AZ9" i="3" s="1"/>
  <c r="BF8" i="3"/>
  <c r="BL8" i="3" s="1"/>
  <c r="AT7" i="3"/>
  <c r="AZ7" i="3" s="1"/>
  <c r="AT6" i="3"/>
  <c r="AZ6" i="3" s="1"/>
  <c r="BF11" i="3"/>
  <c r="BL11" i="3" s="1"/>
  <c r="AT10" i="3"/>
  <c r="AZ10" i="3" s="1"/>
  <c r="AT12" i="3"/>
  <c r="AZ12" i="3" s="1"/>
  <c r="BF9" i="3"/>
  <c r="BL9" i="3" s="1"/>
  <c r="BF7" i="3"/>
  <c r="BL7" i="3" s="1"/>
  <c r="BF6" i="3"/>
  <c r="BL6" i="3" s="1"/>
  <c r="BM6" i="3"/>
  <c r="AT72" i="3"/>
  <c r="BJ109" i="3" s="1"/>
  <c r="BT20" i="3"/>
  <c r="BT54" i="3" s="1"/>
  <c r="BZ20" i="3"/>
  <c r="CF20" i="3" s="1"/>
  <c r="BT62" i="3" s="1"/>
  <c r="AR67" i="3"/>
  <c r="BI97" i="3" s="1"/>
  <c r="AQ65" i="3"/>
  <c r="BI88" i="3" s="1"/>
  <c r="AS57" i="3"/>
  <c r="BH101" i="3" s="1"/>
  <c r="AV59" i="3"/>
  <c r="BH117" i="3" s="1"/>
  <c r="AV72" i="3"/>
  <c r="BJ116" i="3" s="1"/>
  <c r="BF135" i="3"/>
  <c r="BB95" i="3"/>
  <c r="BG58" i="3"/>
  <c r="BJ4" i="3"/>
  <c r="BP4" i="3" s="1"/>
  <c r="BV4" i="3" s="1"/>
  <c r="CB4" i="3" s="1"/>
  <c r="AQ14" i="3"/>
  <c r="AW14" i="3" s="1"/>
  <c r="BG16" i="3"/>
  <c r="BM16" i="3" s="1"/>
  <c r="BG15" i="3"/>
  <c r="BM15" i="3" s="1"/>
  <c r="BG13" i="3"/>
  <c r="BM13" i="3" s="1"/>
  <c r="BG17" i="3"/>
  <c r="BM17" i="3" s="1"/>
  <c r="BG18" i="3"/>
  <c r="BM18" i="3" s="1"/>
  <c r="BG14" i="3"/>
  <c r="BM14" i="3" s="1"/>
  <c r="BG19" i="3"/>
  <c r="BM19" i="3" s="1"/>
  <c r="AU13" i="3"/>
  <c r="BA13" i="3" s="1"/>
  <c r="BI132" i="3" s="1"/>
  <c r="AU67" i="3"/>
  <c r="AU68" i="3"/>
  <c r="BZ34" i="3"/>
  <c r="BT34" i="3"/>
  <c r="BT56" i="3" s="1"/>
  <c r="AR98" i="3"/>
  <c r="BN98" i="3" s="1"/>
  <c r="AX49" i="3"/>
  <c r="BG98" i="3" s="1"/>
  <c r="AR80" i="3"/>
  <c r="BK96" i="3" s="1"/>
  <c r="BH16" i="3"/>
  <c r="BN16" i="3" s="1"/>
  <c r="BH15" i="3"/>
  <c r="BN15" i="3" s="1"/>
  <c r="BH13" i="3"/>
  <c r="BN13" i="3" s="1"/>
  <c r="BH17" i="3"/>
  <c r="BN17" i="3" s="1"/>
  <c r="BH18" i="3"/>
  <c r="BN18" i="3" s="1"/>
  <c r="BH14" i="3"/>
  <c r="BN14" i="3" s="1"/>
  <c r="AV13" i="3"/>
  <c r="BB13" i="3" s="1"/>
  <c r="BH19" i="3"/>
  <c r="BN19" i="3" s="1"/>
  <c r="AQ96" i="3"/>
  <c r="BM91" i="3" s="1"/>
  <c r="BS20" i="3"/>
  <c r="BS54" i="3" s="1"/>
  <c r="BY20" i="3"/>
  <c r="AT68" i="3"/>
  <c r="BI112" i="3" s="1"/>
  <c r="AT85" i="3"/>
  <c r="BL108" i="3" s="1"/>
  <c r="BW20" i="3"/>
  <c r="BQ20" i="3"/>
  <c r="BQ54" i="3" s="1"/>
  <c r="AT65" i="3"/>
  <c r="BI109" i="3" s="1"/>
  <c r="BI20" i="3"/>
  <c r="BI53" i="3" s="1"/>
  <c r="AJ34" i="3"/>
  <c r="BI34" i="3" s="1"/>
  <c r="AS81" i="3"/>
  <c r="BK104" i="3" s="1"/>
  <c r="AS75" i="3"/>
  <c r="BJ105" i="3" s="1"/>
  <c r="AS86" i="3"/>
  <c r="BL102" i="3" s="1"/>
  <c r="BU20" i="3"/>
  <c r="BO20" i="3"/>
  <c r="BO54" i="3" s="1"/>
  <c r="AR75" i="3"/>
  <c r="BJ98" i="3" s="1"/>
  <c r="AR86" i="3"/>
  <c r="BL95" i="3" s="1"/>
  <c r="AR85" i="3"/>
  <c r="BL94" i="3" s="1"/>
  <c r="BR34" i="3"/>
  <c r="BR56" i="3" s="1"/>
  <c r="BX34" i="3"/>
  <c r="AS56" i="3"/>
  <c r="BH100" i="3" s="1"/>
  <c r="AQ70" i="3"/>
  <c r="BJ86" i="3" s="1"/>
  <c r="AQ74" i="3"/>
  <c r="BJ90" i="3" s="1"/>
  <c r="AQ84" i="3"/>
  <c r="BL86" i="3" s="1"/>
  <c r="AQ98" i="3"/>
  <c r="BN91" i="3" s="1"/>
  <c r="AW49" i="3"/>
  <c r="BG91" i="3" s="1"/>
  <c r="BH48" i="3"/>
  <c r="BH49" i="3"/>
  <c r="BH8" i="3"/>
  <c r="BN8" i="3" s="1"/>
  <c r="AV6" i="3"/>
  <c r="BB6" i="3" s="1"/>
  <c r="BH6" i="3"/>
  <c r="BN6" i="3" s="1"/>
  <c r="AV12" i="3"/>
  <c r="BB12" i="3" s="1"/>
  <c r="BH7" i="3"/>
  <c r="BN7" i="3" s="1"/>
  <c r="BH11" i="3"/>
  <c r="BN11" i="3" s="1"/>
  <c r="BH9" i="3"/>
  <c r="BN9" i="3" s="1"/>
  <c r="AV8" i="3"/>
  <c r="BB8" i="3" s="1"/>
  <c r="BH12" i="3"/>
  <c r="BN12" i="3" s="1"/>
  <c r="AV11" i="3"/>
  <c r="BB11" i="3" s="1"/>
  <c r="BH10" i="3"/>
  <c r="BN10" i="3" s="1"/>
  <c r="AV61" i="3"/>
  <c r="BH119" i="3" s="1"/>
  <c r="AV73" i="3"/>
  <c r="BJ117" i="3" s="1"/>
  <c r="AV81" i="3"/>
  <c r="BK118" i="3" s="1"/>
  <c r="AT14" i="3"/>
  <c r="AZ14" i="3" s="1"/>
  <c r="AS14" i="3"/>
  <c r="AY14" i="3" s="1"/>
  <c r="BF132" i="3"/>
  <c r="BB92" i="3"/>
  <c r="AR12" i="3"/>
  <c r="AX12" i="3" s="1"/>
  <c r="AU58" i="3"/>
  <c r="AU56" i="3"/>
  <c r="AU98" i="3"/>
  <c r="BA49" i="3"/>
  <c r="AU81" i="3"/>
  <c r="CB27" i="3" l="1"/>
  <c r="BP63" i="3" s="1"/>
  <c r="CB34" i="3"/>
  <c r="BP64" i="3" s="1"/>
  <c r="CC20" i="3"/>
  <c r="BQ62" i="3" s="1"/>
  <c r="CD20" i="3"/>
  <c r="BR62" i="3" s="1"/>
  <c r="CE27" i="3"/>
  <c r="BS63" i="3" s="1"/>
  <c r="CA34" i="3"/>
  <c r="BO64" i="3" s="1"/>
  <c r="CD13" i="3"/>
  <c r="BR61" i="3" s="1"/>
  <c r="BH132" i="3"/>
  <c r="BB106" i="3"/>
  <c r="BA100" i="3"/>
  <c r="CF34" i="3"/>
  <c r="BT64" i="3" s="1"/>
  <c r="CC34" i="3"/>
  <c r="BQ64" i="3" s="1"/>
  <c r="CA20" i="3"/>
  <c r="BO62" i="3" s="1"/>
  <c r="CE20" i="3"/>
  <c r="BS62" i="3" s="1"/>
  <c r="BH133" i="3"/>
  <c r="BB107" i="3"/>
  <c r="BE135" i="3"/>
  <c r="BB88" i="3"/>
  <c r="BJ134" i="3"/>
  <c r="BB115" i="3"/>
  <c r="BE134" i="3"/>
  <c r="BB87" i="3"/>
  <c r="BE129" i="3"/>
  <c r="BA89" i="3"/>
  <c r="CD27" i="3"/>
  <c r="BR63" i="3" s="1"/>
  <c r="BQ13" i="3"/>
  <c r="BQ53" i="3" s="1"/>
  <c r="BW13" i="3"/>
  <c r="CC13" i="3" s="1"/>
  <c r="BQ61" i="3" s="1"/>
  <c r="BW6" i="3"/>
  <c r="BQ6" i="3"/>
  <c r="BQ52" i="3" s="1"/>
  <c r="BG130" i="3"/>
  <c r="BA104" i="3"/>
  <c r="CB13" i="3"/>
  <c r="BP61" i="3" s="1"/>
  <c r="BE125" i="3"/>
  <c r="BA85" i="3"/>
  <c r="BF125" i="3"/>
  <c r="BA92" i="3"/>
  <c r="BT6" i="3"/>
  <c r="BT52" i="3" s="1"/>
  <c r="BZ6" i="3"/>
  <c r="BA106" i="3"/>
  <c r="BH125" i="3"/>
  <c r="BA114" i="3"/>
  <c r="BJ126" i="3"/>
  <c r="BG127" i="3"/>
  <c r="BA101" i="3"/>
  <c r="CA27" i="3"/>
  <c r="BO63" i="3" s="1"/>
  <c r="BE130" i="3"/>
  <c r="BA90" i="3"/>
  <c r="BA107" i="3"/>
  <c r="BH126" i="3"/>
  <c r="BO13" i="3"/>
  <c r="BO53" i="3" s="1"/>
  <c r="BU13" i="3"/>
  <c r="CA13" i="3" s="1"/>
  <c r="BO61" i="3" s="1"/>
  <c r="BB99" i="3"/>
  <c r="BG132" i="3"/>
  <c r="BA98" i="3"/>
  <c r="BF131" i="3"/>
  <c r="BE133" i="3"/>
  <c r="BB86" i="3"/>
  <c r="BH134" i="3"/>
  <c r="BB108" i="3"/>
  <c r="BF129" i="3"/>
  <c r="BA96" i="3"/>
  <c r="BF126" i="3"/>
  <c r="BA93" i="3"/>
  <c r="BA105" i="3"/>
  <c r="BG131" i="3"/>
  <c r="BF127" i="3"/>
  <c r="BA94" i="3"/>
  <c r="CE34" i="3"/>
  <c r="BS64" i="3" s="1"/>
  <c r="BA88" i="3"/>
  <c r="BE128" i="3"/>
  <c r="BJ131" i="3"/>
  <c r="BA119" i="3"/>
  <c r="BJ130" i="3"/>
  <c r="BA118" i="3"/>
  <c r="BJ125" i="3"/>
  <c r="BA113" i="3"/>
  <c r="BJ132" i="3"/>
  <c r="BB113" i="3"/>
  <c r="BY13" i="3"/>
  <c r="BS13" i="3"/>
  <c r="BS53" i="3" s="1"/>
  <c r="BR6" i="3"/>
  <c r="BR52" i="3" s="1"/>
  <c r="BX6" i="3"/>
  <c r="CD6" i="3" s="1"/>
  <c r="BR60" i="3" s="1"/>
  <c r="BA109" i="3"/>
  <c r="BH128" i="3"/>
  <c r="BE132" i="3"/>
  <c r="BB85" i="3"/>
  <c r="CF27" i="3"/>
  <c r="BT63" i="3" s="1"/>
  <c r="BB102" i="3"/>
  <c r="BG135" i="3"/>
  <c r="BG125" i="3"/>
  <c r="BA99" i="3"/>
  <c r="CE6" i="3"/>
  <c r="BS60" i="3" s="1"/>
  <c r="BE131" i="3"/>
  <c r="BA91" i="3"/>
  <c r="CB20" i="3"/>
  <c r="BP62" i="3" s="1"/>
  <c r="BT13" i="3"/>
  <c r="BT53" i="3" s="1"/>
  <c r="BZ13" i="3"/>
  <c r="BF133" i="3"/>
  <c r="BB93" i="3"/>
  <c r="BB114" i="3"/>
  <c r="BJ133" i="3"/>
  <c r="BP6" i="3"/>
  <c r="BP52" i="3" s="1"/>
  <c r="BV6" i="3"/>
  <c r="CB6" i="3" s="1"/>
  <c r="BP60" i="3" s="1"/>
  <c r="BB100" i="3"/>
  <c r="BG133" i="3"/>
  <c r="BJ127" i="3"/>
  <c r="BA115" i="3"/>
  <c r="CD34" i="3"/>
  <c r="BR64" i="3" s="1"/>
  <c r="BA112" i="3"/>
  <c r="BH131" i="3"/>
  <c r="BF134" i="3"/>
  <c r="BB94" i="3"/>
  <c r="BF128" i="3"/>
  <c r="BA95" i="3"/>
  <c r="BE127" i="3"/>
  <c r="BA87" i="3"/>
  <c r="BA108" i="3"/>
  <c r="BH127" i="3"/>
  <c r="BE126" i="3"/>
  <c r="BA86" i="3"/>
  <c r="BO6" i="3"/>
  <c r="BO52" i="3" s="1"/>
  <c r="BU6" i="3"/>
  <c r="BH129" i="3"/>
  <c r="BA110" i="3"/>
  <c r="CC6" i="3" l="1"/>
  <c r="BQ60" i="3" s="1"/>
  <c r="CF6" i="3"/>
  <c r="BT60" i="3" s="1"/>
  <c r="CA6" i="3"/>
  <c r="BO60" i="3" s="1"/>
  <c r="CF13" i="3"/>
  <c r="BT61" i="3" s="1"/>
  <c r="CE13" i="3"/>
  <c r="BS61" i="3" s="1"/>
  <c r="F37" i="1" l="1"/>
  <c r="F36" i="1"/>
  <c r="F38" i="1" s="1"/>
  <c r="F33" i="1" l="1"/>
</calcChain>
</file>

<file path=xl/sharedStrings.xml><?xml version="1.0" encoding="utf-8"?>
<sst xmlns="http://schemas.openxmlformats.org/spreadsheetml/2006/main" count="7878" uniqueCount="2379">
  <si>
    <t>Sample Collection Date</t>
  </si>
  <si>
    <t>Extraction Date</t>
  </si>
  <si>
    <t>Sequence No.</t>
  </si>
  <si>
    <t>Sequence Date</t>
  </si>
  <si>
    <t>Matrix / Adsorbent</t>
  </si>
  <si>
    <t>Instrument</t>
  </si>
  <si>
    <t>Instrument Operator</t>
  </si>
  <si>
    <t>Primary Analyst</t>
  </si>
  <si>
    <t>Secondary Analyst</t>
  </si>
  <si>
    <t>Project Folder (.PRO)</t>
  </si>
  <si>
    <t>Sequence File (.spl)</t>
  </si>
  <si>
    <t>Processing Method (.mdb)</t>
  </si>
  <si>
    <t>TQXS#2</t>
  </si>
  <si>
    <t>LRTD PFAS Research_2023</t>
  </si>
  <si>
    <t>PFAS30_27JUL2023_50mm XS2</t>
  </si>
  <si>
    <t>PFAS30_01SEP2023_50mm XS2</t>
  </si>
  <si>
    <t>PFCs-2024</t>
  </si>
  <si>
    <t>PFCs-8328-50mm-Limited-04202024</t>
  </si>
  <si>
    <t>PFCs-8328-50mm-Limited-05112024</t>
  </si>
  <si>
    <t>TQXS2_06NOV2023_Kinetics4_ASB</t>
  </si>
  <si>
    <t>PFCs-8328-50mm-10072023_ASB</t>
  </si>
  <si>
    <t>07/2023</t>
  </si>
  <si>
    <t>5, 6, Controls</t>
  </si>
  <si>
    <t>MQ / S2, S3, IX, H</t>
  </si>
  <si>
    <t>Experiment</t>
  </si>
  <si>
    <t>Kinetics</t>
  </si>
  <si>
    <t>Isotherm</t>
  </si>
  <si>
    <t>MQ / GenX – GAC, IX</t>
  </si>
  <si>
    <t>MQ / GenX – S1, S2; PFOA – S2, S3</t>
  </si>
  <si>
    <t>MQ / PFOA – IX</t>
  </si>
  <si>
    <t>Quattro</t>
  </si>
  <si>
    <t>030124_MQ_S2_ASB</t>
  </si>
  <si>
    <t>031124_MQ4_AC</t>
  </si>
  <si>
    <t>032124_MQ_GACReprep_AC</t>
  </si>
  <si>
    <t>032824_MQ_ASB</t>
  </si>
  <si>
    <t>041124_Rerun_MQ_Seq2_ASB</t>
  </si>
  <si>
    <t>041624_Rerun_MQ_Seq3_AC</t>
  </si>
  <si>
    <t>050924_MQRerun_full_ASB</t>
  </si>
  <si>
    <t>20240522_MQRerunSamples_AC</t>
  </si>
  <si>
    <t>Experiment Sample Batch</t>
  </si>
  <si>
    <t>Regeneration</t>
  </si>
  <si>
    <t>Total Sequences</t>
  </si>
  <si>
    <t>DEFINITIONS</t>
  </si>
  <si>
    <t>Abbreviation</t>
  </si>
  <si>
    <t>Classification</t>
  </si>
  <si>
    <t>Descriptor</t>
  </si>
  <si>
    <t>Matrix</t>
  </si>
  <si>
    <t>GAC</t>
  </si>
  <si>
    <t>MQ</t>
  </si>
  <si>
    <t>S1</t>
  </si>
  <si>
    <t>Adsorbent</t>
  </si>
  <si>
    <t>StyDex-1</t>
  </si>
  <si>
    <t>S2</t>
  </si>
  <si>
    <t>StyDex-2</t>
  </si>
  <si>
    <t>S3</t>
  </si>
  <si>
    <t>StyDex-3</t>
  </si>
  <si>
    <t>H</t>
  </si>
  <si>
    <t>Hydrogel</t>
  </si>
  <si>
    <t>IX</t>
  </si>
  <si>
    <t>Ion exchange</t>
  </si>
  <si>
    <t>Granulated activated carbon</t>
  </si>
  <si>
    <t>PFOA</t>
  </si>
  <si>
    <t>GenX, HFPO-DA</t>
  </si>
  <si>
    <t>Analyte</t>
  </si>
  <si>
    <t>Perfluorooctanoic acid</t>
  </si>
  <si>
    <t>Hexafluoropropylene oxide dimer acid</t>
  </si>
  <si>
    <t>Total Samples</t>
  </si>
  <si>
    <t>Kinetics Samples</t>
  </si>
  <si>
    <t>Isotherm Samples</t>
  </si>
  <si>
    <t>Regeneration Samples</t>
  </si>
  <si>
    <t>2, 3, 5, 6</t>
  </si>
  <si>
    <t>5, 2</t>
  </si>
  <si>
    <t>2, 4</t>
  </si>
  <si>
    <t>By matrix, see ELN.</t>
  </si>
  <si>
    <t>Micro</t>
  </si>
  <si>
    <t>TQXS#1</t>
  </si>
  <si>
    <t>LRTD_PFAS2023</t>
  </si>
  <si>
    <t>LRTD PFAS 2024</t>
  </si>
  <si>
    <t>27DEC2023b_Regen MeOH+AA_ASB</t>
  </si>
  <si>
    <t>PFAS30_13DEC2023_50mm_AH_DRTE</t>
  </si>
  <si>
    <t>PFCs-8328-50mm-Limited-03312024-ASB</t>
  </si>
  <si>
    <t>PFCs-8328-50mm-Limited-04122024-ASB</t>
  </si>
  <si>
    <t>LRTD PFAS Research_2024</t>
  </si>
  <si>
    <t>PFCs-2023</t>
  </si>
  <si>
    <t>032224_GACPFOA_AC</t>
  </si>
  <si>
    <t>060524_Isotherm_10ppm_ASB</t>
  </si>
  <si>
    <t>061824_Isotherm_10ppm_AC</t>
  </si>
  <si>
    <t>070124_Isotherm_10ppmReRun_AC</t>
  </si>
  <si>
    <t>PFCs-8328-50mm-Limited-PFOA-GenX-01162024</t>
  </si>
  <si>
    <t>PFCs-8328-50mm-Limited-09122023</t>
  </si>
  <si>
    <t>*Bold text above indicates external validation package.</t>
  </si>
  <si>
    <t>Initial Volume (L)</t>
  </si>
  <si>
    <t>Final Volume (L)</t>
  </si>
  <si>
    <t>Dry %</t>
  </si>
  <si>
    <t>Sample ID</t>
  </si>
  <si>
    <t>HFPO-DA</t>
  </si>
  <si>
    <t>PFBS</t>
  </si>
  <si>
    <t>PFNA</t>
  </si>
  <si>
    <t>PFHxS</t>
  </si>
  <si>
    <t>TPFHxS</t>
  </si>
  <si>
    <t>M3HFPO-DA</t>
  </si>
  <si>
    <t>M8PFOA</t>
  </si>
  <si>
    <t>M9PFNA</t>
  </si>
  <si>
    <t>M3PFBS</t>
  </si>
  <si>
    <t>M3PFHxS</t>
  </si>
  <si>
    <t>QA/QC Exceedances</t>
  </si>
  <si>
    <t>-</t>
  </si>
  <si>
    <t>Blank1</t>
  </si>
  <si>
    <t xml:space="preserve">    </t>
  </si>
  <si>
    <t>INDIVIDUAL VALUES</t>
  </si>
  <si>
    <t>Conc (ppt)</t>
  </si>
  <si>
    <t>Removal (%)</t>
  </si>
  <si>
    <t>MEAN</t>
  </si>
  <si>
    <t>Kinetics Calculations - Pseudo Second Order</t>
  </si>
  <si>
    <t>Blank2</t>
  </si>
  <si>
    <t>Elapsed Time (min)</t>
  </si>
  <si>
    <t>Conc (ng/L)</t>
  </si>
  <si>
    <t>C/C0</t>
  </si>
  <si>
    <t>qt (mg/g)</t>
  </si>
  <si>
    <t>t/qt</t>
  </si>
  <si>
    <t>Slope, 1/qe</t>
  </si>
  <si>
    <t>Intercept, k-1 qe-2</t>
  </si>
  <si>
    <t>Psuedo-second order rate constant, k2 (g mg-1 min-1)</t>
  </si>
  <si>
    <t>Volume (L)</t>
  </si>
  <si>
    <t>Blank3</t>
  </si>
  <si>
    <t>1 MilliQ None 0 (initial)</t>
  </si>
  <si>
    <t>Mass (g)</t>
  </si>
  <si>
    <t>Blank4</t>
  </si>
  <si>
    <t>2 MilliQ None 0 (initial)</t>
  </si>
  <si>
    <t>Control</t>
  </si>
  <si>
    <t>--</t>
  </si>
  <si>
    <t>Adsorbent loading (mg/L)</t>
  </si>
  <si>
    <t>CAL BLANK (CCB)</t>
  </si>
  <si>
    <t>3 MilliQ None 24 h</t>
  </si>
  <si>
    <t>5 ng/L PFAC30 06.08.23</t>
  </si>
  <si>
    <t xml:space="preserve">   Native Rec LOW </t>
  </si>
  <si>
    <t>4 MilliQ None 24 h</t>
  </si>
  <si>
    <t>10 ng/L PFAC30 06.08.23</t>
  </si>
  <si>
    <t>5 MilliQ StyDex-1 15 min</t>
  </si>
  <si>
    <t>20 ng/L PFAC30</t>
  </si>
  <si>
    <t>6 MilliQ StyDex-1 15 min</t>
  </si>
  <si>
    <t>50 ng/L PFAC30</t>
  </si>
  <si>
    <t>7 MilliQ StyDex-1 15 min</t>
  </si>
  <si>
    <t>100 ng/L PFAC30</t>
  </si>
  <si>
    <t>8 MilliQ StyDex-1 30 min</t>
  </si>
  <si>
    <t>200 ng/L PFAC30</t>
  </si>
  <si>
    <t>9 MilliQ StyDex-1 30 min</t>
  </si>
  <si>
    <t>400 ng/L PFAC30</t>
  </si>
  <si>
    <t>10 MilliQ StyDex-1 30 min</t>
  </si>
  <si>
    <t>1000 ng/L PFAC30</t>
  </si>
  <si>
    <t>11 MilliQ StyDex-1 1 h</t>
  </si>
  <si>
    <t>2000 ng/L PFAC30</t>
  </si>
  <si>
    <t>12 MilliQ StyDex-1 1 h</t>
  </si>
  <si>
    <t>4000 ng/L PFAC30</t>
  </si>
  <si>
    <t>13 MilliQ StyDex-1 1 h</t>
  </si>
  <si>
    <t>8000 ng/L PFAC30</t>
  </si>
  <si>
    <t>14 MilliQ StyDex-1 4 h</t>
  </si>
  <si>
    <t>10000 ng/L PFAC30</t>
  </si>
  <si>
    <t>15 MilliQ StyDex-1 4 h</t>
  </si>
  <si>
    <t>15000 ng/L PFAC30</t>
  </si>
  <si>
    <t xml:space="preserve">  Analyte &lt;MRL  </t>
  </si>
  <si>
    <t>16 MilliQ StyDex-1 4 h</t>
  </si>
  <si>
    <t>Blank5</t>
  </si>
  <si>
    <t>17 MilliQ StyDex-1 8 h</t>
  </si>
  <si>
    <t>g mg-1 min-1</t>
  </si>
  <si>
    <t>Blank6</t>
  </si>
  <si>
    <t>18 MilliQ StyDex-1 8 h</t>
  </si>
  <si>
    <t>CCV 2000 ng/L PFAC30</t>
  </si>
  <si>
    <t>19 MilliQ StyDex-1 8 h</t>
  </si>
  <si>
    <t>ICV 2000 ng/L PFAC24 May25EL</t>
  </si>
  <si>
    <t>20 MilliQ StyDex-1 24 h</t>
  </si>
  <si>
    <t>Blank7</t>
  </si>
  <si>
    <t>21 MilliQ StyDex-1 24 h</t>
  </si>
  <si>
    <t>CCB1</t>
  </si>
  <si>
    <t>22 MilliQ StyDex-1 24 h</t>
  </si>
  <si>
    <t>CCB2</t>
  </si>
  <si>
    <t>23 MilliQ StyDex-2 15 min</t>
  </si>
  <si>
    <t>Blank8</t>
  </si>
  <si>
    <t>24 MilliQ StyDex-2 15 min</t>
  </si>
  <si>
    <t>LRB 1</t>
  </si>
  <si>
    <t xml:space="preserve"> LRB &gt;1/2MRL   </t>
  </si>
  <si>
    <t>25 MilliQ StyDex-2 15 min</t>
  </si>
  <si>
    <t>LFB 1</t>
  </si>
  <si>
    <t>Sequence 05.11.24</t>
  </si>
  <si>
    <t>26 MilliQ StyDex-2 30 min</t>
  </si>
  <si>
    <t>314 MQ</t>
  </si>
  <si>
    <t>27 MilliQ StyDex-2 30 min</t>
  </si>
  <si>
    <t>28 MilliQ StyDex-2 30 min</t>
  </si>
  <si>
    <t>Blank9</t>
  </si>
  <si>
    <t>29 MilliQ StyDex-2 1 h</t>
  </si>
  <si>
    <t>30 MilliQ StyDex-2 1 h</t>
  </si>
  <si>
    <t>31 MilliQ StyDex-2 1 h</t>
  </si>
  <si>
    <t>32 MilliQ StyDex-2 4 h</t>
  </si>
  <si>
    <t>33 MilliQ StyDex-2 4 h</t>
  </si>
  <si>
    <t xml:space="preserve">   Native Rec HIGH </t>
  </si>
  <si>
    <t>34 MilliQ StyDex-2 4 h</t>
  </si>
  <si>
    <t>Blank10</t>
  </si>
  <si>
    <t>35 MilliQ StyDex-2 8 h</t>
  </si>
  <si>
    <t>CCB 3</t>
  </si>
  <si>
    <t>36 MilliQ StyDex-2 8 h</t>
  </si>
  <si>
    <t>CCV 1000</t>
  </si>
  <si>
    <t>37 MilliQ StyDex-2 8 h</t>
  </si>
  <si>
    <t>Blank11</t>
  </si>
  <si>
    <t>38 MilliQ StyDex-2 24 h</t>
  </si>
  <si>
    <t>39 MilliQ StyDex-2 24 h</t>
  </si>
  <si>
    <t>40 MilliQ StyDex-2 24 h</t>
  </si>
  <si>
    <t>41 MilliQ StyDex-3 15 min</t>
  </si>
  <si>
    <t>42 MilliQ StyDex-3 15 min</t>
  </si>
  <si>
    <t>Blank12</t>
  </si>
  <si>
    <t>43 MilliQ StyDex-3 15 min</t>
  </si>
  <si>
    <t>44 MilliQ StyDex-3 30 min</t>
  </si>
  <si>
    <t>45 MilliQ StyDex-3 30 min</t>
  </si>
  <si>
    <t>46 MilliQ StyDex-3 30 min</t>
  </si>
  <si>
    <t>Blank13</t>
  </si>
  <si>
    <t>47 MilliQ StyDex-3 1 h</t>
  </si>
  <si>
    <t>48 MilliQ StyDex-3 1 h</t>
  </si>
  <si>
    <t>qe</t>
  </si>
  <si>
    <t>49 MilliQ StyDex-3 1 h</t>
  </si>
  <si>
    <t>STD DEV</t>
  </si>
  <si>
    <t>time</t>
  </si>
  <si>
    <t>50 MilliQ StyDex-3 4 h</t>
  </si>
  <si>
    <t>Elapsed Time (h)</t>
  </si>
  <si>
    <t>Blank14</t>
  </si>
  <si>
    <t>51 MilliQ StyDex-3 4 h</t>
  </si>
  <si>
    <t>CCB4</t>
  </si>
  <si>
    <t>52 MilliQ StyDex-3 4 h</t>
  </si>
  <si>
    <t>CCV 2000</t>
  </si>
  <si>
    <t>53 MilliQ StyDex-3 8 h</t>
  </si>
  <si>
    <t>Blank15</t>
  </si>
  <si>
    <t>54 MilliQ StyDex-3 8 h</t>
  </si>
  <si>
    <t>55 MilliQ StyDex-3 8 h</t>
  </si>
  <si>
    <t>56 MilliQ StyDex-3 24 h</t>
  </si>
  <si>
    <t>kobs</t>
  </si>
  <si>
    <t>57 MilliQ StyDex-3 24 h</t>
  </si>
  <si>
    <t>Blank16</t>
  </si>
  <si>
    <t>58 MilliQ StyDex-3 24 h</t>
  </si>
  <si>
    <t>MB/LRB 2</t>
  </si>
  <si>
    <t>59 MilliQ IX Resin (Crushed) 15 min</t>
  </si>
  <si>
    <t>LFB 2</t>
  </si>
  <si>
    <t>60 MilliQ IX Resin (Crushed) 15 min</t>
  </si>
  <si>
    <t>Blank17</t>
  </si>
  <si>
    <t>61 MilliQ IX Resin (Crushed) 15 min</t>
  </si>
  <si>
    <t>62 MilliQ IX Resin (Crushed) 30 min</t>
  </si>
  <si>
    <t xml:space="preserve">  Analyte &lt;MRL  IS Rec LOW</t>
  </si>
  <si>
    <t>63 MilliQ IX Resin (Crushed) 30 min</t>
  </si>
  <si>
    <t>64 MilliQ IX Resin (Crushed) 30 min</t>
  </si>
  <si>
    <t>65 MilliQ IX Resin (Crushed) 1 h</t>
  </si>
  <si>
    <t>66 MilliQ IX Resin (Crushed) 1 h</t>
  </si>
  <si>
    <t>Blank18</t>
  </si>
  <si>
    <t>67 MilliQ IX Resin (Crushed) 1 h</t>
  </si>
  <si>
    <t>CCB5</t>
  </si>
  <si>
    <t>68 MilliQ IX Resin (Crushed) 4 h</t>
  </si>
  <si>
    <t>CCV 4000</t>
  </si>
  <si>
    <t>69 MilliQ IX Resin (Crushed) 4 h</t>
  </si>
  <si>
    <t>Blank19</t>
  </si>
  <si>
    <t>70 MilliQ IX Resin (Crushed) 4 h</t>
  </si>
  <si>
    <t>71 MilliQ IX Resin (Crushed) 8 h</t>
  </si>
  <si>
    <t>72 MilliQ IX Resin (Crushed) 8 h</t>
  </si>
  <si>
    <t>73 MilliQ IX Resin (Crushed) 8 h</t>
  </si>
  <si>
    <t>Blank20</t>
  </si>
  <si>
    <t>74 MilliQ IX Resin (Crushed) 24 h</t>
  </si>
  <si>
    <t>75 MilliQ IX Resin (Crushed) 24 h</t>
  </si>
  <si>
    <t>76 MilliQ IX Resin (Crushed) 24 h</t>
  </si>
  <si>
    <t>77 MilliQ GAC (Crushed) 24 h</t>
  </si>
  <si>
    <t>78 MilliQ GAC (Crushed) 24 h</t>
  </si>
  <si>
    <t>Blank21</t>
  </si>
  <si>
    <t>79 MilliQ GAC (Crushed) 24 h</t>
  </si>
  <si>
    <t>80 MilliQ IX Resin  0 (initial)</t>
  </si>
  <si>
    <t>Time (h)</t>
  </si>
  <si>
    <t>Mean</t>
  </si>
  <si>
    <t>SD</t>
  </si>
  <si>
    <t>81 MilliQ GAC 0 (initial)</t>
  </si>
  <si>
    <t>82 MilliQ None 8h</t>
  </si>
  <si>
    <t>Blank22</t>
  </si>
  <si>
    <t>83 MilliQ Stydex1 0 (initial)</t>
  </si>
  <si>
    <t>CCB6</t>
  </si>
  <si>
    <t xml:space="preserve">    IS Rec LOW</t>
  </si>
  <si>
    <t>84 MilliQ Stydex2 0 (initial)</t>
  </si>
  <si>
    <t>85 MilliQ Stydex3 0 (initial)</t>
  </si>
  <si>
    <t>Blank23</t>
  </si>
  <si>
    <t>86 MilliQ Hydrogel 0 (initial)</t>
  </si>
  <si>
    <t>88 MilliQ Hydrogel 15 min</t>
  </si>
  <si>
    <t>89 MilliQ Hydrogel 15 min</t>
  </si>
  <si>
    <t>90 MilliQ Hydrogel 15 min</t>
  </si>
  <si>
    <t>91 MilliQ Hydrogel 30 min</t>
  </si>
  <si>
    <t>Blank24</t>
  </si>
  <si>
    <t>92 MilliQ Hydrogel 30 min</t>
  </si>
  <si>
    <t>MB/LRB 3</t>
  </si>
  <si>
    <t>93 MilliQ Hydrogel 30 min</t>
  </si>
  <si>
    <t>LFB 3</t>
  </si>
  <si>
    <t>94 MilliQ Hydrogel 1 h</t>
  </si>
  <si>
    <t>Blank25</t>
  </si>
  <si>
    <t>95 MilliQ Hydrogel 1 h</t>
  </si>
  <si>
    <t>96 MilliQ Hydrogel 1 h</t>
  </si>
  <si>
    <t>97 MilliQ Hydrogel 4 h</t>
  </si>
  <si>
    <t>98 MilliQ Hydrogel 4 h</t>
  </si>
  <si>
    <t>Blank26</t>
  </si>
  <si>
    <t>99 MilliQ Hydrogel 4 h</t>
  </si>
  <si>
    <t>CCB7</t>
  </si>
  <si>
    <t>100 MilliQ Hydrogel 8 h</t>
  </si>
  <si>
    <t>101 MilliQ Hydrogel 8 h</t>
  </si>
  <si>
    <t>Blank27</t>
  </si>
  <si>
    <t>102 MilliQ Hydrogel 8 h</t>
  </si>
  <si>
    <t>103 MilliQ Hydrogel 24 h</t>
  </si>
  <si>
    <t>104 MilliQ Hydrogel 24 h</t>
  </si>
  <si>
    <t>105 MilliQ Hydrogel 24 h</t>
  </si>
  <si>
    <t>Blank28</t>
  </si>
  <si>
    <t>Blank29</t>
  </si>
  <si>
    <t>Blank30</t>
  </si>
  <si>
    <t>CCB8</t>
  </si>
  <si>
    <t>Blank31</t>
  </si>
  <si>
    <t>Blank32</t>
  </si>
  <si>
    <t>Blank33</t>
  </si>
  <si>
    <t>MB/LRB 4</t>
  </si>
  <si>
    <t>LFB 4</t>
  </si>
  <si>
    <t>Blank34</t>
  </si>
  <si>
    <t>Blank35</t>
  </si>
  <si>
    <t>CCB 9</t>
  </si>
  <si>
    <t>Blank36</t>
  </si>
  <si>
    <t xml:space="preserve">    IS Rec HIGH</t>
  </si>
  <si>
    <t>Blank37</t>
  </si>
  <si>
    <t>CCB 10</t>
  </si>
  <si>
    <t>Blank38</t>
  </si>
  <si>
    <t>MB/LRB 5</t>
  </si>
  <si>
    <t>LFB 5</t>
  </si>
  <si>
    <t>Blank40</t>
  </si>
  <si>
    <t>Blank41</t>
  </si>
  <si>
    <t>Blank42</t>
  </si>
  <si>
    <t>Sequence 05.12.24</t>
  </si>
  <si>
    <t>LFSM</t>
  </si>
  <si>
    <t>124 MilliQ None 0 (initial)</t>
  </si>
  <si>
    <t>Sequence 05.24.24</t>
  </si>
  <si>
    <t>q/t</t>
  </si>
  <si>
    <t>Removal (%) SD</t>
  </si>
  <si>
    <t>Removal (%) Mean</t>
  </si>
  <si>
    <t>Experiment Batch</t>
  </si>
  <si>
    <t>QA/QC Exceedance(s)</t>
  </si>
  <si>
    <t>Kinetics 2</t>
  </si>
  <si>
    <t>MRL = 10 ppt</t>
  </si>
  <si>
    <t>Total No. of Samples:</t>
  </si>
  <si>
    <t>NOTES:</t>
  </si>
  <si>
    <t>PFOA, PFNA &lt; MRL</t>
  </si>
  <si>
    <t xml:space="preserve">  All analytes &lt;MRL  </t>
  </si>
  <si>
    <t>PFNA, PFHxS &lt; MRL</t>
  </si>
  <si>
    <t>Kinetics 3</t>
  </si>
  <si>
    <t xml:space="preserve">PFHxS &lt;MRL  </t>
  </si>
  <si>
    <t>PFNA, PFBS, PFHxS &lt; MRL</t>
  </si>
  <si>
    <t>PFOA, PFNA, PFHxS &lt; MRL</t>
  </si>
  <si>
    <t>PFNA, PFBS, PPFHxS &lt; MRL</t>
  </si>
  <si>
    <t>PFOA, PFNA, PFBS, PPFHxS &lt; MRL</t>
  </si>
  <si>
    <t>PFOA, PFNA, PPFHxS &lt; MRL</t>
  </si>
  <si>
    <t>PFNA &lt;MRL</t>
  </si>
  <si>
    <t xml:space="preserve">PFOA, PFNA, PFHXS &lt;MRL  </t>
  </si>
  <si>
    <t xml:space="preserve">PFNA &lt;MRL  </t>
  </si>
  <si>
    <t xml:space="preserve">PFOA, PFNA &lt;MRL  </t>
  </si>
  <si>
    <t>PFBS, PPFHxS &lt; MRL</t>
  </si>
  <si>
    <t>Kinetics 4</t>
  </si>
  <si>
    <t>IS Rec HIGH</t>
  </si>
  <si>
    <t>PFHxS &lt;MRL</t>
  </si>
  <si>
    <t>PFNA, PFHxS &lt;MRL</t>
  </si>
  <si>
    <t>PFOA, PFNA, PFHxS &lt;MRL</t>
  </si>
  <si>
    <t>PFNA, PFBS, PFHxS &lt;MRL</t>
  </si>
  <si>
    <t>PFNA, PFBS &lt;MRL</t>
  </si>
  <si>
    <t>PFOA, PFNA, PFBS, PFHxS &lt;MRL</t>
  </si>
  <si>
    <t>PFOA, PFNA, PFBS &lt;MRL</t>
  </si>
  <si>
    <t>IS Rec HIGH; PFHxS &lt;MRL</t>
  </si>
  <si>
    <t>PFBS, PFOA, PFHxS &lt;MRL</t>
  </si>
  <si>
    <t>PFBS, PFOA, PFNA, PFHxS &lt;MRL</t>
  </si>
  <si>
    <t>ND</t>
  </si>
  <si>
    <t xml:space="preserve">IS Rec HIGH; PFOA, PFNA, PFHXS &lt;MRL  </t>
  </si>
  <si>
    <t>Kinetics 5</t>
  </si>
  <si>
    <t/>
  </si>
  <si>
    <t xml:space="preserve">No IS </t>
  </si>
  <si>
    <t>PFBS, PFNA, PFHxS &lt;MRL</t>
  </si>
  <si>
    <t>All analytes &lt;MRL</t>
  </si>
  <si>
    <t>Kinetics 6</t>
  </si>
  <si>
    <t>PFOA, PFBS, PFNA, PFHxS &lt;MRL</t>
  </si>
  <si>
    <t xml:space="preserve"> PFNA, PFHxS &lt;MRL</t>
  </si>
  <si>
    <t>HFPO-DA, PFBS, PFNA, PFHxS &lt;MRL</t>
  </si>
  <si>
    <t>PFNA, PFHxS &lt;MRL; IS Rec LOW</t>
  </si>
  <si>
    <t>PFBS, PFHxS &lt;MRL</t>
  </si>
  <si>
    <t>1 MQ None 0 High Conc</t>
  </si>
  <si>
    <t>2 MQ None 0 High Conc</t>
  </si>
  <si>
    <t>3 MQ None 24 High Conc</t>
  </si>
  <si>
    <t>4 MQ None 24 High Conc</t>
  </si>
  <si>
    <t>PFBS &lt;MRL</t>
  </si>
  <si>
    <t>QAQC Sample</t>
  </si>
  <si>
    <t>Sequence ID</t>
  </si>
  <si>
    <t>Kinetics 2, Seq 1 (08/01/23)</t>
  </si>
  <si>
    <t>Kinetics 2, Seq 2 (08/24/23)</t>
  </si>
  <si>
    <t>Kinetics 3, Seq1 (08/25/23)</t>
  </si>
  <si>
    <t>Kinetics 3, Seq2 (08/30/23)</t>
  </si>
  <si>
    <t>Kinetics 4, Seq 1 (04/20/2024)</t>
  </si>
  <si>
    <t>Kinetics 4, Seq2 (07/12/24)</t>
  </si>
  <si>
    <t>Kinetics 4, Seq3 (11/07/23)</t>
  </si>
  <si>
    <t>Kinetics 4, Seq 4 (07/24/24)</t>
  </si>
  <si>
    <t>Kinetics 5, Seq1 (05/06/24)</t>
  </si>
  <si>
    <t>Kinetics 5, Seq2 (05/11/24)</t>
  </si>
  <si>
    <t>Kinetics 6, Seq1 (05/12/24)</t>
  </si>
  <si>
    <t>Kinetics 6, Seq2 (05/24/24)</t>
  </si>
  <si>
    <t>CCB &gt;1/2MRL, PFHxS 3ppt</t>
  </si>
  <si>
    <t>Native Rec HIGH, HFPO-DA 162%</t>
  </si>
  <si>
    <t>Native Rec HIGH, HFPO-DA</t>
  </si>
  <si>
    <t xml:space="preserve">   Native Rec HIGH, PFNA </t>
  </si>
  <si>
    <t>Native Rec LOW, HFPO-DA 14%</t>
  </si>
  <si>
    <t>Native Rec LOW, PFNA 49%</t>
  </si>
  <si>
    <t>Native Rec HIGH, PFNA</t>
  </si>
  <si>
    <t xml:space="preserve">   Native Rec HIGH, PFOA </t>
  </si>
  <si>
    <t>Native Rec LOW, PFBS 66%</t>
  </si>
  <si>
    <t>Native Rec LOW, HFPO-DA</t>
  </si>
  <si>
    <t xml:space="preserve">   Native Rec HIGH, HFPO-DA 136%</t>
  </si>
  <si>
    <t>15000 ng/L PFAC31</t>
  </si>
  <si>
    <t>ICV, 2ppb</t>
  </si>
  <si>
    <t>Native Rec LOW, HFPO-DA 68%</t>
  </si>
  <si>
    <t>CCV1</t>
  </si>
  <si>
    <t>CCV2</t>
  </si>
  <si>
    <t>CCV3</t>
  </si>
  <si>
    <t>Native Rec LOW, HFPO-DA 67%</t>
  </si>
  <si>
    <t>CCV4</t>
  </si>
  <si>
    <t>IS Rec LOW, PFBS</t>
  </si>
  <si>
    <t>CCV5</t>
  </si>
  <si>
    <t>CCV6</t>
  </si>
  <si>
    <t>Native Rec HIGH, HFPO-DA 131%</t>
  </si>
  <si>
    <t>CCV7</t>
  </si>
  <si>
    <t>CCV8</t>
  </si>
  <si>
    <t>CCV9</t>
  </si>
  <si>
    <t>CCV10</t>
  </si>
  <si>
    <t>Native Rec HIGH, PFOA 287%</t>
  </si>
  <si>
    <t>Native Rec HIGH, PFOA 272%</t>
  </si>
  <si>
    <t>Native Rec HIGH, PFOA 254%</t>
  </si>
  <si>
    <t>Excluded, duplicate injection</t>
  </si>
  <si>
    <t>CCB &gt;1/2MRL, HFPO-DA 5ppt</t>
  </si>
  <si>
    <t>CCB &gt;1/2MRL, PFOA 9ppt</t>
  </si>
  <si>
    <t>CCB3</t>
  </si>
  <si>
    <t>CCB &gt;1/2MRL, HFPO-DA 6ppt</t>
  </si>
  <si>
    <t>CCB &gt;1/2MRL, PFOA 13ppt</t>
  </si>
  <si>
    <t>CCB &gt;1/2MRL, 7 ppt HFPO</t>
  </si>
  <si>
    <t>CCB &gt;1/2MRL, HFPO-DA 43 ppt</t>
  </si>
  <si>
    <t>CCB &gt;1/2MRL, HFPO-DA 60ppt</t>
  </si>
  <si>
    <t>CCB &gt;1/2MRL, 5 ppt HFPO</t>
  </si>
  <si>
    <t>CCB &gt;1/2MRL, HFPO-DA 7ppt</t>
  </si>
  <si>
    <t>CCB9</t>
  </si>
  <si>
    <t>CCB10</t>
  </si>
  <si>
    <t>CCB11</t>
  </si>
  <si>
    <t>CCB12</t>
  </si>
  <si>
    <t>CCB13</t>
  </si>
  <si>
    <t>CCB14</t>
  </si>
  <si>
    <t>CCB15</t>
  </si>
  <si>
    <t>CCB16</t>
  </si>
  <si>
    <t>LRB1</t>
  </si>
  <si>
    <t>LRB &gt; 1/2MRL, 9 ppt PFHxS</t>
  </si>
  <si>
    <t>LRB &gt;1/2MRL, PFOA 161 ppt</t>
  </si>
  <si>
    <t>LRB &gt;1/2MRL,36ppt PFOA</t>
  </si>
  <si>
    <t xml:space="preserve"> LRB &gt;1/2MRL, HFPO-DA 270ppt</t>
  </si>
  <si>
    <t xml:space="preserve"> LRB &gt;1/2MRL, PFOA 61ppt</t>
  </si>
  <si>
    <t xml:space="preserve"> LRB &gt;1/2MRL, HFPO-DA 6ppt</t>
  </si>
  <si>
    <t xml:space="preserve"> LRB &gt;1/2MRL, HFPO-DA 6.5ppt</t>
  </si>
  <si>
    <t>LRB2</t>
  </si>
  <si>
    <t>LRB &gt;1/2MRL, 79 ppt HFPO</t>
  </si>
  <si>
    <t xml:space="preserve"> LRB &gt;1/2MRL, PFOA 7ppt</t>
  </si>
  <si>
    <t xml:space="preserve"> LRB &gt;1/2MRL, PFOA 56ppt</t>
  </si>
  <si>
    <t>LRB3</t>
  </si>
  <si>
    <t>LRB &gt;1/2MRL, PFOA 10ppt</t>
  </si>
  <si>
    <t>LRB &gt;1/2MRL, 217 ppt HFPO</t>
  </si>
  <si>
    <t xml:space="preserve"> LRB &gt;1/2MRL, PFOA 16ppt</t>
  </si>
  <si>
    <t xml:space="preserve"> LRB &gt;1/2MRL, PFOA 58ppt</t>
  </si>
  <si>
    <t>LRB4</t>
  </si>
  <si>
    <t>LRB &gt;1/2MRL, HFPO-DA 262ppt</t>
  </si>
  <si>
    <t xml:space="preserve"> LRB &gt;1/2MRL, HFPO-DA 25ppt</t>
  </si>
  <si>
    <t xml:space="preserve"> LRB &gt;1/2MRL, HFPO-DA 13ppt</t>
  </si>
  <si>
    <t xml:space="preserve"> LRB &gt;1/2MRL, HFPO-DA 19ppt</t>
  </si>
  <si>
    <t>LRB5</t>
  </si>
  <si>
    <t>LRB &gt;1/2MRL, HFPO-DA 8ppt</t>
  </si>
  <si>
    <t>LRB &gt; 1/2MRL, 13 ppt PFOA</t>
  </si>
  <si>
    <t xml:space="preserve"> LRB &gt;1/2MRL, PFOA 50ppt</t>
  </si>
  <si>
    <t xml:space="preserve"> LRB &gt;1/2MRL, PFOA 70ppt</t>
  </si>
  <si>
    <t>LFB1</t>
  </si>
  <si>
    <t>LFB2</t>
  </si>
  <si>
    <t>Native Rec HIGH, PFOA 386ppt</t>
  </si>
  <si>
    <t>Native Rec HIGH, PFOA 398ppt</t>
  </si>
  <si>
    <t>Native Rec HIGH, PFOA</t>
  </si>
  <si>
    <t>LFB3</t>
  </si>
  <si>
    <t>LFB4</t>
  </si>
  <si>
    <t>LFB5</t>
  </si>
  <si>
    <t>Native Rec HIGH, PFOA 522ppt</t>
  </si>
  <si>
    <t>Native Rec HIGH, PFOA 533ppt</t>
  </si>
  <si>
    <t>NOTES</t>
  </si>
  <si>
    <t xml:space="preserve">CCBs contain HFPO </t>
  </si>
  <si>
    <t>Exclude cal blank due to high PFOA and HFPO</t>
  </si>
  <si>
    <t>LRBs contain PFOA, HFPO-DA</t>
  </si>
  <si>
    <t>Samples past CCB11 ran on 07/24/24.</t>
  </si>
  <si>
    <t>Injection 105 is LFB 4. Injection 106 is LRB 4.</t>
  </si>
  <si>
    <t>LRBs contain PFOA</t>
  </si>
  <si>
    <t>LRBs contain HFPO-DA or PFOA</t>
  </si>
  <si>
    <t>LRBs contain HFPO-DA</t>
  </si>
  <si>
    <t>External validation package #1</t>
  </si>
  <si>
    <t>External validation package #2</t>
  </si>
  <si>
    <t>Check HPFO CCB3</t>
  </si>
  <si>
    <t>12/28/2023, MeOH+AA</t>
  </si>
  <si>
    <t>3/31/2024, AA</t>
  </si>
  <si>
    <t>4/12/2024, MeOH</t>
  </si>
  <si>
    <t>Excluded PFHxS, HFPO-DA</t>
  </si>
  <si>
    <t>Excluded PFOA, PFNA, PFHxS</t>
  </si>
  <si>
    <t>Excluded PFBS, PFHxS, HFPO-DA</t>
  </si>
  <si>
    <t>Excluded PFBS, PFHxS, HFPO-DA; Native Rec HIGH, PFOA, PFNA</t>
  </si>
  <si>
    <t>Excluded HFPO-DA; Native Rec HIGH, PFBS, PFOA</t>
  </si>
  <si>
    <t>Native Rec HIGH, HFPO-DA; Native Rec LOW, PFBS</t>
  </si>
  <si>
    <t>Native Rec LOW, PFBS, HFPO-DA</t>
  </si>
  <si>
    <t>Second injection satisfactory (Line 101).</t>
  </si>
  <si>
    <t>CCB &gt;1/2MRL, PFOA 110 ppt</t>
  </si>
  <si>
    <t>CCB &gt;1/2MRL, PFOA 11 ppt</t>
  </si>
  <si>
    <t>LRB &gt;1/2MRL, PFOA 70 ppt</t>
  </si>
  <si>
    <t>LRB &gt;1/2MRL, HFPO-DA 9 ppt</t>
  </si>
  <si>
    <t>LRB &gt;1/2MRL, PFOA 49 ppt</t>
  </si>
  <si>
    <t>MRL (ppt)</t>
  </si>
  <si>
    <t>Waters Micro has lower sensitivity relative to the Waters TQXS #2. MRL increased to 20 ppt for these samples.</t>
  </si>
  <si>
    <t>Several desorption (D) samples below MRL reported as non-detect.</t>
  </si>
  <si>
    <t>Consistently high IS recoveries for experimental samples attributed to sample matrix (50 v/v% methanol in 400 mM ammonium acetate).</t>
  </si>
  <si>
    <t>Consistently high IS recoveries for experimental samples attributed to sample matrix (400 mM ammonium acetate).</t>
  </si>
  <si>
    <t>Regen Solution</t>
  </si>
  <si>
    <t>MeOH + AA</t>
  </si>
  <si>
    <t>1 S1 C1 A</t>
  </si>
  <si>
    <t>Total No. of Exp Samples:</t>
  </si>
  <si>
    <t>11 S2 C1 A</t>
  </si>
  <si>
    <t>21 S3 C1 A</t>
  </si>
  <si>
    <t xml:space="preserve">  Analyte &lt;MRL  IS Rec HIGH</t>
  </si>
  <si>
    <t>31 H1 C1 A</t>
  </si>
  <si>
    <t>41 H2 C1 A</t>
  </si>
  <si>
    <t>Most adsorption (A) samples were below the MRL; however, the focus of this data set is the desorption (D) samples.</t>
  </si>
  <si>
    <t>51 H3 C1 A</t>
  </si>
  <si>
    <t>3 S1 C2 A</t>
  </si>
  <si>
    <t>13 S2 C2 A</t>
  </si>
  <si>
    <t>23 S3 C2 A</t>
  </si>
  <si>
    <t>33 H1 C2 A</t>
  </si>
  <si>
    <t>43 H2 C2 A</t>
  </si>
  <si>
    <t>53 H3 C2 A</t>
  </si>
  <si>
    <t>5 S1 C3 A</t>
  </si>
  <si>
    <t>15 S2 C3 A</t>
  </si>
  <si>
    <t>25 S3 C3 A</t>
  </si>
  <si>
    <t>35 H1 C3 A</t>
  </si>
  <si>
    <t>45 H2 C3 A</t>
  </si>
  <si>
    <t>55 H3 C3 A</t>
  </si>
  <si>
    <t>2 S1 C1 D</t>
  </si>
  <si>
    <t>12 S2 C1 D</t>
  </si>
  <si>
    <t>22 S3 C1 D</t>
  </si>
  <si>
    <t>32 H1 C1 D</t>
  </si>
  <si>
    <t>42 H2 C1 D</t>
  </si>
  <si>
    <t>52 H3 C1 D</t>
  </si>
  <si>
    <t>4 S1 C2 D</t>
  </si>
  <si>
    <t>14 S2 C2 D</t>
  </si>
  <si>
    <t>24 S3 C2 D</t>
  </si>
  <si>
    <t>34 H1 C2 D</t>
  </si>
  <si>
    <t>44 H2 C2 D</t>
  </si>
  <si>
    <t>54 H3 C2 D</t>
  </si>
  <si>
    <t>6 S1 C3 D</t>
  </si>
  <si>
    <t>16 S2 C3 D</t>
  </si>
  <si>
    <t>26 S3 C3 D</t>
  </si>
  <si>
    <t>36 H1 C3 D</t>
  </si>
  <si>
    <t>46 H2 C3 D</t>
  </si>
  <si>
    <t>56 H3 C3 D</t>
  </si>
  <si>
    <t>PFAS Stock MeOH+AA 12/01</t>
  </si>
  <si>
    <t>PFAS Stock1 AA 12/04</t>
  </si>
  <si>
    <t>PFAS Stock2 AA 12/04</t>
  </si>
  <si>
    <t>AA</t>
  </si>
  <si>
    <t>91 S1 C1 A, AA</t>
  </si>
  <si>
    <t>101 S2 C1 A, AA</t>
  </si>
  <si>
    <t>111 S3 C1 A, AA</t>
  </si>
  <si>
    <t>121 H1 C1 A, AA</t>
  </si>
  <si>
    <t>131 H2 C1 A, AA</t>
  </si>
  <si>
    <t>141 H3 C1 A, AA</t>
  </si>
  <si>
    <t>93 S1 C2 A, AA</t>
  </si>
  <si>
    <t>92 S1 C1 D, AA</t>
  </si>
  <si>
    <t>103 S2 C2 A, AA</t>
  </si>
  <si>
    <t>113 S3 C2 A, AA</t>
  </si>
  <si>
    <t>123 H1 C2 A, AA</t>
  </si>
  <si>
    <t>133 H2 C2 A, AA</t>
  </si>
  <si>
    <t>143 H3 C2 A, AA</t>
  </si>
  <si>
    <t>95 S1 C3 A, AA</t>
  </si>
  <si>
    <t>105 S2 C3 A, AA</t>
  </si>
  <si>
    <t>115 S3 C3 A, AA</t>
  </si>
  <si>
    <t>125 H1 C3 A, AA</t>
  </si>
  <si>
    <t>135 H2 C3 A, AA</t>
  </si>
  <si>
    <t>145 H3 C3 A, AA</t>
  </si>
  <si>
    <t>102 S2 C1 D, AA</t>
  </si>
  <si>
    <t>112 S3 C1 D, AA</t>
  </si>
  <si>
    <t>122 H1 C1 D, AA</t>
  </si>
  <si>
    <t>132 H2 C1 D, AA</t>
  </si>
  <si>
    <t>142 H3 C1 D, AA</t>
  </si>
  <si>
    <t>94 S1 C2 D, AA</t>
  </si>
  <si>
    <t>104 S2 C2 D, AA</t>
  </si>
  <si>
    <t>114 S3 C2 D, AA</t>
  </si>
  <si>
    <t>124 H1 C2 D, AA</t>
  </si>
  <si>
    <t>134 H2 C2 D, AA</t>
  </si>
  <si>
    <t>144 H3 C2 D, AA</t>
  </si>
  <si>
    <t>96 S1 C3 D, AA</t>
  </si>
  <si>
    <t>106 S2 C3 D, AA</t>
  </si>
  <si>
    <t>116 S3 C3 D, AA</t>
  </si>
  <si>
    <t>126 H1 C3 D, AA</t>
  </si>
  <si>
    <t>136 H2 C3 D, AA</t>
  </si>
  <si>
    <t>146 H3 C3 D, AA</t>
  </si>
  <si>
    <t>PFAS Stock 1</t>
  </si>
  <si>
    <t>PFAS Stock 2</t>
  </si>
  <si>
    <t>MeOH</t>
  </si>
  <si>
    <t>181 S1 C1 A, MeOH</t>
  </si>
  <si>
    <t>191 S2 C1 A, MeOH</t>
  </si>
  <si>
    <t>201 S3 C1 A, MeOH</t>
  </si>
  <si>
    <t>211 H1 C1 A, MeOH</t>
  </si>
  <si>
    <t>221 H2 C1 A, MeOH</t>
  </si>
  <si>
    <t>231 H3 C1 A, MeOH</t>
  </si>
  <si>
    <t>183 S1 C2 A, MeOH</t>
  </si>
  <si>
    <t>193 S2 C2 A, MeOH</t>
  </si>
  <si>
    <t>203 S3 C2 A, MeOH</t>
  </si>
  <si>
    <t>213 H1 C2 A, MeOH</t>
  </si>
  <si>
    <t>223 H2 C2 A, MeOH</t>
  </si>
  <si>
    <t>233 H3 C2 A, MeOH</t>
  </si>
  <si>
    <t>182 S1 C1 D, MeOH</t>
  </si>
  <si>
    <t>192 S2 C1 D, MeOH</t>
  </si>
  <si>
    <t>202 S3 C1 D, MeOH</t>
  </si>
  <si>
    <t>212 H1 C1 D, MeOH</t>
  </si>
  <si>
    <t>222 H2 C1 D, MeOH</t>
  </si>
  <si>
    <t>232 H3 C1 D, MeOH</t>
  </si>
  <si>
    <t>194 S2 C2 D, MeOH</t>
  </si>
  <si>
    <t>204 S3 C2 D, MeOH</t>
  </si>
  <si>
    <t>214 H1 C2 D, MeOH</t>
  </si>
  <si>
    <t>224 H2 C2 D, MeOH</t>
  </si>
  <si>
    <t>234 H3 C2 D, MeOH</t>
  </si>
  <si>
    <t>Initial Mass (g)</t>
  </si>
  <si>
    <t>QAQC Exceedance(s)</t>
  </si>
  <si>
    <t>Analyte Concentration (ppt, ng/L)</t>
  </si>
  <si>
    <t>Cummulative adsorbent loading (ng/g)</t>
  </si>
  <si>
    <t>Analyte sorbed in retained ads mass (ng)</t>
  </si>
  <si>
    <t>Mass loss is assumed average loss per cycle. Calculated from total mass loss.</t>
  </si>
  <si>
    <t>Mass Removal %</t>
  </si>
  <si>
    <t>Sum</t>
  </si>
  <si>
    <t>Initial mass (g)</t>
  </si>
  <si>
    <t>Vol per cycle (L)</t>
  </si>
  <si>
    <t>Loss per cycle (g)</t>
  </si>
  <si>
    <t>Step</t>
  </si>
  <si>
    <t>Adsorbent / Cycle</t>
  </si>
  <si>
    <t>Ads Mass Lost (g)</t>
  </si>
  <si>
    <t>Ads Mass Remaining (g)</t>
  </si>
  <si>
    <t>S1 C1 A</t>
  </si>
  <si>
    <t>S1 C1 D</t>
  </si>
  <si>
    <t>S1 C2 A</t>
  </si>
  <si>
    <t>S1 C2 D</t>
  </si>
  <si>
    <t>S1 C3 A</t>
  </si>
  <si>
    <t>S1 C3 D</t>
  </si>
  <si>
    <t>H C1 A</t>
  </si>
  <si>
    <t>H C1 D</t>
  </si>
  <si>
    <t>H C2 A</t>
  </si>
  <si>
    <t>H C2 D</t>
  </si>
  <si>
    <t>H C3 A</t>
  </si>
  <si>
    <t>H C3 D</t>
  </si>
  <si>
    <t>Rec %, Mean</t>
  </si>
  <si>
    <t>Desorption Concentration (ppt, ng/L)</t>
  </si>
  <si>
    <t>Analyte Mass (ng)</t>
  </si>
  <si>
    <t>Analyte loading (ng/g)</t>
  </si>
  <si>
    <t>Recovery %</t>
  </si>
  <si>
    <t>C1</t>
  </si>
  <si>
    <t>Low IS rec</t>
  </si>
  <si>
    <t>C2</t>
  </si>
  <si>
    <t>C3</t>
  </si>
  <si>
    <t>Rec %, SD</t>
  </si>
  <si>
    <t>*Red cells in table above are below the MRL.</t>
  </si>
  <si>
    <t>Mean by analyte</t>
  </si>
  <si>
    <t>Mean by ads</t>
  </si>
  <si>
    <t>Average</t>
  </si>
  <si>
    <r>
      <t>To measure initial conc 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 follow the dilution below:</t>
    </r>
  </si>
  <si>
    <t>Dilution 1 --&gt; C0</t>
  </si>
  <si>
    <t>ppb</t>
  </si>
  <si>
    <t>Mechanism</t>
  </si>
  <si>
    <t>Total Loading (ng/g)</t>
  </si>
  <si>
    <t>HFPO-DA Loading (ng/g)</t>
  </si>
  <si>
    <t>PFOA Loading (ng/g)</t>
  </si>
  <si>
    <t>V1</t>
  </si>
  <si>
    <t>mL</t>
  </si>
  <si>
    <t>C1 D</t>
  </si>
  <si>
    <t>V0</t>
  </si>
  <si>
    <t>uL</t>
  </si>
  <si>
    <t>df</t>
  </si>
  <si>
    <t>C2 D</t>
  </si>
  <si>
    <t>A</t>
  </si>
  <si>
    <t>MHFPO-DA</t>
  </si>
  <si>
    <t>Volume per cycle (L)</t>
  </si>
  <si>
    <t>Mass loss per cycle (g)</t>
  </si>
  <si>
    <t>Analyte Loading (ng/g)</t>
  </si>
  <si>
    <t>C3 D</t>
  </si>
  <si>
    <t>Rec%, Mean across replicates and cycles</t>
  </si>
  <si>
    <t>Rec%, SD across replicates and cycles</t>
  </si>
  <si>
    <t>Mean by Cycle</t>
  </si>
  <si>
    <t>Overall Mean</t>
  </si>
  <si>
    <t>Table of Contents (TOC)</t>
  </si>
  <si>
    <t>Tab No.</t>
  </si>
  <si>
    <t>Name</t>
  </si>
  <si>
    <t>Description</t>
  </si>
  <si>
    <t>Metadata</t>
  </si>
  <si>
    <t>Sequence numbers, dates, and corresponding samples. Experimental and instrument details.</t>
  </si>
  <si>
    <t>Kinetics QAQC</t>
  </si>
  <si>
    <t>Kinetics QAQC Exp</t>
  </si>
  <si>
    <t>Kinetics Control</t>
  </si>
  <si>
    <t>Kinetics ALL</t>
  </si>
  <si>
    <t>Compiled kinetics results from the control matrix (i.e., ultrapure water).</t>
  </si>
  <si>
    <t>Compiled kinetics results from the residual stream matrices.</t>
  </si>
  <si>
    <t>Isotherm ALL</t>
  </si>
  <si>
    <t>AVG CORRECTED FOR DILUTION</t>
  </si>
  <si>
    <t>Ag</t>
  </si>
  <si>
    <t xml:space="preserve">Al </t>
  </si>
  <si>
    <t xml:space="preserve">As </t>
  </si>
  <si>
    <t xml:space="preserve">B </t>
  </si>
  <si>
    <t xml:space="preserve">Ba </t>
  </si>
  <si>
    <t xml:space="preserve">Be </t>
  </si>
  <si>
    <t xml:space="preserve">Ca </t>
  </si>
  <si>
    <t xml:space="preserve">Cd </t>
  </si>
  <si>
    <t xml:space="preserve">Co </t>
  </si>
  <si>
    <t xml:space="preserve">Cr </t>
  </si>
  <si>
    <t xml:space="preserve">Cu </t>
  </si>
  <si>
    <t xml:space="preserve">Fe </t>
  </si>
  <si>
    <t xml:space="preserve">K </t>
  </si>
  <si>
    <t xml:space="preserve">Li </t>
  </si>
  <si>
    <t xml:space="preserve">Mg </t>
  </si>
  <si>
    <t xml:space="preserve">Mn </t>
  </si>
  <si>
    <t xml:space="preserve">Mo </t>
  </si>
  <si>
    <t xml:space="preserve">Na </t>
  </si>
  <si>
    <t xml:space="preserve">Ni </t>
  </si>
  <si>
    <t xml:space="preserve">P </t>
  </si>
  <si>
    <t xml:space="preserve">Pb </t>
  </si>
  <si>
    <t xml:space="preserve">S </t>
  </si>
  <si>
    <t xml:space="preserve">Sb </t>
  </si>
  <si>
    <t xml:space="preserve">Se </t>
  </si>
  <si>
    <t>Si</t>
  </si>
  <si>
    <t xml:space="preserve">Sr </t>
  </si>
  <si>
    <t xml:space="preserve">Ti </t>
  </si>
  <si>
    <t xml:space="preserve">V </t>
  </si>
  <si>
    <t xml:space="preserve">Zn </t>
  </si>
  <si>
    <t>SC2 - DM</t>
  </si>
  <si>
    <t>SC2 DM QC check</t>
  </si>
  <si>
    <t>LOW</t>
  </si>
  <si>
    <t>OK</t>
  </si>
  <si>
    <t>HIGH</t>
  </si>
  <si>
    <t>SC2 - TM</t>
  </si>
  <si>
    <t>SC2 TM QC check</t>
  </si>
  <si>
    <t>SC3 - DM</t>
  </si>
  <si>
    <t>DM QC check</t>
  </si>
  <si>
    <t>SC3 - TM</t>
  </si>
  <si>
    <t>TM QC check</t>
  </si>
  <si>
    <t>SC3 - filters</t>
  </si>
  <si>
    <t>Filters QC check</t>
  </si>
  <si>
    <t>AD3015-RT1 Water Sample</t>
  </si>
  <si>
    <t>RT1 QC Check</t>
  </si>
  <si>
    <t>AD3015-RT2 water Sample</t>
  </si>
  <si>
    <t>RT2 QC Check</t>
  </si>
  <si>
    <t>AD3015-#1 SC1 water Sample</t>
  </si>
  <si>
    <t>SC1 QC Check</t>
  </si>
  <si>
    <t>Min</t>
  </si>
  <si>
    <t>Max</t>
  </si>
  <si>
    <t>Range</t>
  </si>
  <si>
    <t>Std Dev</t>
  </si>
  <si>
    <t>Std Dev %</t>
  </si>
  <si>
    <t>Ca</t>
  </si>
  <si>
    <t>K</t>
  </si>
  <si>
    <t>Mg</t>
  </si>
  <si>
    <t>Na</t>
  </si>
  <si>
    <t>S</t>
  </si>
  <si>
    <t>SC3</t>
  </si>
  <si>
    <t>SC2</t>
  </si>
  <si>
    <t>SC1</t>
  </si>
  <si>
    <t>RT1</t>
  </si>
  <si>
    <t>RT2</t>
  </si>
  <si>
    <t>RT2 FLUORINATED/CHLORINATED VOCs</t>
  </si>
  <si>
    <t>Total No. of compounds</t>
  </si>
  <si>
    <t>Formula</t>
  </si>
  <si>
    <t>CAS</t>
  </si>
  <si>
    <t>Area</t>
  </si>
  <si>
    <t>Normalized Area (wrt F,Cl compounds only)</t>
  </si>
  <si>
    <t>Normalized Area (all compounds)</t>
  </si>
  <si>
    <t>Total No. of F compounds</t>
  </si>
  <si>
    <t xml:space="preserve"> Methyl fluoride</t>
  </si>
  <si>
    <t xml:space="preserve"> C H3 F</t>
  </si>
  <si>
    <t>593-53-3</t>
  </si>
  <si>
    <t>Total No. of Cl compounds</t>
  </si>
  <si>
    <t xml:space="preserve"> Trichloromethane</t>
  </si>
  <si>
    <t xml:space="preserve"> C H Cl3</t>
  </si>
  <si>
    <t>67-66-3</t>
  </si>
  <si>
    <t>Total No. of F || Cl compounds</t>
  </si>
  <si>
    <t xml:space="preserve"> Dichlorodifluoromethane</t>
  </si>
  <si>
    <t xml:space="preserve"> C Cl2 F2</t>
  </si>
  <si>
    <t>75-71-8</t>
  </si>
  <si>
    <t>Total No. of F &amp; Cl compounds</t>
  </si>
  <si>
    <t xml:space="preserve"> Thionyl chloride</t>
  </si>
  <si>
    <t xml:space="preserve"> Cl2 O S</t>
  </si>
  <si>
    <t xml:space="preserve"> Sulfuryl chloride fluoride</t>
  </si>
  <si>
    <t xml:space="preserve"> Cl F O2 S</t>
  </si>
  <si>
    <t>13637-84-8</t>
  </si>
  <si>
    <t>No. % of F compounds</t>
  </si>
  <si>
    <t xml:space="preserve"> Methane, bromodichloro-</t>
  </si>
  <si>
    <t xml:space="preserve"> C H Br Cl2</t>
  </si>
  <si>
    <t>75-27-4</t>
  </si>
  <si>
    <t>No. % of Cl compounds</t>
  </si>
  <si>
    <t xml:space="preserve"> Methylene chloride</t>
  </si>
  <si>
    <t xml:space="preserve"> C H2 Cl2</t>
  </si>
  <si>
    <t>No. % of F || Cl compounds</t>
  </si>
  <si>
    <t xml:space="preserve"> Fluoroform</t>
  </si>
  <si>
    <t xml:space="preserve"> C H F3</t>
  </si>
  <si>
    <t>75-46-7</t>
  </si>
  <si>
    <t>No. % of F &amp; Cl compounds</t>
  </si>
  <si>
    <t xml:space="preserve"> Hydrogen chloride</t>
  </si>
  <si>
    <t xml:space="preserve"> Cl H</t>
  </si>
  <si>
    <t>7647-01-0</t>
  </si>
  <si>
    <t xml:space="preserve"> Methane, bromochloro-</t>
  </si>
  <si>
    <t xml:space="preserve"> C H2 Br Cl</t>
  </si>
  <si>
    <t>74-97-5</t>
  </si>
  <si>
    <t>Total area from all compounds</t>
  </si>
  <si>
    <t xml:space="preserve"> Phosphorodichloridic acid, isohexyl ester</t>
  </si>
  <si>
    <t xml:space="preserve"> C6 H13 Cl2 O2 P</t>
  </si>
  <si>
    <t>1000309-09-7</t>
  </si>
  <si>
    <t>Normalized area from non-F,Cl compounds</t>
  </si>
  <si>
    <t>No F, Cl</t>
  </si>
  <si>
    <t>Normalized area from F compounds</t>
  </si>
  <si>
    <t>F</t>
  </si>
  <si>
    <t>Normalized area from Cl compounds</t>
  </si>
  <si>
    <t>Cl</t>
  </si>
  <si>
    <t>RT1 FLUORINATED/CHLORINATED VOCs</t>
  </si>
  <si>
    <t>Normalized area from F &amp; Cl compounds</t>
  </si>
  <si>
    <t>Normalized area from F || Cl compounds</t>
  </si>
  <si>
    <t xml:space="preserve"> Methanesulfonyl chloride</t>
  </si>
  <si>
    <t xml:space="preserve"> C H3 Cl O2 S</t>
  </si>
  <si>
    <t>124-63-0</t>
  </si>
  <si>
    <t xml:space="preserve"> 1,1,3,3-Tetramethyl-5,5-dichlorocyclotriphosphazene</t>
  </si>
  <si>
    <t xml:space="preserve"> C4 H12 Cl2 N3 P3</t>
  </si>
  <si>
    <t>86748-46-1</t>
  </si>
  <si>
    <t xml:space="preserve"> Bromochloronitromethane</t>
  </si>
  <si>
    <t xml:space="preserve"> C H Br Cl N O2</t>
  </si>
  <si>
    <t>135531-25-8</t>
  </si>
  <si>
    <t>SC1 FLUORINATED/CHLORINATED VOCs</t>
  </si>
  <si>
    <t xml:space="preserve"> Ethane, 1,1,2,2-tetrafluoro-</t>
  </si>
  <si>
    <t xml:space="preserve"> C2 H2 F4</t>
  </si>
  <si>
    <t>359-35-3</t>
  </si>
  <si>
    <t xml:space="preserve"> Silicon tetrafluoride</t>
  </si>
  <si>
    <t xml:space="preserve"> F4 Si</t>
  </si>
  <si>
    <t>7783-61-1</t>
  </si>
  <si>
    <t>SC3 FLUORINATED/CHLORINATED VOCs</t>
  </si>
  <si>
    <t>SC2 FLUORINATED/CHLORINATED VOCs</t>
  </si>
  <si>
    <t xml:space="preserve"> Ethane, pentafluoro-</t>
  </si>
  <si>
    <t xml:space="preserve"> C2 H F5</t>
  </si>
  <si>
    <t>354-33-6</t>
  </si>
  <si>
    <t xml:space="preserve"> Bis(trifluoromethyl)fluorophosphine</t>
  </si>
  <si>
    <t xml:space="preserve"> C2 F7 P</t>
  </si>
  <si>
    <t>1426-40-0</t>
  </si>
  <si>
    <t xml:space="preserve"> 1H-Benzotriazole, 5-chloro-1-(4-chlorophenyl)-</t>
  </si>
  <si>
    <t xml:space="preserve"> C12 H7 Cl2 N3</t>
  </si>
  <si>
    <t>29328-99-2</t>
  </si>
  <si>
    <t xml:space="preserve"> 2,1,3-Benzoselenadiazole, 4,6-dichloro-</t>
  </si>
  <si>
    <t xml:space="preserve"> C6 H2 Cl2 N2 Se</t>
  </si>
  <si>
    <t>90030-99-2</t>
  </si>
  <si>
    <t xml:space="preserve"> Dibromochloronitromethane</t>
  </si>
  <si>
    <t xml:space="preserve"> C Br2 Cl N O2</t>
  </si>
  <si>
    <t>1184-89-0</t>
  </si>
  <si>
    <t xml:space="preserve"> Ethyl 2-((diisopropoxyphosphoryl)oxy)-3,3,3-trifluoropropanoate</t>
  </si>
  <si>
    <t xml:space="preserve"> C11 H20 F3 O6 P</t>
  </si>
  <si>
    <t>1000298-09-0</t>
  </si>
  <si>
    <t xml:space="preserve"> 2-Acetyl-3,4,5,6-tetrafluorobenzaldehyde</t>
  </si>
  <si>
    <t xml:space="preserve"> C9 H4 F4 O2</t>
  </si>
  <si>
    <t>1000461-12-2</t>
  </si>
  <si>
    <t xml:space="preserve"> 2,4,5-Trimethoxybenzylamine, PFP</t>
  </si>
  <si>
    <t xml:space="preserve"> C13 H14 F5 N O4</t>
  </si>
  <si>
    <t>1010072-05-8</t>
  </si>
  <si>
    <t>COMMON COMPOUNDS FOR SCRUBBER WATERS (SC3 &amp; SC2)</t>
  </si>
  <si>
    <t>Avg Normalized Area</t>
  </si>
  <si>
    <t>Methyl fluoride</t>
  </si>
  <si>
    <t>Dimethyl ether</t>
  </si>
  <si>
    <t>Phenol, 4-(1,1-dimethylpropyl)-</t>
  </si>
  <si>
    <t>COMMON COMPOUNDS FOR RENTENTATES (RT1 &amp; RT2)</t>
  </si>
  <si>
    <t>Pentanoic acid, 5-hydroxy-, 2,4-di-t-butylphenyl esters</t>
  </si>
  <si>
    <t>Fluoroform</t>
  </si>
  <si>
    <t>Cyclohexasiloxane, dodecamethyl-</t>
  </si>
  <si>
    <t>Cycloheptasiloxane, tetradecamethyl-</t>
  </si>
  <si>
    <t>COMMON COMPOUNDS IN SC1</t>
  </si>
  <si>
    <t>Diethyl phosphite</t>
  </si>
  <si>
    <t>Hydrogen chloride</t>
  </si>
  <si>
    <t>(1) Volatile Organic Compounds (VOCs)</t>
  </si>
  <si>
    <t>(2) Inductively Coupled Plasma-Optical Emission Spectroscopy (ICP-OES)</t>
  </si>
  <si>
    <t>Residual Stream</t>
  </si>
  <si>
    <t>(3) Ion chromatography (IC), anions</t>
  </si>
  <si>
    <t>Cl- (mg/L)</t>
  </si>
  <si>
    <t>NO3- (mg/L)</t>
  </si>
  <si>
    <t>SO42- (mg/L)</t>
  </si>
  <si>
    <t>Date Collected</t>
  </si>
  <si>
    <t>Dilution Factor</t>
  </si>
  <si>
    <t>(4) Dissolved organic carbon (DOC), specific uv absorbance (SUVA254)</t>
  </si>
  <si>
    <t>UV254 (1/cm)</t>
  </si>
  <si>
    <t>DOC (mgC/L)</t>
  </si>
  <si>
    <t>SUVA (L / mg-m)</t>
  </si>
  <si>
    <t>SUVA (L/(mg*m))=  (UV_254  (1/cm))/(DOC(mg/L))*100 (cm/m)</t>
  </si>
  <si>
    <t>Conductivity (µS/cm)</t>
  </si>
  <si>
    <t>pH</t>
  </si>
  <si>
    <t>(5) pH, conductivity</t>
  </si>
  <si>
    <t>Water Quality</t>
  </si>
  <si>
    <t>Compiled results from analysis of water quality parameters for the residual streams.</t>
  </si>
  <si>
    <t>Sample</t>
  </si>
  <si>
    <t>(1) 3/1/2024</t>
  </si>
  <si>
    <t>(2) 3/11/2024</t>
  </si>
  <si>
    <t>(3) 3/21/2024</t>
  </si>
  <si>
    <t>(4) 3/28/2024</t>
  </si>
  <si>
    <t>(5) 4/11/2024</t>
  </si>
  <si>
    <t>(6) 4/16/2024</t>
  </si>
  <si>
    <t>(7) 5/9/2024</t>
  </si>
  <si>
    <t>(8) 5/22/2024</t>
  </si>
  <si>
    <t>(9) 5/24/2024</t>
  </si>
  <si>
    <t>Notes</t>
  </si>
  <si>
    <t>Std0 (BLANK)</t>
  </si>
  <si>
    <t>Review if any cal stds excluded</t>
  </si>
  <si>
    <t>Std1</t>
  </si>
  <si>
    <t>Low %rec PFOA (67%)</t>
  </si>
  <si>
    <t>Std2</t>
  </si>
  <si>
    <t>Total No. of Samples</t>
  </si>
  <si>
    <t>Std3</t>
  </si>
  <si>
    <t>No. of Exceedances</t>
  </si>
  <si>
    <t>Std4</t>
  </si>
  <si>
    <t>Std5</t>
  </si>
  <si>
    <t>Low %rec MHFPO-DA (31%); Low %rec MPFOA (27%)</t>
  </si>
  <si>
    <t>Std6</t>
  </si>
  <si>
    <t>High %rec MHFPO-DA; High %rec MPFOA</t>
  </si>
  <si>
    <t>Std7</t>
  </si>
  <si>
    <t>High %rec MPFOA (169%)</t>
  </si>
  <si>
    <t>High %rec MPFOA (175%)</t>
  </si>
  <si>
    <t>High %rec MPFOA (180%)</t>
  </si>
  <si>
    <t>Std8</t>
  </si>
  <si>
    <t>Std9</t>
  </si>
  <si>
    <t>Std10</t>
  </si>
  <si>
    <t>Std11</t>
  </si>
  <si>
    <t>Std12</t>
  </si>
  <si>
    <t>N/A</t>
  </si>
  <si>
    <t>Std13</t>
  </si>
  <si>
    <t>Low %rec HFPO-DA (64%)</t>
  </si>
  <si>
    <t>Low %rec HFPO-DA (47%)</t>
  </si>
  <si>
    <t>High %rec PFOA (254%)</t>
  </si>
  <si>
    <t>See correction below, %rec MHFPO-DA (182%)</t>
  </si>
  <si>
    <t>See correction below, High %rec MHFPO-DA (176%)</t>
  </si>
  <si>
    <t>High %rec MHFPO-DA (154%)</t>
  </si>
  <si>
    <t>See correction below,  %rec MHFPO-DA (197%)</t>
  </si>
  <si>
    <t>See correction below, High %rec MHFPO-DA (179%)</t>
  </si>
  <si>
    <t>High %rec MHFPO-DA (157%)</t>
  </si>
  <si>
    <t>See correction below,  High %rec MHFPO-DA (186%)</t>
  </si>
  <si>
    <t>See correction below, High %rec MHFPO-DA (175%)</t>
  </si>
  <si>
    <t>High %rec MHFPO-DA (152%)</t>
  </si>
  <si>
    <t xml:space="preserve">SR, Low %rec MHFPO-DA (48%) </t>
  </si>
  <si>
    <t>See correction below,  High %rec MHFPO-DA (182%)</t>
  </si>
  <si>
    <t>See correction below, High %rec MHFPO-DA (163%)</t>
  </si>
  <si>
    <t>PFOA &gt;1/2MRL, OK analyte not reported</t>
  </si>
  <si>
    <t>High %rec MHFPO-DA (161%)</t>
  </si>
  <si>
    <t>See correction below, High %rec MHFPO-DA  (183%)</t>
  </si>
  <si>
    <t>See correction below, High %rec MHFPO-DA (156%)</t>
  </si>
  <si>
    <t>See correction below, High %rec MHFPO-DA (199%)</t>
  </si>
  <si>
    <t>See correction below, High %rec MHFPO-DA (165%)</t>
  </si>
  <si>
    <t>See correction below, High %rec MHFPO-DA (195%)</t>
  </si>
  <si>
    <t>Low %rec M3HFPO-DA (46%)</t>
  </si>
  <si>
    <t>See correction below, High %rec MHFPO-DA (189%)</t>
  </si>
  <si>
    <t>High %rec MHFPO-DA (140%); High %rec MPFOA (182%)</t>
  </si>
  <si>
    <t>See correction below, High %rec MHFPO-DA (190%)</t>
  </si>
  <si>
    <t>High %rec MHFPO-DA (146%); High %rec MPFOA (188%)</t>
  </si>
  <si>
    <t>No data</t>
  </si>
  <si>
    <t>High %rec MHFPO-DA(173%)</t>
  </si>
  <si>
    <t>PFOA &gt;1/2MRL</t>
  </si>
  <si>
    <t>High %rec PFOA (154%); Low %rec HFPO-DA (45%)</t>
  </si>
  <si>
    <t>High %rec PFOA (150%)</t>
  </si>
  <si>
    <t>High %rec HFPO-DA (142%)</t>
  </si>
  <si>
    <t>High %rec PFOA (159%)</t>
  </si>
  <si>
    <t>High %rec PFOA (134%)</t>
  </si>
  <si>
    <t>High %rec PFOA (142%)</t>
  </si>
  <si>
    <t>Low %rec HFPO-DA (61%)</t>
  </si>
  <si>
    <t>High %rec PFOA(136%)</t>
  </si>
  <si>
    <t>High %rec PFOA (170%)</t>
  </si>
  <si>
    <t>High %rec PFOA (155%)</t>
  </si>
  <si>
    <t>Low %rec HFPO-DA (68%)</t>
  </si>
  <si>
    <t>High %rec PFOA (261%)</t>
  </si>
  <si>
    <t>High %rec PFOA (176%)</t>
  </si>
  <si>
    <t>High %rec PFOA (149%)</t>
  </si>
  <si>
    <t>High %rec PFOA (140%)</t>
  </si>
  <si>
    <t>Low %rec HFPO-DA (56%)</t>
  </si>
  <si>
    <t>High %rec PFOA (160%)</t>
  </si>
  <si>
    <t>High %rec PFOA (218%)</t>
  </si>
  <si>
    <t>High %rec PFOA (141%)</t>
  </si>
  <si>
    <t>High %rec PFOA (154%)</t>
  </si>
  <si>
    <t>Low %rec HFPO-DA (69%)</t>
  </si>
  <si>
    <t>High %rec PFOA (168%)</t>
  </si>
  <si>
    <t>High %rec HFPO-DA (167%) and PFOA (160%); Low %rec MHFPO-DA (28%) and MPFOA (43%)</t>
  </si>
  <si>
    <t>LFB6</t>
  </si>
  <si>
    <t>High %rec PFOA (177%)</t>
  </si>
  <si>
    <t>Appendix A. Corrected M3HFPO-DA Recoveries</t>
  </si>
  <si>
    <t xml:space="preserve">We identified that the surrogate primary dilution standard (PDS) was created incorrectly for sequences 1 and 2, where M3HFPO-DA was aliquoted twice. </t>
  </si>
  <si>
    <t>Adjusting the M3HFPO-DA concentration from 2000 to 4000 ng/L provides satisfactory surrogate recoveries for most exceedances.</t>
  </si>
  <si>
    <t>The table below provides the corrected recoveries:</t>
  </si>
  <si>
    <t>Injection No.</t>
  </si>
  <si>
    <t>Calculated Recovery (%)</t>
  </si>
  <si>
    <t>Adjusted Recovery (%)</t>
  </si>
  <si>
    <t>Flag</t>
  </si>
  <si>
    <t>LFB analysis</t>
  </si>
  <si>
    <t>Date</t>
  </si>
  <si>
    <t>std2 0.2 ppb</t>
  </si>
  <si>
    <t>std2</t>
  </si>
  <si>
    <t>SR</t>
  </si>
  <si>
    <t>QA/QC Qualifier(s)</t>
  </si>
  <si>
    <t>Low %rec MHFPO-DA (43%)</t>
  </si>
  <si>
    <t>Total exceedances</t>
  </si>
  <si>
    <t xml:space="preserve">Samples to be reported as estimated due to </t>
  </si>
  <si>
    <t>exceedances in the LRBs and LFBs. See Tab 2.</t>
  </si>
  <si>
    <t>238 100 Sty2 PFOA</t>
  </si>
  <si>
    <t>239 100 Sty2 PFOA</t>
  </si>
  <si>
    <t>Low %rec M8PFOA (47%)</t>
  </si>
  <si>
    <t>240 100 Sty3 PFOA</t>
  </si>
  <si>
    <t>241 100 Sty3 PFOA</t>
  </si>
  <si>
    <t>242 100 Sty3 PFOA</t>
  </si>
  <si>
    <t>243 160 None PFOA</t>
  </si>
  <si>
    <t>244 160 Sty1 PFOA</t>
  </si>
  <si>
    <t>245 160 Sty1 PFOA</t>
  </si>
  <si>
    <t>246 160 Sty1 PFOA</t>
  </si>
  <si>
    <t>247 160 Sty2 PFOA</t>
  </si>
  <si>
    <t>248 160 Sty2 PFOA</t>
  </si>
  <si>
    <t>249 160 Sty2 PFOA</t>
  </si>
  <si>
    <t>25 GenX 200 ppm MilliQ StyDex #1</t>
  </si>
  <si>
    <t>250 160 Sty3 PFOA</t>
  </si>
  <si>
    <t>251 160 Sty3 PFOA</t>
  </si>
  <si>
    <t>252 160 Sty3 PFOA</t>
  </si>
  <si>
    <t>10 GenX 10 ppm MilliQ StyDex #1</t>
  </si>
  <si>
    <t>102 GenX 1 ppm MilliQ GAC</t>
  </si>
  <si>
    <t>103 GenX 1 ppm MilliQ GAC</t>
  </si>
  <si>
    <t>104 GenX 1 ppm MilliQ GAC</t>
  </si>
  <si>
    <t>105 GenX 10 ppm MilliQ GAC</t>
  </si>
  <si>
    <t>106 GenX 10 ppm MilliQ GAC</t>
  </si>
  <si>
    <t>107 GenX 10 ppm MilliQ GAC</t>
  </si>
  <si>
    <t>108 GenX 30 ppm MilliQ GAC</t>
  </si>
  <si>
    <t>109 GenX 30 ppm MilliQ GAC</t>
  </si>
  <si>
    <t>11 GenX 30 ppm MilliQ None</t>
  </si>
  <si>
    <t>Low %rec MHFPO-DA (47%)</t>
  </si>
  <si>
    <t>110 GenX 50 ppm MilliQ GAC</t>
  </si>
  <si>
    <t>111 GenX 50 ppm MilliQ GAC</t>
  </si>
  <si>
    <t>112 GenX 100 ppm MilliQ GAC</t>
  </si>
  <si>
    <t>Low %rec MHFPO-DA (44%)</t>
  </si>
  <si>
    <t>113 GenX 100 ppm MilliQ GAC</t>
  </si>
  <si>
    <t>118 GenX 1 ppm MilliQ IX</t>
  </si>
  <si>
    <t>119 GenX 1 ppm MilliQ IX</t>
  </si>
  <si>
    <t>12 GenX 30 ppm MilliQ StyDex #1</t>
  </si>
  <si>
    <t>120 GenX 1 ppm MilliQ IX</t>
  </si>
  <si>
    <t>121 GenX 10 ppm MilliQ IX</t>
  </si>
  <si>
    <t>122 GenX 10 ppm MilliQ IX</t>
  </si>
  <si>
    <t>123 GenX 10 ppm MilliQ IX</t>
  </si>
  <si>
    <t>124 GenX 30 ppm MilliQ IX</t>
  </si>
  <si>
    <t>125 GenX 30 ppm MilliQ IX</t>
  </si>
  <si>
    <t>126 GenX 50 ppm MilliQ IX</t>
  </si>
  <si>
    <t>127 GenX 50 ppm MilliQ IX</t>
  </si>
  <si>
    <t>128 GenX 100 ppm MilliQ IX</t>
  </si>
  <si>
    <t>129 100 ppm GenX IX MQ</t>
  </si>
  <si>
    <t>13 GenX 30 MilliQ StyDex #1</t>
  </si>
  <si>
    <t>130 160 ppm GenX IX MQ</t>
  </si>
  <si>
    <t>131 160 ppm GenX IX MQ</t>
  </si>
  <si>
    <t>132 200 ppm GenX IX MQ</t>
  </si>
  <si>
    <t>133 200 ppm GenX IX MQ</t>
  </si>
  <si>
    <t>134 1 ppm Hydro MQ</t>
  </si>
  <si>
    <t>135 1 ppm Hydro MQ</t>
  </si>
  <si>
    <t>137 10 ppm Hydro MQ</t>
  </si>
  <si>
    <t>14 GenX 50 MilliQ None</t>
  </si>
  <si>
    <t>Low %rec MHFPO-DA (48%)</t>
  </si>
  <si>
    <t>138 10 ppm Hydro MQ</t>
  </si>
  <si>
    <t>139 10 ppm Hydro MQ</t>
  </si>
  <si>
    <t>140 30 ppm Hydro MQ</t>
  </si>
  <si>
    <t>141 30 ppm Hydro MQ</t>
  </si>
  <si>
    <t>142 30 ppm Hydro MQ</t>
  </si>
  <si>
    <t>143 50 ppm Hydro MQ</t>
  </si>
  <si>
    <t>144 50 ppm Hydro MQ</t>
  </si>
  <si>
    <t>145 70 ppm Hydro MQ</t>
  </si>
  <si>
    <t>146 70 ppm Hydro MQ</t>
  </si>
  <si>
    <t>15 GenX 50 MilliQ StyDex #1</t>
  </si>
  <si>
    <t>147 100 ppm Hydro MQ</t>
  </si>
  <si>
    <t>148 100 ppm Hydro MQ</t>
  </si>
  <si>
    <t>150 160 ppm Hydro MQ</t>
  </si>
  <si>
    <t>151 200 ppm Hydro MQ</t>
  </si>
  <si>
    <t>152 200 ppm Hydro MQ</t>
  </si>
  <si>
    <t>16 GenX 50 MilliQ StyDex #1</t>
  </si>
  <si>
    <t>17 GenX 100 MilliQ None</t>
  </si>
  <si>
    <t>172 1 ppm GAC MQ</t>
  </si>
  <si>
    <t>173 1 ppm GAC MQ</t>
  </si>
  <si>
    <t>174 1 ppm GAC MQ</t>
  </si>
  <si>
    <t>175 10 ppm GAC MQ</t>
  </si>
  <si>
    <t>176 10 ppm GAC MQ</t>
  </si>
  <si>
    <t>177 10 ppm GAC MQ</t>
  </si>
  <si>
    <t>18 GenX 100 MilliQ StyDex #1</t>
  </si>
  <si>
    <t>178 30 ppm GAC MQ</t>
  </si>
  <si>
    <t>179 30 ppm GAC MQ</t>
  </si>
  <si>
    <t>180 30 ppm GAC MQ</t>
  </si>
  <si>
    <t>181 50 ppm GAC MQ</t>
  </si>
  <si>
    <t>182 50 ppm GAC MQ</t>
  </si>
  <si>
    <t>183 70 ppm GAC MQ</t>
  </si>
  <si>
    <t>184 70 ppm GAC MQ</t>
  </si>
  <si>
    <t>185 100 ppm GAC MQ</t>
  </si>
  <si>
    <t>186 100 ppm GAC MQ</t>
  </si>
  <si>
    <t>189 PFOA 200 ppm MilliQ GAC</t>
  </si>
  <si>
    <t>19 GenX 100 MilliQ StyDex #1</t>
  </si>
  <si>
    <t>190 PFOA 200 ppm MilliQ GAC</t>
  </si>
  <si>
    <t>187 160 ppm GAC MQ</t>
  </si>
  <si>
    <t>188 160 ppm GAC MQ</t>
  </si>
  <si>
    <t>191 PFOA 1 ppm MilliQ IX</t>
  </si>
  <si>
    <t>192 PFOA 1 ppm MilliQ IX</t>
  </si>
  <si>
    <t>Low %rec MPFOA (27%); Low %rec MHFPO-DA (34%)</t>
  </si>
  <si>
    <t>193 PFOA 1 ppm MilliQ IX</t>
  </si>
  <si>
    <t>194 PFOA 10 ppm MilliQ IX</t>
  </si>
  <si>
    <t>195 PFOA 10 ppm MilliQ IX</t>
  </si>
  <si>
    <t>196 PFOA 10 ppm MilliQ IX</t>
  </si>
  <si>
    <t>197 PFOA 30 ppm MilliQ IX</t>
  </si>
  <si>
    <t>2 N/A N/A MilliQ None</t>
  </si>
  <si>
    <t>Low %rec M8PFOA (49%)</t>
  </si>
  <si>
    <t>198 PFOA 30 ppm MilliQ IX</t>
  </si>
  <si>
    <t>199 PFOA 30 ppm MilliQ IX</t>
  </si>
  <si>
    <t>Low %rec MHFPO-DA (48%); Low %rec MPFOA (45%)</t>
  </si>
  <si>
    <t>200 PFOA 50 ppm MilliQ IX</t>
  </si>
  <si>
    <t>201 PFOA 50 ppm MilliQ IX</t>
  </si>
  <si>
    <t>202 PFOA 70 ppm MilliQ IX</t>
  </si>
  <si>
    <t>203 PFOA 70 ppm MilliQ IX</t>
  </si>
  <si>
    <t>204 PFOA 100 ppm MilliQ IX</t>
  </si>
  <si>
    <t>205 PFOA 100 ppm MilliQ IX</t>
  </si>
  <si>
    <t>Low %rec MHFPO-DA (43%); Low %rec MPFOA (49%)</t>
  </si>
  <si>
    <t>206 PFOA 160 ppm MilliQ IX</t>
  </si>
  <si>
    <t>207 PFOA 160 ppm MilliQ IX</t>
  </si>
  <si>
    <t>23 GenX 200 MilliQ None</t>
  </si>
  <si>
    <t>24 GenX 200 ppm MilliQ StyDex #1</t>
  </si>
  <si>
    <t>26 GenX 1 MilliQ StyDex #2</t>
  </si>
  <si>
    <t>28 GenX 1 MilliQ StyDex #2</t>
  </si>
  <si>
    <t>29 GenX 10 MilliQ None</t>
  </si>
  <si>
    <t>3 GenX 1 MilliQ None</t>
  </si>
  <si>
    <t>30 GenX 10 MilliQ StyDex #2</t>
  </si>
  <si>
    <t>31 GenX 10 MilliQ StyDex #2</t>
  </si>
  <si>
    <t>32 GenX 10 MilliQ StyDex #2</t>
  </si>
  <si>
    <t>33 GenX 30 MilliQ None</t>
  </si>
  <si>
    <t>34 GenX 30 MilliQ StyDex #2</t>
  </si>
  <si>
    <t>35 GenX 30 MilliQ StyDex #2</t>
  </si>
  <si>
    <t>36 GenX 50 MilliQ None</t>
  </si>
  <si>
    <t>37 GenX 50 MilliQ StyDex #2</t>
  </si>
  <si>
    <t>38 GenX 50 MilliQ StyDex #2</t>
  </si>
  <si>
    <t>39 GenX 100 MilliQ None</t>
  </si>
  <si>
    <t>4 GenX 1 MilliQ StyDex #1</t>
  </si>
  <si>
    <t>40 GenX 100 MilliQ StyDex #2</t>
  </si>
  <si>
    <t>41 GenX 100 MilliQ StyDex #2</t>
  </si>
  <si>
    <t>42 GenX 160 MilliQ None</t>
  </si>
  <si>
    <t>45 GenX 200 MilliQ None</t>
  </si>
  <si>
    <t>46 GenX 200 MilliQ StyDex #2</t>
  </si>
  <si>
    <t>47 GenX 200 MilliQ StyDex #2</t>
  </si>
  <si>
    <t>208 PFOA 200 ppm MilliQ IX</t>
  </si>
  <si>
    <t>Low %rec MHFPO-DA (40%); Low %rec MPFOA (43%)</t>
  </si>
  <si>
    <t>209 PFOA 200 ppm MilliQ IX</t>
  </si>
  <si>
    <t>5 GenX 1 MilliQ StyDex #1</t>
  </si>
  <si>
    <t>264 PFOA 1 ppm MilliQ StyDex #1</t>
  </si>
  <si>
    <t>51 GenX 10 MilliQ None</t>
  </si>
  <si>
    <t>265 PFOA 1 ppm MilliQ StyDex #1</t>
  </si>
  <si>
    <t>266 PFOA 1 ppm MilliQ StyDex #1</t>
  </si>
  <si>
    <t>275 PFOA 10 ppm MilliQ StyDex #1</t>
  </si>
  <si>
    <t>55 GenX 30 MilliQ None</t>
  </si>
  <si>
    <t>56 GenX 30 MilliQ StyDex #3</t>
  </si>
  <si>
    <t>57 GenX 30 MilliQ StyDex #3</t>
  </si>
  <si>
    <t>58 GenX 50 MilliQ None</t>
  </si>
  <si>
    <t>59 GenX 50 MilliQ StyDex #3</t>
  </si>
  <si>
    <t>6 GenX 1 MilliQ StyDex #1</t>
  </si>
  <si>
    <t>60 GenX 50 MilliQ StyDex #3</t>
  </si>
  <si>
    <t>61 GenX 100 MilliQ None</t>
  </si>
  <si>
    <t>62 GenX 100 MilliQ StyDex #3</t>
  </si>
  <si>
    <t>63 GenX 100 MilliQ StyDex #3</t>
  </si>
  <si>
    <t>64 GenX 160 MilliQ None</t>
  </si>
  <si>
    <t>67 GenX 200 MilliQ None</t>
  </si>
  <si>
    <t>68 GenX 200 MilliQ StyDex #3</t>
  </si>
  <si>
    <t>69 GenX 200 MilliQ StyDex #3</t>
  </si>
  <si>
    <t>7 GenX 10 ppm MilliQ None</t>
  </si>
  <si>
    <t>276 PFOA 10 ppm MilliQ StyDex #1</t>
  </si>
  <si>
    <t>PFOA &lt; MRL, Rejected</t>
  </si>
  <si>
    <t>277 PFOA 10 ppm MilliQ StyDex #2</t>
  </si>
  <si>
    <t>278 PFOA 10 ppm MilliQ StyDex #2</t>
  </si>
  <si>
    <t>279 PFOA 10 ppm MilliQ StyDex #2</t>
  </si>
  <si>
    <t>48 GenX 1 MilliQ StyDex #3</t>
  </si>
  <si>
    <t>49 GenX 1 MilliQ StyDex #3</t>
  </si>
  <si>
    <t>76 GenX 30 MilliQ Hydrogel</t>
  </si>
  <si>
    <t>77 GenX 30 MilliQ Hydrogel</t>
  </si>
  <si>
    <t>78 GenX 50 MilliQ Hydrogel</t>
  </si>
  <si>
    <t>79 GenX 50 MilliQ Hydrogel</t>
  </si>
  <si>
    <t>8 GenX 10 ppm MilliQ StyDex #1</t>
  </si>
  <si>
    <t>80 GenX 100 MilliQ Hydrogel</t>
  </si>
  <si>
    <t>81 GenX 100 MilliQ Hydrogel</t>
  </si>
  <si>
    <t>84 GenX 200 MilliQ Hydrogel</t>
  </si>
  <si>
    <t>85 GenX 200 MilliQ Hydrogel</t>
  </si>
  <si>
    <t>50 GenX 1 MilliQ StyDex #3</t>
  </si>
  <si>
    <t>52 GenX 10 MilliQ StyDex #3</t>
  </si>
  <si>
    <t>53 GenX 10 MilliQ StyDex #3</t>
  </si>
  <si>
    <t>54 GenX 10 MilliQ StyDex #3</t>
  </si>
  <si>
    <t>9 GenX 10 ppm MilliQ StyDex #1</t>
  </si>
  <si>
    <t>70 GenX 1 MilliQ Hydrogel</t>
  </si>
  <si>
    <t>71 GenX 1 MilliQ Hydrogel</t>
  </si>
  <si>
    <t>114 GenX 160 ppm MilliQ GAC</t>
  </si>
  <si>
    <t>115 GenX 160 ppm MilliQ GAC</t>
  </si>
  <si>
    <t>72 GenX 1 MilliQ Hydrogel</t>
  </si>
  <si>
    <t>73 GenX 10 MilliQ Hydrogel</t>
  </si>
  <si>
    <t>20 GenX 160 MilliQ None</t>
  </si>
  <si>
    <t>21 GenX 160 MilliQ StyDex #1</t>
  </si>
  <si>
    <t>22 GenX 160 MilliQ StyDex #1</t>
  </si>
  <si>
    <t>74 GenX 10 MilliQ Hydrogel</t>
  </si>
  <si>
    <t>75 GenX 10 MilliQ Hydrogel</t>
  </si>
  <si>
    <t>267 PFOA 1 ppm MilliQ StyDex #2</t>
  </si>
  <si>
    <t>268 PFOA 1 ppm MilliQ StyDex #2</t>
  </si>
  <si>
    <t>269 PFOA 1 ppm MilliQ StyDex #2</t>
  </si>
  <si>
    <t>270 PFOA 1 ppm MilliQ StyDex #3</t>
  </si>
  <si>
    <t>271 PFOA 1 ppm MilliQ StyDex #3</t>
  </si>
  <si>
    <t>272 PFOA 1 ppm MilliQ StyDex #3</t>
  </si>
  <si>
    <t>273 PFOA 10 ppm MilliQ None</t>
  </si>
  <si>
    <t>274 PFOA 10 ppm MilliQ StyDex #1</t>
  </si>
  <si>
    <t>280 PFOA 10 ppm MilliQ StyDex #3</t>
  </si>
  <si>
    <t>281 PFOA 10 ppm MilliQ StyDex #3</t>
  </si>
  <si>
    <t>282 PFOA 10 ppm MilliQ StyDex #3</t>
  </si>
  <si>
    <t>43 GenX 160 MilliQ StyDex #2</t>
  </si>
  <si>
    <t>44 GenX 160 MilliQ StyDex #2</t>
  </si>
  <si>
    <t>65 GenX 160 MilliQ StyDex #3</t>
  </si>
  <si>
    <t>66 GenX 160 MilliQ StyDex #3</t>
  </si>
  <si>
    <t>82 GenX 160 MilliQ Hydrogel</t>
  </si>
  <si>
    <t>83 GenX 160 MilliQ Hydrogel</t>
  </si>
  <si>
    <t>27 GenX 1 MilliQ StyDex #2</t>
  </si>
  <si>
    <t>No IS recovery (0%), Rejected</t>
  </si>
  <si>
    <t>Conc (ppm)</t>
  </si>
  <si>
    <t>Initial Conc (ppm)</t>
  </si>
  <si>
    <t>Equil Conc, Ce (ppm)</t>
  </si>
  <si>
    <t>Mean Qe</t>
  </si>
  <si>
    <t>SD Qe</t>
  </si>
  <si>
    <t>Mean log Kd</t>
  </si>
  <si>
    <t>SD Kd</t>
  </si>
  <si>
    <t>Parameters</t>
  </si>
  <si>
    <t>Adsorbent Loading (mg/L)</t>
  </si>
  <si>
    <t>Isotherm Volume (L)</t>
  </si>
  <si>
    <t>Adsorbent Mass (g)</t>
  </si>
  <si>
    <t>04/16/24, 05/22/24</t>
  </si>
  <si>
    <t>4/16/24, 5/9/24</t>
  </si>
  <si>
    <t>Initial Conc (ppm)*</t>
  </si>
  <si>
    <t>Replicate not located</t>
  </si>
  <si>
    <t xml:space="preserve">Native Rec HIGH     </t>
  </si>
  <si>
    <t xml:space="preserve">     </t>
  </si>
  <si>
    <t xml:space="preserve">Native Rec LOW     </t>
  </si>
  <si>
    <t>Native Rec LOW, 53%HFPO-DA, 50%PFOA</t>
  </si>
  <si>
    <t>Native Rec LOW, 46%HFPO-DA, 46%PFOA</t>
  </si>
  <si>
    <t>No IS added</t>
  </si>
  <si>
    <t>Native Rec LOW, Native Rec HIGH</t>
  </si>
  <si>
    <t>See correction in App below, High %rec MHFPO-DA (176%)</t>
  </si>
  <si>
    <t>See correction in App below, High %rec MHFPO-DA (179%)</t>
  </si>
  <si>
    <t>CCB &gt;1/2MRL, 54 ppt HFPO-DA</t>
  </si>
  <si>
    <t>CCB &gt;1/2MRL, 83 ppt PFOA</t>
  </si>
  <si>
    <t>See correction in App below, High %rec MHFPO-DA (175%)</t>
  </si>
  <si>
    <t>CCB &gt;1/2MRL, 89 ppt PFOA</t>
  </si>
  <si>
    <t xml:space="preserve">  CCB &gt;1/2MRL   </t>
  </si>
  <si>
    <t>See correction in App below, High %rec MHFPO-DA (163%)</t>
  </si>
  <si>
    <t>CCB &gt;1/2MRL, 59 ppt PFOA</t>
  </si>
  <si>
    <t>CCB &gt;1/2MRL, 73 ppt PFOA</t>
  </si>
  <si>
    <t>See correction in App below, High %rec MHFPO-DA (156%)</t>
  </si>
  <si>
    <t>CCB &gt;1/2MRL, 55 ppt PFOA</t>
  </si>
  <si>
    <t>CCB &gt;1/2MRL, 71 ppt PFOA</t>
  </si>
  <si>
    <t>See correction in App below, High %rec MHFPO-DA (165%)</t>
  </si>
  <si>
    <t>CCB &gt;1/2MRL, 100 ppt PFOA</t>
  </si>
  <si>
    <t>CCB &gt;1/2MRL, 85 ppt PFOA</t>
  </si>
  <si>
    <t>See correction in App below, High %rec MHFPO-DA (195%)</t>
  </si>
  <si>
    <t>CCB &gt;1/2MRL, 82 ppt PFOA</t>
  </si>
  <si>
    <t>CCB &gt;1/2MRL, 72 ppt PFOA</t>
  </si>
  <si>
    <t>LRB &gt;1/2MRL</t>
  </si>
  <si>
    <t>LRB &gt;1/2MRL, 120 ppt PFOA</t>
  </si>
  <si>
    <t>LRB &gt;1/2MRL, 70 ppt PFOA</t>
  </si>
  <si>
    <t>LRB &gt;1/2MRL, 1000 ppt PFOA</t>
  </si>
  <si>
    <t>IS Rec LOW, 43% MHFPO-DA</t>
  </si>
  <si>
    <t>LRB &gt;1/2MRL, 126 ppt PFOA</t>
  </si>
  <si>
    <t>LRB &gt;1/2MRL, 255 ppt PFOA</t>
  </si>
  <si>
    <t>LRB6</t>
  </si>
  <si>
    <t>Native Rec LOW, HFPO-DA 51%</t>
  </si>
  <si>
    <t>Native Rec LOW, 65% HFPO-DA</t>
  </si>
  <si>
    <t>Native Rec HIGH, 204% PFOA</t>
  </si>
  <si>
    <t>Native Rec HIGH, PFOA 144%</t>
  </si>
  <si>
    <t>Native Rec HIGH, 134% PFOA</t>
  </si>
  <si>
    <t>Native Rec LOW, HFPO-DA 47%</t>
  </si>
  <si>
    <t>Native Rec HIGH, 209% PFOA</t>
  </si>
  <si>
    <t>Sequence</t>
  </si>
  <si>
    <t>1 N/A ppm N/A N/A</t>
  </si>
  <si>
    <t>MRL (ppb)</t>
  </si>
  <si>
    <t>2 N/A ppm N/A N/A</t>
  </si>
  <si>
    <t>3 1 ppm GenX N/A</t>
  </si>
  <si>
    <t>4 1 ppm GenX StyDex #1</t>
  </si>
  <si>
    <t>5 1 ppm GenX StyDex #1</t>
  </si>
  <si>
    <t>6 1 ppm GenX StyDex #1</t>
  </si>
  <si>
    <t>13 10 ppm GenX None</t>
  </si>
  <si>
    <t>14 10 ppm GenX StyDex #1</t>
  </si>
  <si>
    <t>15 10 ppm GenX StyDex #1</t>
  </si>
  <si>
    <t>Samples from sequences 03/11/24 and 05/24/24 were included in the sample count for the MilliQ package.</t>
  </si>
  <si>
    <t>16 10 ppm GenX StyDex #1</t>
  </si>
  <si>
    <t>23 30 ppm GenX None</t>
  </si>
  <si>
    <t>24 30 ppm GenX StyDex #1</t>
  </si>
  <si>
    <t>25 30 ppm GenX StyDex #1</t>
  </si>
  <si>
    <t>33 50 ppm GenX None</t>
  </si>
  <si>
    <t>34 50 ppm GenX StyDex #1</t>
  </si>
  <si>
    <t>35 50 ppm GenX StyDex #1</t>
  </si>
  <si>
    <t>43 100 ppm GenX None</t>
  </si>
  <si>
    <t>44 100 ppm GenX StyDex #1</t>
  </si>
  <si>
    <t>45 100 ppm GenX StyDex #1</t>
  </si>
  <si>
    <t>53 160 ppm GenX None</t>
  </si>
  <si>
    <t>54 160 ppm GenX StyDex #1</t>
  </si>
  <si>
    <t>55 160 ppm GenX StyDex #1</t>
  </si>
  <si>
    <t>63 200 ppm GenX None</t>
  </si>
  <si>
    <t>64 200 ppm GenX StyDex #1</t>
  </si>
  <si>
    <t>65 200 ppm GenX StyDex #1</t>
  </si>
  <si>
    <t>123 1 ppm PFOA None</t>
  </si>
  <si>
    <t>124 1 ppm PFOA StyDex #1</t>
  </si>
  <si>
    <t>125 1 ppm PFOA StyDex #1</t>
  </si>
  <si>
    <t>133 10 ppm PFOA None</t>
  </si>
  <si>
    <t>134 10 ppm PFOA StyDex #1</t>
  </si>
  <si>
    <t>135 10 ppm PFOA StyDex #1</t>
  </si>
  <si>
    <t>136 10 ppm PFOA StyDex #1</t>
  </si>
  <si>
    <t>143 30 ppm PFOA N/A</t>
  </si>
  <si>
    <t>144 30 ppm PFOA StyDex #1</t>
  </si>
  <si>
    <t>145 30 ppm PFOA StyDex #1</t>
  </si>
  <si>
    <t>146 30 ppm PFOA StyDex #1</t>
  </si>
  <si>
    <t>153 50 ppm PFOA None</t>
  </si>
  <si>
    <t>154 50 ppm PFOA StyDex #1</t>
  </si>
  <si>
    <t>155 50 ppm PFOA StyDex #1</t>
  </si>
  <si>
    <t>163 70 ppm PFOA None</t>
  </si>
  <si>
    <t>164 70 ppm PFOA StyDex #1</t>
  </si>
  <si>
    <t>165 70 ppm PFOA StyDex #1</t>
  </si>
  <si>
    <t>173 100 ppm PFOA None</t>
  </si>
  <si>
    <t>174 100 ppm PFOA StyDex #1</t>
  </si>
  <si>
    <t>175 100 ppm PFOA StyDex #1</t>
  </si>
  <si>
    <t>183 160 ppm PFOA None</t>
  </si>
  <si>
    <t>184 160 ppm PFOA StyDex #1</t>
  </si>
  <si>
    <t>185 160 ppm PFOA StyDex #1</t>
  </si>
  <si>
    <t>193 200 ppm PFOA None</t>
  </si>
  <si>
    <t>194 200 ppm PFOA StyDex #1</t>
  </si>
  <si>
    <t>195 200 ppm PFOA StyDex #1</t>
  </si>
  <si>
    <t>196 1 ppm GenX Hydrogel</t>
  </si>
  <si>
    <t>197 1 ppm GenX Hydrogel</t>
  </si>
  <si>
    <t>198 1 ppm GenX Hydrogel</t>
  </si>
  <si>
    <t>199 10 ppm GenX Hydrogel</t>
  </si>
  <si>
    <t>200 10 ppm GenX Hydrogel</t>
  </si>
  <si>
    <t>201 10 ppm GenX Hydrogel</t>
  </si>
  <si>
    <t>202 30 ppm GenX Hydrogel</t>
  </si>
  <si>
    <t>30 10 ppm None</t>
  </si>
  <si>
    <t>31 10 ppm PFOA Sty#1</t>
  </si>
  <si>
    <t>32 10 ppm PFOA Sty#1</t>
  </si>
  <si>
    <t>33 10 ppm PFOA Sty#1</t>
  </si>
  <si>
    <t>34 30 ppm None</t>
  </si>
  <si>
    <t>35 30 ppm PFOA Sty#1</t>
  </si>
  <si>
    <t>36 30 ppm PFOA Sty#1</t>
  </si>
  <si>
    <t>37 30 ppm PFOA Sty#1</t>
  </si>
  <si>
    <t>39 50 ppm PFOA Sty#1</t>
  </si>
  <si>
    <t>40 50 ppm PFOA Sty#1</t>
  </si>
  <si>
    <t>41 70 ppm None</t>
  </si>
  <si>
    <t>42 70 ppm PFOA Sty#1</t>
  </si>
  <si>
    <t>43 70 ppm PFOA Sty#1</t>
  </si>
  <si>
    <t>44 100 ppm None</t>
  </si>
  <si>
    <t>45 100 ppm PFOA Sty#1</t>
  </si>
  <si>
    <t>46 100 ppm PFOA Sty#1</t>
  </si>
  <si>
    <t>47  160 ppm None</t>
  </si>
  <si>
    <t>48 160 ppm PFOA Sty#1</t>
  </si>
  <si>
    <t>49 160 ppm PFOA Sty#1</t>
  </si>
  <si>
    <t>50 200 ppm None</t>
  </si>
  <si>
    <t>51 200 ppm PFOA Sty#1</t>
  </si>
  <si>
    <t>52 200 ppm PFOA Sty#1</t>
  </si>
  <si>
    <t>72 10 ppm PFOA Hydro</t>
  </si>
  <si>
    <t>73 10 ppm PFOA Hydro</t>
  </si>
  <si>
    <t>74 10 ppm PFOA Hydro</t>
  </si>
  <si>
    <t xml:space="preserve">   PFOA &lt;MRL  </t>
  </si>
  <si>
    <t>75 30 ppm PFOA Hydro</t>
  </si>
  <si>
    <t>76 30 ppm PFOA Hydro</t>
  </si>
  <si>
    <t>77 30 ppm PFOA Hydro</t>
  </si>
  <si>
    <t>78 50 ppm PFOA Hydro</t>
  </si>
  <si>
    <t>79 50 ppm PFOA Hydro</t>
  </si>
  <si>
    <t>80 70 ppm PFOA Hydro</t>
  </si>
  <si>
    <t>81 70 ppm PFOA Hydro</t>
  </si>
  <si>
    <t>82 100 ppm PFOA Hydro</t>
  </si>
  <si>
    <t>83 100 ppm PFOA Hydro</t>
  </si>
  <si>
    <t>84 160 ppm PFOA Hydro</t>
  </si>
  <si>
    <t>85 160 ppm PFOA Hydro</t>
  </si>
  <si>
    <t>86 200 ppm PFOA Hydro</t>
  </si>
  <si>
    <t>87 200 ppm PFOA Hydro</t>
  </si>
  <si>
    <t>147 30 ppm PFOA IX</t>
  </si>
  <si>
    <t>148  50 ppm PFOA IX</t>
  </si>
  <si>
    <t>150 70 ppm PFOA IX</t>
  </si>
  <si>
    <t>151 70 ppm PFOA IX</t>
  </si>
  <si>
    <t>152 100 ppm PFOA IX</t>
  </si>
  <si>
    <t>153 100 ppm PFOA IX</t>
  </si>
  <si>
    <t>154 160 ppm PFOA IX</t>
  </si>
  <si>
    <t>155 160 ppm PFOA IX</t>
  </si>
  <si>
    <t>156 200 ppm PFOA IX</t>
  </si>
  <si>
    <t>157 200 ppm PFOA IX</t>
  </si>
  <si>
    <t xml:space="preserve">     IS Rec HIGH</t>
  </si>
  <si>
    <t>123 1 ppm GenX IX</t>
  </si>
  <si>
    <t>134 100 ppm GenX IX</t>
  </si>
  <si>
    <t>135 160 ppm GenX IX</t>
  </si>
  <si>
    <t>136 160 ppm GenX IX</t>
  </si>
  <si>
    <t>137 200 ppm GenX IX</t>
  </si>
  <si>
    <t>138 200 ppm GenX IX</t>
  </si>
  <si>
    <t>23 1 ppm None</t>
  </si>
  <si>
    <t>38 50 ppm None</t>
  </si>
  <si>
    <t xml:space="preserve">  HPFO &lt;MRL   </t>
  </si>
  <si>
    <t xml:space="preserve">     IS Rec LOW</t>
  </si>
  <si>
    <t xml:space="preserve">    Native Rec LOW </t>
  </si>
  <si>
    <t xml:space="preserve">CCB &gt;1/2MRL     </t>
  </si>
  <si>
    <t xml:space="preserve"> LRB &gt;1/2MRL    </t>
  </si>
  <si>
    <t>ID</t>
  </si>
  <si>
    <t>HFPO-DA (ppm)</t>
  </si>
  <si>
    <t>PFOA (ppm)</t>
  </si>
  <si>
    <t>Mean Ce</t>
  </si>
  <si>
    <t>SD Ce</t>
  </si>
  <si>
    <t>Qe (mg/g)</t>
  </si>
  <si>
    <t>Kd (L/kg)</t>
  </si>
  <si>
    <t>log Kd</t>
  </si>
  <si>
    <t>Mean Kd</t>
  </si>
  <si>
    <t>Mean logKd</t>
  </si>
  <si>
    <t>SD logKd</t>
  </si>
  <si>
    <t>PFAS</t>
  </si>
  <si>
    <t>Matrix Ce</t>
  </si>
  <si>
    <t>Ce SD</t>
  </si>
  <si>
    <t>Matrix Kd</t>
  </si>
  <si>
    <t>Matrix logKd</t>
  </si>
  <si>
    <t>logKd SD</t>
  </si>
  <si>
    <t>Overall Ce</t>
  </si>
  <si>
    <t>Overall logKd</t>
  </si>
  <si>
    <t>GenX</t>
  </si>
  <si>
    <t>mg /L</t>
  </si>
  <si>
    <t>L</t>
  </si>
  <si>
    <t>g</t>
  </si>
  <si>
    <t>52 GenX 10 ppm MilliQ StyDex #3</t>
  </si>
  <si>
    <t>53 GenX 10 ppm MilliQ StyDex #3</t>
  </si>
  <si>
    <t>54 GenX 10 ppm MilliQ StyDex #3</t>
  </si>
  <si>
    <t>73 GenX 10 ppm MilliQ Hydrogel</t>
  </si>
  <si>
    <t>74 GenX 10 ppm MilliQ Hydrogel</t>
  </si>
  <si>
    <t>75 GenX 10 ppm MilliQ Hydrogel</t>
  </si>
  <si>
    <t>137 10 ppm Hydro MQ PFOA</t>
  </si>
  <si>
    <t>138 10 ppm Hydro MQ PFOA</t>
  </si>
  <si>
    <t>139 10 ppm Hydro MQ PFOA</t>
  </si>
  <si>
    <t>Isotherm Control QAQC</t>
  </si>
  <si>
    <t>Isotherm Control QAQC Exp</t>
  </si>
  <si>
    <t>Isotherm ALL QAQC</t>
  </si>
  <si>
    <t>Isotherm ALL QAQC Exp</t>
  </si>
  <si>
    <t>Isotherm Control HFPO</t>
  </si>
  <si>
    <t>Isotherm Control PFOA</t>
  </si>
  <si>
    <t>Regen QAQC</t>
  </si>
  <si>
    <t>Regen QAQC Exp</t>
  </si>
  <si>
    <t>Regen MeOH</t>
  </si>
  <si>
    <t>Regen AA</t>
  </si>
  <si>
    <t>Regen MeOH + AA</t>
  </si>
  <si>
    <t>ASB</t>
  </si>
  <si>
    <t>RV</t>
  </si>
  <si>
    <t>AC</t>
  </si>
  <si>
    <t>LFSM MilliQ</t>
  </si>
  <si>
    <t>LFSM AA</t>
  </si>
  <si>
    <t>LRB 2</t>
  </si>
  <si>
    <t>LRB 3</t>
  </si>
  <si>
    <t>CCB 8</t>
  </si>
  <si>
    <t>LRB 4</t>
  </si>
  <si>
    <t xml:space="preserve">  Analyte &lt;MRL Native Rec HIGH </t>
  </si>
  <si>
    <t xml:space="preserve">   Native Rec LOW IS Rec HIGH</t>
  </si>
  <si>
    <t>CCB &gt;1/2MRL    IS Rec LOW</t>
  </si>
  <si>
    <t xml:space="preserve">CCB &gt;1/2MRL    </t>
  </si>
  <si>
    <t xml:space="preserve"> LRB &gt;1/2MRL   IS Rec HIGH</t>
  </si>
  <si>
    <t>LFSM MeOH</t>
  </si>
  <si>
    <t xml:space="preserve">   Native Rec LOW IS Rec LOW</t>
  </si>
  <si>
    <t xml:space="preserve">   Native Rec HIGH IS Rec LOW</t>
  </si>
  <si>
    <t>Chrome Check 8000</t>
  </si>
  <si>
    <t>CCB 1</t>
  </si>
  <si>
    <t>CCB 2</t>
  </si>
  <si>
    <t>LFSM MeOH + AA</t>
  </si>
  <si>
    <t>CCB 4</t>
  </si>
  <si>
    <t>CCB 5</t>
  </si>
  <si>
    <t>CCB 6</t>
  </si>
  <si>
    <t>CCB 7</t>
  </si>
  <si>
    <t xml:space="preserve">   Native Rec HIGH IS Rec HIGH</t>
  </si>
  <si>
    <t>TQXS2_01AUG2023_Kinetics2_RT1</t>
  </si>
  <si>
    <t>TQXS2_24AUG2023_Kinetics2_RT1</t>
  </si>
  <si>
    <t>TQXS2_30AUG2023_Kinetics3_Seq1_SC3_ASB</t>
  </si>
  <si>
    <t>TQXS2_01SEPT2023_Kinetics3_Seq2_SC3_ASB</t>
  </si>
  <si>
    <t>SC3 / Controls; SC3 / 10ppm / S1, H</t>
  </si>
  <si>
    <t>SC1 / 10ppm / S1, H</t>
  </si>
  <si>
    <t>SC1 / S1, S2, S3, H</t>
  </si>
  <si>
    <t>RT2 / S1, H, IX</t>
  </si>
  <si>
    <t>SC3 / IX, H, GAC</t>
  </si>
  <si>
    <t>SC3 / S1, S2, S3, IX</t>
  </si>
  <si>
    <t>RT1 / IX, H, GAC</t>
  </si>
  <si>
    <t>RT1 / S1, S2, S3, IX</t>
  </si>
  <si>
    <t>66 RT2 15min S1</t>
  </si>
  <si>
    <t>67 RT2 15min S1</t>
  </si>
  <si>
    <t>68 RT2 15min S1</t>
  </si>
  <si>
    <t>69 RT2 30min S1</t>
  </si>
  <si>
    <t>70 RT2 30min S1</t>
  </si>
  <si>
    <t>71 RT2 30min S1</t>
  </si>
  <si>
    <t>72 RT2 1hr S1</t>
  </si>
  <si>
    <t>73 RT2 1hr S1</t>
  </si>
  <si>
    <t>74 RT2 1hr S1</t>
  </si>
  <si>
    <t>75 RT2 4hr S1</t>
  </si>
  <si>
    <t>76 RT2 4hr S1</t>
  </si>
  <si>
    <t>77 RT2 4hr S1</t>
  </si>
  <si>
    <t>78 RT2 8hr S1</t>
  </si>
  <si>
    <t>79 RT2 8hr  S1</t>
  </si>
  <si>
    <t>80 RT2 8hr S1</t>
  </si>
  <si>
    <t>81 RT2 24hr S1</t>
  </si>
  <si>
    <t>82 RT2 24hr S1</t>
  </si>
  <si>
    <t>83 RT2 24hr S1</t>
  </si>
  <si>
    <t>84 RT2 Hydrogel 15min</t>
  </si>
  <si>
    <t>85 RT2 Hydrogel 15min</t>
  </si>
  <si>
    <t>86 RT2 Hydrogel 15min</t>
  </si>
  <si>
    <t>88 RT2 Hydrogel 30min</t>
  </si>
  <si>
    <t>87 RT2 Hydrogel 30min</t>
  </si>
  <si>
    <t>89 RT2 Hydrogel 30min</t>
  </si>
  <si>
    <t>90 RT2 Hydrogel 1hr</t>
  </si>
  <si>
    <t>91 RT2 Hydrogel 1hr</t>
  </si>
  <si>
    <t>92 RT2 Hydrogel 1hr</t>
  </si>
  <si>
    <t>93 RT2 Hydrogel 4hr</t>
  </si>
  <si>
    <t>94 RT2 Hydrogel 4hr</t>
  </si>
  <si>
    <t>95 RT2 Hydrogel 4hr</t>
  </si>
  <si>
    <t>98 RT2 Hydrogel 8hr</t>
  </si>
  <si>
    <t>96 RT2 Hydrogel 8hr</t>
  </si>
  <si>
    <t>97 RT2 Hydrogel 8hr</t>
  </si>
  <si>
    <t>99 RT2 Hydrogel 24hr</t>
  </si>
  <si>
    <t>100 RT2 Hydrogel 24hr</t>
  </si>
  <si>
    <t>101 RT2 Hydrogel 24hr</t>
  </si>
  <si>
    <t>102 RT2 IX Resin 15min</t>
  </si>
  <si>
    <t>103 RT2 IX Resin 15min</t>
  </si>
  <si>
    <t>104 RT2 IX Resin 15min</t>
  </si>
  <si>
    <t>105 RT2 IX Resin 30min</t>
  </si>
  <si>
    <t>106 RT2 IX Resin 30min</t>
  </si>
  <si>
    <t>107 RT2 IX Resin 30min</t>
  </si>
  <si>
    <t>108 RT2 IX Resin 1hr</t>
  </si>
  <si>
    <t>109 RT2 IX Resin 1hr</t>
  </si>
  <si>
    <t>110 RT2 IX Resin 1hr</t>
  </si>
  <si>
    <t>111 RT2 IX Resin 4hr</t>
  </si>
  <si>
    <t>112 RT2 IX Resin 4hr</t>
  </si>
  <si>
    <t>113 RT2 IX Resin 4hr</t>
  </si>
  <si>
    <t>114 RT2 IX Resin 8hr</t>
  </si>
  <si>
    <t>115 RT2 IX Resin 8hr</t>
  </si>
  <si>
    <t>116 RT2 IX Resin 8hr</t>
  </si>
  <si>
    <t>117 RT2 IX Resin 24hr</t>
  </si>
  <si>
    <t>118 RT2 IX Resin 24hr</t>
  </si>
  <si>
    <t>119 RT2 IX Resin 24hr</t>
  </si>
  <si>
    <t>3 SC2 None 24hr</t>
  </si>
  <si>
    <t>4 SC2 None 24hr</t>
  </si>
  <si>
    <t>5 SC2 StyDex-1 15min</t>
  </si>
  <si>
    <t>6 SC2 StyDex-1 15min</t>
  </si>
  <si>
    <t>7 SC2 StyDex-1 15min</t>
  </si>
  <si>
    <t>8 SC2 StyDex-1 30min</t>
  </si>
  <si>
    <t>9 SC2 StyDex-1 30min</t>
  </si>
  <si>
    <t>10 SC2 StyDex-1 30min</t>
  </si>
  <si>
    <t>11 SC2 StyDex-1 1hr None</t>
  </si>
  <si>
    <t>12 SC2 StyDex-1 1hr None</t>
  </si>
  <si>
    <t xml:space="preserve">13 SC2 StyDex-1 1hr </t>
  </si>
  <si>
    <t xml:space="preserve">14 SC2 StyDex-1 4hr </t>
  </si>
  <si>
    <t xml:space="preserve">15 SC2 StyDex-1 4hr </t>
  </si>
  <si>
    <t xml:space="preserve">16 SC2 StyDex-1 4hr </t>
  </si>
  <si>
    <t xml:space="preserve">17 SC2 StyDex-1 8hr </t>
  </si>
  <si>
    <t>19 SC2 StyDex-1 8hr</t>
  </si>
  <si>
    <t>18 SC2 StyDex-1 8hr</t>
  </si>
  <si>
    <t>20 SC2 StyDex-1 24hr</t>
  </si>
  <si>
    <t>21 SC2 StyDex-1 24hr</t>
  </si>
  <si>
    <t>22 SC2 StyDex-1 24hr</t>
  </si>
  <si>
    <t>23 SC2 Hydrogel 15min</t>
  </si>
  <si>
    <t>24 SC2 Hydrogel 15min</t>
  </si>
  <si>
    <t>25 SC2 Hydrogel 15min</t>
  </si>
  <si>
    <t>26 SC2 Hydrogel 30min</t>
  </si>
  <si>
    <t>27 SC2 Hydrogel 30min</t>
  </si>
  <si>
    <t>28 SC2 Hydrogel 30min</t>
  </si>
  <si>
    <t>29 SC2 Hydrogel 1hr</t>
  </si>
  <si>
    <t>30 SC2 Hydrogel 1hr</t>
  </si>
  <si>
    <t>31 SC2 Hydrogel 1hr</t>
  </si>
  <si>
    <t>32 SC2 Hydrogel 4hr</t>
  </si>
  <si>
    <t>33 SC2 Hydrogel 4hr</t>
  </si>
  <si>
    <t>34 SC2 Hydrogel 4hr</t>
  </si>
  <si>
    <t>35 SC2 Hydrogel 8hr</t>
  </si>
  <si>
    <t>36 SC2 Hydrogel 8hr</t>
  </si>
  <si>
    <t>37 SC2 Hydrogel 8hr</t>
  </si>
  <si>
    <t>38 SC2 Hydrogel 24hr</t>
  </si>
  <si>
    <t>39 SC2 Hydrogel 24hr</t>
  </si>
  <si>
    <t>40 SC2 Hydrogel 24hr</t>
  </si>
  <si>
    <t>41 SC2 IX Resin 15min</t>
  </si>
  <si>
    <t>42 SC2 IX Resin 15min</t>
  </si>
  <si>
    <t>43 SC2 IX Resin 15min</t>
  </si>
  <si>
    <t>44 SC2 IX Resin 30min</t>
  </si>
  <si>
    <t>45 SC2 IX Resin 30min</t>
  </si>
  <si>
    <t>46 SC2 IX Resin 30min</t>
  </si>
  <si>
    <t>47 SC2 IX Resin 1hr</t>
  </si>
  <si>
    <t>48 SC2 IX Resin 1hr</t>
  </si>
  <si>
    <t>49 SC2 IX Resin 1hr</t>
  </si>
  <si>
    <t>50 SC2 IX Resin 4hr</t>
  </si>
  <si>
    <t>51 SC2 IX Resin 4hr</t>
  </si>
  <si>
    <t>52 SC2 IX Resin 4hr</t>
  </si>
  <si>
    <t>53 SC2 IX Resin 8hr</t>
  </si>
  <si>
    <t>54 SC2 IX Resin 8hr</t>
  </si>
  <si>
    <t>55 SC2 IX Resin 8hr</t>
  </si>
  <si>
    <t>56 SC2 IX Resin 24hr</t>
  </si>
  <si>
    <t>57 SC2 IX Resin 24hr</t>
  </si>
  <si>
    <t>58 SC2 IX Resin 24hr</t>
  </si>
  <si>
    <t>315 SC2 Control</t>
  </si>
  <si>
    <t>316 SC2 Control</t>
  </si>
  <si>
    <t>317 SC2 Control</t>
  </si>
  <si>
    <t>234 SC2 None 24hr</t>
  </si>
  <si>
    <t>235 SC2 None 24hr</t>
  </si>
  <si>
    <t>254 RT1 None 24hr</t>
  </si>
  <si>
    <t>255 RT1 None 24hr</t>
  </si>
  <si>
    <t>274 RT2 None 24hr</t>
  </si>
  <si>
    <t>275 RT2 None 24hr</t>
  </si>
  <si>
    <t>315 SC2</t>
  </si>
  <si>
    <t>317 RT2</t>
  </si>
  <si>
    <t>318 SC3</t>
  </si>
  <si>
    <t>320 RT2</t>
  </si>
  <si>
    <t>343 SC2</t>
  </si>
  <si>
    <t>344 RT2</t>
  </si>
  <si>
    <t>346 SC2</t>
  </si>
  <si>
    <t>347 SC3</t>
  </si>
  <si>
    <t>348 RT2</t>
  </si>
  <si>
    <t>349 RT2</t>
  </si>
  <si>
    <t>350 RT1</t>
  </si>
  <si>
    <t>351 SC2</t>
  </si>
  <si>
    <t>353 SC3</t>
  </si>
  <si>
    <t>318 SC2</t>
  </si>
  <si>
    <t>319 SC1</t>
  </si>
  <si>
    <t>LFSM SC2</t>
  </si>
  <si>
    <t>QA/QC Qualifiers</t>
  </si>
  <si>
    <t>Only 10 ppm and SC3 control samples reported.</t>
  </si>
  <si>
    <t>8 GenX 10 ppm SC1 StyDex #1</t>
  </si>
  <si>
    <t>9 GenX 10 ppm SC1 StyDex #1</t>
  </si>
  <si>
    <t>10 GenX 10 ppm SC1 StyDex #1</t>
  </si>
  <si>
    <t>56 GenX 10 ppm SC2 Hydrogel</t>
  </si>
  <si>
    <t>57 GenX 10 ppm SC2 Hydrogel</t>
  </si>
  <si>
    <t>58 GenX 10 ppm SC2 Hydrogel</t>
  </si>
  <si>
    <t>126 GenX 10 ppm SC2 IX</t>
  </si>
  <si>
    <t>127 GenX 10 ppm SC2 IX</t>
  </si>
  <si>
    <t>128 GenX 10 ppm SC2 IX</t>
  </si>
  <si>
    <t>56 GenX 10 ppm SC1 Hydrogel</t>
  </si>
  <si>
    <t>57 GenX 10 ppm SC1 Hydrogel</t>
  </si>
  <si>
    <t>58 GenX 10 ppm SC1 Hydrogel</t>
  </si>
  <si>
    <t>126 GenX 10 ppm SC1 IX</t>
  </si>
  <si>
    <t>127 GenX 10 ppm SC1 IX</t>
  </si>
  <si>
    <t>128 GenX 10 ppm SC1 IX</t>
  </si>
  <si>
    <t>8 GenX 10 ppm RT2 StyDex #1</t>
  </si>
  <si>
    <t>9 GenX 10 ppm RT2 StyDex #1</t>
  </si>
  <si>
    <t>10 GenX 10 ppm RT2 StyDex #1</t>
  </si>
  <si>
    <t>56 GenX 10 ppm RT2 Hydrogel</t>
  </si>
  <si>
    <t>57 GenX 10 ppm RT2 Hydrogel</t>
  </si>
  <si>
    <t>58 GenX 10 ppm RT2 Hydrogel</t>
  </si>
  <si>
    <t>126 GenX 10 ppm RT2 IX</t>
  </si>
  <si>
    <t>127 GenX 10 ppm RT2 IX</t>
  </si>
  <si>
    <t>128 GenX 10 ppm RT2 IX</t>
  </si>
  <si>
    <t>14 GenX 10 ppm SC3 StyDex #1</t>
  </si>
  <si>
    <t>15 GenX 10 ppm SC3 StyDex #1</t>
  </si>
  <si>
    <t>16 GenX 10 ppm SC3 StyDex #1</t>
  </si>
  <si>
    <t>199 GenX 10 ppm SC3 Hydrogel</t>
  </si>
  <si>
    <t>200 GenX 10 ppm SC3 Hydrogel</t>
  </si>
  <si>
    <t>201 GenX 10 ppm SC3 Hydrogel</t>
  </si>
  <si>
    <t>269 GenX 10 ppm SC3 GAC</t>
  </si>
  <si>
    <t>270 GenX 10 ppm SC3 GAC</t>
  </si>
  <si>
    <t>271 GenX 10 ppm SC3 GAC</t>
  </si>
  <si>
    <t>304 GenX 10 ppm SC3 IX</t>
  </si>
  <si>
    <t>305 GenX 10 ppm SC3 IX</t>
  </si>
  <si>
    <t>306 GenX 10 ppm SC3 IX</t>
  </si>
  <si>
    <t>31 PFOA 10 ppm SC2 StyDex #1</t>
  </si>
  <si>
    <t>32 PFOA 10 ppm SC2 StyDex #1</t>
  </si>
  <si>
    <t>33 PFOA 10 ppm SC2 StyDex #1</t>
  </si>
  <si>
    <t>72 PFOA 10 ppm SC2 Hydrogel</t>
  </si>
  <si>
    <t>73 PFOA 10 ppm SC2 Hydrogel</t>
  </si>
  <si>
    <t>74 PFOA 10 ppm SC2 Hydrogel</t>
  </si>
  <si>
    <t>142 PFOA 10 ppm SC2 IX</t>
  </si>
  <si>
    <t>143 PFOA 10 ppm SC2 IX</t>
  </si>
  <si>
    <t>31 PFOA 10 ppm RT2 StyDex #1</t>
  </si>
  <si>
    <t>32 PFOA 10 ppm RT2 StyDex #1</t>
  </si>
  <si>
    <t>33 PFOA 10 ppm RT2 StyDex #1</t>
  </si>
  <si>
    <t>72 PFOA 10 ppm RT2 Hydrogel</t>
  </si>
  <si>
    <t>73 PFOA 10 ppm RT2 Hydrogel</t>
  </si>
  <si>
    <t>74 PFOA 10 ppm RT2 Hydrogel</t>
  </si>
  <si>
    <t>142 PFOA 10 ppm RT2 IX</t>
  </si>
  <si>
    <t>143 PFOA 10 ppm RT2 IX</t>
  </si>
  <si>
    <t>142 PFOA 10 ppm SC1 IX</t>
  </si>
  <si>
    <t>143 PFOA 10 ppm SC1 IX</t>
  </si>
  <si>
    <t>144 PFOA 10 ppm SC1 IX</t>
  </si>
  <si>
    <t>144 PFOA 10 ppm SC2 IX</t>
  </si>
  <si>
    <t>134 PFOA 10 ppm SC3 StyDex #1</t>
  </si>
  <si>
    <t>135 PFOA 10 ppm SC3 StyDex #1</t>
  </si>
  <si>
    <t>136 PFOA 10 ppm SC3 StyDex #1</t>
  </si>
  <si>
    <t>215 PFOA 10 ppm SC3 Hydrogel</t>
  </si>
  <si>
    <t>216 PFOA 10 ppm SC3 Hydrogel</t>
  </si>
  <si>
    <t>217 PFOA 10 ppm SC3 Hydrogel</t>
  </si>
  <si>
    <t>285 PFOA 10 ppm SC3 GAC</t>
  </si>
  <si>
    <t>286 PFOA 10 ppm SC3 GAC</t>
  </si>
  <si>
    <t>287 PFOA 10 ppm SC3 GAC</t>
  </si>
  <si>
    <t>320 PFOA 10 ppm SC3 IX</t>
  </si>
  <si>
    <t>321 PFOA 10 ppm SC3 IX</t>
  </si>
  <si>
    <t>322 PFOA 10 ppm SC3 IX</t>
  </si>
  <si>
    <t>3 GenX 1 ppm RT1 Control</t>
  </si>
  <si>
    <t>7 GenX 10 ppm RT1 Control</t>
  </si>
  <si>
    <t>11 GenX 30 ppm RT1 Control</t>
  </si>
  <si>
    <t>14 GenX 50 ppm RT1 Control</t>
  </si>
  <si>
    <t>17 GenX 100 ppm RT1 Control</t>
  </si>
  <si>
    <t>20 GenX 160 ppm RT1 Control</t>
  </si>
  <si>
    <t>26 PFOA 1 ppm RT1 Control</t>
  </si>
  <si>
    <t>30 PFOA 10 ppm RT1 Control</t>
  </si>
  <si>
    <t>34 PFOA 30 ppm RT1 Control</t>
  </si>
  <si>
    <t>38 PFOA 50 ppm RT1 Control</t>
  </si>
  <si>
    <t>41 PFOA 70 ppm RT1 Control</t>
  </si>
  <si>
    <t>44 PFOA 100 ppm RT1 Control</t>
  </si>
  <si>
    <t>47 PFOA 160 ppm RT1 Control</t>
  </si>
  <si>
    <t>8 GenX 10 ppm RT1 StyDex #1</t>
  </si>
  <si>
    <t>9 GenX 10 ppm RT1 StyDex #1</t>
  </si>
  <si>
    <t>10 GenX 10 ppm RT1 StyDex #1</t>
  </si>
  <si>
    <t>56 GenX 10 ppm RT1 Hydrogel</t>
  </si>
  <si>
    <t>57 GenX 10 ppm RT1 Hydrogel</t>
  </si>
  <si>
    <t>58 GenX 10 ppm RT1 Hydrogel</t>
  </si>
  <si>
    <t>126 GenX 10 ppm RT1 GAC</t>
  </si>
  <si>
    <t>127 GenX 10 ppm RT1 GAC</t>
  </si>
  <si>
    <t>128 GenX 10 ppm RT1 GAC</t>
  </si>
  <si>
    <t>161 GenX 10 ppm RT1 IX</t>
  </si>
  <si>
    <t>162 GenX 10 ppm RT1 IX</t>
  </si>
  <si>
    <t>163 GenX 10 ppm RT1 IX</t>
  </si>
  <si>
    <t>31 PFOA 10 ppm RT1 StyDex #1</t>
  </si>
  <si>
    <t>32 PFOA 10 ppm RT1 StyDex #1</t>
  </si>
  <si>
    <t>33 PFOA 10 ppm RT1 StyDex #1</t>
  </si>
  <si>
    <t>72 PFOA 10 ppm RT1 Hydrogel</t>
  </si>
  <si>
    <t>73 PFOA 10 ppm RT1 Hydrogel</t>
  </si>
  <si>
    <t>74 PFOA 10 ppm RT1 Hydrogel</t>
  </si>
  <si>
    <t>142 PFOA 10 ppm RT1 GAC</t>
  </si>
  <si>
    <t>143 PFOA 10 ppm RT1 GAC</t>
  </si>
  <si>
    <t>177 PFOA 10 ppm RT1 IX</t>
  </si>
  <si>
    <t>178 PFOA 10 ppm RT1 IX</t>
  </si>
  <si>
    <t>179 PFOA 10 ppm RT1 IX</t>
  </si>
  <si>
    <t>8 GenX 10 ppm SC2 StyDex #1</t>
  </si>
  <si>
    <t>9 GenX 10 ppm SC2 StyDex #1</t>
  </si>
  <si>
    <t>10 GenX 10 ppm SC2 StyDex #1</t>
  </si>
  <si>
    <t>31 10 ppm PFOA Sty#1 SC1</t>
  </si>
  <si>
    <t>33 10 ppm PFOA Sty#1 SC1</t>
  </si>
  <si>
    <t>72 10 ppm PFOA Hydro SC1</t>
  </si>
  <si>
    <t>73 10 ppm PFOA Hydro SC1</t>
  </si>
  <si>
    <t>74 10 ppm PFOA Hydro SC1</t>
  </si>
  <si>
    <t>1 None, 0h (initial), R1, RT1</t>
  </si>
  <si>
    <t>3 None, 24h, R1, RT1</t>
  </si>
  <si>
    <t>5 StyDex-1, 15m, R1, RT1</t>
  </si>
  <si>
    <t>8 StyDex-1, 30m, R1, RT1</t>
  </si>
  <si>
    <t>11 StyDex-1, 1h, R1, RT1</t>
  </si>
  <si>
    <t>14 StyDex-1, 4h, R1, RT1</t>
  </si>
  <si>
    <t>2 None, 0h (initial), R2, RT1</t>
  </si>
  <si>
    <t>4 None, 24h, R2, RT1</t>
  </si>
  <si>
    <t>6 StyDex-1, 15m, R2, RT1</t>
  </si>
  <si>
    <t>7 StyDex-1, 15m, R3, RT1</t>
  </si>
  <si>
    <t>9 StyDex-1, 30m, R2, RT1</t>
  </si>
  <si>
    <t>10 StyDex-1, 30m, R3, RT1</t>
  </si>
  <si>
    <t>12 StyDex-1, 1h, R2, RT1</t>
  </si>
  <si>
    <t>13 StyDex-1, 1h, R3, RT1</t>
  </si>
  <si>
    <t>15 StyDex-1, 4h, R2, RT1</t>
  </si>
  <si>
    <t>16 StyDex-1, 4h, R3, RT1</t>
  </si>
  <si>
    <t>17 StyDex-1, 8h, R1, RT1</t>
  </si>
  <si>
    <t>18 StyDex-1, 8h, R2, RT1</t>
  </si>
  <si>
    <t>19 StyDex-1, 8h, R3, RT1</t>
  </si>
  <si>
    <t>20 StyDex-1, 24h, R1, RT1</t>
  </si>
  <si>
    <t>21 StyDex-1, 24h, R2, RT1</t>
  </si>
  <si>
    <t>22 StyDex-1, 24h, R3, RT1</t>
  </si>
  <si>
    <t>23 StyDex-2, 15m, R1, RT1</t>
  </si>
  <si>
    <t>24 StyDex-2, 15m, R2, RT1</t>
  </si>
  <si>
    <t>25 StyDex-2, 30m, R3, RT1</t>
  </si>
  <si>
    <t>26 StyDex-2, 30m, R1, RT1</t>
  </si>
  <si>
    <t>27 StyDex-2, 30m, R2, RT1</t>
  </si>
  <si>
    <t>28 StyDex-2, 30m, R3, RT1</t>
  </si>
  <si>
    <t>29 StyDex-2, 1h, R1, RT1</t>
  </si>
  <si>
    <t>30 StyDex-2, 1h, R2, RT1</t>
  </si>
  <si>
    <t>31 StyDex-2, 1h, R3, RT1</t>
  </si>
  <si>
    <t>32 StyDex-2, 4h, R1, RT1</t>
  </si>
  <si>
    <t>33 StyDex-2, 4h, R2, RT1</t>
  </si>
  <si>
    <t>34 StyDex-2, 4h, R3, RT1</t>
  </si>
  <si>
    <t>35 StyDex-2, 8h, R1, RT1</t>
  </si>
  <si>
    <t>36 StyDex-2, 8h, R2, RT1</t>
  </si>
  <si>
    <t>37 StyDex-2, 8h, R3, RT1</t>
  </si>
  <si>
    <t>38 StyDex-2, 24h, R1, RT1</t>
  </si>
  <si>
    <t>39 StyDex-2, 24h, R2, RT1</t>
  </si>
  <si>
    <t>40 StyDex-2, 24h, R3, RT1</t>
  </si>
  <si>
    <t>41 StyDex-3, 15m, R1, RT1</t>
  </si>
  <si>
    <t>42 StyDex-3, 15m, R2, RT1</t>
  </si>
  <si>
    <t>43 StyDex-3, 15m, R3, RT1</t>
  </si>
  <si>
    <t>44 StyDex-3, 30m, R1, RT1</t>
  </si>
  <si>
    <t>45 StyDex-3, 30m, R2, RT1</t>
  </si>
  <si>
    <t>46 StyDex-3, 30m, R3, RT1</t>
  </si>
  <si>
    <t>47 StyDex-3, 1h, R1, RT1</t>
  </si>
  <si>
    <t>48 StyDex-3, 1h, R2, RT1</t>
  </si>
  <si>
    <t>49 StyDex-3, 1h, R3, RT1</t>
  </si>
  <si>
    <t>50 StyDex-3, 4h, R1, RT1</t>
  </si>
  <si>
    <t>51 StyDex-3, 4h, R2, RT1</t>
  </si>
  <si>
    <t>52 StyDex-3, 4h, R3, RT1</t>
  </si>
  <si>
    <t>53 StyDex-3, 8h, R1, RT1</t>
  </si>
  <si>
    <t>54 StyDex-3, 8h, R2, RT1</t>
  </si>
  <si>
    <t>55 StyDex-3, 8h, R3, RT1</t>
  </si>
  <si>
    <t>56 StyDex-3, 24h, R1, RT1</t>
  </si>
  <si>
    <t>57 StyDex-3, 24h, R2, RT1</t>
  </si>
  <si>
    <t>58 StyDex-3, 24h, R3, RT1</t>
  </si>
  <si>
    <t>59 IX Resin (Crushed), 15m, R1, RT1</t>
  </si>
  <si>
    <t>60 IX Resin (Crushed), 15m, R2, RT1</t>
  </si>
  <si>
    <t>61 IX Resin (Crushed) 15 min R3 RT1</t>
  </si>
  <si>
    <t>62 IX Resin (Crushed) 30 min R1 RT1</t>
  </si>
  <si>
    <t>63 IX Resin (Crushed) 30 min R1 RT1</t>
  </si>
  <si>
    <t>64 IX Resin (Crushed) 30 min R1 RT1</t>
  </si>
  <si>
    <t>65 IX Resin (Crushed) 1 h R1 RT1</t>
  </si>
  <si>
    <t>66 IX Resin (Crushed) 1 h R1 RT1</t>
  </si>
  <si>
    <t>67 IX Resin (Crushed) 1 h R1 RT1</t>
  </si>
  <si>
    <t>68 IX Resin (Crushed) 4 h RT1</t>
  </si>
  <si>
    <t>69 IX Resin (Crushed) 4 h RT1</t>
  </si>
  <si>
    <t>70 IX Resin (Crushed) 4 h RT1</t>
  </si>
  <si>
    <t>71 IX Resin (Crushed) 8 h RT1</t>
  </si>
  <si>
    <t>72 IX Resin (Crushed) 8 h RT1</t>
  </si>
  <si>
    <t>73 IX Resin (Crushed) 8 h RT1</t>
  </si>
  <si>
    <t>74 IX Resin (Crushed) 24 h RT1</t>
  </si>
  <si>
    <t>75 IX Resin (Crushed) 24 h RT1</t>
  </si>
  <si>
    <t>76 IX Resin (Crushed) 24 h RT1</t>
  </si>
  <si>
    <t>77 GAC (Crushed) 24 h RT1</t>
  </si>
  <si>
    <t>78 GAC (Crushed) 24 h RT1</t>
  </si>
  <si>
    <t>79 GAC (Crushed) 24 h RT1</t>
  </si>
  <si>
    <t>80 Only StyDex-1 in MilliQ Water 24 h RT1</t>
  </si>
  <si>
    <t>81 Only StyDex-2 in MilliQ Water 24 h RT1</t>
  </si>
  <si>
    <t>82 Only StyDex-3 in MilliQ Water 24 h RT1</t>
  </si>
  <si>
    <t>83 Only IX resin in MilliQ Water 24 h RT1</t>
  </si>
  <si>
    <t>84 Only GAC in MilliQ Water 24 h RT1</t>
  </si>
  <si>
    <t>85 None 0 (initial) RT1</t>
  </si>
  <si>
    <t>86 None 0 (initial) RT1</t>
  </si>
  <si>
    <t>87 None 0 (initial) RT1</t>
  </si>
  <si>
    <t>88 None 0 (initial) RT1</t>
  </si>
  <si>
    <t>89 None 0 (initial) RT1</t>
  </si>
  <si>
    <t>90 None 0 (initial) RT1</t>
  </si>
  <si>
    <t>91 H 8 h RT1</t>
  </si>
  <si>
    <t>92 H 8 h RT1</t>
  </si>
  <si>
    <t>93 H 8 h RT1</t>
  </si>
  <si>
    <t>94 H 24 h RT1</t>
  </si>
  <si>
    <t>95 H 24 h RT1</t>
  </si>
  <si>
    <t>96 H 24 h RT1</t>
  </si>
  <si>
    <t>97 H 4 h RT1</t>
  </si>
  <si>
    <t>98 H 4 h RT1</t>
  </si>
  <si>
    <t>99 H 4 h RT1</t>
  </si>
  <si>
    <t>100 H 1 h RT1</t>
  </si>
  <si>
    <t>101 H 1 h RT1</t>
  </si>
  <si>
    <t>102 H 1 h RT1</t>
  </si>
  <si>
    <t>103 H 30 min RT1</t>
  </si>
  <si>
    <t>104 H 30 min RT1</t>
  </si>
  <si>
    <t>105 H 30 min RT1</t>
  </si>
  <si>
    <t>106 H 15 min RT1</t>
  </si>
  <si>
    <t>107 H 15 min RT1</t>
  </si>
  <si>
    <t>108 H 15 min RT1</t>
  </si>
  <si>
    <t>109 None 24 hr RT1</t>
  </si>
  <si>
    <t>110 None 0 (initial) RT1</t>
  </si>
  <si>
    <t>111 None 0 (initial) RT1</t>
  </si>
  <si>
    <t>1 StyDex-1 15min SC3</t>
  </si>
  <si>
    <t>2 StyDex-1 15min SC3</t>
  </si>
  <si>
    <t>3 StyDex-1 15min SC3</t>
  </si>
  <si>
    <t>4 StyDex-1 30min SC3</t>
  </si>
  <si>
    <t>5 StyDex-1 30min SC3</t>
  </si>
  <si>
    <t>6 StyDex-1 30min SC3</t>
  </si>
  <si>
    <t>7 StyDex-1 1hr SC3</t>
  </si>
  <si>
    <t>8 StyDex-1 1hr SC3</t>
  </si>
  <si>
    <t>9 StyDex-1 1hr SC3</t>
  </si>
  <si>
    <t>10 StyDex-1 4hr SC3</t>
  </si>
  <si>
    <t>11 StyDex-1 4hr SC3</t>
  </si>
  <si>
    <t>12 StyDex-1 4hr SC3</t>
  </si>
  <si>
    <t>13 StyDex-1 8hr SC3</t>
  </si>
  <si>
    <t>14 StyDex-1 8hr SC3</t>
  </si>
  <si>
    <t>15 StyDex-1 8hr SC3</t>
  </si>
  <si>
    <t>16 StyDex-1 24hr SC3</t>
  </si>
  <si>
    <t>17 StyDex-1 24hr SC3</t>
  </si>
  <si>
    <t>18 StyDex-1 24hr SC3</t>
  </si>
  <si>
    <t>19 StyDex-2 15min SC3</t>
  </si>
  <si>
    <t>20 StyDex-2 15min SC3</t>
  </si>
  <si>
    <t>21 StyDex-2 15min SC3</t>
  </si>
  <si>
    <t>22 StyDex-2 30min SC3</t>
  </si>
  <si>
    <t>23 StyDex-2 30min SC3</t>
  </si>
  <si>
    <t>24 StyDex-2 30min SC3</t>
  </si>
  <si>
    <t>25 StyDex-2 1hr SC3</t>
  </si>
  <si>
    <t>26 StyDex-2 1hr SC3</t>
  </si>
  <si>
    <t>27 StyDex-2 1hr SC3</t>
  </si>
  <si>
    <t>28 StyDex-2 4hr SC3</t>
  </si>
  <si>
    <t>29 StyDex-2 4hr SC3</t>
  </si>
  <si>
    <t>30 StyDex-2 4hr SC3</t>
  </si>
  <si>
    <t>31 StyDex-2 8hr SC3</t>
  </si>
  <si>
    <t>32 StyDex-2 8hr SC3</t>
  </si>
  <si>
    <t>33 StyDex-2 8hr SC3</t>
  </si>
  <si>
    <t>34 StyDex-2 24hr SC3</t>
  </si>
  <si>
    <t>35 StyDex-2 24hr SC3</t>
  </si>
  <si>
    <t>36 StyDex-2 24hr SC3</t>
  </si>
  <si>
    <t>37 StyDex-3 15min SC3</t>
  </si>
  <si>
    <t>38 StyDex-3 15min SC3</t>
  </si>
  <si>
    <t>39 StyDex-3 15min SC3</t>
  </si>
  <si>
    <t>40 StyDex-3 30min SC3</t>
  </si>
  <si>
    <t>41 StyDex-3 30min SC3</t>
  </si>
  <si>
    <t>42 StyDex-3 30min SC3</t>
  </si>
  <si>
    <t>43 StyDex-3 1hr SC3</t>
  </si>
  <si>
    <t>44 StyDex-3 1hr SC3</t>
  </si>
  <si>
    <t>45 StyDex-3 1hr SC3</t>
  </si>
  <si>
    <t>46 StyDex-3 4hr SC3</t>
  </si>
  <si>
    <t>47 StyDex-3 4hr SC3</t>
  </si>
  <si>
    <t>48 StyDex-3 4hr SC3</t>
  </si>
  <si>
    <t>49 StyDex-3 8hr SC3</t>
  </si>
  <si>
    <t>50 StyDex-3 8hr SC3</t>
  </si>
  <si>
    <t>51 StyDex-3 8hr SC3</t>
  </si>
  <si>
    <t>52 StyDex-3 24hr SC3</t>
  </si>
  <si>
    <t>53 StyDex-3 24hr SC3</t>
  </si>
  <si>
    <t>54 StyDex-3 24hr SC3</t>
  </si>
  <si>
    <t>55 IX 15min SC3</t>
  </si>
  <si>
    <t>56 IX 15min SC3</t>
  </si>
  <si>
    <t>57 IX 15min SC3</t>
  </si>
  <si>
    <t>58 IX 30min SC3</t>
  </si>
  <si>
    <t>59 IX 30min SC3</t>
  </si>
  <si>
    <t>60 IX 30min SC3</t>
  </si>
  <si>
    <t>61 IX 1hr SC3</t>
  </si>
  <si>
    <t>62 IX 1hr SC3</t>
  </si>
  <si>
    <t>63 IX 1hr SC3</t>
  </si>
  <si>
    <t>64 IX 4hr SC3</t>
  </si>
  <si>
    <t>65 IX 4hr SC3</t>
  </si>
  <si>
    <t>66 IX 4hr SC3</t>
  </si>
  <si>
    <t>67 IX 8hr SC3</t>
  </si>
  <si>
    <t>68 IX 8hr SC3</t>
  </si>
  <si>
    <t>69 IX 8hr SC3</t>
  </si>
  <si>
    <t>70 IX 24hr SC3</t>
  </si>
  <si>
    <t>71 IX 24hr SC3</t>
  </si>
  <si>
    <t>72 IX 24hr SC3</t>
  </si>
  <si>
    <t>73 GAC 15min SC3</t>
  </si>
  <si>
    <t>74 GAC 15min SC3</t>
  </si>
  <si>
    <t>75 GAC 15min SC3</t>
  </si>
  <si>
    <t>76 GAC 30min SC3</t>
  </si>
  <si>
    <t>77 GAC 30min SC3</t>
  </si>
  <si>
    <t>78 GAC 30min SC3</t>
  </si>
  <si>
    <t>79 GAC 1hr SC3</t>
  </si>
  <si>
    <t>80 GAC 1hr SC3</t>
  </si>
  <si>
    <t>81 GAC 1hr SC3</t>
  </si>
  <si>
    <t>82 GAC 4hr SC3</t>
  </si>
  <si>
    <t>83 GAC 4hr SC3</t>
  </si>
  <si>
    <t>84 GAC 4hr SC3</t>
  </si>
  <si>
    <t>85 GAC 8hr SC3</t>
  </si>
  <si>
    <t>86 GAC 8hr SC3</t>
  </si>
  <si>
    <t>87 GAC 8hr SC3</t>
  </si>
  <si>
    <t>88 GAC 24hr SC3</t>
  </si>
  <si>
    <t>89 GAC 24hr SC3</t>
  </si>
  <si>
    <t>90 GAC 24hr SC3</t>
  </si>
  <si>
    <t>91 Hydrogel 15min SC3</t>
  </si>
  <si>
    <t>92 Hydrogel 15min SC3</t>
  </si>
  <si>
    <t>93 Hydrogel 15min SC3</t>
  </si>
  <si>
    <t>94 Hydrogel 30min SC3</t>
  </si>
  <si>
    <t>95 Hydrogel 30min SC3</t>
  </si>
  <si>
    <t>96 Hydrogel 30min SC3</t>
  </si>
  <si>
    <t>97 Hydrogel 1hr SC3</t>
  </si>
  <si>
    <t>98 Hydrogel 1hr SC3</t>
  </si>
  <si>
    <t>99 Hydrogel 1hr SC3</t>
  </si>
  <si>
    <t>100 Hydrogel 4hr SC3</t>
  </si>
  <si>
    <t>101 Hydrogel 4hr SC3</t>
  </si>
  <si>
    <t>102 Hydrogel 4hr SC3</t>
  </si>
  <si>
    <t>103 Hydrogel 8hr SC3</t>
  </si>
  <si>
    <t>104 Hydrogel 8hr SC3</t>
  </si>
  <si>
    <t>105 Hydrogel 8hr SC3</t>
  </si>
  <si>
    <t>106 Hydrogel 24hr SC3</t>
  </si>
  <si>
    <t>107 Hydrogel 24hr SC3</t>
  </si>
  <si>
    <t>108 Hydrogel 24hr SC3</t>
  </si>
  <si>
    <t>124 SC1 None 24hr</t>
  </si>
  <si>
    <t>125 SC1 None 24hr</t>
  </si>
  <si>
    <t>126 SC1 StyDex-1 15min</t>
  </si>
  <si>
    <t>127 SC1 StyDex-1 15min</t>
  </si>
  <si>
    <t>128 SC1 StyDex-1 15min</t>
  </si>
  <si>
    <t>129 SC1 StyDex-1 30min</t>
  </si>
  <si>
    <t>130 SC1 StyDex-1 30min</t>
  </si>
  <si>
    <t>131 SC1 StyDex-1 30min</t>
  </si>
  <si>
    <t>132 SC1 StyDex-1 1hr</t>
  </si>
  <si>
    <t>133 SC1 StyDex-1 1hr</t>
  </si>
  <si>
    <t>134 SC1 StyDex-1 1hr</t>
  </si>
  <si>
    <t>135 SC1 StyDex-1 4hr</t>
  </si>
  <si>
    <t>136 SC1 StyDex-1 4hr</t>
  </si>
  <si>
    <t>137 SC1 StyDex-1 4hr</t>
  </si>
  <si>
    <t>138 SC1 StyDex-1 8hr</t>
  </si>
  <si>
    <t>139 SC1 StyDex-1 8hr</t>
  </si>
  <si>
    <t>140 SC1 StyDex-1 8hr</t>
  </si>
  <si>
    <t>141 SC1 StyDex-1 24hr</t>
  </si>
  <si>
    <t>142 SC1 StyDex-1 24hr</t>
  </si>
  <si>
    <t>143 SC1 StyDex-1 24hr</t>
  </si>
  <si>
    <t>144 SC1 StyDex-2 15min</t>
  </si>
  <si>
    <t>145 SC1 StyDex-2 15min</t>
  </si>
  <si>
    <t>146 SC1 StyDex-2 15min</t>
  </si>
  <si>
    <t>159 SC1 StyDex-2 24hr</t>
  </si>
  <si>
    <t>160 SC1 StyDex-2 24hr</t>
  </si>
  <si>
    <t>161 SC1 StyDex-2 24hr</t>
  </si>
  <si>
    <t>162 SC1 StyDex-3 15min</t>
  </si>
  <si>
    <t>163 SC1 StyDex-3 15min</t>
  </si>
  <si>
    <t>164 SC1 StyDex-3 15min</t>
  </si>
  <si>
    <t>177 SC1 StyDex-3 24hr</t>
  </si>
  <si>
    <t>178 SC1 StyDex-3 24hr</t>
  </si>
  <si>
    <t>179 SC1 StyDex-3 24hr</t>
  </si>
  <si>
    <t>180 SC1 Hydrogel 15min</t>
  </si>
  <si>
    <t>181 SC1 Hydrogel 15min</t>
  </si>
  <si>
    <t>182 SC1 Hydrogel 15min</t>
  </si>
  <si>
    <t>183 SC1 Hydrogel 30min</t>
  </si>
  <si>
    <t>184 SC1 Hydrogel 30min</t>
  </si>
  <si>
    <t>185 SC1 Hydrogel 30min</t>
  </si>
  <si>
    <t>186 SC1 Hydrogel 1hr</t>
  </si>
  <si>
    <t>187 SC1 Hydrogel 1hr</t>
  </si>
  <si>
    <t>188 SC1 Hydrogel 1hr</t>
  </si>
  <si>
    <t>189 SC1 Hydrogel 4hr</t>
  </si>
  <si>
    <t>190 SC1 Hydrogel 4hr</t>
  </si>
  <si>
    <t>191 SC1 Hydrogel 4hr</t>
  </si>
  <si>
    <t>192 SC1 Hydrogel 8hr</t>
  </si>
  <si>
    <t>193 SC1 Hydrogel 8hr</t>
  </si>
  <si>
    <t>194 SC1 Hydrogel 8hr</t>
  </si>
  <si>
    <t>195 SC1 Hydrogel 24hr</t>
  </si>
  <si>
    <t>196 SC1 Hydrogel 24hr</t>
  </si>
  <si>
    <t>197 SC1 Hydrogel 24hr</t>
  </si>
  <si>
    <t>213 SC1 GAC 24hr</t>
  </si>
  <si>
    <t>214 SC1 GAC 24hr</t>
  </si>
  <si>
    <t>215 SC1 GAC 24hr</t>
  </si>
  <si>
    <t>216 SC1 IX Resin 15min</t>
  </si>
  <si>
    <t>217 SC1 IX Resin 15min</t>
  </si>
  <si>
    <t>218 SC1 IX Resin 15min</t>
  </si>
  <si>
    <t>219 SC1 IX Resin 30min</t>
  </si>
  <si>
    <t>220 SC1 IX Resin 30min</t>
  </si>
  <si>
    <t>221 SC1 IX Resin 30min</t>
  </si>
  <si>
    <t>294 SC1 None 24hr</t>
  </si>
  <si>
    <t>295 SC1 None 24hr</t>
  </si>
  <si>
    <t>316 SC1</t>
  </si>
  <si>
    <t>321 SC1</t>
  </si>
  <si>
    <t>322 SC3 24 HR None</t>
  </si>
  <si>
    <t>323 SC3 24 HR None</t>
  </si>
  <si>
    <t>342 SC1</t>
  </si>
  <si>
    <t>345 SC1</t>
  </si>
  <si>
    <t>352 SC1</t>
  </si>
  <si>
    <t>222 SC1 IX Resin 1hr</t>
  </si>
  <si>
    <t>223 SC1 IX Resin 1hr</t>
  </si>
  <si>
    <t>224 SC1 IX Resin 1hr</t>
  </si>
  <si>
    <t>225 SC1 IX Resin 4hr</t>
  </si>
  <si>
    <t>226 SC1 IX Resin 4hr</t>
  </si>
  <si>
    <t>227 SC1 IX Resin 4hr</t>
  </si>
  <si>
    <t>228 SC1 IX Resin 8hr</t>
  </si>
  <si>
    <t>229 SC1 IX Resin 8hr</t>
  </si>
  <si>
    <t>230 SC1 IX Resin 8hr</t>
  </si>
  <si>
    <t>231 SC1 IX Resin 24hr</t>
  </si>
  <si>
    <t>232 SC1 IX Resin 24hr</t>
  </si>
  <si>
    <t>233 SC1 IX Resin 24hr</t>
  </si>
  <si>
    <t>Kinetics 3, SC3, Samples 55-72 incorrectly labeled in original sequence table; herein, label corrected to IX resin.</t>
  </si>
  <si>
    <t>NF Retentate</t>
  </si>
  <si>
    <t>Scrubber Water</t>
  </si>
  <si>
    <t>Control, Ultrapure water</t>
  </si>
  <si>
    <t>Compiled HFPO-DA isotherm results from the control matrix (i.e., ultrapure water).</t>
  </si>
  <si>
    <t>Compiled PFOA isotherm results from the control matrix (i.e., ultrapure water).</t>
  </si>
  <si>
    <t>QAQC qualifiers for QAQC samples from kinetics experiments.</t>
  </si>
  <si>
    <t>QAQC qualifiers for QAQC samples from isotherm experiments.</t>
  </si>
  <si>
    <t>QAQC qualifiers for QAQC samples from adsorption-desorption experiments.</t>
  </si>
  <si>
    <t>QAQC qualifiers for experimental samples from kinetics experiments.</t>
  </si>
  <si>
    <t>QAQC qualifiers for experimental samples from isotherm experiments.</t>
  </si>
  <si>
    <t>QAQC qualifiers for experimental samples from adsorption-desorption experiments.</t>
  </si>
  <si>
    <t>QAQC qualifiers for QAQC samples from isotherm control experiments.</t>
  </si>
  <si>
    <t>QAQC qualifiers for experimental samples from isotherm control experiments.</t>
  </si>
  <si>
    <t>Compiled HFPO-DA and PFOA isotherm results from the residual matrices.</t>
  </si>
  <si>
    <t>Compiled adsorption-desorption results with methanol (MeOH).</t>
  </si>
  <si>
    <t>Compiled adsorption-desorption results with ammonium acetate (AA).</t>
  </si>
  <si>
    <t>Compiled adsorption-desorption results with methanol (MeOH) + ammonium acetate (AA).</t>
  </si>
  <si>
    <t>CONTROLS</t>
  </si>
  <si>
    <t>SC2 / S1, H, IX, A</t>
  </si>
  <si>
    <t>SC2, RT1, RT2, SC1 / A</t>
  </si>
  <si>
    <t>SC1 / H, IX, A, S1, GAC</t>
  </si>
  <si>
    <t>MQ / GenX –  S2, S3, H, A</t>
  </si>
  <si>
    <t>MQ / GenX – S1, S2, S3, H, A</t>
  </si>
  <si>
    <t>MQ / GenX – S2, S3, H, A, IX, GAC; PFOA – S1, S2, S3</t>
  </si>
  <si>
    <t>MQ / GenX – S1, S2, S3, H, A, IX, GAC; PFOA – S1, S2, S3</t>
  </si>
  <si>
    <t>MQ / GenX – IX; PFOA – H, A, GAC</t>
  </si>
  <si>
    <t>MQ / GenX - S3, H, A, GAC, IX; PFOA - S1, S2, H, A</t>
  </si>
  <si>
    <t>SC3, SC2, SC1, RT2 / 10ppm / S1, H, A, IX</t>
  </si>
  <si>
    <t>SC3, RT1 / 10ppm / S1, H, A, IX</t>
  </si>
  <si>
    <t>MeOH + AA / S1, H, A</t>
  </si>
  <si>
    <t>AA / S1, H, A</t>
  </si>
  <si>
    <t>MeOH / S1, H, A</t>
  </si>
  <si>
    <t>SC1 / 10ppm / A; SC3 / 10ppm / S1, H, A, IX</t>
  </si>
  <si>
    <t>SC3 / A; MQ / S1, S2; Controls</t>
  </si>
  <si>
    <t>CCV 2000 ng/L AFAC30</t>
  </si>
  <si>
    <t>ICV 2000 ng/L AFAC24 May25EL</t>
  </si>
  <si>
    <t>241 A1 C1 A, MeOH</t>
  </si>
  <si>
    <t>251 A2 C1 A, MeOH</t>
  </si>
  <si>
    <t>261 A3 C1 A, MeOH</t>
  </si>
  <si>
    <t>243 A1 C2 A, MeOH</t>
  </si>
  <si>
    <t>253 A2 C2 A, MeOH</t>
  </si>
  <si>
    <t>263 A3 C2 A, MeOH</t>
  </si>
  <si>
    <t>242 A1 C1 D, MeOH</t>
  </si>
  <si>
    <t>252 A2 C1 D, MeOH</t>
  </si>
  <si>
    <t>262 A3 C1 D, MeOH</t>
  </si>
  <si>
    <t>244 A1 C2 D, MeOH</t>
  </si>
  <si>
    <t>254 A2 C2 D, MeOH</t>
  </si>
  <si>
    <t>264 A3 C2 D, MeOH</t>
  </si>
  <si>
    <t>AFAS Stock 1</t>
  </si>
  <si>
    <t>AFAS Stock 2</t>
  </si>
  <si>
    <t>A C1 D</t>
  </si>
  <si>
    <t>A C2 D</t>
  </si>
  <si>
    <t>A C1 A</t>
  </si>
  <si>
    <t>A C2A</t>
  </si>
  <si>
    <t>A C2 A</t>
  </si>
  <si>
    <t>Initial Mass</t>
  </si>
  <si>
    <t>Final Volume</t>
  </si>
  <si>
    <t>151 A1 C1 A, AA</t>
  </si>
  <si>
    <t>A C3 D</t>
  </si>
  <si>
    <t>161 A2 C1 A, AA</t>
  </si>
  <si>
    <t>171 A3 C1 A, AA</t>
  </si>
  <si>
    <t>162 A2 C1 D, AA dup?</t>
  </si>
  <si>
    <t>153 A1 C2 A, AA</t>
  </si>
  <si>
    <t>163 A2 C2 A, AA</t>
  </si>
  <si>
    <t>173 A3 C2 A, AA</t>
  </si>
  <si>
    <t>155 A1 C3 A, AA</t>
  </si>
  <si>
    <t>165 A2 C3 A, AA</t>
  </si>
  <si>
    <t>175 A3 C3 A, AA</t>
  </si>
  <si>
    <t>152 A1 C1 D, AA</t>
  </si>
  <si>
    <t>162 A2 C1 D, AA</t>
  </si>
  <si>
    <t>172 A3 C1 D, AA</t>
  </si>
  <si>
    <t>154 A1 C2 D, AA</t>
  </si>
  <si>
    <t>164 A2 C2 D, AA</t>
  </si>
  <si>
    <t>174 A3 C2 D, AA</t>
  </si>
  <si>
    <t>156 A1 C3 D, AA</t>
  </si>
  <si>
    <t>166 A2 C3 D, AA</t>
  </si>
  <si>
    <t>176 A3 C3 D, AA</t>
  </si>
  <si>
    <t>61 A1 C1 A</t>
  </si>
  <si>
    <t>71 A2 C1 A</t>
  </si>
  <si>
    <t>81 A3 C1 A</t>
  </si>
  <si>
    <t>63 A1 C2 A</t>
  </si>
  <si>
    <t>73 A2 C2 A</t>
  </si>
  <si>
    <t>83 A3 C2 A</t>
  </si>
  <si>
    <t>65 A1 C3 A</t>
  </si>
  <si>
    <t>75 A2 C3 A</t>
  </si>
  <si>
    <t>85 A3 C3 A</t>
  </si>
  <si>
    <t>62 A1 C1 D</t>
  </si>
  <si>
    <t>72 A2 C1 D</t>
  </si>
  <si>
    <t>82 A3 C1 D</t>
  </si>
  <si>
    <t>64 A1 C2 D</t>
  </si>
  <si>
    <t>74 A2 C2 D</t>
  </si>
  <si>
    <t>84 A3 C2 D</t>
  </si>
  <si>
    <t>66 A1 C3 D</t>
  </si>
  <si>
    <t>76 A2 C3 D</t>
  </si>
  <si>
    <t>86 A3 C3 D</t>
  </si>
  <si>
    <t>236 SC2 A 15min</t>
  </si>
  <si>
    <t>237 SC2 A 15min</t>
  </si>
  <si>
    <t>238 SC2 A 15min</t>
  </si>
  <si>
    <t>239 SC2 A 30min</t>
  </si>
  <si>
    <t>240 SC2 A 30min</t>
  </si>
  <si>
    <t>241 A SC2 A 30min</t>
  </si>
  <si>
    <t>241 B SC2 A 30min</t>
  </si>
  <si>
    <t>242 SC2 A 1hr</t>
  </si>
  <si>
    <t>243 SC2 A 1hr</t>
  </si>
  <si>
    <t>244 SC2 A 1hr</t>
  </si>
  <si>
    <t>245 SC2 A 4hr</t>
  </si>
  <si>
    <t>246 SC2 A 4hr</t>
  </si>
  <si>
    <t>247 SC2 A 4hr</t>
  </si>
  <si>
    <t>248 SC2 A 8hr</t>
  </si>
  <si>
    <t>249 SC2 A 8hr</t>
  </si>
  <si>
    <t>250 SC2 A 8hr</t>
  </si>
  <si>
    <t>251 SC2 A 24hr</t>
  </si>
  <si>
    <t>252 SC2 A 24hr</t>
  </si>
  <si>
    <t>253 SC2 A 24hr</t>
  </si>
  <si>
    <t>256 RT1 A 15min</t>
  </si>
  <si>
    <t>257 RT1 A 15min</t>
  </si>
  <si>
    <t>258 RT1 A 15min</t>
  </si>
  <si>
    <t>259 RT1 A 30min</t>
  </si>
  <si>
    <t>260 RT1 A 30min</t>
  </si>
  <si>
    <t>261 RT1 A 30min</t>
  </si>
  <si>
    <t>262 RT1 A 1hr</t>
  </si>
  <si>
    <t>263 RT1 A 1hr</t>
  </si>
  <si>
    <t>264 RT1 A 1hr</t>
  </si>
  <si>
    <t>265 RT1 A 4hr</t>
  </si>
  <si>
    <t>266 RT1 A 4hr</t>
  </si>
  <si>
    <t>267 RT1 A 4hr</t>
  </si>
  <si>
    <t>268 RT1 A 8hr</t>
  </si>
  <si>
    <t>269 RT1 A 8hr</t>
  </si>
  <si>
    <t>270 RT1 A 8hr</t>
  </si>
  <si>
    <t>271 RT1 A 24hr</t>
  </si>
  <si>
    <t>272 RT1 A 24hr</t>
  </si>
  <si>
    <t>273 RT1 A 24hr</t>
  </si>
  <si>
    <t>276 RT2 A 15min</t>
  </si>
  <si>
    <t>277 RT2 A 15min</t>
  </si>
  <si>
    <t>278 RT2 A 15min</t>
  </si>
  <si>
    <t>279 RT2 A 30min</t>
  </si>
  <si>
    <t>280 RT2 A 30min</t>
  </si>
  <si>
    <t>281 RT2 A 30min</t>
  </si>
  <si>
    <t>282 RT2 A 1hr</t>
  </si>
  <si>
    <t>283 RT2 A 1hr</t>
  </si>
  <si>
    <t>284 RT2 A 1hr</t>
  </si>
  <si>
    <t>285 RT2 A 4hr</t>
  </si>
  <si>
    <t>286 RT2 A 4hr</t>
  </si>
  <si>
    <t>287 RT2 A 4hr</t>
  </si>
  <si>
    <t>288 RT2 A 8hr</t>
  </si>
  <si>
    <t>289 RT2 A 8hr</t>
  </si>
  <si>
    <t>290 RT2 A 8hr</t>
  </si>
  <si>
    <t>291 RT2 A 24hr</t>
  </si>
  <si>
    <t>292 RT2 A 24hr</t>
  </si>
  <si>
    <t>293 RT2 A 24hr</t>
  </si>
  <si>
    <t>296 SC1 A 15min</t>
  </si>
  <si>
    <t>297 SC1 A 15min</t>
  </si>
  <si>
    <t>298 SC1 A 15min</t>
  </si>
  <si>
    <t>299 SC1 A 30min</t>
  </si>
  <si>
    <t>300 SC1 A 30min</t>
  </si>
  <si>
    <t>301 SC1 A 30min</t>
  </si>
  <si>
    <t>302 SC1 A 1hr</t>
  </si>
  <si>
    <t>303 SC1 A 1hr</t>
  </si>
  <si>
    <t>304 SC1 A 1hr</t>
  </si>
  <si>
    <t>305 SC1 A 4hr</t>
  </si>
  <si>
    <t>306 SC1 A 4hr</t>
  </si>
  <si>
    <t>307 SC1 A 4hr</t>
  </si>
  <si>
    <t>308 SC1 A 8hr</t>
  </si>
  <si>
    <t>309 SC1 A 8hr</t>
  </si>
  <si>
    <t>310 SC1 A 8hr</t>
  </si>
  <si>
    <t>311 SC1 A 24hr</t>
  </si>
  <si>
    <t>312 SC1 A 24hr</t>
  </si>
  <si>
    <t>313 SC1 A 24hr</t>
  </si>
  <si>
    <t>324 SC3 15 min A</t>
  </si>
  <si>
    <t>325 SC3 15 min A</t>
  </si>
  <si>
    <t>326 SC3 15 min A</t>
  </si>
  <si>
    <t>327 SC3 30 min A</t>
  </si>
  <si>
    <t>328 SC3 30 min A</t>
  </si>
  <si>
    <t>329 SC3 30 min A</t>
  </si>
  <si>
    <t>330 SC3 1 hr A</t>
  </si>
  <si>
    <t>331 SC3 1 hr A</t>
  </si>
  <si>
    <t>332 SC3 1 hr A</t>
  </si>
  <si>
    <t>333 SC3 4 hr A</t>
  </si>
  <si>
    <t>334 SC3 4 hr A</t>
  </si>
  <si>
    <t>335 SC3 4 hr A</t>
  </si>
  <si>
    <t>336 SC3 8 hr A</t>
  </si>
  <si>
    <t>337 SC3 8 hr A</t>
  </si>
  <si>
    <t>338 SC3 8 hr A</t>
  </si>
  <si>
    <t>339 SC3 24 hr A</t>
  </si>
  <si>
    <t>340 SC3 24 hr A</t>
  </si>
  <si>
    <t>341 SC3 24 hr A</t>
  </si>
  <si>
    <t>87 MilliQ A 0 (initial)</t>
  </si>
  <si>
    <t>106 MilliQ A 15 min</t>
  </si>
  <si>
    <t>107 MilliQ A 15 min</t>
  </si>
  <si>
    <t>108 MilliQ A 15 min</t>
  </si>
  <si>
    <t>109 MilliQ A 30 min</t>
  </si>
  <si>
    <t>110 MilliQ A 30 min</t>
  </si>
  <si>
    <t>111 MilliQ A 30 min</t>
  </si>
  <si>
    <t>112 A 1 h</t>
  </si>
  <si>
    <t>113 A 1 h</t>
  </si>
  <si>
    <t>114 A 1 h</t>
  </si>
  <si>
    <t>115 A 4 h</t>
  </si>
  <si>
    <t>116 A 4 h</t>
  </si>
  <si>
    <t>117 A 4 h</t>
  </si>
  <si>
    <t>118 A 8 h</t>
  </si>
  <si>
    <t>119 A 8 h</t>
  </si>
  <si>
    <t>120 A 8 h</t>
  </si>
  <si>
    <t>121 A 24 h</t>
  </si>
  <si>
    <t>122 A 24 h</t>
  </si>
  <si>
    <t>123 A 24 h</t>
  </si>
  <si>
    <t>5 MQ A 15 min High Conc</t>
  </si>
  <si>
    <t>6 MQ A 15 min High Conc</t>
  </si>
  <si>
    <t>7 MQ A 15 min High Conc</t>
  </si>
  <si>
    <t>8 MQ A 30 min High Conc</t>
  </si>
  <si>
    <t>9 MQ A 30 min High Conc</t>
  </si>
  <si>
    <t>10 MQ A 30 min High Conc</t>
  </si>
  <si>
    <t>11 MQ A 1 hr High Conc</t>
  </si>
  <si>
    <t>12 MQ A 1 hr High Conc</t>
  </si>
  <si>
    <t>13 MQ A 1 hr High Conc</t>
  </si>
  <si>
    <t>14 MQ A 4 hr High Conc</t>
  </si>
  <si>
    <t>15 MQ A 4 hr High Conc</t>
  </si>
  <si>
    <t>16 MQ A 4 hr High Conc</t>
  </si>
  <si>
    <t>17 MQ A 8 hr High Conc</t>
  </si>
  <si>
    <t>18 MQ A 8 hr High Conc</t>
  </si>
  <si>
    <t>19 MQ A 8 hr High Conc</t>
  </si>
  <si>
    <t>20 MQ A 24 hr High Conc</t>
  </si>
  <si>
    <t>21 MQ A 24 hr High Conc</t>
  </si>
  <si>
    <t>22 MQ A 24 hr High Conc</t>
  </si>
  <si>
    <t>203 AFOA 30 ppm MilliQ N/A</t>
  </si>
  <si>
    <t>204 AFOA 30 ppm MilliQ StyDex #1</t>
  </si>
  <si>
    <t>205 AFOA 30 ppm MilliQ StyDex #1</t>
  </si>
  <si>
    <t>206 AFOA 30 ppm MilliQ StyDex #1</t>
  </si>
  <si>
    <t>207 AFOA 30 ppm MilliQ StyDex #2</t>
  </si>
  <si>
    <t>208 AFOA 30 ppm MilliQ StyDex #2</t>
  </si>
  <si>
    <t>209 AFOA 30 ppm MilliQ StyDex #2</t>
  </si>
  <si>
    <t>210 AFOA 30 ppm MilliQ StyDex #3</t>
  </si>
  <si>
    <t>211 AFOA 30 ppm MilliQ StyDex #3</t>
  </si>
  <si>
    <t>212 AFOA 30 ppm MilliQ StyDex #3</t>
  </si>
  <si>
    <t>213 AFOA 50 ppm MilliQ None</t>
  </si>
  <si>
    <t>214 AFOA 50 ppm MilliQ StyDex #1</t>
  </si>
  <si>
    <t>215 AFOA 50 ppm MilliQ StyDex #1</t>
  </si>
  <si>
    <t>216 AFOA 50 ppm MilliQ StyDex #1</t>
  </si>
  <si>
    <t>217 AFOA 50 ppm MilliQ StyDex #2</t>
  </si>
  <si>
    <t>218 AFOA 50 ppm MilliQ StyDex #2</t>
  </si>
  <si>
    <t>219 AFOA 50 ppm MilliQ StyDex #2</t>
  </si>
  <si>
    <t>220 AFOA 50 ppm MilliQ StyDex #3</t>
  </si>
  <si>
    <t>221 AFOA 50 ppm MilliQ StyDex #3</t>
  </si>
  <si>
    <t>222 AFOA 50 ppm MilliQ StyDex #3</t>
  </si>
  <si>
    <t>223 AFOA 70 ppm MilliQ None</t>
  </si>
  <si>
    <t>224 AFOA 70 ppm MilliQ StyDex #1</t>
  </si>
  <si>
    <t>225 AFOA 70 ppm MilliQ StyDex #1</t>
  </si>
  <si>
    <t>226 AFOA 70 ppm MilliQ StyDex #1</t>
  </si>
  <si>
    <t>227 AFOA 70 ppm MilliQ StyDex #2</t>
  </si>
  <si>
    <t>228 AFOA 70 ppm MilliQ StyDex #2</t>
  </si>
  <si>
    <t>229 AFOA 70 ppm MilliQ StyDex #2</t>
  </si>
  <si>
    <t>230 AFOA 70 ppm MilliQ StyDex #3</t>
  </si>
  <si>
    <t>231 AFOA 70 ppm MilliQ StyDex #3</t>
  </si>
  <si>
    <t>232 AFOA 70 ppm MilliQ StyDex #3</t>
  </si>
  <si>
    <t>233 AFOA 100 ppm MilliQ None</t>
  </si>
  <si>
    <t>234 AFOA 100 ppm MilliQ StyDex #1</t>
  </si>
  <si>
    <t>235 AFOA 100 ppm MilliQ StyDex #1</t>
  </si>
  <si>
    <t>236 AFOA 100 ppm MilliQ StyDex #1</t>
  </si>
  <si>
    <t>237 AFOA 100 ppm MilliQ StyDex #2</t>
  </si>
  <si>
    <t>100 GenX 200 ppm MilliQ A</t>
  </si>
  <si>
    <t>101 GenX 200 ppm MilliQ A</t>
  </si>
  <si>
    <t>153 1 ppm A</t>
  </si>
  <si>
    <t>154 1 ppm A</t>
  </si>
  <si>
    <t>155 1 ppm A</t>
  </si>
  <si>
    <t>156 10 ppm A</t>
  </si>
  <si>
    <t>157 10 ppm A</t>
  </si>
  <si>
    <t>158 10 ppm A</t>
  </si>
  <si>
    <t>159 30 ppm A</t>
  </si>
  <si>
    <t>160 30 ppm A</t>
  </si>
  <si>
    <t>161 30 ppm A</t>
  </si>
  <si>
    <t>162 50 ppm A</t>
  </si>
  <si>
    <t>163 50 ppm A</t>
  </si>
  <si>
    <t>164 70 ppm A</t>
  </si>
  <si>
    <t>165 70 ppm A</t>
  </si>
  <si>
    <t>166 100 ppm A</t>
  </si>
  <si>
    <t>167 100 ppm A</t>
  </si>
  <si>
    <t>168 160 ppm A</t>
  </si>
  <si>
    <t>169 160 ppm A</t>
  </si>
  <si>
    <t>170 200 ppm A</t>
  </si>
  <si>
    <t>171 200 ppm A</t>
  </si>
  <si>
    <t>92 GenX 30 MilliQ A</t>
  </si>
  <si>
    <t>93 GenX 30 MilliQ A</t>
  </si>
  <si>
    <t>94 GenX 50 MilliQ A</t>
  </si>
  <si>
    <t>95 GenX 50 MilliQ A</t>
  </si>
  <si>
    <t>96 GenX 100 MilliQ A</t>
  </si>
  <si>
    <t>97 GenX 100 MilliQ A</t>
  </si>
  <si>
    <t>263 AFOA 1 ppm MilliQ None</t>
  </si>
  <si>
    <t>86 GenX 1 MilliQ A</t>
  </si>
  <si>
    <t>87 GenX 1 MilliQ A</t>
  </si>
  <si>
    <t>88 GenX 1 MilliQ A</t>
  </si>
  <si>
    <t>89 GenX 10 MilliQ A</t>
  </si>
  <si>
    <t>90 GenX 10 MilliQ A</t>
  </si>
  <si>
    <t>91 GenX 10 MilliQ A</t>
  </si>
  <si>
    <t>98 GenX 160 MilliQ A</t>
  </si>
  <si>
    <t>99 GenX 160 MilliQ A</t>
  </si>
  <si>
    <t>91 GenX 10 ppm SC2 A</t>
  </si>
  <si>
    <t>92 GenX 10 ppm SC2 A</t>
  </si>
  <si>
    <t>93 GenX 10 ppm SC2 A</t>
  </si>
  <si>
    <t>91 GenX 10 ppm SC1 A</t>
  </si>
  <si>
    <t>92 GenX 10 ppm SC1 A</t>
  </si>
  <si>
    <t>93 GenX 10 ppm SC1 A</t>
  </si>
  <si>
    <t>91 GenX 10 ppm RT2 A</t>
  </si>
  <si>
    <t>92 GenX 10 ppm RT2 A</t>
  </si>
  <si>
    <t>93 GenX 10 ppm RT2 A</t>
  </si>
  <si>
    <t>234 GenX 10 ppm SC3 A</t>
  </si>
  <si>
    <t>235 GenX 10 ppm SC3 A</t>
  </si>
  <si>
    <t>236 GenX 10 ppm SC3 A</t>
  </si>
  <si>
    <t>91 GenX 10 ppm RT1 A</t>
  </si>
  <si>
    <t>92 GenX 10 ppm RT1 A</t>
  </si>
  <si>
    <t>93 GenX 10 ppm RT1 A</t>
  </si>
  <si>
    <t>149  50 ppm PFOA IX</t>
  </si>
  <si>
    <t>105 1 ppm PFOA A</t>
  </si>
  <si>
    <t>106 1 ppm PFOA A</t>
  </si>
  <si>
    <t>107 1 ppm PFOA A</t>
  </si>
  <si>
    <t>121 200 ppm PFOA A</t>
  </si>
  <si>
    <t>122 200 ppm PFOA A</t>
  </si>
  <si>
    <t>107 PFOA 10 ppm SC2 A</t>
  </si>
  <si>
    <t>108 PFOA 10 ppm SC2 A</t>
  </si>
  <si>
    <t>109 PFOA 10 ppm SC2 A</t>
  </si>
  <si>
    <t>107 PFOA 10 ppm RT2 A</t>
  </si>
  <si>
    <t>108 PFOA 10 ppm RT2 A</t>
  </si>
  <si>
    <t>109 PFOA 10 ppm RT2 A</t>
  </si>
  <si>
    <t>107 PFOA 10 ppm SC1 A</t>
  </si>
  <si>
    <t>108 PFOA 10 ppm SC1 A</t>
  </si>
  <si>
    <t>109 PFOA 10 ppm SC1 A</t>
  </si>
  <si>
    <t>250 PFOA 10 ppm SC3 A</t>
  </si>
  <si>
    <t>251 PFOA 10 ppm SC3 A</t>
  </si>
  <si>
    <t>252 PFOA 10 ppm SC3 A</t>
  </si>
  <si>
    <t>108 PFOA 10 ppm RT1 A</t>
  </si>
  <si>
    <t>109 PFOA 10 ppm RT1 A</t>
  </si>
  <si>
    <t>112 MilliQ A 1 h</t>
  </si>
  <si>
    <t>113 MilliQ A 1 h</t>
  </si>
  <si>
    <t>114 MilliQ A 1 h</t>
  </si>
  <si>
    <t>115 MilliQ A 4 h</t>
  </si>
  <si>
    <t>116 MilliQ A 4 h</t>
  </si>
  <si>
    <t>117 MilliQ A 4 h</t>
  </si>
  <si>
    <t>118 MilliQ A 8 h</t>
  </si>
  <si>
    <t>119 MilliQ A 8 h</t>
  </si>
  <si>
    <t>120 MilliQ A 8 h</t>
  </si>
  <si>
    <t>121 MilliQ A 24 h</t>
  </si>
  <si>
    <t>122 MilliQ A 24 h</t>
  </si>
  <si>
    <t>123 MilliQ A 24 h</t>
  </si>
  <si>
    <t>89 GenX 10 ppm MilliQ A</t>
  </si>
  <si>
    <t>90 GenX 10 ppm MilliQ A</t>
  </si>
  <si>
    <t>91 GenX 10 ppm MilliQ A</t>
  </si>
  <si>
    <t>156 10 ppm A MQ PFOA</t>
  </si>
  <si>
    <t>157 10 ppm A MQ PFOA</t>
  </si>
  <si>
    <t>158 10 ppm A MQ PFOA</t>
  </si>
  <si>
    <t>32 10 ppm PPOA Sty#1 SC1</t>
  </si>
  <si>
    <t>Polymer-metal oxide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</si>
</sst>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.00000"/>
    <numFmt numFmtId="168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</cellStyleXfs>
  <cellXfs count="5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/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4" fontId="2" fillId="2" borderId="0" xfId="0" applyNumberFormat="1" applyFont="1" applyFill="1" applyAlignment="1">
      <alignment horizontal="center"/>
    </xf>
    <xf numFmtId="16" fontId="0" fillId="2" borderId="0" xfId="0" quotePrefix="1" applyNumberFormat="1" applyFill="1" applyAlignment="1">
      <alignment horizontal="center"/>
    </xf>
    <xf numFmtId="0" fontId="0" fillId="2" borderId="0" xfId="0" applyFill="1" applyBorder="1"/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0" xfId="0" applyFont="1" applyFill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0" fillId="0" borderId="15" xfId="0" applyBorder="1"/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1" fillId="6" borderId="0" xfId="0" applyFont="1" applyFill="1" applyAlignment="1">
      <alignment horizontal="left"/>
    </xf>
    <xf numFmtId="0" fontId="0" fillId="6" borderId="0" xfId="0" applyFill="1"/>
    <xf numFmtId="0" fontId="0" fillId="6" borderId="5" xfId="0" applyFill="1" applyBorder="1"/>
    <xf numFmtId="0" fontId="1" fillId="0" borderId="1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164" fontId="0" fillId="0" borderId="5" xfId="0" applyNumberForma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1" fontId="0" fillId="0" borderId="7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0" xfId="0" quotePrefix="1" applyAlignment="1">
      <alignment horizontal="center"/>
    </xf>
    <xf numFmtId="11" fontId="0" fillId="0" borderId="0" xfId="0" applyNumberFormat="1" applyAlignment="1">
      <alignment vertic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2" fontId="0" fillId="0" borderId="0" xfId="0" applyNumberFormat="1"/>
    <xf numFmtId="2" fontId="0" fillId="2" borderId="0" xfId="0" applyNumberFormat="1" applyFill="1" applyAlignment="1">
      <alignment horizontal="center"/>
    </xf>
    <xf numFmtId="164" fontId="0" fillId="0" borderId="7" xfId="0" quotePrefix="1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1"/>
    <xf numFmtId="0" fontId="5" fillId="0" borderId="0" xfId="0" applyFont="1"/>
    <xf numFmtId="164" fontId="5" fillId="0" borderId="5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6" xfId="0" applyNumberForma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9" borderId="0" xfId="0" applyFill="1"/>
    <xf numFmtId="164" fontId="0" fillId="9" borderId="5" xfId="0" applyNumberFormat="1" applyFill="1" applyBorder="1" applyAlignment="1">
      <alignment horizontal="center"/>
    </xf>
    <xf numFmtId="164" fontId="0" fillId="9" borderId="0" xfId="0" applyNumberFormat="1" applyFill="1" applyAlignment="1">
      <alignment horizontal="center"/>
    </xf>
    <xf numFmtId="0" fontId="0" fillId="0" borderId="8" xfId="0" applyBorder="1" applyAlignment="1">
      <alignment horizontal="center"/>
    </xf>
    <xf numFmtId="2" fontId="0" fillId="0" borderId="1" xfId="0" applyNumberFormat="1" applyBorder="1"/>
    <xf numFmtId="0" fontId="0" fillId="9" borderId="0" xfId="0" applyFill="1" applyAlignment="1">
      <alignment horizontal="center"/>
    </xf>
    <xf numFmtId="0" fontId="7" fillId="9" borderId="9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0" fillId="0" borderId="14" xfId="0" applyBorder="1"/>
    <xf numFmtId="0" fontId="0" fillId="6" borderId="1" xfId="0" applyFill="1" applyBorder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6" borderId="5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2" borderId="8" xfId="0" quotePrefix="1" applyNumberFormat="1" applyFill="1" applyBorder="1" applyAlignment="1">
      <alignment horizontal="center"/>
    </xf>
    <xf numFmtId="164" fontId="0" fillId="2" borderId="1" xfId="0" quotePrefix="1" applyNumberFormat="1" applyFill="1" applyBorder="1" applyAlignment="1">
      <alignment horizontal="center"/>
    </xf>
    <xf numFmtId="164" fontId="0" fillId="2" borderId="7" xfId="0" quotePrefix="1" applyNumberFormat="1" applyFill="1" applyBorder="1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0" fillId="2" borderId="5" xfId="0" quotePrefix="1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7" borderId="5" xfId="0" applyFill="1" applyBorder="1"/>
    <xf numFmtId="2" fontId="0" fillId="7" borderId="0" xfId="0" applyNumberForma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quotePrefix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4" xfId="0" quotePrefix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5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20" xfId="0" applyBorder="1" applyAlignment="1">
      <alignment horizontal="center"/>
    </xf>
    <xf numFmtId="0" fontId="4" fillId="9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vertical="top" wrapText="1"/>
    </xf>
    <xf numFmtId="0" fontId="7" fillId="6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1" fontId="0" fillId="12" borderId="0" xfId="0" applyNumberFormat="1" applyFill="1" applyAlignment="1">
      <alignment horizontal="center"/>
    </xf>
    <xf numFmtId="164" fontId="0" fillId="12" borderId="0" xfId="0" applyNumberFormat="1" applyFill="1" applyAlignment="1">
      <alignment horizontal="center"/>
    </xf>
    <xf numFmtId="164" fontId="0" fillId="12" borderId="0" xfId="0" applyNumberFormat="1" applyFill="1"/>
    <xf numFmtId="165" fontId="1" fillId="3" borderId="0" xfId="0" applyNumberFormat="1" applyFont="1" applyFill="1" applyAlignment="1">
      <alignment horizontal="left"/>
    </xf>
    <xf numFmtId="165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12" borderId="1" xfId="0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164" fontId="0" fillId="12" borderId="1" xfId="0" applyNumberForma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2" xfId="0" applyBorder="1" applyAlignment="1">
      <alignment horizontal="center"/>
    </xf>
    <xf numFmtId="0" fontId="0" fillId="12" borderId="22" xfId="0" applyFill="1" applyBorder="1" applyAlignment="1">
      <alignment horizontal="center"/>
    </xf>
    <xf numFmtId="1" fontId="0" fillId="12" borderId="22" xfId="0" applyNumberFormat="1" applyFill="1" applyBorder="1" applyAlignment="1">
      <alignment horizontal="center"/>
    </xf>
    <xf numFmtId="164" fontId="0" fillId="12" borderId="22" xfId="0" applyNumberFormat="1" applyFill="1" applyBorder="1" applyAlignment="1">
      <alignment horizontal="center"/>
    </xf>
    <xf numFmtId="164" fontId="0" fillId="12" borderId="22" xfId="0" applyNumberFormat="1" applyFill="1" applyBorder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0" borderId="22" xfId="0" applyBorder="1"/>
    <xf numFmtId="1" fontId="0" fillId="0" borderId="22" xfId="0" applyNumberFormat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12" borderId="0" xfId="0" applyFill="1"/>
    <xf numFmtId="0" fontId="0" fillId="12" borderId="22" xfId="0" applyFill="1" applyBorder="1"/>
    <xf numFmtId="0" fontId="0" fillId="12" borderId="1" xfId="0" applyFill="1" applyBorder="1"/>
    <xf numFmtId="0" fontId="1" fillId="0" borderId="23" xfId="0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26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13" borderId="1" xfId="0" applyNumberFormat="1" applyFill="1" applyBorder="1" applyAlignment="1">
      <alignment horizontal="center"/>
    </xf>
    <xf numFmtId="2" fontId="0" fillId="14" borderId="1" xfId="0" applyNumberFormat="1" applyFill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6" borderId="16" xfId="0" applyFill="1" applyBorder="1" applyAlignment="1">
      <alignment horizontal="left"/>
    </xf>
    <xf numFmtId="0" fontId="0" fillId="6" borderId="17" xfId="0" applyFill="1" applyBorder="1" applyAlignment="1">
      <alignment horizontal="center"/>
    </xf>
    <xf numFmtId="0" fontId="0" fillId="6" borderId="18" xfId="0" applyFill="1" applyBorder="1"/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0" fillId="0" borderId="6" xfId="0" applyBorder="1"/>
    <xf numFmtId="0" fontId="9" fillId="0" borderId="0" xfId="0" applyFont="1" applyAlignment="1">
      <alignment horizontal="center"/>
    </xf>
    <xf numFmtId="0" fontId="9" fillId="0" borderId="30" xfId="0" applyFont="1" applyBorder="1" applyAlignment="1">
      <alignment horizontal="center"/>
    </xf>
    <xf numFmtId="0" fontId="1" fillId="0" borderId="6" xfId="0" applyFont="1" applyBorder="1"/>
    <xf numFmtId="1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0" fontId="7" fillId="5" borderId="1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66" fontId="0" fillId="3" borderId="0" xfId="0" applyNumberFormat="1" applyFill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12" borderId="0" xfId="0" applyNumberFormat="1" applyFill="1" applyAlignment="1">
      <alignment horizontal="center"/>
    </xf>
    <xf numFmtId="166" fontId="0" fillId="12" borderId="1" xfId="0" applyNumberFormat="1" applyFill="1" applyBorder="1" applyAlignment="1">
      <alignment horizontal="center"/>
    </xf>
    <xf numFmtId="166" fontId="0" fillId="12" borderId="22" xfId="0" applyNumberFormat="1" applyFill="1" applyBorder="1" applyAlignment="1">
      <alignment horizontal="center"/>
    </xf>
    <xf numFmtId="2" fontId="0" fillId="8" borderId="0" xfId="0" applyNumberFormat="1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13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15" borderId="22" xfId="0" applyNumberFormat="1" applyFill="1" applyBorder="1" applyAlignment="1">
      <alignment horizontal="center"/>
    </xf>
    <xf numFmtId="0" fontId="1" fillId="0" borderId="23" xfId="0" applyFont="1" applyBorder="1"/>
    <xf numFmtId="0" fontId="1" fillId="0" borderId="22" xfId="0" applyFont="1" applyBorder="1"/>
    <xf numFmtId="2" fontId="1" fillId="14" borderId="0" xfId="0" applyNumberFormat="1" applyFont="1" applyFill="1" applyAlignment="1">
      <alignment horizontal="center"/>
    </xf>
    <xf numFmtId="2" fontId="1" fillId="13" borderId="0" xfId="0" applyNumberFormat="1" applyFont="1" applyFill="1" applyAlignment="1">
      <alignment horizontal="center"/>
    </xf>
    <xf numFmtId="2" fontId="1" fillId="10" borderId="0" xfId="0" applyNumberFormat="1" applyFont="1" applyFill="1" applyAlignment="1">
      <alignment horizontal="center"/>
    </xf>
    <xf numFmtId="2" fontId="1" fillId="16" borderId="0" xfId="0" applyNumberFormat="1" applyFont="1" applyFill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0" fillId="0" borderId="22" xfId="0" applyBorder="1" applyAlignment="1">
      <alignment horizontal="left"/>
    </xf>
    <xf numFmtId="164" fontId="0" fillId="0" borderId="22" xfId="0" applyNumberFormat="1" applyBorder="1" applyAlignment="1">
      <alignment horizontal="right"/>
    </xf>
    <xf numFmtId="0" fontId="1" fillId="17" borderId="0" xfId="0" applyFont="1" applyFill="1" applyAlignment="1">
      <alignment horizontal="left"/>
    </xf>
    <xf numFmtId="0" fontId="0" fillId="17" borderId="0" xfId="0" applyFill="1"/>
    <xf numFmtId="0" fontId="0" fillId="17" borderId="0" xfId="0" applyFill="1" applyAlignment="1"/>
    <xf numFmtId="0" fontId="1" fillId="0" borderId="0" xfId="0" applyFont="1" applyAlignment="1"/>
    <xf numFmtId="0" fontId="0" fillId="0" borderId="14" xfId="0" applyBorder="1" applyAlignment="1"/>
    <xf numFmtId="0" fontId="0" fillId="0" borderId="0" xfId="0" applyAlignment="1"/>
    <xf numFmtId="0" fontId="1" fillId="5" borderId="1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0" fillId="5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0" xfId="3" applyFont="1"/>
    <xf numFmtId="0" fontId="16" fillId="0" borderId="0" xfId="3" applyFont="1" applyAlignment="1">
      <alignment horizontal="center"/>
    </xf>
    <xf numFmtId="0" fontId="15" fillId="0" borderId="0" xfId="3" applyAlignment="1">
      <alignment horizontal="center"/>
    </xf>
    <xf numFmtId="0" fontId="15" fillId="0" borderId="0" xfId="3"/>
    <xf numFmtId="0" fontId="15" fillId="0" borderId="1" xfId="3" applyBorder="1"/>
    <xf numFmtId="0" fontId="15" fillId="0" borderId="1" xfId="3" applyBorder="1" applyAlignment="1">
      <alignment horizontal="center"/>
    </xf>
    <xf numFmtId="0" fontId="15" fillId="0" borderId="1" xfId="3" applyBorder="1" applyAlignment="1">
      <alignment horizontal="center" wrapText="1"/>
    </xf>
    <xf numFmtId="0" fontId="15" fillId="18" borderId="0" xfId="3" applyFill="1"/>
    <xf numFmtId="0" fontId="15" fillId="18" borderId="0" xfId="3" applyFill="1" applyAlignment="1">
      <alignment horizontal="center"/>
    </xf>
    <xf numFmtId="2" fontId="15" fillId="18" borderId="0" xfId="3" applyNumberFormat="1" applyFill="1" applyAlignment="1">
      <alignment horizontal="center"/>
    </xf>
    <xf numFmtId="2" fontId="15" fillId="0" borderId="0" xfId="3" applyNumberFormat="1" applyAlignment="1">
      <alignment horizontal="center"/>
    </xf>
    <xf numFmtId="1" fontId="15" fillId="0" borderId="0" xfId="3" applyNumberFormat="1" applyAlignment="1">
      <alignment horizontal="center"/>
    </xf>
    <xf numFmtId="165" fontId="15" fillId="0" borderId="0" xfId="3" applyNumberFormat="1" applyAlignment="1">
      <alignment horizontal="center"/>
    </xf>
    <xf numFmtId="11" fontId="15" fillId="0" borderId="0" xfId="3" applyNumberFormat="1" applyAlignment="1">
      <alignment horizontal="center"/>
    </xf>
    <xf numFmtId="2" fontId="15" fillId="0" borderId="1" xfId="3" applyNumberFormat="1" applyBorder="1" applyAlignment="1">
      <alignment horizontal="center"/>
    </xf>
    <xf numFmtId="165" fontId="15" fillId="0" borderId="1" xfId="3" applyNumberFormat="1" applyBorder="1" applyAlignment="1">
      <alignment horizontal="center"/>
    </xf>
    <xf numFmtId="0" fontId="15" fillId="5" borderId="0" xfId="3" applyFill="1"/>
    <xf numFmtId="2" fontId="15" fillId="5" borderId="0" xfId="3" applyNumberFormat="1" applyFill="1" applyAlignment="1">
      <alignment horizontal="center"/>
    </xf>
    <xf numFmtId="0" fontId="15" fillId="6" borderId="0" xfId="3" applyFill="1"/>
    <xf numFmtId="2" fontId="15" fillId="6" borderId="0" xfId="3" applyNumberFormat="1" applyFill="1" applyAlignment="1">
      <alignment horizontal="center"/>
    </xf>
    <xf numFmtId="0" fontId="15" fillId="19" borderId="0" xfId="3" applyFill="1"/>
    <xf numFmtId="2" fontId="15" fillId="19" borderId="0" xfId="3" applyNumberFormat="1" applyFill="1" applyAlignment="1">
      <alignment horizontal="center"/>
    </xf>
    <xf numFmtId="0" fontId="15" fillId="18" borderId="3" xfId="3" applyFill="1" applyBorder="1"/>
    <xf numFmtId="0" fontId="15" fillId="18" borderId="3" xfId="3" applyFill="1" applyBorder="1" applyAlignment="1">
      <alignment horizontal="center"/>
    </xf>
    <xf numFmtId="2" fontId="15" fillId="18" borderId="3" xfId="3" applyNumberFormat="1" applyFill="1" applyBorder="1" applyAlignment="1">
      <alignment horizontal="center"/>
    </xf>
    <xf numFmtId="2" fontId="15" fillId="18" borderId="1" xfId="3" applyNumberFormat="1" applyFill="1" applyBorder="1" applyAlignment="1">
      <alignment horizontal="center"/>
    </xf>
    <xf numFmtId="0" fontId="15" fillId="9" borderId="0" xfId="3" applyFill="1"/>
    <xf numFmtId="0" fontId="15" fillId="9" borderId="0" xfId="3" applyFill="1" applyAlignment="1">
      <alignment horizontal="center"/>
    </xf>
    <xf numFmtId="0" fontId="17" fillId="9" borderId="0" xfId="3" applyFont="1" applyFill="1"/>
    <xf numFmtId="14" fontId="15" fillId="0" borderId="0" xfId="3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1" xfId="3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4" fontId="15" fillId="0" borderId="1" xfId="3" applyNumberFormat="1" applyBorder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8" fontId="0" fillId="0" borderId="0" xfId="2" applyNumberFormat="1" applyFont="1" applyAlignment="1">
      <alignment horizontal="center"/>
    </xf>
    <xf numFmtId="0" fontId="0" fillId="0" borderId="0" xfId="0" quotePrefix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68" fontId="0" fillId="0" borderId="0" xfId="2" applyNumberFormat="1" applyFont="1" applyAlignment="1">
      <alignment horizontal="left"/>
    </xf>
    <xf numFmtId="0" fontId="18" fillId="5" borderId="35" xfId="0" applyFont="1" applyFill="1" applyBorder="1" applyAlignment="1">
      <alignment horizontal="left"/>
    </xf>
    <xf numFmtId="14" fontId="0" fillId="5" borderId="22" xfId="0" applyNumberFormat="1" applyFill="1" applyBorder="1" applyAlignment="1">
      <alignment horizontal="left"/>
    </xf>
    <xf numFmtId="0" fontId="0" fillId="5" borderId="36" xfId="0" applyFill="1" applyBorder="1" applyAlignment="1">
      <alignment horizontal="left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1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1" fontId="0" fillId="0" borderId="0" xfId="0" applyNumberFormat="1"/>
    <xf numFmtId="165" fontId="0" fillId="2" borderId="0" xfId="0" applyNumberForma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11" fontId="0" fillId="2" borderId="0" xfId="0" applyNumberForma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1" fontId="5" fillId="2" borderId="0" xfId="0" applyNumberFormat="1" applyFont="1" applyFill="1" applyAlignment="1">
      <alignment horizontal="center"/>
    </xf>
    <xf numFmtId="0" fontId="0" fillId="0" borderId="14" xfId="0" applyFill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0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8" fillId="0" borderId="0" xfId="0" applyFont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49" fontId="0" fillId="0" borderId="15" xfId="0" applyNumberFormat="1" applyBorder="1"/>
    <xf numFmtId="49" fontId="0" fillId="3" borderId="0" xfId="0" applyNumberFormat="1" applyFill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2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12" borderId="0" xfId="0" applyNumberFormat="1" applyFill="1"/>
    <xf numFmtId="49" fontId="0" fillId="12" borderId="1" xfId="0" applyNumberFormat="1" applyFill="1" applyBorder="1"/>
    <xf numFmtId="49" fontId="0" fillId="12" borderId="22" xfId="0" applyNumberFormat="1" applyFill="1" applyBorder="1"/>
    <xf numFmtId="49" fontId="0" fillId="12" borderId="0" xfId="0" applyNumberFormat="1" applyFill="1" applyAlignment="1">
      <alignment horizontal="center"/>
    </xf>
    <xf numFmtId="49" fontId="0" fillId="12" borderId="1" xfId="0" applyNumberFormat="1" applyFill="1" applyBorder="1" applyAlignment="1">
      <alignment horizontal="center"/>
    </xf>
    <xf numFmtId="49" fontId="0" fillId="12" borderId="22" xfId="0" applyNumberFormat="1" applyFill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9" fontId="0" fillId="0" borderId="22" xfId="0" applyNumberFormat="1" applyBorder="1"/>
    <xf numFmtId="49" fontId="2" fillId="0" borderId="0" xfId="0" applyNumberFormat="1" applyFont="1"/>
    <xf numFmtId="49" fontId="0" fillId="0" borderId="0" xfId="0" applyNumberFormat="1" applyAlignment="1">
      <alignment horizontal="left"/>
    </xf>
    <xf numFmtId="49" fontId="0" fillId="2" borderId="0" xfId="0" applyNumberFormat="1" applyFill="1"/>
    <xf numFmtId="49" fontId="1" fillId="0" borderId="1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left" vertical="center"/>
    </xf>
    <xf numFmtId="49" fontId="0" fillId="0" borderId="15" xfId="0" applyNumberFormat="1" applyBorder="1" applyAlignment="1">
      <alignment horizontal="left"/>
    </xf>
    <xf numFmtId="49" fontId="0" fillId="9" borderId="15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7" fillId="0" borderId="9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right"/>
    </xf>
    <xf numFmtId="49" fontId="0" fillId="3" borderId="0" xfId="0" applyNumberFormat="1" applyFill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0" fillId="9" borderId="0" xfId="0" applyNumberFormat="1" applyFill="1" applyAlignment="1">
      <alignment horizontal="right"/>
    </xf>
    <xf numFmtId="49" fontId="0" fillId="3" borderId="15" xfId="0" applyNumberFormat="1" applyFill="1" applyBorder="1"/>
    <xf numFmtId="49" fontId="1" fillId="0" borderId="1" xfId="0" applyNumberFormat="1" applyFont="1" applyBorder="1" applyAlignment="1">
      <alignment vertical="center"/>
    </xf>
    <xf numFmtId="49" fontId="2" fillId="2" borderId="0" xfId="0" applyNumberFormat="1" applyFont="1" applyFill="1"/>
    <xf numFmtId="49" fontId="5" fillId="2" borderId="0" xfId="0" applyNumberFormat="1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11" fontId="0" fillId="0" borderId="17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11" fontId="0" fillId="0" borderId="16" xfId="0" applyNumberFormat="1" applyBorder="1" applyAlignment="1">
      <alignment horizontal="center" vertical="center"/>
    </xf>
    <xf numFmtId="11" fontId="0" fillId="0" borderId="18" xfId="0" applyNumberFormat="1" applyBorder="1" applyAlignment="1">
      <alignment horizontal="center" vertical="center"/>
    </xf>
    <xf numFmtId="11" fontId="0" fillId="0" borderId="6" xfId="0" applyNumberFormat="1" applyBorder="1" applyAlignment="1">
      <alignment horizontal="center" vertical="center"/>
    </xf>
    <xf numFmtId="11" fontId="0" fillId="0" borderId="8" xfId="0" applyNumberForma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1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8" fillId="5" borderId="32" xfId="0" applyFont="1" applyFill="1" applyBorder="1" applyAlignment="1">
      <alignment horizontal="left" wrapText="1"/>
    </xf>
    <xf numFmtId="0" fontId="18" fillId="5" borderId="33" xfId="0" applyFont="1" applyFill="1" applyBorder="1" applyAlignment="1">
      <alignment horizontal="left" wrapText="1"/>
    </xf>
    <xf numFmtId="0" fontId="18" fillId="5" borderId="34" xfId="0" applyFont="1" applyFill="1" applyBorder="1" applyAlignment="1">
      <alignment horizontal="left" wrapText="1"/>
    </xf>
  </cellXfs>
  <cellStyles count="4">
    <cellStyle name="Hyperlink" xfId="1" builtinId="8"/>
    <cellStyle name="Normal" xfId="0" builtinId="0"/>
    <cellStyle name="Normal 2" xfId="3" xr:uid="{F5B16787-2AFD-4A58-B035-5C7781BFB5BA}"/>
    <cellStyle name="Percent" xfId="2" builtinId="5"/>
  </cellStyles>
  <dxfs count="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/>
      </font>
      <fill>
        <patternFill>
          <bgColor theme="6"/>
        </patternFill>
      </fill>
    </dxf>
    <dxf>
      <font>
        <color theme="6"/>
      </font>
      <fill>
        <patternFill>
          <bgColor theme="6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Quality'!$B$2</c:f>
          <c:strCache>
            <c:ptCount val="1"/>
            <c:pt idx="0">
              <c:v>RT2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9-4EB8-AF4B-A21107932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9-4EB8-AF4B-A21107932F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F9-4EB8-AF4B-A21107932F21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Quality'!$B$15:$B$17</c:f>
              <c:numCache>
                <c:formatCode>0.00</c:formatCode>
                <c:ptCount val="3"/>
                <c:pt idx="0">
                  <c:v>0.44307632242299599</c:v>
                </c:pt>
                <c:pt idx="1">
                  <c:v>0.2382494884183359</c:v>
                </c:pt>
                <c:pt idx="2">
                  <c:v>0.31867418915866808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F9-4EB8-AF4B-A21107932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Quality'!$C$2</c:f>
          <c:strCache>
            <c:ptCount val="1"/>
            <c:pt idx="0">
              <c:v>RT1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63-4005-9F7E-AA3179248C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63-4005-9F7E-AA3179248C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63-4005-9F7E-AA3179248CBA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Quality'!$C$15:$C$17</c:f>
              <c:numCache>
                <c:formatCode>0.00</c:formatCode>
                <c:ptCount val="3"/>
                <c:pt idx="0">
                  <c:v>0.91188513752852585</c:v>
                </c:pt>
                <c:pt idx="1">
                  <c:v>6.5489962534795845E-2</c:v>
                </c:pt>
                <c:pt idx="2">
                  <c:v>2.2624899936678339E-2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63-4005-9F7E-AA3179248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Quality'!$D$2</c:f>
          <c:strCache>
            <c:ptCount val="1"/>
            <c:pt idx="0">
              <c:v>SC1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7-49A0-B84C-3F0E335706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87-49A0-B84C-3F0E335706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87-49A0-B84C-3F0E3357063B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Quality'!$D$15:$D$17</c:f>
              <c:numCache>
                <c:formatCode>0.00</c:formatCode>
                <c:ptCount val="3"/>
                <c:pt idx="0">
                  <c:v>0.5802756164836258</c:v>
                </c:pt>
                <c:pt idx="1">
                  <c:v>0.40719582473448596</c:v>
                </c:pt>
                <c:pt idx="2">
                  <c:v>1.2528558781888294E-2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87-49A0-B84C-3F0E33570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Quality'!$E$2</c:f>
          <c:strCache>
            <c:ptCount val="1"/>
            <c:pt idx="0">
              <c:v>SC3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D-4E6E-B88C-8706EA49DB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D-4E6E-B88C-8706EA49DB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3D-4E6E-B88C-8706EA49DB4D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Quality'!$E$15:$E$17</c:f>
              <c:numCache>
                <c:formatCode>0.00</c:formatCode>
                <c:ptCount val="3"/>
                <c:pt idx="0">
                  <c:v>0.97300407823241086</c:v>
                </c:pt>
                <c:pt idx="1">
                  <c:v>2.6995921767589096E-2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3D-4E6E-B88C-8706EA49D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'2-Water Quality'!$F$2</c:f>
          <c:strCache>
            <c:ptCount val="1"/>
            <c:pt idx="0">
              <c:v>SC2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01-4180-ABAF-26FF8BF82C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01-4180-ABAF-26FF8BF82C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01-4180-ABAF-26FF8BF82C6A}"/>
              </c:ext>
            </c:extLst>
          </c:dPt>
          <c:cat>
            <c:strRef>
              <c:f>'2-Water Quality'!$H$15:$H$17</c:f>
              <c:strCache>
                <c:ptCount val="3"/>
                <c:pt idx="0">
                  <c:v>No F, Cl</c:v>
                </c:pt>
                <c:pt idx="1">
                  <c:v>F</c:v>
                </c:pt>
                <c:pt idx="2">
                  <c:v>Cl</c:v>
                </c:pt>
              </c:strCache>
            </c:strRef>
          </c:cat>
          <c:val>
            <c:numRef>
              <c:f>'2-Water Quality'!$F$15:$F$17</c:f>
              <c:numCache>
                <c:formatCode>0.00</c:formatCode>
                <c:ptCount val="3"/>
                <c:pt idx="0">
                  <c:v>0.72749941775080551</c:v>
                </c:pt>
                <c:pt idx="1">
                  <c:v>0.25551972930514222</c:v>
                </c:pt>
                <c:pt idx="2">
                  <c:v>1.6980852944052296E-2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01-4180-ABAF-26FF8BF82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307975</xdr:colOff>
      <xdr:row>20</xdr:row>
      <xdr:rowOff>54504</xdr:rowOff>
    </xdr:from>
    <xdr:to>
      <xdr:col>2</xdr:col>
      <xdr:colOff>127000</xdr:colOff>
      <xdr:row>37</xdr:row>
      <xdr:rowOff>13229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D5220C-E670-4846-B069-CAF1480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109801</xdr:colOff>
      <xdr:row>20</xdr:row>
      <xdr:rowOff>9525</xdr:rowOff>
    </xdr:from>
    <xdr:to>
      <xdr:col>6</xdr:col>
      <xdr:colOff>328083</xdr:colOff>
      <xdr:row>37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9B0A1-F356-4106-B36A-CF1BF69E5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300302</xdr:colOff>
      <xdr:row>37</xdr:row>
      <xdr:rowOff>118003</xdr:rowOff>
    </xdr:from>
    <xdr:to>
      <xdr:col>2</xdr:col>
      <xdr:colOff>82021</xdr:colOff>
      <xdr:row>54</xdr:row>
      <xdr:rowOff>68791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AA3DB2-8CF4-473E-95BE-36977C51E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64823</xdr:colOff>
      <xdr:row>37</xdr:row>
      <xdr:rowOff>147106</xdr:rowOff>
    </xdr:from>
    <xdr:to>
      <xdr:col>6</xdr:col>
      <xdr:colOff>296333</xdr:colOff>
      <xdr:row>55</xdr:row>
      <xdr:rowOff>2644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82A54A-4CEB-4E53-AE1A-69350A46C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265904</xdr:colOff>
      <xdr:row>55</xdr:row>
      <xdr:rowOff>49213</xdr:rowOff>
    </xdr:from>
    <xdr:to>
      <xdr:col>2</xdr:col>
      <xdr:colOff>71438</xdr:colOff>
      <xdr:row>72</xdr:row>
      <xdr:rowOff>39686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2798BB1-79DF-4C40-B7CB-3A0955BDA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F24B-95D7-4F67-915F-6DA175E04314}">
  <dimension ref="A1:H21"/>
  <sheetViews>
    <sheetView tabSelected="1" workbookViewId="0">
      <selection activeCell="C9" sqref="C9"/>
    </sheetView>
  </sheetViews>
  <sheetFormatPr defaultRowHeight="14.5" x14ac:dyDescent="0.35"/>
  <cols>
    <col min="1" max="1" width="8.7265625" style="136"/>
    <col min="2" max="2" width="24.6328125" style="317" bestFit="1" customWidth="1"/>
    <col min="3" max="3" width="80.81640625" bestFit="1" customWidth="1"/>
    <col min="5" max="5" width="16.81640625" customWidth="1"/>
    <col min="6" max="6" width="12.81640625" customWidth="1"/>
    <col min="7" max="7" width="38.08984375" customWidth="1"/>
  </cols>
  <sheetData>
    <row r="1" spans="1:8" s="313" customFormat="1" x14ac:dyDescent="0.35">
      <c r="A1" s="312" t="s">
        <v>691</v>
      </c>
      <c r="B1" s="314"/>
    </row>
    <row r="2" spans="1:8" x14ac:dyDescent="0.35">
      <c r="A2" s="86" t="s">
        <v>692</v>
      </c>
      <c r="B2" s="315" t="s">
        <v>693</v>
      </c>
      <c r="C2" s="184" t="s">
        <v>694</v>
      </c>
    </row>
    <row r="3" spans="1:8" x14ac:dyDescent="0.35">
      <c r="A3" s="196">
        <v>1</v>
      </c>
      <c r="B3" s="316" t="s">
        <v>695</v>
      </c>
      <c r="C3" s="161" t="s">
        <v>696</v>
      </c>
      <c r="E3" s="432"/>
    </row>
    <row r="4" spans="1:8" x14ac:dyDescent="0.35">
      <c r="A4" s="196">
        <v>2</v>
      </c>
      <c r="B4" s="316" t="s">
        <v>896</v>
      </c>
      <c r="C4" s="161" t="s">
        <v>897</v>
      </c>
    </row>
    <row r="5" spans="1:8" x14ac:dyDescent="0.35">
      <c r="A5" s="196">
        <v>3</v>
      </c>
      <c r="B5" s="316" t="s">
        <v>699</v>
      </c>
      <c r="C5" s="161" t="s">
        <v>701</v>
      </c>
      <c r="E5" s="473" t="s">
        <v>42</v>
      </c>
      <c r="F5" s="474"/>
      <c r="G5" s="475"/>
    </row>
    <row r="6" spans="1:8" x14ac:dyDescent="0.35">
      <c r="A6" s="196">
        <v>4</v>
      </c>
      <c r="B6" s="316" t="s">
        <v>700</v>
      </c>
      <c r="C6" s="161" t="s">
        <v>702</v>
      </c>
      <c r="E6" s="39" t="s">
        <v>43</v>
      </c>
      <c r="F6" s="40" t="s">
        <v>44</v>
      </c>
      <c r="G6" s="41" t="s">
        <v>45</v>
      </c>
    </row>
    <row r="7" spans="1:8" x14ac:dyDescent="0.35">
      <c r="A7" s="196">
        <v>5</v>
      </c>
      <c r="B7" s="316" t="s">
        <v>1436</v>
      </c>
      <c r="C7" s="161" t="s">
        <v>2033</v>
      </c>
      <c r="E7" s="50" t="s">
        <v>61</v>
      </c>
      <c r="F7" s="51" t="s">
        <v>63</v>
      </c>
      <c r="G7" s="52" t="s">
        <v>64</v>
      </c>
    </row>
    <row r="8" spans="1:8" x14ac:dyDescent="0.35">
      <c r="A8" s="196">
        <v>6</v>
      </c>
      <c r="B8" s="316" t="s">
        <v>1437</v>
      </c>
      <c r="C8" s="161" t="s">
        <v>2034</v>
      </c>
      <c r="E8" s="50" t="s">
        <v>62</v>
      </c>
      <c r="F8" s="51" t="s">
        <v>63</v>
      </c>
      <c r="G8" s="53" t="s">
        <v>65</v>
      </c>
    </row>
    <row r="9" spans="1:8" x14ac:dyDescent="0.35">
      <c r="A9" s="196">
        <v>7</v>
      </c>
      <c r="B9" s="316" t="s">
        <v>703</v>
      </c>
      <c r="C9" s="161" t="s">
        <v>2043</v>
      </c>
      <c r="E9" s="42" t="s">
        <v>765</v>
      </c>
      <c r="F9" s="6" t="s">
        <v>46</v>
      </c>
      <c r="G9" s="43" t="s">
        <v>2031</v>
      </c>
    </row>
    <row r="10" spans="1:8" x14ac:dyDescent="0.35">
      <c r="A10" s="196">
        <v>8</v>
      </c>
      <c r="B10" s="316" t="s">
        <v>1440</v>
      </c>
      <c r="C10" s="161" t="s">
        <v>2044</v>
      </c>
      <c r="E10" s="42" t="s">
        <v>764</v>
      </c>
      <c r="F10" s="6" t="s">
        <v>46</v>
      </c>
      <c r="G10" s="43" t="s">
        <v>2031</v>
      </c>
    </row>
    <row r="11" spans="1:8" x14ac:dyDescent="0.35">
      <c r="A11" s="196">
        <v>9</v>
      </c>
      <c r="B11" s="316" t="s">
        <v>1441</v>
      </c>
      <c r="C11" s="161" t="s">
        <v>2045</v>
      </c>
      <c r="E11" s="42" t="s">
        <v>763</v>
      </c>
      <c r="F11" s="6" t="s">
        <v>46</v>
      </c>
      <c r="G11" s="46" t="s">
        <v>2031</v>
      </c>
      <c r="H11" s="47"/>
    </row>
    <row r="12" spans="1:8" x14ac:dyDescent="0.35">
      <c r="A12" s="196">
        <v>10</v>
      </c>
      <c r="B12" s="413" t="s">
        <v>1442</v>
      </c>
      <c r="C12" s="161" t="s">
        <v>2046</v>
      </c>
      <c r="E12" s="42" t="s">
        <v>766</v>
      </c>
      <c r="F12" s="6" t="s">
        <v>46</v>
      </c>
      <c r="G12" s="46" t="s">
        <v>2030</v>
      </c>
      <c r="H12" s="47"/>
    </row>
    <row r="13" spans="1:8" x14ac:dyDescent="0.35">
      <c r="A13" s="196">
        <v>11</v>
      </c>
      <c r="B13" s="316" t="s">
        <v>697</v>
      </c>
      <c r="C13" s="161" t="s">
        <v>2035</v>
      </c>
      <c r="E13" s="42" t="s">
        <v>767</v>
      </c>
      <c r="F13" s="6" t="s">
        <v>46</v>
      </c>
      <c r="G13" s="46" t="s">
        <v>2030</v>
      </c>
      <c r="H13" s="47"/>
    </row>
    <row r="14" spans="1:8" x14ac:dyDescent="0.35">
      <c r="A14" s="196">
        <v>12</v>
      </c>
      <c r="B14" s="316" t="s">
        <v>698</v>
      </c>
      <c r="C14" s="161" t="s">
        <v>2038</v>
      </c>
      <c r="E14" s="42" t="s">
        <v>48</v>
      </c>
      <c r="F14" s="6" t="s">
        <v>46</v>
      </c>
      <c r="G14" s="6" t="s">
        <v>2032</v>
      </c>
      <c r="H14" s="47"/>
    </row>
    <row r="15" spans="1:8" x14ac:dyDescent="0.35">
      <c r="A15" s="196">
        <v>13</v>
      </c>
      <c r="B15" s="316" t="s">
        <v>1432</v>
      </c>
      <c r="C15" s="161" t="s">
        <v>2041</v>
      </c>
      <c r="E15" s="42" t="s">
        <v>49</v>
      </c>
      <c r="F15" s="6" t="s">
        <v>50</v>
      </c>
      <c r="G15" s="6" t="s">
        <v>51</v>
      </c>
      <c r="H15" s="47"/>
    </row>
    <row r="16" spans="1:8" x14ac:dyDescent="0.35">
      <c r="A16" s="196">
        <v>14</v>
      </c>
      <c r="B16" s="316" t="s">
        <v>1433</v>
      </c>
      <c r="C16" s="161" t="s">
        <v>2042</v>
      </c>
      <c r="E16" s="42" t="s">
        <v>52</v>
      </c>
      <c r="F16" s="6" t="s">
        <v>50</v>
      </c>
      <c r="G16" s="26" t="s">
        <v>53</v>
      </c>
      <c r="H16" s="47"/>
    </row>
    <row r="17" spans="1:8" x14ac:dyDescent="0.35">
      <c r="A17" s="196">
        <v>15</v>
      </c>
      <c r="B17" s="316" t="s">
        <v>1434</v>
      </c>
      <c r="C17" s="161" t="s">
        <v>2036</v>
      </c>
      <c r="E17" s="42" t="s">
        <v>54</v>
      </c>
      <c r="F17" s="6" t="s">
        <v>50</v>
      </c>
      <c r="G17" s="26" t="s">
        <v>55</v>
      </c>
      <c r="H17" s="47"/>
    </row>
    <row r="18" spans="1:8" x14ac:dyDescent="0.35">
      <c r="A18" s="196">
        <v>16</v>
      </c>
      <c r="B18" s="316" t="s">
        <v>1435</v>
      </c>
      <c r="C18" s="161" t="s">
        <v>2039</v>
      </c>
      <c r="E18" s="42" t="s">
        <v>56</v>
      </c>
      <c r="F18" s="6" t="s">
        <v>50</v>
      </c>
      <c r="G18" s="26" t="s">
        <v>57</v>
      </c>
      <c r="H18" s="47"/>
    </row>
    <row r="19" spans="1:8" x14ac:dyDescent="0.35">
      <c r="A19" s="196">
        <v>17</v>
      </c>
      <c r="B19" s="316" t="s">
        <v>1438</v>
      </c>
      <c r="C19" s="161" t="s">
        <v>2037</v>
      </c>
      <c r="E19" s="42" t="s">
        <v>681</v>
      </c>
      <c r="F19" s="6" t="s">
        <v>50</v>
      </c>
      <c r="G19" s="430" t="s">
        <v>2378</v>
      </c>
      <c r="H19" s="47"/>
    </row>
    <row r="20" spans="1:8" x14ac:dyDescent="0.35">
      <c r="A20" s="196">
        <v>18</v>
      </c>
      <c r="B20" s="316" t="s">
        <v>1439</v>
      </c>
      <c r="C20" s="161" t="s">
        <v>2040</v>
      </c>
      <c r="E20" s="42" t="s">
        <v>58</v>
      </c>
      <c r="F20" s="6" t="s">
        <v>50</v>
      </c>
      <c r="G20" s="26" t="s">
        <v>59</v>
      </c>
      <c r="H20" s="47"/>
    </row>
    <row r="21" spans="1:8" x14ac:dyDescent="0.35">
      <c r="E21" s="44" t="s">
        <v>47</v>
      </c>
      <c r="F21" s="45" t="s">
        <v>50</v>
      </c>
      <c r="G21" s="431" t="s">
        <v>60</v>
      </c>
      <c r="H21" s="47"/>
    </row>
  </sheetData>
  <mergeCells count="1">
    <mergeCell ref="E5:G5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BBC4-08CF-4957-BBC3-B8983A1FA370}">
  <dimension ref="A1:BN255"/>
  <sheetViews>
    <sheetView zoomScale="40" zoomScaleNormal="40" workbookViewId="0">
      <pane ySplit="1" topLeftCell="A2" activePane="bottomLeft" state="frozen"/>
      <selection pane="bottomLeft" activeCell="D7" sqref="D7:D20"/>
    </sheetView>
  </sheetViews>
  <sheetFormatPr defaultRowHeight="14.5" x14ac:dyDescent="0.35"/>
  <cols>
    <col min="1" max="1" width="10.54296875" customWidth="1"/>
    <col min="2" max="2" width="12" customWidth="1"/>
    <col min="4" max="4" width="30.54296875" bestFit="1" customWidth="1"/>
    <col min="6" max="6" width="10.54296875" bestFit="1" customWidth="1"/>
    <col min="8" max="8" width="11.81640625" customWidth="1"/>
    <col min="16" max="16" width="29.1796875" bestFit="1" customWidth="1"/>
    <col min="18" max="18" width="24.54296875" style="8" customWidth="1"/>
    <col min="19" max="19" width="11.453125" style="8" customWidth="1"/>
    <col min="20" max="20" width="13.81640625" style="8" customWidth="1"/>
    <col min="21" max="21" width="11.08984375" style="8" customWidth="1"/>
    <col min="22" max="22" width="12.6328125" style="8" customWidth="1"/>
    <col min="23" max="23" width="13.08984375" style="8" customWidth="1"/>
    <col min="24" max="24" width="13.453125" style="8" bestFit="1" customWidth="1"/>
    <col min="25" max="25" width="13.26953125" style="8" customWidth="1"/>
    <col min="27" max="27" width="16.6328125" bestFit="1" customWidth="1"/>
    <col min="28" max="28" width="11.54296875" bestFit="1" customWidth="1"/>
    <col min="29" max="32" width="9.90625" customWidth="1"/>
    <col min="33" max="33" width="13.90625" customWidth="1"/>
    <col min="34" max="34" width="15" customWidth="1"/>
    <col min="35" max="35" width="12.6328125" customWidth="1"/>
    <col min="36" max="36" width="16.6328125" bestFit="1" customWidth="1"/>
    <col min="37" max="37" width="13" customWidth="1"/>
    <col min="38" max="38" width="17.6328125" bestFit="1" customWidth="1"/>
    <col min="39" max="39" width="11.81640625" customWidth="1"/>
    <col min="40" max="40" width="22.36328125" bestFit="1" customWidth="1"/>
    <col min="41" max="41" width="11.453125" bestFit="1" customWidth="1"/>
    <col min="42" max="42" width="22.36328125" bestFit="1" customWidth="1"/>
    <col min="45" max="45" width="20.90625" customWidth="1"/>
    <col min="46" max="46" width="10.1796875" customWidth="1"/>
    <col min="47" max="47" width="9.1796875" customWidth="1"/>
    <col min="48" max="48" width="10.26953125" customWidth="1"/>
    <col min="49" max="49" width="9.1796875" bestFit="1" customWidth="1"/>
    <col min="50" max="50" width="15.1796875" customWidth="1"/>
    <col min="51" max="51" width="12.26953125" bestFit="1" customWidth="1"/>
    <col min="52" max="52" width="12.81640625" customWidth="1"/>
    <col min="53" max="53" width="13" customWidth="1"/>
    <col min="54" max="54" width="11.7265625" customWidth="1"/>
    <col min="55" max="55" width="14.26953125" customWidth="1"/>
    <col min="56" max="56" width="15.90625" customWidth="1"/>
    <col min="57" max="57" width="11.90625" customWidth="1"/>
    <col min="58" max="58" width="11.1796875" customWidth="1"/>
    <col min="59" max="59" width="12.90625" customWidth="1"/>
    <col min="60" max="60" width="11.453125" bestFit="1" customWidth="1"/>
    <col min="61" max="61" width="13.453125" bestFit="1" customWidth="1"/>
    <col min="62" max="62" width="9.90625" bestFit="1" customWidth="1"/>
    <col min="63" max="64" width="10.81640625" bestFit="1" customWidth="1"/>
  </cols>
  <sheetData>
    <row r="1" spans="1:57" ht="68.150000000000006" customHeight="1" thickBot="1" x14ac:dyDescent="0.4">
      <c r="A1" s="66" t="s">
        <v>2085</v>
      </c>
      <c r="B1" s="66" t="s">
        <v>2086</v>
      </c>
      <c r="C1" s="66" t="s">
        <v>93</v>
      </c>
      <c r="D1" s="67" t="s">
        <v>94</v>
      </c>
      <c r="E1" s="68" t="s">
        <v>95</v>
      </c>
      <c r="F1" s="69" t="s">
        <v>96</v>
      </c>
      <c r="G1" s="69" t="s">
        <v>98</v>
      </c>
      <c r="H1" s="69" t="s">
        <v>99</v>
      </c>
      <c r="I1" s="290" t="s">
        <v>61</v>
      </c>
      <c r="J1" s="290" t="s">
        <v>97</v>
      </c>
      <c r="K1" s="70" t="s">
        <v>101</v>
      </c>
      <c r="L1" s="70" t="s">
        <v>102</v>
      </c>
      <c r="M1" s="70" t="s">
        <v>104</v>
      </c>
      <c r="N1" s="291" t="s">
        <v>103</v>
      </c>
      <c r="O1" s="291" t="s">
        <v>682</v>
      </c>
      <c r="P1" s="228" t="s">
        <v>627</v>
      </c>
    </row>
    <row r="2" spans="1:57" ht="17" x14ac:dyDescent="0.35">
      <c r="A2" s="8"/>
      <c r="B2" s="8"/>
      <c r="C2" s="74" t="s">
        <v>106</v>
      </c>
      <c r="D2" s="439" t="s">
        <v>107</v>
      </c>
      <c r="E2" s="76" t="e">
        <v>#DIV/0!</v>
      </c>
      <c r="F2" s="76" t="e">
        <v>#DIV/0!</v>
      </c>
      <c r="G2" s="76" t="e">
        <v>#DIV/0!</v>
      </c>
      <c r="H2" s="76" t="e">
        <v>#DIV/0!</v>
      </c>
      <c r="I2" s="76" t="e">
        <v>#DIV/0!</v>
      </c>
      <c r="J2" s="76" t="e">
        <v>#DIV/0!</v>
      </c>
      <c r="K2" s="76" t="e">
        <v>#DIV/0!</v>
      </c>
      <c r="L2" s="76" t="e">
        <v>#DIV/0!</v>
      </c>
      <c r="M2" s="76" t="e">
        <v>#DIV/0!</v>
      </c>
      <c r="N2" s="76" t="e">
        <v>#DIV/0!</v>
      </c>
      <c r="O2" s="76" t="e">
        <v>#DIV/0!</v>
      </c>
      <c r="P2" s="196" t="s">
        <v>108</v>
      </c>
      <c r="R2" s="502" t="s">
        <v>628</v>
      </c>
      <c r="S2" s="502"/>
      <c r="T2" s="502"/>
      <c r="U2" s="502"/>
      <c r="V2" s="502"/>
      <c r="W2" s="502"/>
      <c r="X2" s="502"/>
      <c r="Y2" s="502"/>
      <c r="AA2" s="509" t="s">
        <v>629</v>
      </c>
      <c r="AB2" s="509"/>
      <c r="AC2" s="509"/>
      <c r="AD2" s="509"/>
      <c r="AE2" s="509"/>
      <c r="AF2" s="509"/>
      <c r="AG2" s="509"/>
      <c r="AH2" s="509"/>
      <c r="AI2" s="86"/>
      <c r="AJ2" s="509" t="s">
        <v>630</v>
      </c>
      <c r="AK2" s="509"/>
      <c r="AL2" s="509"/>
      <c r="AM2" s="509"/>
      <c r="AN2" s="509"/>
      <c r="AO2" s="509"/>
      <c r="AP2" s="509"/>
      <c r="AQ2" s="509"/>
      <c r="AS2" t="s">
        <v>631</v>
      </c>
      <c r="AU2" s="184"/>
      <c r="AV2" s="184"/>
      <c r="AW2" s="184"/>
      <c r="AX2" s="502" t="s">
        <v>632</v>
      </c>
      <c r="AY2" s="502"/>
      <c r="AZ2" s="502"/>
      <c r="BA2" s="502"/>
      <c r="BB2" s="502"/>
      <c r="BC2" s="502"/>
      <c r="BD2" s="502"/>
      <c r="BE2" s="502"/>
    </row>
    <row r="3" spans="1:57" ht="17.5" thickBot="1" x14ac:dyDescent="0.4">
      <c r="A3" s="8"/>
      <c r="B3" s="8"/>
      <c r="C3" s="74" t="s">
        <v>106</v>
      </c>
      <c r="D3" s="439" t="s">
        <v>114</v>
      </c>
      <c r="E3" s="76" t="e">
        <v>#DIV/0!</v>
      </c>
      <c r="F3" s="76" t="e">
        <v>#DIV/0!</v>
      </c>
      <c r="G3" s="76" t="e">
        <v>#DIV/0!</v>
      </c>
      <c r="H3" s="76" t="e">
        <v>#DIV/0!</v>
      </c>
      <c r="I3" s="76" t="e">
        <v>#DIV/0!</v>
      </c>
      <c r="J3" s="76" t="e">
        <v>#DIV/0!</v>
      </c>
      <c r="K3" s="76" t="e">
        <v>#DIV/0!</v>
      </c>
      <c r="L3" s="76" t="e">
        <v>#DIV/0!</v>
      </c>
      <c r="M3" s="76" t="e">
        <v>#DIV/0!</v>
      </c>
      <c r="N3" s="76" t="e">
        <v>#DIV/0!</v>
      </c>
      <c r="O3" s="76" t="e">
        <v>#DIV/0!</v>
      </c>
      <c r="P3" s="196" t="s">
        <v>108</v>
      </c>
      <c r="R3" s="229" t="s">
        <v>94</v>
      </c>
      <c r="S3" s="229" t="str">
        <f>E1</f>
        <v>HFPO-DA</v>
      </c>
      <c r="T3" s="229" t="str">
        <f t="shared" ref="T3:X3" si="0">F1</f>
        <v>PFBS</v>
      </c>
      <c r="U3" s="229" t="str">
        <f t="shared" si="0"/>
        <v>PFHxS</v>
      </c>
      <c r="V3" s="229" t="str">
        <f t="shared" si="0"/>
        <v>TPFHxS</v>
      </c>
      <c r="W3" s="229" t="str">
        <f t="shared" si="0"/>
        <v>PFOA</v>
      </c>
      <c r="X3" s="229" t="str">
        <f t="shared" si="0"/>
        <v>PFNA</v>
      </c>
      <c r="Y3" s="229" t="s">
        <v>633</v>
      </c>
      <c r="AA3" s="230" t="s">
        <v>94</v>
      </c>
      <c r="AB3" s="230" t="str">
        <f t="shared" ref="AB3:AH3" si="1">S3</f>
        <v>HFPO-DA</v>
      </c>
      <c r="AC3" s="230" t="str">
        <f t="shared" si="1"/>
        <v>PFBS</v>
      </c>
      <c r="AD3" s="230" t="str">
        <f t="shared" si="1"/>
        <v>PFHxS</v>
      </c>
      <c r="AE3" s="230" t="str">
        <f t="shared" si="1"/>
        <v>TPFHxS</v>
      </c>
      <c r="AF3" s="230" t="str">
        <f t="shared" si="1"/>
        <v>PFOA</v>
      </c>
      <c r="AG3" s="230" t="str">
        <f t="shared" si="1"/>
        <v>PFNA</v>
      </c>
      <c r="AH3" s="230" t="str">
        <f t="shared" si="1"/>
        <v>Sum</v>
      </c>
      <c r="AI3" s="86"/>
      <c r="AJ3" s="230" t="s">
        <v>94</v>
      </c>
      <c r="AK3" s="230" t="str">
        <f t="shared" ref="AK3:AP3" si="2">AB3</f>
        <v>HFPO-DA</v>
      </c>
      <c r="AL3" s="230" t="str">
        <f t="shared" si="2"/>
        <v>PFBS</v>
      </c>
      <c r="AM3" s="230" t="str">
        <f t="shared" si="2"/>
        <v>PFHxS</v>
      </c>
      <c r="AN3" s="230" t="str">
        <f t="shared" si="2"/>
        <v>TPFHxS</v>
      </c>
      <c r="AO3" s="230" t="str">
        <f t="shared" si="2"/>
        <v>PFOA</v>
      </c>
      <c r="AP3" s="230" t="str">
        <f t="shared" si="2"/>
        <v>PFNA</v>
      </c>
      <c r="AQ3" s="230" t="s">
        <v>633</v>
      </c>
      <c r="AX3" s="229" t="s">
        <v>94</v>
      </c>
      <c r="AY3" s="229" t="str">
        <f t="shared" ref="AY3:BE3" si="3">S3</f>
        <v>HFPO-DA</v>
      </c>
      <c r="AZ3" s="229" t="str">
        <f t="shared" si="3"/>
        <v>PFBS</v>
      </c>
      <c r="BA3" s="229" t="str">
        <f t="shared" si="3"/>
        <v>PFHxS</v>
      </c>
      <c r="BB3" s="229" t="str">
        <f t="shared" si="3"/>
        <v>TPFHxS</v>
      </c>
      <c r="BC3" s="229" t="str">
        <f t="shared" si="3"/>
        <v>PFOA</v>
      </c>
      <c r="BD3" s="229" t="str">
        <f t="shared" si="3"/>
        <v>PFNA</v>
      </c>
      <c r="BE3" s="229" t="str">
        <f t="shared" si="3"/>
        <v>Sum</v>
      </c>
    </row>
    <row r="4" spans="1:57" ht="17" x14ac:dyDescent="0.35">
      <c r="A4" s="8"/>
      <c r="B4" s="8"/>
      <c r="C4" s="74" t="s">
        <v>106</v>
      </c>
      <c r="D4" s="439" t="s">
        <v>124</v>
      </c>
      <c r="E4" s="76" t="e">
        <v>#DIV/0!</v>
      </c>
      <c r="F4" s="76" t="e">
        <v>#DIV/0!</v>
      </c>
      <c r="G4" s="76" t="e">
        <v>#DIV/0!</v>
      </c>
      <c r="H4" s="76" t="e">
        <v>#DIV/0!</v>
      </c>
      <c r="I4" s="76" t="e">
        <v>#DIV/0!</v>
      </c>
      <c r="J4" s="76" t="e">
        <v>#DIV/0!</v>
      </c>
      <c r="K4" s="76" t="e">
        <v>#DIV/0!</v>
      </c>
      <c r="L4" s="76" t="e">
        <v>#DIV/0!</v>
      </c>
      <c r="M4" s="76" t="e">
        <v>#DIV/0!</v>
      </c>
      <c r="N4" s="76" t="e">
        <v>#DIV/0!</v>
      </c>
      <c r="O4" s="76" t="e">
        <v>#DIV/0!</v>
      </c>
      <c r="P4" s="196" t="s">
        <v>108</v>
      </c>
      <c r="R4" s="442" t="str">
        <f t="shared" ref="R4:X5" si="4">D30</f>
        <v>91 S1 C1 A, AA</v>
      </c>
      <c r="S4" s="8">
        <f t="shared" si="4"/>
        <v>117.6</v>
      </c>
      <c r="T4" s="8">
        <f t="shared" si="4"/>
        <v>16.600000000000001</v>
      </c>
      <c r="U4" s="8">
        <f t="shared" si="4"/>
        <v>0</v>
      </c>
      <c r="V4" s="8">
        <f t="shared" si="4"/>
        <v>0</v>
      </c>
      <c r="W4" s="8">
        <f t="shared" si="4"/>
        <v>0</v>
      </c>
      <c r="X4" s="8">
        <f t="shared" si="4"/>
        <v>0</v>
      </c>
      <c r="Y4" s="96">
        <f>SUM(S4:X4)</f>
        <v>134.19999999999999</v>
      </c>
      <c r="AA4" s="445" t="str">
        <f>R4</f>
        <v>91 S1 C1 A, AA</v>
      </c>
      <c r="AB4" s="232">
        <f>((S63-S4)*$AT$5)/$AV$12</f>
        <v>69741.2</v>
      </c>
      <c r="AC4" s="232">
        <f>(($T$63-T4)*$AT$5)/$AV$12</f>
        <v>54166.7</v>
      </c>
      <c r="AD4" s="232">
        <f>(($U$63-U4)*$AT$5)/$AV$12</f>
        <v>30280</v>
      </c>
      <c r="AE4" s="232">
        <f>(($V$63-V4)*$AT$5)/$AV$12</f>
        <v>36285</v>
      </c>
      <c r="AF4" s="232">
        <f>(($W$63-W4)*$AT$5)/$AV$12</f>
        <v>46145</v>
      </c>
      <c r="AG4" s="232">
        <f>(($X$63-X4)*$AT$5)/$AV$12</f>
        <v>43875</v>
      </c>
      <c r="AH4" s="232">
        <f t="shared" ref="AH4:AH12" si="5">SUM(AB4:AG4)</f>
        <v>280492.90000000002</v>
      </c>
      <c r="AI4" s="128"/>
      <c r="AJ4" s="448" t="str">
        <f t="shared" ref="AJ4:AJ30" si="6">AA4</f>
        <v>91 S1 C1 A, AA</v>
      </c>
      <c r="AK4" s="233">
        <f>AB4*$AV$13</f>
        <v>6346.4492000000009</v>
      </c>
      <c r="AL4" s="233">
        <f t="shared" ref="AK4:AP6" si="7">AC4*$AV$13</f>
        <v>4929.1697000000004</v>
      </c>
      <c r="AM4" s="233">
        <f t="shared" si="7"/>
        <v>2755.4800000000005</v>
      </c>
      <c r="AN4" s="233">
        <f t="shared" si="7"/>
        <v>3301.9350000000004</v>
      </c>
      <c r="AO4" s="233">
        <f t="shared" si="7"/>
        <v>4199.1950000000006</v>
      </c>
      <c r="AP4" s="233">
        <f t="shared" si="7"/>
        <v>3992.6250000000005</v>
      </c>
      <c r="AQ4" s="234">
        <f t="shared" ref="AQ4:AQ12" si="8">SUM(AK4:AP4)</f>
        <v>25524.853900000002</v>
      </c>
      <c r="AS4" s="235" t="s">
        <v>634</v>
      </c>
      <c r="AT4" s="236">
        <v>0.1</v>
      </c>
      <c r="AX4" s="451" t="str">
        <f t="shared" ref="AX4:AX30" si="9">R4</f>
        <v>91 S1 C1 A, AA</v>
      </c>
      <c r="AY4" s="128">
        <f>100-(S4/S57*100)</f>
        <v>89.216944801026955</v>
      </c>
      <c r="AZ4" s="128">
        <f t="shared" ref="AZ4:AZ30" si="10">100-(T4/$T$57*100)</f>
        <v>80.285035629453688</v>
      </c>
      <c r="BA4" s="128">
        <f t="shared" ref="BA4:BA30" si="11">100-(U4/$U$57*100)</f>
        <v>100</v>
      </c>
      <c r="BB4" s="128">
        <f t="shared" ref="BB4:BB30" si="12">100-(V4/$V$57*100)</f>
        <v>100</v>
      </c>
      <c r="BC4" s="128">
        <f t="shared" ref="BC4:BC30" si="13">100-(W4/$W$57*100)</f>
        <v>100</v>
      </c>
      <c r="BD4" s="128">
        <f t="shared" ref="BD4:BD30" si="14">100-(X4/$X$57*100)</f>
        <v>100</v>
      </c>
      <c r="BE4" s="128">
        <f t="shared" ref="BE4:BE30" si="15">100-(Y4/$Y$57*100)</f>
        <v>89.844104737399732</v>
      </c>
    </row>
    <row r="5" spans="1:57" ht="17" x14ac:dyDescent="0.35">
      <c r="A5" s="8"/>
      <c r="B5" s="8"/>
      <c r="C5" s="74" t="s">
        <v>106</v>
      </c>
      <c r="D5" s="439" t="s">
        <v>127</v>
      </c>
      <c r="E5" s="76" t="e">
        <v>#DIV/0!</v>
      </c>
      <c r="F5" s="76" t="e">
        <v>#DIV/0!</v>
      </c>
      <c r="G5" s="76" t="e">
        <v>#DIV/0!</v>
      </c>
      <c r="H5" s="76" t="e">
        <v>#DIV/0!</v>
      </c>
      <c r="I5" s="76" t="e">
        <v>#DIV/0!</v>
      </c>
      <c r="J5" s="76" t="e">
        <v>#DIV/0!</v>
      </c>
      <c r="K5" s="76" t="e">
        <v>#DIV/0!</v>
      </c>
      <c r="L5" s="76" t="e">
        <v>#DIV/0!</v>
      </c>
      <c r="M5" s="76" t="e">
        <v>#DIV/0!</v>
      </c>
      <c r="N5" s="76" t="e">
        <v>#DIV/0!</v>
      </c>
      <c r="O5" s="76" t="e">
        <v>#DIV/0!</v>
      </c>
      <c r="P5" s="196" t="s">
        <v>108</v>
      </c>
      <c r="R5" s="442" t="str">
        <f t="shared" si="4"/>
        <v>101 S2 C1 A, AA</v>
      </c>
      <c r="S5" s="8">
        <f t="shared" si="4"/>
        <v>77</v>
      </c>
      <c r="T5" s="8">
        <f t="shared" si="4"/>
        <v>19.600000000000001</v>
      </c>
      <c r="U5" s="8">
        <f t="shared" si="4"/>
        <v>4.8</v>
      </c>
      <c r="V5" s="8">
        <f t="shared" si="4"/>
        <v>4.8</v>
      </c>
      <c r="W5" s="8">
        <f t="shared" si="4"/>
        <v>0</v>
      </c>
      <c r="X5" s="8">
        <f t="shared" si="4"/>
        <v>0</v>
      </c>
      <c r="Y5" s="96">
        <f t="shared" ref="Y5:Y9" si="16">SUM(S5:X5)</f>
        <v>106.19999999999999</v>
      </c>
      <c r="AA5" s="445" t="str">
        <f t="shared" ref="AA5:AA12" si="17">R5</f>
        <v>101 S2 C1 A, AA</v>
      </c>
      <c r="AB5" s="232">
        <f>(($S$63-S5)*$AT$5)/$AV$12</f>
        <v>69761.5</v>
      </c>
      <c r="AC5" s="232">
        <f>(($T$63-T5)*$AT$5)/$AV$12</f>
        <v>54165.200000000004</v>
      </c>
      <c r="AD5" s="232">
        <f>(($U$63-U5)*$AT$5)/$AV$12</f>
        <v>30277.600000000002</v>
      </c>
      <c r="AE5" s="232">
        <f>(($V$63-V5)*$AT$5)/$AV$12</f>
        <v>36282.6</v>
      </c>
      <c r="AF5" s="232">
        <f>(($W$63-W5)*$AT$5)/$AV$12</f>
        <v>46145</v>
      </c>
      <c r="AG5" s="232">
        <f>(($X$63-X5)*$AT$5)/$AV$12</f>
        <v>43875</v>
      </c>
      <c r="AH5" s="232">
        <f t="shared" si="5"/>
        <v>280506.90000000002</v>
      </c>
      <c r="AI5" s="128"/>
      <c r="AJ5" s="448" t="str">
        <f t="shared" si="6"/>
        <v>101 S2 C1 A, AA</v>
      </c>
      <c r="AK5" s="233">
        <f t="shared" si="7"/>
        <v>6348.2965000000004</v>
      </c>
      <c r="AL5" s="233">
        <f t="shared" si="7"/>
        <v>4929.0332000000008</v>
      </c>
      <c r="AM5" s="233">
        <f t="shared" si="7"/>
        <v>2755.2616000000007</v>
      </c>
      <c r="AN5" s="233">
        <f t="shared" si="7"/>
        <v>3301.7166000000002</v>
      </c>
      <c r="AO5" s="233">
        <f t="shared" si="7"/>
        <v>4199.1950000000006</v>
      </c>
      <c r="AP5" s="233">
        <f t="shared" si="7"/>
        <v>3992.6250000000005</v>
      </c>
      <c r="AQ5" s="234">
        <f t="shared" si="8"/>
        <v>25526.127900000003</v>
      </c>
      <c r="AS5" s="237" t="s">
        <v>683</v>
      </c>
      <c r="AT5" s="238">
        <f>50/1000</f>
        <v>0.05</v>
      </c>
      <c r="AX5" s="451" t="str">
        <f t="shared" si="9"/>
        <v>101 S2 C1 A, AA</v>
      </c>
      <c r="AY5" s="128">
        <f t="shared" ref="AY5:AY30" si="18">100-(S5/$S$57*100)</f>
        <v>92.939666238767643</v>
      </c>
      <c r="AZ5" s="128">
        <f t="shared" si="10"/>
        <v>76.722090261282659</v>
      </c>
      <c r="BA5" s="128">
        <f t="shared" si="11"/>
        <v>74.193548387096769</v>
      </c>
      <c r="BB5" s="128">
        <f t="shared" si="12"/>
        <v>74.193548387096769</v>
      </c>
      <c r="BC5" s="128">
        <f t="shared" si="13"/>
        <v>100</v>
      </c>
      <c r="BD5" s="128">
        <f t="shared" si="14"/>
        <v>100</v>
      </c>
      <c r="BE5" s="128">
        <f t="shared" si="15"/>
        <v>91.963069471772357</v>
      </c>
    </row>
    <row r="6" spans="1:57" ht="17" x14ac:dyDescent="0.35">
      <c r="A6" s="8"/>
      <c r="B6" s="8"/>
      <c r="C6" s="74" t="s">
        <v>106</v>
      </c>
      <c r="D6" s="439" t="s">
        <v>132</v>
      </c>
      <c r="E6" s="76" t="e">
        <v>#DIV/0!</v>
      </c>
      <c r="F6" s="76" t="e">
        <v>#DIV/0!</v>
      </c>
      <c r="G6" s="76" t="e">
        <v>#DIV/0!</v>
      </c>
      <c r="H6" s="76" t="e">
        <v>#DIV/0!</v>
      </c>
      <c r="I6" s="76" t="e">
        <v>#DIV/0!</v>
      </c>
      <c r="J6" s="76" t="e">
        <v>#DIV/0!</v>
      </c>
      <c r="K6" s="76" t="e">
        <v>#DIV/0!</v>
      </c>
      <c r="L6" s="76" t="e">
        <v>#DIV/0!</v>
      </c>
      <c r="M6" s="76" t="e">
        <v>#DIV/0!</v>
      </c>
      <c r="N6" s="76" t="e">
        <v>#DIV/0!</v>
      </c>
      <c r="O6" s="76" t="e">
        <v>#DIV/0!</v>
      </c>
      <c r="P6" s="196" t="s">
        <v>108</v>
      </c>
      <c r="R6" s="442" t="str">
        <f t="shared" ref="R6:X6" si="19">D33</f>
        <v>111 S3 C1 A, AA</v>
      </c>
      <c r="S6" s="8">
        <f t="shared" si="19"/>
        <v>70.2</v>
      </c>
      <c r="T6" s="8">
        <f t="shared" si="19"/>
        <v>14.4</v>
      </c>
      <c r="U6" s="8">
        <f t="shared" si="19"/>
        <v>8.8000000000000007</v>
      </c>
      <c r="V6" s="8">
        <f t="shared" si="19"/>
        <v>8.8000000000000007</v>
      </c>
      <c r="W6" s="8">
        <f t="shared" si="19"/>
        <v>0</v>
      </c>
      <c r="X6" s="8">
        <f t="shared" si="19"/>
        <v>0</v>
      </c>
      <c r="Y6" s="107">
        <f t="shared" si="16"/>
        <v>102.2</v>
      </c>
      <c r="Z6" s="95"/>
      <c r="AA6" s="446" t="str">
        <f t="shared" si="17"/>
        <v>111 S3 C1 A, AA</v>
      </c>
      <c r="AB6" s="232">
        <f>(($S$63-S6)*$AT$5)/$AV$12</f>
        <v>69764.899999999994</v>
      </c>
      <c r="AC6" s="232">
        <f>(($T$63-T6)*$AT$5)/$AV$12</f>
        <v>54167.8</v>
      </c>
      <c r="AD6" s="232">
        <f>(($U$63-U6)*$AT$5)/$AV$12</f>
        <v>30275.599999999999</v>
      </c>
      <c r="AE6" s="232">
        <f>(($V$63-V6)*$AT$5)/$AV$12</f>
        <v>36280.6</v>
      </c>
      <c r="AF6" s="232">
        <f>(($W$63-W6)*$AT$5)/$AV$12</f>
        <v>46145</v>
      </c>
      <c r="AG6" s="232">
        <f>(($X$63-X6)*$AT$5)/$AV$12</f>
        <v>43875</v>
      </c>
      <c r="AH6" s="240">
        <f t="shared" si="5"/>
        <v>280508.90000000002</v>
      </c>
      <c r="AI6" s="128"/>
      <c r="AJ6" s="449" t="str">
        <f t="shared" si="6"/>
        <v>111 S3 C1 A, AA</v>
      </c>
      <c r="AK6" s="241">
        <f t="shared" si="7"/>
        <v>6348.6059000000005</v>
      </c>
      <c r="AL6" s="241">
        <f t="shared" si="7"/>
        <v>4929.2698000000009</v>
      </c>
      <c r="AM6" s="241">
        <f t="shared" si="7"/>
        <v>2755.0796</v>
      </c>
      <c r="AN6" s="241">
        <f t="shared" si="7"/>
        <v>3301.5346000000004</v>
      </c>
      <c r="AO6" s="241">
        <f t="shared" si="7"/>
        <v>4199.1950000000006</v>
      </c>
      <c r="AP6" s="241">
        <f t="shared" si="7"/>
        <v>3992.6250000000005</v>
      </c>
      <c r="AQ6" s="242">
        <f t="shared" si="8"/>
        <v>25526.3099</v>
      </c>
      <c r="AS6" s="243" t="s">
        <v>50</v>
      </c>
      <c r="AT6" s="244" t="s">
        <v>684</v>
      </c>
      <c r="AX6" s="452" t="str">
        <f t="shared" si="9"/>
        <v>111 S3 C1 A, AA</v>
      </c>
      <c r="AY6" s="131">
        <f t="shared" si="18"/>
        <v>93.563176233266091</v>
      </c>
      <c r="AZ6" s="131">
        <f t="shared" si="10"/>
        <v>82.89786223277909</v>
      </c>
      <c r="BA6" s="131">
        <f t="shared" si="11"/>
        <v>52.688172043010752</v>
      </c>
      <c r="BB6" s="131">
        <f t="shared" si="12"/>
        <v>52.688172043010752</v>
      </c>
      <c r="BC6" s="131">
        <f t="shared" si="13"/>
        <v>100</v>
      </c>
      <c r="BD6" s="131">
        <f t="shared" si="14"/>
        <v>100</v>
      </c>
      <c r="BE6" s="131">
        <f t="shared" si="15"/>
        <v>92.265778719539881</v>
      </c>
    </row>
    <row r="7" spans="1:57" ht="17" x14ac:dyDescent="0.35">
      <c r="A7" s="8"/>
      <c r="B7" s="8"/>
      <c r="C7" s="74" t="s">
        <v>106</v>
      </c>
      <c r="D7" s="439" t="s">
        <v>132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 t="e">
        <v>#DIV/0!</v>
      </c>
      <c r="J7" s="76" t="e">
        <v>#DIV/0!</v>
      </c>
      <c r="K7" s="76" t="e">
        <v>#DIV/0!</v>
      </c>
      <c r="L7" s="76" t="e">
        <v>#DIV/0!</v>
      </c>
      <c r="M7" s="76" t="e">
        <v>#DIV/0!</v>
      </c>
      <c r="N7" s="76" t="e">
        <v>#DIV/0!</v>
      </c>
      <c r="O7" s="76" t="e">
        <v>#DIV/0!</v>
      </c>
      <c r="P7" s="196" t="s">
        <v>194</v>
      </c>
      <c r="R7" s="442" t="str">
        <f t="shared" ref="R7:X7" si="20">D46</f>
        <v>93 S1 C2 A, AA</v>
      </c>
      <c r="S7" s="8">
        <f t="shared" si="20"/>
        <v>474</v>
      </c>
      <c r="T7" s="8">
        <f t="shared" si="20"/>
        <v>45.8</v>
      </c>
      <c r="U7" s="8">
        <f t="shared" si="20"/>
        <v>9.6</v>
      </c>
      <c r="V7" s="8">
        <f t="shared" si="20"/>
        <v>9.6</v>
      </c>
      <c r="W7" s="8">
        <f t="shared" si="20"/>
        <v>12.6</v>
      </c>
      <c r="X7" s="8">
        <f t="shared" si="20"/>
        <v>15.6</v>
      </c>
      <c r="Y7" s="96">
        <f>M35</f>
        <v>516.4</v>
      </c>
      <c r="AA7" s="445" t="str">
        <f t="shared" si="17"/>
        <v>93 S1 C2 A, AA</v>
      </c>
      <c r="AB7" s="232">
        <f>(($S$63-S7)*$AT$5)/$AV$14+AB4</f>
        <v>154574.12682926829</v>
      </c>
      <c r="AC7" s="232">
        <f>(($T$63-T7)*$AT$5)/$AV$14+AC4</f>
        <v>120205.8463414634</v>
      </c>
      <c r="AD7" s="232">
        <f>(($U$63-U7)*$AT$5)/$AV$14+AD4</f>
        <v>67200.975609756104</v>
      </c>
      <c r="AE7" s="232">
        <f>(($V$63-V7)*$AT$5)/$AV$14+AE4</f>
        <v>80529.146341463405</v>
      </c>
      <c r="AF7" s="232">
        <f>(($W$63-W7)*$AT$5)/$AV$14+AF4</f>
        <v>102411.70731707316</v>
      </c>
      <c r="AG7" s="232">
        <f>(($X$63-X7)*$AT$5)/$AV$14+AG4</f>
        <v>97371.585365853651</v>
      </c>
      <c r="AH7" s="232">
        <f t="shared" si="5"/>
        <v>622293.38780487794</v>
      </c>
      <c r="AI7" s="128"/>
      <c r="AJ7" s="448" t="str">
        <f t="shared" si="6"/>
        <v>93 S1 C2 A, AA</v>
      </c>
      <c r="AK7" s="233">
        <f>AB7*$AV$15</f>
        <v>11283.911258536587</v>
      </c>
      <c r="AL7" s="233">
        <f t="shared" ref="AK7:AP9" si="21">AC7*$AV$15</f>
        <v>8775.0267829268287</v>
      </c>
      <c r="AM7" s="233">
        <f t="shared" si="21"/>
        <v>4905.6712195121963</v>
      </c>
      <c r="AN7" s="233">
        <f t="shared" si="21"/>
        <v>5878.627682926829</v>
      </c>
      <c r="AO7" s="233">
        <f t="shared" si="21"/>
        <v>7476.0546341463414</v>
      </c>
      <c r="AP7" s="233">
        <f t="shared" si="21"/>
        <v>7108.1257317073178</v>
      </c>
      <c r="AQ7" s="234">
        <f t="shared" si="8"/>
        <v>45427.4173097561</v>
      </c>
      <c r="AS7" s="245" t="s">
        <v>49</v>
      </c>
      <c r="AT7" s="292">
        <v>8.9999999999999993E-3</v>
      </c>
      <c r="AX7" s="451" t="str">
        <f t="shared" si="9"/>
        <v>93 S1 C2 A, AA</v>
      </c>
      <c r="AY7" s="128">
        <f t="shared" si="18"/>
        <v>56.53768567760865</v>
      </c>
      <c r="AZ7" s="128">
        <f t="shared" si="10"/>
        <v>45.605700712589083</v>
      </c>
      <c r="BA7" s="128">
        <f t="shared" si="11"/>
        <v>48.387096774193552</v>
      </c>
      <c r="BB7" s="128">
        <f t="shared" si="12"/>
        <v>48.387096774193552</v>
      </c>
      <c r="BC7" s="128">
        <f t="shared" si="13"/>
        <v>76.31578947368422</v>
      </c>
      <c r="BD7" s="128">
        <f t="shared" si="14"/>
        <v>72.241992882562272</v>
      </c>
      <c r="BE7" s="128">
        <f t="shared" si="15"/>
        <v>60.920236113213257</v>
      </c>
    </row>
    <row r="8" spans="1:57" ht="17" x14ac:dyDescent="0.35">
      <c r="A8" s="8"/>
      <c r="B8" s="8"/>
      <c r="C8" s="74" t="s">
        <v>106</v>
      </c>
      <c r="D8" s="439" t="s">
        <v>134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 t="e">
        <v>#DIV/0!</v>
      </c>
      <c r="J8" s="76" t="e">
        <v>#DIV/0!</v>
      </c>
      <c r="K8" s="76" t="e">
        <v>#DIV/0!</v>
      </c>
      <c r="L8" s="76" t="e">
        <v>#DIV/0!</v>
      </c>
      <c r="M8" s="76" t="e">
        <v>#DIV/0!</v>
      </c>
      <c r="N8" s="76" t="e">
        <v>#DIV/0!</v>
      </c>
      <c r="O8" s="76" t="e">
        <v>#DIV/0!</v>
      </c>
      <c r="P8" s="196" t="s">
        <v>108</v>
      </c>
      <c r="R8" s="442" t="str">
        <f t="shared" ref="R8:X9" si="22">D51</f>
        <v>103 S2 C2 A, AA</v>
      </c>
      <c r="S8" s="8">
        <f t="shared" si="22"/>
        <v>283</v>
      </c>
      <c r="T8" s="8">
        <f t="shared" si="22"/>
        <v>56.6</v>
      </c>
      <c r="U8" s="8">
        <f t="shared" si="22"/>
        <v>8.4</v>
      </c>
      <c r="V8" s="8">
        <f t="shared" si="22"/>
        <v>8.4</v>
      </c>
      <c r="W8" s="8">
        <f t="shared" si="22"/>
        <v>0</v>
      </c>
      <c r="X8" s="8">
        <f t="shared" si="22"/>
        <v>0</v>
      </c>
      <c r="Y8" s="96">
        <f t="shared" si="16"/>
        <v>356.4</v>
      </c>
      <c r="AA8" s="445" t="str">
        <f t="shared" si="17"/>
        <v>103 S2 C2 A, AA</v>
      </c>
      <c r="AB8" s="232">
        <f>(($S$63-S8)*$AT$5)/$AV$14+AB5</f>
        <v>154710.89024390245</v>
      </c>
      <c r="AC8" s="232">
        <f>(($T$63-T8)*$AT$5)/$AV$14+AC5</f>
        <v>120197.76097560977</v>
      </c>
      <c r="AD8" s="232">
        <f>(($U$63-U8)*$AT$5)/$AV$14+AD5</f>
        <v>67199.307317073166</v>
      </c>
      <c r="AE8" s="232">
        <f>(($V$63-V8)*$AT$5)/$AV$14+AE5</f>
        <v>80527.478048780496</v>
      </c>
      <c r="AF8" s="232">
        <f>(($W$63-W8)*$AT$5)/$AV$14+AF5</f>
        <v>102419.39024390244</v>
      </c>
      <c r="AG8" s="232">
        <f>(($X$63-X8)*$AT$5)/$AV$14+AG5</f>
        <v>97381.097560975613</v>
      </c>
      <c r="AH8" s="232">
        <f t="shared" si="5"/>
        <v>622435.92439024395</v>
      </c>
      <c r="AI8" s="128"/>
      <c r="AJ8" s="448" t="str">
        <f t="shared" si="6"/>
        <v>103 S2 C2 A, AA</v>
      </c>
      <c r="AK8" s="233">
        <f t="shared" si="21"/>
        <v>11293.894987804881</v>
      </c>
      <c r="AL8" s="233">
        <f t="shared" si="21"/>
        <v>8774.4365512195145</v>
      </c>
      <c r="AM8" s="233">
        <f t="shared" si="21"/>
        <v>4905.5494341463418</v>
      </c>
      <c r="AN8" s="233">
        <f t="shared" si="21"/>
        <v>5878.5058975609772</v>
      </c>
      <c r="AO8" s="233">
        <f t="shared" si="21"/>
        <v>7476.6154878048792</v>
      </c>
      <c r="AP8" s="233">
        <f t="shared" si="21"/>
        <v>7108.8201219512202</v>
      </c>
      <c r="AQ8" s="234">
        <f t="shared" si="8"/>
        <v>45437.822480487812</v>
      </c>
      <c r="AS8" s="245" t="s">
        <v>56</v>
      </c>
      <c r="AT8" s="292">
        <v>6.6666666666666671E-3</v>
      </c>
      <c r="AX8" s="451" t="str">
        <f t="shared" si="9"/>
        <v>103 S2 C2 A, AA</v>
      </c>
      <c r="AY8" s="128">
        <f t="shared" si="18"/>
        <v>74.050981111314869</v>
      </c>
      <c r="AZ8" s="128">
        <f t="shared" si="10"/>
        <v>32.779097387173394</v>
      </c>
      <c r="BA8" s="128">
        <f t="shared" si="11"/>
        <v>54.838709677419359</v>
      </c>
      <c r="BB8" s="128">
        <f t="shared" si="12"/>
        <v>54.838709677419359</v>
      </c>
      <c r="BC8" s="128">
        <f t="shared" si="13"/>
        <v>100</v>
      </c>
      <c r="BD8" s="128">
        <f t="shared" si="14"/>
        <v>100</v>
      </c>
      <c r="BE8" s="128">
        <f t="shared" si="15"/>
        <v>73.028606023914023</v>
      </c>
    </row>
    <row r="9" spans="1:57" ht="17" x14ac:dyDescent="0.35">
      <c r="A9" s="8"/>
      <c r="B9" s="8"/>
      <c r="C9" s="74" t="s">
        <v>106</v>
      </c>
      <c r="D9" s="439" t="s">
        <v>137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 t="e">
        <v>#DIV/0!</v>
      </c>
      <c r="J9" s="76" t="e">
        <v>#DIV/0!</v>
      </c>
      <c r="K9" s="76" t="e">
        <v>#DIV/0!</v>
      </c>
      <c r="L9" s="76" t="e">
        <v>#DIV/0!</v>
      </c>
      <c r="M9" s="76" t="e">
        <v>#DIV/0!</v>
      </c>
      <c r="N9" s="76" t="e">
        <v>#DIV/0!</v>
      </c>
      <c r="O9" s="76" t="e">
        <v>#DIV/0!</v>
      </c>
      <c r="P9" s="196" t="s">
        <v>135</v>
      </c>
      <c r="R9" s="442" t="str">
        <f t="shared" si="22"/>
        <v>113 S3 C2 A, AA</v>
      </c>
      <c r="S9" s="8">
        <f t="shared" si="22"/>
        <v>203.6</v>
      </c>
      <c r="T9" s="8">
        <f t="shared" si="22"/>
        <v>52</v>
      </c>
      <c r="U9" s="8">
        <f t="shared" si="22"/>
        <v>9.1999999999999993</v>
      </c>
      <c r="V9" s="8">
        <f t="shared" si="22"/>
        <v>9.1999999999999993</v>
      </c>
      <c r="W9" s="8">
        <f t="shared" si="22"/>
        <v>29</v>
      </c>
      <c r="X9" s="8">
        <f t="shared" si="22"/>
        <v>15.4</v>
      </c>
      <c r="Y9" s="107">
        <f t="shared" si="16"/>
        <v>318.39999999999998</v>
      </c>
      <c r="AA9" s="446" t="str">
        <f t="shared" si="17"/>
        <v>113 S3 C2 A, AA</v>
      </c>
      <c r="AB9" s="232">
        <f>(($S$63-S9)*$AT$5)/$AV$14+AB6</f>
        <v>154762.70487804877</v>
      </c>
      <c r="AC9" s="232">
        <f>(($T$63-T9)*$AT$5)/$AV$14+AC6</f>
        <v>120203.16585365855</v>
      </c>
      <c r="AD9" s="232">
        <f>(($U$63-U9)*$AT$5)/$AV$14+AD6</f>
        <v>67196.819512195128</v>
      </c>
      <c r="AE9" s="232">
        <f>(($V$63-V9)*$AT$5)/$AV$14+AE6</f>
        <v>80524.99024390243</v>
      </c>
      <c r="AF9" s="232">
        <f>(($W$63-W9)*$AT$5)/$AV$14+AF6</f>
        <v>102401.70731707316</v>
      </c>
      <c r="AG9" s="232">
        <f>(($X$63-X9)*$AT$5)/$AV$14+AG6</f>
        <v>97371.707317073175</v>
      </c>
      <c r="AH9" s="240">
        <f t="shared" si="5"/>
        <v>622461.09512195119</v>
      </c>
      <c r="AI9" s="128"/>
      <c r="AJ9" s="449" t="str">
        <f t="shared" si="6"/>
        <v>113 S3 C2 A, AA</v>
      </c>
      <c r="AK9" s="241">
        <f t="shared" si="21"/>
        <v>11297.677456097561</v>
      </c>
      <c r="AL9" s="241">
        <f t="shared" si="21"/>
        <v>8774.8311073170753</v>
      </c>
      <c r="AM9" s="241">
        <f t="shared" si="21"/>
        <v>4905.367824390245</v>
      </c>
      <c r="AN9" s="241">
        <f t="shared" si="21"/>
        <v>5878.3242878048777</v>
      </c>
      <c r="AO9" s="241">
        <f t="shared" si="21"/>
        <v>7475.3246341463419</v>
      </c>
      <c r="AP9" s="241">
        <f t="shared" si="21"/>
        <v>7108.1346341463423</v>
      </c>
      <c r="AQ9" s="242">
        <f t="shared" si="8"/>
        <v>45439.65994390245</v>
      </c>
      <c r="AS9" s="252" t="s">
        <v>681</v>
      </c>
      <c r="AT9" s="293">
        <v>5.6666666666666671E-3</v>
      </c>
      <c r="AX9" s="452" t="str">
        <f t="shared" si="9"/>
        <v>113 S3 C2 A, AA</v>
      </c>
      <c r="AY9" s="131">
        <f t="shared" si="18"/>
        <v>81.331377223546667</v>
      </c>
      <c r="AZ9" s="131">
        <f t="shared" si="10"/>
        <v>38.242280285035633</v>
      </c>
      <c r="BA9" s="131">
        <f t="shared" si="11"/>
        <v>50.537634408602159</v>
      </c>
      <c r="BB9" s="131">
        <f t="shared" si="12"/>
        <v>50.537634408602159</v>
      </c>
      <c r="BC9" s="131">
        <f t="shared" si="13"/>
        <v>45.488721804511279</v>
      </c>
      <c r="BD9" s="131">
        <f t="shared" si="14"/>
        <v>72.59786476868328</v>
      </c>
      <c r="BE9" s="131">
        <f t="shared" si="15"/>
        <v>75.904343877705458</v>
      </c>
    </row>
    <row r="10" spans="1:57" ht="17" x14ac:dyDescent="0.35">
      <c r="A10" s="8"/>
      <c r="B10" s="8"/>
      <c r="C10" s="74" t="s">
        <v>106</v>
      </c>
      <c r="D10" s="439" t="s">
        <v>139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 t="e">
        <v>#DIV/0!</v>
      </c>
      <c r="J10" s="76" t="e">
        <v>#DIV/0!</v>
      </c>
      <c r="K10" s="76" t="e">
        <v>#DIV/0!</v>
      </c>
      <c r="L10" s="76" t="e">
        <v>#DIV/0!</v>
      </c>
      <c r="M10" s="76" t="e">
        <v>#DIV/0!</v>
      </c>
      <c r="N10" s="76" t="e">
        <v>#DIV/0!</v>
      </c>
      <c r="O10" s="76" t="e">
        <v>#DIV/0!</v>
      </c>
      <c r="P10" s="196" t="s">
        <v>108</v>
      </c>
      <c r="R10" s="442" t="str">
        <f t="shared" ref="R10:X10" si="23">D64</f>
        <v>95 S1 C3 A, AA</v>
      </c>
      <c r="S10" s="8">
        <f t="shared" si="23"/>
        <v>1437</v>
      </c>
      <c r="T10" s="8">
        <f t="shared" si="23"/>
        <v>302.39999999999998</v>
      </c>
      <c r="U10" s="8">
        <f t="shared" si="23"/>
        <v>46.4</v>
      </c>
      <c r="V10" s="8">
        <f t="shared" si="23"/>
        <v>64</v>
      </c>
      <c r="W10" s="8">
        <f t="shared" si="23"/>
        <v>111.4</v>
      </c>
      <c r="X10" s="8">
        <f t="shared" si="23"/>
        <v>70.2</v>
      </c>
      <c r="Y10" s="96">
        <f>SUM(S10:X10)</f>
        <v>2031.4000000000003</v>
      </c>
      <c r="AA10" s="445" t="str">
        <f t="shared" si="17"/>
        <v>95 S1 C3 A, AA</v>
      </c>
      <c r="AB10" s="232">
        <f t="shared" ref="AB10:AG10" si="24">((S63-S10)*$AT$5)/$AV$16+AB7</f>
        <v>262513.97057926829</v>
      </c>
      <c r="AC10" s="232">
        <f t="shared" si="24"/>
        <v>204618.03384146342</v>
      </c>
      <c r="AD10" s="232">
        <f t="shared" si="24"/>
        <v>114477.2256097561</v>
      </c>
      <c r="AE10" s="232">
        <f t="shared" si="24"/>
        <v>137174.45884146341</v>
      </c>
      <c r="AF10" s="232">
        <f t="shared" si="24"/>
        <v>174426.23856707316</v>
      </c>
      <c r="AG10" s="232">
        <f t="shared" si="24"/>
        <v>165871.42911585368</v>
      </c>
      <c r="AH10" s="232">
        <f>SUM(AB10:AG10)</f>
        <v>1059081.3565548779</v>
      </c>
      <c r="AI10" s="128"/>
      <c r="AJ10" s="448" t="str">
        <f t="shared" si="6"/>
        <v>95 S1 C3 A, AA</v>
      </c>
      <c r="AK10" s="233">
        <f>AB10*$AV$17</f>
        <v>14438.268381859758</v>
      </c>
      <c r="AL10" s="233">
        <f t="shared" ref="AK10:AP12" si="25">AC10*$AV$17</f>
        <v>11253.991861280489</v>
      </c>
      <c r="AM10" s="233">
        <f t="shared" si="25"/>
        <v>6296.2474085365866</v>
      </c>
      <c r="AN10" s="233">
        <f t="shared" si="25"/>
        <v>7544.5952362804883</v>
      </c>
      <c r="AO10" s="233">
        <f t="shared" si="25"/>
        <v>9593.4431211890242</v>
      </c>
      <c r="AP10" s="233">
        <f t="shared" si="25"/>
        <v>9122.9286013719538</v>
      </c>
      <c r="AQ10" s="234">
        <f t="shared" si="8"/>
        <v>58249.4746105183</v>
      </c>
      <c r="AX10" s="451" t="str">
        <f t="shared" si="9"/>
        <v>95 S1 C3 A, AA</v>
      </c>
      <c r="AY10" s="128">
        <f t="shared" si="18"/>
        <v>-31.762332660920606</v>
      </c>
      <c r="AZ10" s="128">
        <f t="shared" si="10"/>
        <v>-259.14489311163891</v>
      </c>
      <c r="BA10" s="128">
        <f t="shared" si="11"/>
        <v>-149.4623655913978</v>
      </c>
      <c r="BB10" s="128">
        <f t="shared" si="12"/>
        <v>-244.08602150537632</v>
      </c>
      <c r="BC10" s="128">
        <f t="shared" si="13"/>
        <v>-109.3984962406015</v>
      </c>
      <c r="BD10" s="128">
        <f t="shared" si="14"/>
        <v>-24.911032028469762</v>
      </c>
      <c r="BE10" s="128">
        <f t="shared" si="15"/>
        <v>-53.730891478734719</v>
      </c>
    </row>
    <row r="11" spans="1:57" ht="17" x14ac:dyDescent="0.35">
      <c r="A11" s="8"/>
      <c r="B11" s="8"/>
      <c r="C11" s="74" t="s">
        <v>106</v>
      </c>
      <c r="D11" s="439" t="s">
        <v>141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 t="e">
        <v>#DIV/0!</v>
      </c>
      <c r="J11" s="76" t="e">
        <v>#DIV/0!</v>
      </c>
      <c r="K11" s="76" t="e">
        <v>#DIV/0!</v>
      </c>
      <c r="L11" s="76" t="e">
        <v>#DIV/0!</v>
      </c>
      <c r="M11" s="76" t="e">
        <v>#DIV/0!</v>
      </c>
      <c r="N11" s="76" t="e">
        <v>#DIV/0!</v>
      </c>
      <c r="O11" s="76" t="e">
        <v>#DIV/0!</v>
      </c>
      <c r="P11" s="196" t="s">
        <v>1452</v>
      </c>
      <c r="R11" s="442" t="str">
        <f t="shared" ref="R11:X12" si="26">D69</f>
        <v>105 S2 C3 A, AA</v>
      </c>
      <c r="S11" s="8">
        <f t="shared" si="26"/>
        <v>489.4</v>
      </c>
      <c r="T11" s="8">
        <f t="shared" si="26"/>
        <v>83.4</v>
      </c>
      <c r="U11" s="8">
        <f t="shared" si="26"/>
        <v>18.399999999999999</v>
      </c>
      <c r="V11" s="8">
        <f t="shared" si="26"/>
        <v>22.6</v>
      </c>
      <c r="W11" s="8">
        <f t="shared" si="26"/>
        <v>34.4</v>
      </c>
      <c r="X11" s="8">
        <f t="shared" si="26"/>
        <v>0</v>
      </c>
      <c r="Y11" s="96">
        <f t="shared" ref="Y11:Y30" si="27">SUM(S11:X11)</f>
        <v>648.19999999999993</v>
      </c>
      <c r="AA11" s="445" t="str">
        <f t="shared" si="17"/>
        <v>105 S2 C3 A, AA</v>
      </c>
      <c r="AB11" s="232">
        <f t="shared" ref="AB11:AG11" si="28">((S63-S11)*$AT$5)/$AV$16+AB8</f>
        <v>263391.04649390245</v>
      </c>
      <c r="AC11" s="232">
        <f t="shared" si="28"/>
        <v>204781.04222560977</v>
      </c>
      <c r="AD11" s="232">
        <f t="shared" si="28"/>
        <v>114497.43231707317</v>
      </c>
      <c r="AE11" s="232">
        <f t="shared" si="28"/>
        <v>137205.1342987805</v>
      </c>
      <c r="AF11" s="232">
        <f t="shared" si="28"/>
        <v>174494.07774390245</v>
      </c>
      <c r="AG11" s="232">
        <f t="shared" si="28"/>
        <v>165935.78506097561</v>
      </c>
      <c r="AH11" s="232">
        <f t="shared" si="5"/>
        <v>1060304.5181402438</v>
      </c>
      <c r="AI11" s="128"/>
      <c r="AJ11" s="448" t="str">
        <f t="shared" si="6"/>
        <v>105 S2 C3 A, AA</v>
      </c>
      <c r="AK11" s="233">
        <f>AB11*$AV$17</f>
        <v>14486.507557164638</v>
      </c>
      <c r="AL11" s="233">
        <f t="shared" si="25"/>
        <v>11262.957322408538</v>
      </c>
      <c r="AM11" s="233">
        <f t="shared" si="25"/>
        <v>6297.3587774390253</v>
      </c>
      <c r="AN11" s="233">
        <f t="shared" si="25"/>
        <v>7546.2823864329284</v>
      </c>
      <c r="AO11" s="233">
        <f t="shared" si="25"/>
        <v>9597.1742759146364</v>
      </c>
      <c r="AP11" s="233">
        <f t="shared" si="25"/>
        <v>9126.4681783536598</v>
      </c>
      <c r="AQ11" s="234">
        <f>SUM(AK11:AP11)</f>
        <v>58316.748497713423</v>
      </c>
      <c r="AS11" s="244" t="s">
        <v>637</v>
      </c>
      <c r="AT11" s="244" t="s">
        <v>638</v>
      </c>
      <c r="AU11" s="256" t="s">
        <v>639</v>
      </c>
      <c r="AV11" s="256" t="s">
        <v>640</v>
      </c>
      <c r="AX11" s="451" t="str">
        <f t="shared" si="9"/>
        <v>105 S2 C3 A, AA</v>
      </c>
      <c r="AY11" s="128">
        <f t="shared" si="18"/>
        <v>55.125618925362183</v>
      </c>
      <c r="AZ11" s="128">
        <f t="shared" si="10"/>
        <v>0.95011876484559821</v>
      </c>
      <c r="BA11" s="128">
        <f t="shared" si="11"/>
        <v>1.0752688172043179</v>
      </c>
      <c r="BB11" s="128">
        <f t="shared" si="12"/>
        <v>-21.505376344086031</v>
      </c>
      <c r="BC11" s="128">
        <f t="shared" si="13"/>
        <v>35.338345864661662</v>
      </c>
      <c r="BD11" s="128">
        <f t="shared" si="14"/>
        <v>100</v>
      </c>
      <c r="BE11" s="128">
        <f t="shared" si="15"/>
        <v>50.945966399273495</v>
      </c>
    </row>
    <row r="12" spans="1:57" ht="17.5" thickBot="1" x14ac:dyDescent="0.4">
      <c r="A12" s="8"/>
      <c r="B12" s="8"/>
      <c r="C12" s="74" t="s">
        <v>106</v>
      </c>
      <c r="D12" s="439" t="s">
        <v>143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 t="e">
        <v>#DIV/0!</v>
      </c>
      <c r="J12" s="76" t="e">
        <v>#DIV/0!</v>
      </c>
      <c r="K12" s="76" t="e">
        <v>#DIV/0!</v>
      </c>
      <c r="L12" s="76" t="e">
        <v>#DIV/0!</v>
      </c>
      <c r="M12" s="76" t="e">
        <v>#DIV/0!</v>
      </c>
      <c r="N12" s="76" t="e">
        <v>#DIV/0!</v>
      </c>
      <c r="O12" s="76" t="e">
        <v>#DIV/0!</v>
      </c>
      <c r="P12" s="196" t="s">
        <v>108</v>
      </c>
      <c r="R12" s="443" t="str">
        <f t="shared" si="26"/>
        <v>115 S3 C3 A, AA</v>
      </c>
      <c r="S12" s="247">
        <f t="shared" si="26"/>
        <v>685.4</v>
      </c>
      <c r="T12" s="247">
        <f t="shared" si="26"/>
        <v>180</v>
      </c>
      <c r="U12" s="247">
        <f t="shared" si="26"/>
        <v>43.8</v>
      </c>
      <c r="V12" s="247">
        <f t="shared" si="26"/>
        <v>53.6</v>
      </c>
      <c r="W12" s="247">
        <f t="shared" si="26"/>
        <v>65.400000000000006</v>
      </c>
      <c r="X12" s="247">
        <f t="shared" si="26"/>
        <v>60.6</v>
      </c>
      <c r="Y12" s="263">
        <f t="shared" si="27"/>
        <v>1088.8</v>
      </c>
      <c r="AA12" s="447" t="str">
        <f t="shared" si="17"/>
        <v>115 S3 C3 A, AA</v>
      </c>
      <c r="AB12" s="249">
        <f t="shared" ref="AB12:AG12" si="29">((S63-S12)*$AT$5)/$AV$16+AB9</f>
        <v>263289.73612804874</v>
      </c>
      <c r="AC12" s="249">
        <f t="shared" si="29"/>
        <v>204710.97835365855</v>
      </c>
      <c r="AD12" s="249">
        <f t="shared" si="29"/>
        <v>114475.10076219513</v>
      </c>
      <c r="AE12" s="249">
        <f t="shared" si="29"/>
        <v>137178.42774390243</v>
      </c>
      <c r="AF12" s="249">
        <f t="shared" si="29"/>
        <v>174452.17606707316</v>
      </c>
      <c r="AG12" s="249">
        <f t="shared" si="29"/>
        <v>165879.05106707319</v>
      </c>
      <c r="AH12" s="249">
        <f t="shared" si="5"/>
        <v>1059985.4701219511</v>
      </c>
      <c r="AI12" s="128"/>
      <c r="AJ12" s="450" t="str">
        <f t="shared" si="6"/>
        <v>115 S3 C3 A, AA</v>
      </c>
      <c r="AK12" s="250">
        <f t="shared" si="25"/>
        <v>14480.935487042683</v>
      </c>
      <c r="AL12" s="250">
        <f t="shared" si="25"/>
        <v>11259.103809451222</v>
      </c>
      <c r="AM12" s="250">
        <f t="shared" si="25"/>
        <v>6296.1305419207329</v>
      </c>
      <c r="AN12" s="250">
        <f t="shared" si="25"/>
        <v>7544.8135259146347</v>
      </c>
      <c r="AO12" s="250">
        <f t="shared" si="25"/>
        <v>9594.8696836890249</v>
      </c>
      <c r="AP12" s="250">
        <f t="shared" si="25"/>
        <v>9123.3478086890264</v>
      </c>
      <c r="AQ12" s="251">
        <f t="shared" si="8"/>
        <v>58299.200856707321</v>
      </c>
      <c r="AS12" s="245">
        <v>0</v>
      </c>
      <c r="AT12" s="245" t="s">
        <v>641</v>
      </c>
      <c r="AU12" s="246">
        <f t="shared" ref="AU12:AU17" si="30">$AT$7*AS12</f>
        <v>0</v>
      </c>
      <c r="AV12" s="246">
        <f t="shared" ref="AV12:AV29" si="31">$AT$4-AU12</f>
        <v>0.1</v>
      </c>
      <c r="AX12" s="453" t="str">
        <f t="shared" si="9"/>
        <v>115 S3 C3 A, AA</v>
      </c>
      <c r="AY12" s="255">
        <f t="shared" si="18"/>
        <v>37.153860260407114</v>
      </c>
      <c r="AZ12" s="255">
        <f t="shared" si="10"/>
        <v>-113.77672209026127</v>
      </c>
      <c r="BA12" s="255">
        <f t="shared" si="11"/>
        <v>-135.48387096774189</v>
      </c>
      <c r="BB12" s="255">
        <f t="shared" si="12"/>
        <v>-188.17204301075265</v>
      </c>
      <c r="BC12" s="255">
        <f t="shared" si="13"/>
        <v>-22.932330827067673</v>
      </c>
      <c r="BD12" s="255">
        <f t="shared" si="14"/>
        <v>-7.829181494661924</v>
      </c>
      <c r="BE12" s="255">
        <f t="shared" si="15"/>
        <v>17.602542757681235</v>
      </c>
    </row>
    <row r="13" spans="1:57" ht="17" x14ac:dyDescent="0.35">
      <c r="A13" s="8"/>
      <c r="B13" s="8"/>
      <c r="C13" s="74" t="s">
        <v>106</v>
      </c>
      <c r="D13" s="439" t="s">
        <v>145</v>
      </c>
      <c r="E13" s="76" t="e">
        <v>#DIV/0!</v>
      </c>
      <c r="F13" s="76" t="e">
        <v>#DIV/0!</v>
      </c>
      <c r="G13" s="76" t="e">
        <v>#DIV/0!</v>
      </c>
      <c r="H13" s="76" t="e">
        <v>#DIV/0!</v>
      </c>
      <c r="I13" s="76" t="e">
        <v>#DIV/0!</v>
      </c>
      <c r="J13" s="76" t="e">
        <v>#DIV/0!</v>
      </c>
      <c r="K13" s="76" t="e">
        <v>#DIV/0!</v>
      </c>
      <c r="L13" s="76" t="e">
        <v>#DIV/0!</v>
      </c>
      <c r="M13" s="76" t="e">
        <v>#DIV/0!</v>
      </c>
      <c r="N13" s="76" t="e">
        <v>#DIV/0!</v>
      </c>
      <c r="O13" s="76" t="e">
        <v>#DIV/0!</v>
      </c>
      <c r="P13" s="196" t="s">
        <v>108</v>
      </c>
      <c r="R13" s="442" t="str">
        <f t="shared" ref="R13:X15" si="32">D34</f>
        <v>121 H1 C1 A, AA</v>
      </c>
      <c r="S13" s="8">
        <f t="shared" si="32"/>
        <v>516.20000000000005</v>
      </c>
      <c r="T13" s="8">
        <f t="shared" si="32"/>
        <v>168.2</v>
      </c>
      <c r="U13" s="8">
        <f t="shared" si="32"/>
        <v>15.2</v>
      </c>
      <c r="V13" s="8">
        <f t="shared" si="32"/>
        <v>15.2</v>
      </c>
      <c r="W13" s="8">
        <f t="shared" si="32"/>
        <v>29.8</v>
      </c>
      <c r="X13" s="8">
        <f t="shared" si="32"/>
        <v>0</v>
      </c>
      <c r="Y13" s="96">
        <f t="shared" si="27"/>
        <v>744.60000000000014</v>
      </c>
      <c r="AA13" s="445" t="str">
        <f t="shared" ref="AA13:AA21" si="33">AX13</f>
        <v>121 H1 C1 A, AA</v>
      </c>
      <c r="AB13" s="232">
        <f>(($S$63-S13)*$AT$5)/$AV$18</f>
        <v>69541.899999999994</v>
      </c>
      <c r="AC13" s="232">
        <f>(($T$63-T13)*$AT$5)/$AV$14</f>
        <v>65964.512195121948</v>
      </c>
      <c r="AD13" s="232">
        <f>(($U$63-U13)*$AT$5)/$AV$14</f>
        <v>36917.560975609755</v>
      </c>
      <c r="AE13" s="232">
        <f>(($V$63-V13)*$AT$5)/$AV$14</f>
        <v>44240.731707317071</v>
      </c>
      <c r="AF13" s="232">
        <f>(($W$63-W13)*$AT$5)/$AV$14</f>
        <v>56256.219512195123</v>
      </c>
      <c r="AG13" s="232">
        <f>(($X$63-X13)*$AT$5)/$AV$14</f>
        <v>53506.097560975606</v>
      </c>
      <c r="AH13" s="294">
        <f>SUM(AB13:AG13)</f>
        <v>326427.02195121942</v>
      </c>
      <c r="AI13" s="257"/>
      <c r="AJ13" s="445" t="str">
        <f t="shared" si="6"/>
        <v>121 H1 C1 A, AA</v>
      </c>
      <c r="AK13" s="233">
        <f>AB13*$AV$19</f>
        <v>6490.5773333333327</v>
      </c>
      <c r="AL13" s="233">
        <f t="shared" ref="AK13:AP15" si="34">AC13*$AV$19</f>
        <v>6156.6878048780491</v>
      </c>
      <c r="AM13" s="233">
        <f t="shared" si="34"/>
        <v>3445.6390243902438</v>
      </c>
      <c r="AN13" s="233">
        <f t="shared" si="34"/>
        <v>4129.1349593495934</v>
      </c>
      <c r="AO13" s="233">
        <f t="shared" si="34"/>
        <v>5250.5804878048784</v>
      </c>
      <c r="AP13" s="233">
        <f t="shared" si="34"/>
        <v>4993.9024390243903</v>
      </c>
      <c r="AQ13" s="234">
        <f>SUM(AK13:AP13)</f>
        <v>30466.522048780487</v>
      </c>
      <c r="AS13" s="245">
        <v>1</v>
      </c>
      <c r="AT13" s="245" t="s">
        <v>642</v>
      </c>
      <c r="AU13" s="246">
        <f t="shared" si="30"/>
        <v>8.9999999999999993E-3</v>
      </c>
      <c r="AV13" s="246">
        <f t="shared" si="31"/>
        <v>9.1000000000000011E-2</v>
      </c>
      <c r="AX13" s="451" t="str">
        <f t="shared" si="9"/>
        <v>121 H1 C1 A, AA</v>
      </c>
      <c r="AY13" s="128">
        <f t="shared" si="18"/>
        <v>52.668256005868322</v>
      </c>
      <c r="AZ13" s="128">
        <f t="shared" si="10"/>
        <v>-99.762470308788579</v>
      </c>
      <c r="BA13" s="128">
        <f t="shared" si="11"/>
        <v>18.27956989247312</v>
      </c>
      <c r="BB13" s="128">
        <f t="shared" si="12"/>
        <v>18.27956989247312</v>
      </c>
      <c r="BC13" s="128">
        <f t="shared" si="13"/>
        <v>43.984962406015036</v>
      </c>
      <c r="BD13" s="128">
        <f t="shared" si="14"/>
        <v>100</v>
      </c>
      <c r="BE13" s="128">
        <f t="shared" si="15"/>
        <v>43.650673528076268</v>
      </c>
    </row>
    <row r="14" spans="1:57" ht="17" x14ac:dyDescent="0.35">
      <c r="A14" s="8"/>
      <c r="B14" s="8"/>
      <c r="C14" s="74" t="s">
        <v>106</v>
      </c>
      <c r="D14" s="439" t="s">
        <v>147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 t="e">
        <v>#DIV/0!</v>
      </c>
      <c r="J14" s="76" t="e">
        <v>#DIV/0!</v>
      </c>
      <c r="K14" s="76" t="e">
        <v>#DIV/0!</v>
      </c>
      <c r="L14" s="76" t="e">
        <v>#DIV/0!</v>
      </c>
      <c r="M14" s="76" t="e">
        <v>#DIV/0!</v>
      </c>
      <c r="N14" s="76" t="e">
        <v>#DIV/0!</v>
      </c>
      <c r="O14" s="76" t="e">
        <v>#DIV/0!</v>
      </c>
      <c r="P14" s="196" t="s">
        <v>108</v>
      </c>
      <c r="R14" s="442" t="str">
        <f t="shared" si="32"/>
        <v>131 H2 C1 A, AA</v>
      </c>
      <c r="S14" s="8">
        <f t="shared" si="32"/>
        <v>766.2</v>
      </c>
      <c r="T14" s="8">
        <f t="shared" si="32"/>
        <v>263.39999999999998</v>
      </c>
      <c r="U14" s="8">
        <f t="shared" si="32"/>
        <v>29</v>
      </c>
      <c r="V14" s="8">
        <f t="shared" si="32"/>
        <v>43.6</v>
      </c>
      <c r="W14" s="8">
        <f t="shared" si="32"/>
        <v>78</v>
      </c>
      <c r="X14" s="8">
        <f t="shared" si="32"/>
        <v>27.8</v>
      </c>
      <c r="Y14" s="96">
        <f t="shared" si="27"/>
        <v>1207.9999999999998</v>
      </c>
      <c r="AA14" s="445" t="str">
        <f t="shared" si="33"/>
        <v>131 H2 C1 A, AA</v>
      </c>
      <c r="AB14" s="232">
        <f>(($S$63-S14)*$AT$5)/$AV$18</f>
        <v>69416.899999999994</v>
      </c>
      <c r="AC14" s="232">
        <f>(($T$63-T14)*$AT$5)/$AV$14</f>
        <v>65906.463414634156</v>
      </c>
      <c r="AD14" s="232">
        <f>(($U$63-U14)*$AT$5)/$AV$14</f>
        <v>36909.146341463413</v>
      </c>
      <c r="AE14" s="232">
        <f>(($V$63-V14)*$AT$5)/$AV$14</f>
        <v>44223.414634146335</v>
      </c>
      <c r="AF14" s="232">
        <f>(($W$63-W14)*$AT$5)/$AV$14</f>
        <v>56226.829268292684</v>
      </c>
      <c r="AG14" s="232">
        <f>(($X$63-X14)*$AT$5)/$AV$14</f>
        <v>53489.146341463405</v>
      </c>
      <c r="AH14" s="294">
        <f t="shared" ref="AH14:AH20" si="35">SUM(AB14:AG14)</f>
        <v>326171.90000000002</v>
      </c>
      <c r="AI14" s="257"/>
      <c r="AJ14" s="445" t="str">
        <f t="shared" si="6"/>
        <v>131 H2 C1 A, AA</v>
      </c>
      <c r="AK14" s="233">
        <f>AB14*$AV$19</f>
        <v>6478.9106666666667</v>
      </c>
      <c r="AL14" s="233">
        <f t="shared" si="34"/>
        <v>6151.2699186991886</v>
      </c>
      <c r="AM14" s="233">
        <f t="shared" si="34"/>
        <v>3444.8536585365855</v>
      </c>
      <c r="AN14" s="233">
        <f t="shared" si="34"/>
        <v>4127.5186991869914</v>
      </c>
      <c r="AO14" s="233">
        <f t="shared" si="34"/>
        <v>5247.8373983739839</v>
      </c>
      <c r="AP14" s="233">
        <f t="shared" si="34"/>
        <v>4992.3203252032517</v>
      </c>
      <c r="AQ14" s="234">
        <f t="shared" ref="AQ14:AQ20" si="36">SUM(AK14:AP14)</f>
        <v>30442.710666666666</v>
      </c>
      <c r="AS14" s="245">
        <v>2</v>
      </c>
      <c r="AT14" s="245" t="s">
        <v>643</v>
      </c>
      <c r="AU14" s="246">
        <f t="shared" si="30"/>
        <v>1.7999999999999999E-2</v>
      </c>
      <c r="AV14" s="246">
        <f t="shared" si="31"/>
        <v>8.2000000000000003E-2</v>
      </c>
      <c r="AX14" s="451" t="str">
        <f t="shared" si="9"/>
        <v>131 H2 C1 A, AA</v>
      </c>
      <c r="AY14" s="128">
        <f t="shared" si="18"/>
        <v>29.745094443425629</v>
      </c>
      <c r="AZ14" s="128">
        <f t="shared" si="10"/>
        <v>-212.82660332541565</v>
      </c>
      <c r="BA14" s="128">
        <f t="shared" si="11"/>
        <v>-55.913978494623649</v>
      </c>
      <c r="BB14" s="128">
        <f t="shared" si="12"/>
        <v>-134.4086021505376</v>
      </c>
      <c r="BC14" s="128">
        <f t="shared" si="13"/>
        <v>-46.61654135338344</v>
      </c>
      <c r="BD14" s="128">
        <f t="shared" si="14"/>
        <v>50.533807829181498</v>
      </c>
      <c r="BE14" s="128">
        <f t="shared" si="15"/>
        <v>8.5818071742091746</v>
      </c>
    </row>
    <row r="15" spans="1:57" ht="17" x14ac:dyDescent="0.35">
      <c r="A15" s="8"/>
      <c r="B15" s="8"/>
      <c r="C15" s="74" t="s">
        <v>106</v>
      </c>
      <c r="D15" s="439" t="s">
        <v>149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 t="e">
        <v>#DIV/0!</v>
      </c>
      <c r="J15" s="76" t="e">
        <v>#DIV/0!</v>
      </c>
      <c r="K15" s="76" t="e">
        <v>#DIV/0!</v>
      </c>
      <c r="L15" s="76" t="e">
        <v>#DIV/0!</v>
      </c>
      <c r="M15" s="76" t="e">
        <v>#DIV/0!</v>
      </c>
      <c r="N15" s="76" t="e">
        <v>#DIV/0!</v>
      </c>
      <c r="O15" s="76" t="e">
        <v>#DIV/0!</v>
      </c>
      <c r="P15" s="196" t="s">
        <v>108</v>
      </c>
      <c r="R15" s="442" t="str">
        <f t="shared" si="32"/>
        <v>141 H3 C1 A, AA</v>
      </c>
      <c r="S15" s="8">
        <f t="shared" si="32"/>
        <v>1376</v>
      </c>
      <c r="T15" s="8">
        <f t="shared" si="32"/>
        <v>494.4</v>
      </c>
      <c r="U15" s="8">
        <f t="shared" si="32"/>
        <v>62</v>
      </c>
      <c r="V15" s="8">
        <f t="shared" si="32"/>
        <v>99.8</v>
      </c>
      <c r="W15" s="8">
        <f t="shared" si="32"/>
        <v>120.8</v>
      </c>
      <c r="X15" s="8">
        <f t="shared" si="32"/>
        <v>80.400000000000006</v>
      </c>
      <c r="Y15" s="107">
        <f t="shared" si="27"/>
        <v>2233.4</v>
      </c>
      <c r="AA15" s="446" t="str">
        <f t="shared" si="33"/>
        <v>141 H3 C1 A, AA</v>
      </c>
      <c r="AB15" s="232">
        <f>(($S$63-S15)*$AT$5)/$AV$18</f>
        <v>69112</v>
      </c>
      <c r="AC15" s="232">
        <f>(($T$63-T15)*$AT$5)/$AV$14</f>
        <v>65765.609756097561</v>
      </c>
      <c r="AD15" s="232">
        <f>(($U$63-U15)*$AT$5)/$AV$14</f>
        <v>36889.024390243903</v>
      </c>
      <c r="AE15" s="232">
        <f>(($V$63-V15)*$AT$5)/$AV$14</f>
        <v>44189.146341463413</v>
      </c>
      <c r="AF15" s="232">
        <f>(($W$63-W15)*$AT$5)/$AV$14</f>
        <v>56200.731707317071</v>
      </c>
      <c r="AG15" s="232">
        <f>(($X$63-X15)*$AT$5)/$AV$14</f>
        <v>53457.07317073171</v>
      </c>
      <c r="AH15" s="295">
        <f t="shared" si="35"/>
        <v>325613.58536585362</v>
      </c>
      <c r="AI15" s="257"/>
      <c r="AJ15" s="446" t="str">
        <f t="shared" si="6"/>
        <v>141 H3 C1 A, AA</v>
      </c>
      <c r="AK15" s="241">
        <f t="shared" si="34"/>
        <v>6450.4533333333338</v>
      </c>
      <c r="AL15" s="241">
        <f t="shared" si="34"/>
        <v>6138.1235772357722</v>
      </c>
      <c r="AM15" s="241">
        <f t="shared" si="34"/>
        <v>3442.9756097560976</v>
      </c>
      <c r="AN15" s="241">
        <f t="shared" si="34"/>
        <v>4124.3203252032517</v>
      </c>
      <c r="AO15" s="241">
        <f t="shared" si="34"/>
        <v>5245.4016260162598</v>
      </c>
      <c r="AP15" s="241">
        <f t="shared" si="34"/>
        <v>4989.3268292682933</v>
      </c>
      <c r="AQ15" s="242">
        <f t="shared" si="36"/>
        <v>30390.60130081301</v>
      </c>
      <c r="AS15" s="245">
        <v>3</v>
      </c>
      <c r="AT15" s="245" t="s">
        <v>644</v>
      </c>
      <c r="AU15" s="246">
        <f t="shared" si="30"/>
        <v>2.6999999999999996E-2</v>
      </c>
      <c r="AV15" s="246">
        <f t="shared" si="31"/>
        <v>7.3000000000000009E-2</v>
      </c>
      <c r="AX15" s="452" t="str">
        <f t="shared" si="9"/>
        <v>141 H3 C1 A, AA</v>
      </c>
      <c r="AY15" s="131">
        <f t="shared" si="18"/>
        <v>-26.169081239684573</v>
      </c>
      <c r="AZ15" s="131">
        <f t="shared" si="10"/>
        <v>-487.17339667458418</v>
      </c>
      <c r="BA15" s="131">
        <f t="shared" si="11"/>
        <v>-233.33333333333331</v>
      </c>
      <c r="BB15" s="131">
        <f t="shared" si="12"/>
        <v>-436.55913978494618</v>
      </c>
      <c r="BC15" s="131">
        <f t="shared" si="13"/>
        <v>-127.06766917293231</v>
      </c>
      <c r="BD15" s="131">
        <f t="shared" si="14"/>
        <v>-43.060498220640568</v>
      </c>
      <c r="BE15" s="131">
        <f t="shared" si="15"/>
        <v>-69.017708490994437</v>
      </c>
    </row>
    <row r="16" spans="1:57" ht="17" x14ac:dyDescent="0.35">
      <c r="A16" s="8"/>
      <c r="B16" s="8"/>
      <c r="C16" s="74" t="s">
        <v>106</v>
      </c>
      <c r="D16" s="439" t="s">
        <v>151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 t="e">
        <v>#DIV/0!</v>
      </c>
      <c r="J16" s="76" t="e">
        <v>#DIV/0!</v>
      </c>
      <c r="K16" s="76" t="e">
        <v>#DIV/0!</v>
      </c>
      <c r="L16" s="76" t="e">
        <v>#DIV/0!</v>
      </c>
      <c r="M16" s="76" t="e">
        <v>#DIV/0!</v>
      </c>
      <c r="N16" s="76" t="e">
        <v>#DIV/0!</v>
      </c>
      <c r="O16" s="76" t="e">
        <v>#DIV/0!</v>
      </c>
      <c r="P16" s="196" t="s">
        <v>108</v>
      </c>
      <c r="R16" s="442" t="str">
        <f t="shared" ref="R16:X16" si="37">D53</f>
        <v>123 H1 C2 A, AA</v>
      </c>
      <c r="S16" s="8">
        <f t="shared" si="37"/>
        <v>573.6</v>
      </c>
      <c r="T16" s="8">
        <f t="shared" si="37"/>
        <v>232.8</v>
      </c>
      <c r="U16" s="8">
        <f t="shared" si="37"/>
        <v>50.8</v>
      </c>
      <c r="V16" s="8">
        <f t="shared" si="37"/>
        <v>60</v>
      </c>
      <c r="W16" s="8">
        <f t="shared" si="37"/>
        <v>147.19999999999999</v>
      </c>
      <c r="X16" s="8">
        <f t="shared" si="37"/>
        <v>84</v>
      </c>
      <c r="Y16" s="96">
        <f t="shared" si="27"/>
        <v>1148.4000000000001</v>
      </c>
      <c r="AA16" s="445" t="str">
        <f t="shared" si="33"/>
        <v>123 H1 C2 A, AA</v>
      </c>
      <c r="AB16" s="232">
        <f>(($S$63-S16)*$AT$5)/$AV$20+AB13</f>
        <v>149749.43846153846</v>
      </c>
      <c r="AC16" s="232">
        <f>(($T$63-T16)*$AT$5)/$AV$14+AC13</f>
        <v>131889.63414634147</v>
      </c>
      <c r="AD16" s="232">
        <f t="shared" ref="AD16:AD21" si="38">(($U$63-U16)*$AT$5)/$AV$14+AD13</f>
        <v>73813.414634146349</v>
      </c>
      <c r="AE16" s="232">
        <f t="shared" ref="AE16:AE21" si="39">(($V$63-V16)*$AT$5)/$AV$14+AE13</f>
        <v>88454.146341463405</v>
      </c>
      <c r="AF16" s="232">
        <f t="shared" ref="AF16:AF21" si="40">((W63-$W$16)*$AT$5)/$AV$14+AF13</f>
        <v>112440.85365853659</v>
      </c>
      <c r="AG16" s="232">
        <f t="shared" ref="AG16:AG21" si="41">(($X$63-X16)*$AT$5)/$AV$14+AG13</f>
        <v>106960.9756097561</v>
      </c>
      <c r="AH16" s="294">
        <f t="shared" si="35"/>
        <v>663308.46285178233</v>
      </c>
      <c r="AI16" s="257"/>
      <c r="AJ16" s="445" t="str">
        <f t="shared" si="6"/>
        <v>123 H1 C2 A, AA</v>
      </c>
      <c r="AK16" s="233">
        <f t="shared" ref="AK16:AP18" si="42">AB16*$AV$21</f>
        <v>11979.955076923077</v>
      </c>
      <c r="AL16" s="233">
        <f t="shared" si="42"/>
        <v>10551.170731707318</v>
      </c>
      <c r="AM16" s="233">
        <f t="shared" si="42"/>
        <v>5905.0731707317082</v>
      </c>
      <c r="AN16" s="233">
        <f t="shared" si="42"/>
        <v>7076.3317073170729</v>
      </c>
      <c r="AO16" s="233">
        <f t="shared" si="42"/>
        <v>8995.2682926829275</v>
      </c>
      <c r="AP16" s="233">
        <f t="shared" si="42"/>
        <v>8556.8780487804888</v>
      </c>
      <c r="AQ16" s="234">
        <f t="shared" si="36"/>
        <v>53064.6770281426</v>
      </c>
      <c r="AS16" s="245">
        <v>4</v>
      </c>
      <c r="AT16" s="245" t="s">
        <v>645</v>
      </c>
      <c r="AU16" s="246">
        <f t="shared" si="30"/>
        <v>3.5999999999999997E-2</v>
      </c>
      <c r="AV16" s="246">
        <f t="shared" si="31"/>
        <v>6.4000000000000001E-2</v>
      </c>
      <c r="AX16" s="451" t="str">
        <f t="shared" si="9"/>
        <v>123 H1 C2 A, AA</v>
      </c>
      <c r="AY16" s="128">
        <f t="shared" si="18"/>
        <v>47.40509811113148</v>
      </c>
      <c r="AZ16" s="128">
        <f t="shared" si="10"/>
        <v>-176.48456057007127</v>
      </c>
      <c r="BA16" s="128">
        <f t="shared" si="11"/>
        <v>-173.11827956989248</v>
      </c>
      <c r="BB16" s="128">
        <f t="shared" si="12"/>
        <v>-222.58064516129031</v>
      </c>
      <c r="BC16" s="128">
        <f t="shared" si="13"/>
        <v>-176.69172932330827</v>
      </c>
      <c r="BD16" s="128">
        <f t="shared" si="14"/>
        <v>-49.466192170818488</v>
      </c>
      <c r="BE16" s="128">
        <f t="shared" si="15"/>
        <v>13.09217496594519</v>
      </c>
    </row>
    <row r="17" spans="1:57" ht="17" x14ac:dyDescent="0.35">
      <c r="A17" s="8"/>
      <c r="B17" s="8"/>
      <c r="C17" s="74" t="s">
        <v>106</v>
      </c>
      <c r="D17" s="439" t="s">
        <v>153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 t="e">
        <v>#DIV/0!</v>
      </c>
      <c r="J17" s="76" t="e">
        <v>#DIV/0!</v>
      </c>
      <c r="K17" s="76" t="e">
        <v>#DIV/0!</v>
      </c>
      <c r="L17" s="76" t="e">
        <v>#DIV/0!</v>
      </c>
      <c r="M17" s="76" t="e">
        <v>#DIV/0!</v>
      </c>
      <c r="N17" s="76" t="e">
        <v>#DIV/0!</v>
      </c>
      <c r="O17" s="76" t="e">
        <v>#DIV/0!</v>
      </c>
      <c r="P17" s="196" t="s">
        <v>108</v>
      </c>
      <c r="R17" s="442" t="str">
        <f t="shared" ref="R17:X18" si="43">D55</f>
        <v>133 H2 C2 A, AA</v>
      </c>
      <c r="S17" s="8">
        <f t="shared" si="43"/>
        <v>815.6</v>
      </c>
      <c r="T17" s="8">
        <f t="shared" si="43"/>
        <v>279.60000000000002</v>
      </c>
      <c r="U17" s="8">
        <f t="shared" si="43"/>
        <v>52</v>
      </c>
      <c r="V17" s="8">
        <f t="shared" si="43"/>
        <v>52</v>
      </c>
      <c r="W17" s="8">
        <f t="shared" si="43"/>
        <v>158.4</v>
      </c>
      <c r="X17" s="8">
        <f t="shared" si="43"/>
        <v>76.599999999999994</v>
      </c>
      <c r="Y17" s="96">
        <f t="shared" si="27"/>
        <v>1434.2</v>
      </c>
      <c r="AA17" s="445" t="str">
        <f t="shared" si="33"/>
        <v>133 H2 C2 A, AA</v>
      </c>
      <c r="AB17" s="232">
        <f>(($S$63-S17)*$AT$5)/$AV$20+AB14</f>
        <v>149484.82307692309</v>
      </c>
      <c r="AC17" s="232">
        <f>(($T$63-T17)*$AT$5)/$AV$14+AC14</f>
        <v>131803.04878048782</v>
      </c>
      <c r="AD17" s="232">
        <f t="shared" si="38"/>
        <v>73804.268292682915</v>
      </c>
      <c r="AE17" s="232">
        <f t="shared" si="39"/>
        <v>88441.70731707316</v>
      </c>
      <c r="AF17" s="232">
        <f t="shared" si="40"/>
        <v>101685.85365853659</v>
      </c>
      <c r="AG17" s="232">
        <f t="shared" si="41"/>
        <v>106948.53658536584</v>
      </c>
      <c r="AH17" s="294">
        <f t="shared" si="35"/>
        <v>652168.23771106941</v>
      </c>
      <c r="AI17" s="257"/>
      <c r="AJ17" s="445" t="str">
        <f t="shared" si="6"/>
        <v>133 H2 C2 A, AA</v>
      </c>
      <c r="AK17" s="233">
        <f>AB17*$AV$21</f>
        <v>11958.785846153847</v>
      </c>
      <c r="AL17" s="233">
        <f t="shared" si="42"/>
        <v>10544.243902439026</v>
      </c>
      <c r="AM17" s="233">
        <f t="shared" si="42"/>
        <v>5904.3414634146329</v>
      </c>
      <c r="AN17" s="233">
        <f t="shared" si="42"/>
        <v>7075.3365853658534</v>
      </c>
      <c r="AO17" s="233">
        <f t="shared" si="42"/>
        <v>8134.8682926829279</v>
      </c>
      <c r="AP17" s="233">
        <f t="shared" si="42"/>
        <v>8555.8829268292684</v>
      </c>
      <c r="AQ17" s="234">
        <f t="shared" si="36"/>
        <v>52173.459016885558</v>
      </c>
      <c r="AS17" s="252">
        <v>5</v>
      </c>
      <c r="AT17" s="252" t="s">
        <v>646</v>
      </c>
      <c r="AU17" s="253">
        <f t="shared" si="30"/>
        <v>4.4999999999999998E-2</v>
      </c>
      <c r="AV17" s="253">
        <f t="shared" si="31"/>
        <v>5.5000000000000007E-2</v>
      </c>
      <c r="AX17" s="451" t="str">
        <f t="shared" si="9"/>
        <v>133 H2 C2 A, AA</v>
      </c>
      <c r="AY17" s="128">
        <f t="shared" si="18"/>
        <v>25.215477718686955</v>
      </c>
      <c r="AZ17" s="128">
        <f t="shared" si="10"/>
        <v>-232.0665083135392</v>
      </c>
      <c r="BA17" s="128">
        <f t="shared" si="11"/>
        <v>-179.56989247311827</v>
      </c>
      <c r="BB17" s="128">
        <f t="shared" si="12"/>
        <v>-179.56989247311827</v>
      </c>
      <c r="BC17" s="128">
        <f t="shared" si="13"/>
        <v>-197.74436090225566</v>
      </c>
      <c r="BD17" s="128">
        <f t="shared" si="14"/>
        <v>-36.298932384341612</v>
      </c>
      <c r="BE17" s="128">
        <f t="shared" si="15"/>
        <v>-8.5364007870440446</v>
      </c>
    </row>
    <row r="18" spans="1:57" ht="17" x14ac:dyDescent="0.35">
      <c r="A18" s="8"/>
      <c r="B18" s="8"/>
      <c r="C18" s="74" t="s">
        <v>106</v>
      </c>
      <c r="D18" s="439" t="s">
        <v>155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 t="e">
        <v>#DIV/0!</v>
      </c>
      <c r="J18" s="76" t="e">
        <v>#DIV/0!</v>
      </c>
      <c r="K18" s="76" t="e">
        <v>#DIV/0!</v>
      </c>
      <c r="L18" s="76" t="e">
        <v>#DIV/0!</v>
      </c>
      <c r="M18" s="76" t="e">
        <v>#DIV/0!</v>
      </c>
      <c r="N18" s="76" t="e">
        <v>#DIV/0!</v>
      </c>
      <c r="O18" s="76" t="e">
        <v>#DIV/0!</v>
      </c>
      <c r="P18" s="196" t="s">
        <v>108</v>
      </c>
      <c r="R18" s="442" t="str">
        <f t="shared" si="43"/>
        <v>143 H3 C2 A, AA</v>
      </c>
      <c r="S18" s="8">
        <f t="shared" si="43"/>
        <v>767</v>
      </c>
      <c r="T18" s="8">
        <f t="shared" si="43"/>
        <v>292.60000000000002</v>
      </c>
      <c r="U18" s="8">
        <f t="shared" si="43"/>
        <v>79</v>
      </c>
      <c r="V18" s="8">
        <f t="shared" si="43"/>
        <v>87.8</v>
      </c>
      <c r="W18" s="8">
        <f t="shared" si="43"/>
        <v>211</v>
      </c>
      <c r="X18" s="8">
        <f t="shared" si="43"/>
        <v>149.80000000000001</v>
      </c>
      <c r="Y18" s="107">
        <f t="shared" si="27"/>
        <v>1587.1999999999998</v>
      </c>
      <c r="AA18" s="446" t="str">
        <f t="shared" si="33"/>
        <v>143 H3 C2 A, AA</v>
      </c>
      <c r="AB18" s="232">
        <f>(($S$63-S18)*$AT$5)/$AV$20+AB15</f>
        <v>149207.96153846156</v>
      </c>
      <c r="AC18" s="232">
        <f>(($T$63-T18)*$AT$5)/$AV$14+AC15</f>
        <v>131654.26829268294</v>
      </c>
      <c r="AD18" s="232">
        <f t="shared" si="38"/>
        <v>73767.682926829264</v>
      </c>
      <c r="AE18" s="232">
        <f t="shared" si="39"/>
        <v>88385.609756097561</v>
      </c>
      <c r="AF18" s="232">
        <f t="shared" si="40"/>
        <v>56110.975609756097</v>
      </c>
      <c r="AG18" s="232">
        <f t="shared" si="41"/>
        <v>106871.82926829268</v>
      </c>
      <c r="AH18" s="295">
        <f t="shared" si="35"/>
        <v>605998.32739212003</v>
      </c>
      <c r="AI18" s="257"/>
      <c r="AJ18" s="446" t="str">
        <f t="shared" si="6"/>
        <v>143 H3 C2 A, AA</v>
      </c>
      <c r="AK18" s="241">
        <f t="shared" si="42"/>
        <v>11936.636923076925</v>
      </c>
      <c r="AL18" s="241">
        <f t="shared" si="42"/>
        <v>10532.341463414636</v>
      </c>
      <c r="AM18" s="241">
        <f t="shared" si="42"/>
        <v>5901.4146341463411</v>
      </c>
      <c r="AN18" s="241">
        <f t="shared" si="42"/>
        <v>7070.848780487805</v>
      </c>
      <c r="AO18" s="241">
        <f t="shared" si="42"/>
        <v>4488.8780487804879</v>
      </c>
      <c r="AP18" s="241">
        <f t="shared" si="42"/>
        <v>8549.7463414634149</v>
      </c>
      <c r="AQ18" s="242">
        <f t="shared" si="36"/>
        <v>48479.866191369612</v>
      </c>
      <c r="AS18" s="245">
        <v>0</v>
      </c>
      <c r="AT18" s="245" t="s">
        <v>647</v>
      </c>
      <c r="AU18" s="246">
        <f t="shared" ref="AU18:AU23" si="44">AS18*$AT$8</f>
        <v>0</v>
      </c>
      <c r="AV18" s="246">
        <f t="shared" si="31"/>
        <v>0.1</v>
      </c>
      <c r="AX18" s="452" t="str">
        <f t="shared" si="9"/>
        <v>143 H3 C2 A, AA</v>
      </c>
      <c r="AY18" s="131">
        <f t="shared" si="18"/>
        <v>29.671740326425805</v>
      </c>
      <c r="AZ18" s="131">
        <f t="shared" si="10"/>
        <v>-247.50593824228031</v>
      </c>
      <c r="BA18" s="131">
        <f t="shared" si="11"/>
        <v>-324.73118279569889</v>
      </c>
      <c r="BB18" s="131">
        <f t="shared" si="12"/>
        <v>-372.04301075268813</v>
      </c>
      <c r="BC18" s="131">
        <f t="shared" si="13"/>
        <v>-296.61654135338347</v>
      </c>
      <c r="BD18" s="131">
        <f t="shared" si="14"/>
        <v>-166.54804270462631</v>
      </c>
      <c r="BE18" s="131">
        <f t="shared" si="15"/>
        <v>-20.115029514151644</v>
      </c>
    </row>
    <row r="19" spans="1:57" ht="17" x14ac:dyDescent="0.35">
      <c r="A19" s="8"/>
      <c r="B19" s="8"/>
      <c r="C19" s="74">
        <v>0</v>
      </c>
      <c r="D19" s="439" t="s">
        <v>157</v>
      </c>
      <c r="E19" s="76" t="e">
        <v>#DIV/0!</v>
      </c>
      <c r="F19" s="76" t="e">
        <v>#DIV/0!</v>
      </c>
      <c r="G19" s="76" t="e">
        <v>#DIV/0!</v>
      </c>
      <c r="H19" s="76" t="e">
        <v>#DIV/0!</v>
      </c>
      <c r="I19" s="76" t="e">
        <v>#DIV/0!</v>
      </c>
      <c r="J19" s="76" t="e">
        <v>#DIV/0!</v>
      </c>
      <c r="K19" s="76" t="e">
        <v>#DIV/0!</v>
      </c>
      <c r="L19" s="76" t="e">
        <v>#DIV/0!</v>
      </c>
      <c r="M19" s="76" t="e">
        <v>#DIV/0!</v>
      </c>
      <c r="N19" s="76" t="e">
        <v>#DIV/0!</v>
      </c>
      <c r="O19" s="76" t="e">
        <v>#DIV/0!</v>
      </c>
      <c r="P19" s="196" t="s">
        <v>108</v>
      </c>
      <c r="R19" s="442" t="str">
        <f t="shared" ref="R19:X21" si="45">D71</f>
        <v>125 H1 C3 A, AA</v>
      </c>
      <c r="S19" s="8">
        <f t="shared" si="45"/>
        <v>815.6</v>
      </c>
      <c r="T19" s="8">
        <f t="shared" si="45"/>
        <v>250.6</v>
      </c>
      <c r="U19" s="8">
        <f t="shared" si="45"/>
        <v>0</v>
      </c>
      <c r="V19" s="8">
        <f t="shared" si="45"/>
        <v>87.8</v>
      </c>
      <c r="W19" s="8">
        <f t="shared" si="45"/>
        <v>115.2</v>
      </c>
      <c r="X19" s="8">
        <f t="shared" si="45"/>
        <v>122.4</v>
      </c>
      <c r="Y19" s="96">
        <f>SUM(S19:X19)</f>
        <v>1391.6000000000001</v>
      </c>
      <c r="AA19" s="445" t="str">
        <f t="shared" si="33"/>
        <v>125 H1 C3 A, AA</v>
      </c>
      <c r="AB19" s="232">
        <f>(($S$63-S19)*$AT$5)/$AV$22+AB16</f>
        <v>244375.16573426576</v>
      </c>
      <c r="AC19" s="232">
        <f>(($T$63-T19)*$AT$5)/$AV$14+AC16</f>
        <v>197803.90243902442</v>
      </c>
      <c r="AD19" s="232">
        <f t="shared" si="38"/>
        <v>110740.24390243903</v>
      </c>
      <c r="AE19" s="232">
        <f t="shared" si="39"/>
        <v>132650.60975609755</v>
      </c>
      <c r="AF19" s="232">
        <f t="shared" si="40"/>
        <v>112351.09756097561</v>
      </c>
      <c r="AG19" s="232">
        <f t="shared" si="41"/>
        <v>160392.43902439025</v>
      </c>
      <c r="AH19" s="294">
        <f t="shared" si="35"/>
        <v>958313.45841719257</v>
      </c>
      <c r="AI19" s="257"/>
      <c r="AJ19" s="445" t="str">
        <f t="shared" si="6"/>
        <v>125 H1 C3 A, AA</v>
      </c>
      <c r="AK19" s="233">
        <f t="shared" ref="AK19:AP21" si="46">AB19*$AV$23</f>
        <v>16291.67771561772</v>
      </c>
      <c r="AL19" s="233">
        <f t="shared" si="46"/>
        <v>13186.926829268297</v>
      </c>
      <c r="AM19" s="233">
        <f t="shared" si="46"/>
        <v>7382.6829268292704</v>
      </c>
      <c r="AN19" s="233">
        <f t="shared" si="46"/>
        <v>8843.3739837398389</v>
      </c>
      <c r="AO19" s="233">
        <f t="shared" si="46"/>
        <v>7490.0731707317091</v>
      </c>
      <c r="AP19" s="233">
        <f t="shared" si="46"/>
        <v>10692.829268292686</v>
      </c>
      <c r="AQ19" s="234">
        <f t="shared" si="36"/>
        <v>63887.563894479521</v>
      </c>
      <c r="AS19" s="245">
        <v>1</v>
      </c>
      <c r="AT19" s="245" t="s">
        <v>648</v>
      </c>
      <c r="AU19" s="246">
        <f t="shared" si="44"/>
        <v>6.6666666666666671E-3</v>
      </c>
      <c r="AV19" s="246">
        <f t="shared" si="31"/>
        <v>9.3333333333333338E-2</v>
      </c>
      <c r="AX19" s="451" t="str">
        <f t="shared" si="9"/>
        <v>125 H1 C3 A, AA</v>
      </c>
      <c r="AY19" s="128">
        <f t="shared" si="18"/>
        <v>25.215477718686955</v>
      </c>
      <c r="AZ19" s="128">
        <f t="shared" si="10"/>
        <v>-197.62470308788596</v>
      </c>
      <c r="BA19" s="128">
        <f t="shared" si="11"/>
        <v>100</v>
      </c>
      <c r="BB19" s="128">
        <f t="shared" si="12"/>
        <v>-372.04301075268813</v>
      </c>
      <c r="BC19" s="128">
        <f t="shared" si="13"/>
        <v>-116.54135338345864</v>
      </c>
      <c r="BD19" s="128">
        <f t="shared" si="14"/>
        <v>-117.79359430604984</v>
      </c>
      <c r="BE19" s="128">
        <f t="shared" si="15"/>
        <v>-5.3125472983199842</v>
      </c>
    </row>
    <row r="20" spans="1:57" ht="17" x14ac:dyDescent="0.35">
      <c r="A20" s="8"/>
      <c r="B20" s="8"/>
      <c r="C20" s="74">
        <v>0</v>
      </c>
      <c r="D20" s="439" t="s">
        <v>159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 t="e">
        <v>#DIV/0!</v>
      </c>
      <c r="J20" s="76" t="e">
        <v>#DIV/0!</v>
      </c>
      <c r="K20" s="76" t="e">
        <v>#DIV/0!</v>
      </c>
      <c r="L20" s="76" t="e">
        <v>#DIV/0!</v>
      </c>
      <c r="M20" s="76" t="e">
        <v>#DIV/0!</v>
      </c>
      <c r="N20" s="76" t="e">
        <v>#DIV/0!</v>
      </c>
      <c r="O20" s="76" t="e">
        <v>#DIV/0!</v>
      </c>
      <c r="P20" s="196" t="s">
        <v>108</v>
      </c>
      <c r="R20" s="442" t="str">
        <f t="shared" si="45"/>
        <v>135 H2 C3 A, AA</v>
      </c>
      <c r="S20" s="8">
        <f t="shared" si="45"/>
        <v>866.8</v>
      </c>
      <c r="T20" s="8">
        <f t="shared" si="45"/>
        <v>287.8</v>
      </c>
      <c r="U20" s="8">
        <f t="shared" si="45"/>
        <v>65</v>
      </c>
      <c r="V20" s="8">
        <f t="shared" si="45"/>
        <v>89.4</v>
      </c>
      <c r="W20" s="8">
        <f t="shared" si="45"/>
        <v>180.6</v>
      </c>
      <c r="X20" s="8">
        <f t="shared" si="45"/>
        <v>110.2</v>
      </c>
      <c r="Y20" s="96">
        <f t="shared" si="27"/>
        <v>1599.8</v>
      </c>
      <c r="AA20" s="445" t="str">
        <f t="shared" si="33"/>
        <v>135 H2 C3 A, AA</v>
      </c>
      <c r="AB20" s="232">
        <f>(($S$63-S20)*$AT$5)/$AV$22+AB17</f>
        <v>244075.64125874126</v>
      </c>
      <c r="AC20" s="232">
        <f>((T67-T20)*$AT$5)/$AV$14+AC17</f>
        <v>131627.56097560978</v>
      </c>
      <c r="AD20" s="232">
        <f t="shared" si="38"/>
        <v>110691.46341463414</v>
      </c>
      <c r="AE20" s="232">
        <f t="shared" si="39"/>
        <v>132637.19512195123</v>
      </c>
      <c r="AF20" s="232">
        <f t="shared" si="40"/>
        <v>101596.09756097561</v>
      </c>
      <c r="AG20" s="232">
        <f t="shared" si="41"/>
        <v>160387.43902439025</v>
      </c>
      <c r="AH20" s="294">
        <f t="shared" si="35"/>
        <v>881015.39735630224</v>
      </c>
      <c r="AI20" s="257"/>
      <c r="AJ20" s="445" t="str">
        <f t="shared" si="6"/>
        <v>135 H2 C3 A, AA</v>
      </c>
      <c r="AK20" s="233">
        <f t="shared" si="46"/>
        <v>16271.70941724942</v>
      </c>
      <c r="AL20" s="233">
        <f t="shared" si="46"/>
        <v>8775.1707317073215</v>
      </c>
      <c r="AM20" s="233">
        <f t="shared" si="46"/>
        <v>7379.4308943089445</v>
      </c>
      <c r="AN20" s="233">
        <f t="shared" si="46"/>
        <v>8842.4796747967503</v>
      </c>
      <c r="AO20" s="233">
        <f t="shared" si="46"/>
        <v>6773.0731707317091</v>
      </c>
      <c r="AP20" s="233">
        <f t="shared" si="46"/>
        <v>10692.495934959352</v>
      </c>
      <c r="AQ20" s="234">
        <f t="shared" si="36"/>
        <v>58734.359823753504</v>
      </c>
      <c r="AS20" s="245">
        <v>2</v>
      </c>
      <c r="AT20" s="245" t="s">
        <v>649</v>
      </c>
      <c r="AU20" s="246">
        <f t="shared" si="44"/>
        <v>1.3333333333333334E-2</v>
      </c>
      <c r="AV20" s="246">
        <f t="shared" si="31"/>
        <v>8.666666666666667E-2</v>
      </c>
      <c r="AX20" s="451" t="str">
        <f t="shared" si="9"/>
        <v>135 H2 C3 A, AA</v>
      </c>
      <c r="AY20" s="128">
        <f t="shared" si="18"/>
        <v>20.52081423069869</v>
      </c>
      <c r="AZ20" s="128">
        <f t="shared" si="10"/>
        <v>-241.80522565320666</v>
      </c>
      <c r="BA20" s="128">
        <f t="shared" si="11"/>
        <v>-249.46236559139783</v>
      </c>
      <c r="BB20" s="128">
        <f t="shared" si="12"/>
        <v>-380.64516129032262</v>
      </c>
      <c r="BC20" s="128">
        <f t="shared" si="13"/>
        <v>-239.4736842105263</v>
      </c>
      <c r="BD20" s="128">
        <f t="shared" si="14"/>
        <v>-96.085409252669052</v>
      </c>
      <c r="BE20" s="128">
        <f t="shared" si="15"/>
        <v>-21.06856364461936</v>
      </c>
    </row>
    <row r="21" spans="1:57" ht="17.5" thickBot="1" x14ac:dyDescent="0.4">
      <c r="A21" s="8"/>
      <c r="B21" s="8"/>
      <c r="C21" s="74">
        <v>0</v>
      </c>
      <c r="D21" s="439" t="s">
        <v>165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 t="e">
        <v>#DIV/0!</v>
      </c>
      <c r="J21" s="76" t="e">
        <v>#DIV/0!</v>
      </c>
      <c r="K21" s="76" t="e">
        <v>#DIV/0!</v>
      </c>
      <c r="L21" s="76" t="e">
        <v>#DIV/0!</v>
      </c>
      <c r="M21" s="76" t="e">
        <v>#DIV/0!</v>
      </c>
      <c r="N21" s="76" t="e">
        <v>#DIV/0!</v>
      </c>
      <c r="O21" s="76" t="e">
        <v>#DIV/0!</v>
      </c>
      <c r="P21" s="196" t="s">
        <v>108</v>
      </c>
      <c r="R21" s="443" t="str">
        <f t="shared" si="45"/>
        <v>145 H3 C3 A, AA</v>
      </c>
      <c r="S21" s="247">
        <f t="shared" si="45"/>
        <v>880.6</v>
      </c>
      <c r="T21" s="247">
        <f t="shared" si="45"/>
        <v>347</v>
      </c>
      <c r="U21" s="247">
        <f t="shared" si="45"/>
        <v>56</v>
      </c>
      <c r="V21" s="247">
        <f t="shared" si="45"/>
        <v>73.2</v>
      </c>
      <c r="W21" s="247">
        <f t="shared" si="45"/>
        <v>153.19999999999999</v>
      </c>
      <c r="X21" s="247">
        <f t="shared" si="45"/>
        <v>96</v>
      </c>
      <c r="Y21" s="263">
        <f>SUM(S21:W21)</f>
        <v>1510</v>
      </c>
      <c r="AA21" s="447" t="str">
        <f t="shared" si="33"/>
        <v>145 H3 C3 A, AA</v>
      </c>
      <c r="AB21" s="249">
        <f>(($S$63-S21)*$AT$5)/$AV$24+AB18</f>
        <v>218567.66153846157</v>
      </c>
      <c r="AC21" s="249">
        <f>((T68-T21)*$AT$5)/$AV$14+AC18</f>
        <v>131442.68292682929</v>
      </c>
      <c r="AD21" s="249">
        <f t="shared" si="38"/>
        <v>110660.36585365853</v>
      </c>
      <c r="AE21" s="249">
        <f t="shared" si="39"/>
        <v>132590.9756097561</v>
      </c>
      <c r="AF21" s="249">
        <f t="shared" si="40"/>
        <v>56021.219512195123</v>
      </c>
      <c r="AG21" s="249">
        <f t="shared" si="41"/>
        <v>160319.39024390245</v>
      </c>
      <c r="AH21" s="296">
        <f t="shared" ref="AH21:AH30" si="47">SUM(AB21:AF21)</f>
        <v>649282.90544090059</v>
      </c>
      <c r="AI21" s="257"/>
      <c r="AJ21" s="447" t="str">
        <f t="shared" si="6"/>
        <v>145 H3 C3 A, AA</v>
      </c>
      <c r="AK21" s="250">
        <f>AB21*$AV$23</f>
        <v>14571.177435897442</v>
      </c>
      <c r="AL21" s="250">
        <f t="shared" si="46"/>
        <v>8762.8455284552874</v>
      </c>
      <c r="AM21" s="250">
        <f t="shared" si="46"/>
        <v>7377.3577235772364</v>
      </c>
      <c r="AN21" s="250">
        <f t="shared" si="46"/>
        <v>8839.3983739837422</v>
      </c>
      <c r="AO21" s="250">
        <f t="shared" si="46"/>
        <v>3734.7479674796755</v>
      </c>
      <c r="AP21" s="250">
        <f t="shared" si="46"/>
        <v>10687.959349593499</v>
      </c>
      <c r="AQ21" s="251">
        <f>SUM(AK21:AO21)</f>
        <v>43285.527029393386</v>
      </c>
      <c r="AS21" s="245">
        <v>3</v>
      </c>
      <c r="AT21" s="245" t="s">
        <v>650</v>
      </c>
      <c r="AU21" s="246">
        <f t="shared" si="44"/>
        <v>0.02</v>
      </c>
      <c r="AV21" s="246">
        <f t="shared" si="31"/>
        <v>0.08</v>
      </c>
      <c r="AX21" s="453" t="str">
        <f t="shared" si="9"/>
        <v>145 H3 C3 A, AA</v>
      </c>
      <c r="AY21" s="255">
        <f t="shared" si="18"/>
        <v>19.255455712451848</v>
      </c>
      <c r="AZ21" s="255">
        <f t="shared" si="10"/>
        <v>-312.1140142517815</v>
      </c>
      <c r="BA21" s="255">
        <f t="shared" si="11"/>
        <v>-201.07526881720429</v>
      </c>
      <c r="BB21" s="255">
        <f t="shared" si="12"/>
        <v>-293.54838709677421</v>
      </c>
      <c r="BC21" s="255">
        <f t="shared" si="13"/>
        <v>-187.96992481203006</v>
      </c>
      <c r="BD21" s="255">
        <f t="shared" si="14"/>
        <v>-70.818505338078268</v>
      </c>
      <c r="BE21" s="255">
        <f t="shared" si="15"/>
        <v>-14.272741032238542</v>
      </c>
    </row>
    <row r="22" spans="1:57" ht="17" x14ac:dyDescent="0.35">
      <c r="A22" s="8"/>
      <c r="B22" s="8"/>
      <c r="C22" s="74">
        <v>0</v>
      </c>
      <c r="D22" s="439" t="s">
        <v>2064</v>
      </c>
      <c r="E22" s="76" t="e">
        <v>#DIV/0!</v>
      </c>
      <c r="F22" s="76" t="e">
        <v>#DIV/0!</v>
      </c>
      <c r="G22" s="76" t="e">
        <v>#DIV/0!</v>
      </c>
      <c r="H22" s="76" t="e">
        <v>#DIV/0!</v>
      </c>
      <c r="I22" s="76" t="e">
        <v>#DIV/0!</v>
      </c>
      <c r="J22" s="76" t="e">
        <v>#DIV/0!</v>
      </c>
      <c r="K22" s="76" t="e">
        <v>#DIV/0!</v>
      </c>
      <c r="L22" s="76" t="e">
        <v>#DIV/0!</v>
      </c>
      <c r="M22" s="76" t="e">
        <v>#DIV/0!</v>
      </c>
      <c r="N22" s="76" t="e">
        <v>#DIV/0!</v>
      </c>
      <c r="O22" s="76" t="e">
        <v>#DIV/0!</v>
      </c>
      <c r="P22" s="196" t="s">
        <v>108</v>
      </c>
      <c r="R22" s="442" t="str">
        <f t="shared" ref="R22:X24" si="48">D43</f>
        <v>151 A1 C1 A, AA</v>
      </c>
      <c r="S22" s="8">
        <f t="shared" si="48"/>
        <v>35.4</v>
      </c>
      <c r="T22" s="8">
        <f t="shared" si="48"/>
        <v>15.2</v>
      </c>
      <c r="U22" s="8">
        <f t="shared" si="48"/>
        <v>12.6</v>
      </c>
      <c r="V22" s="8">
        <f t="shared" si="48"/>
        <v>12.6</v>
      </c>
      <c r="W22" s="8">
        <f t="shared" si="48"/>
        <v>51.4</v>
      </c>
      <c r="X22" s="8">
        <f t="shared" si="48"/>
        <v>34.200000000000003</v>
      </c>
      <c r="Y22" s="96">
        <f t="shared" si="27"/>
        <v>161.39999999999998</v>
      </c>
      <c r="AA22" s="445" t="str">
        <f>R22</f>
        <v>151 A1 C1 A, AA</v>
      </c>
      <c r="AB22" s="232">
        <f>(($S$63-S22)*$AT$5)/$AV$18</f>
        <v>69782.3</v>
      </c>
      <c r="AC22" s="232">
        <f>(($T$63-T22)*$AT$5)/$AV$18</f>
        <v>54167.4</v>
      </c>
      <c r="AD22" s="232">
        <f>(($U$63-U22)*$AT$5)/$AV$18</f>
        <v>30273.7</v>
      </c>
      <c r="AE22" s="232">
        <f>(($V$63-V22)*$AT$5)/$AV$18</f>
        <v>36278.699999999997</v>
      </c>
      <c r="AF22" s="232">
        <f>(($W$63-W22)*$AT$5)/$AV$18</f>
        <v>46119.3</v>
      </c>
      <c r="AG22" s="232">
        <f>(($X$63-X22)*$AT$5)/$AV$18</f>
        <v>43857.899999999994</v>
      </c>
      <c r="AH22" s="294">
        <f t="shared" si="47"/>
        <v>236621.40000000002</v>
      </c>
      <c r="AI22" s="257"/>
      <c r="AJ22" s="445" t="str">
        <f t="shared" si="6"/>
        <v>151 A1 C1 A, AA</v>
      </c>
      <c r="AK22" s="233">
        <f t="shared" ref="AK22:AP24" si="49">AB22*$AV$25</f>
        <v>6582.7969666666677</v>
      </c>
      <c r="AL22" s="233">
        <f t="shared" si="49"/>
        <v>5109.7914000000001</v>
      </c>
      <c r="AM22" s="233">
        <f t="shared" si="49"/>
        <v>2855.8190333333337</v>
      </c>
      <c r="AN22" s="233">
        <f t="shared" si="49"/>
        <v>3422.2907</v>
      </c>
      <c r="AO22" s="233">
        <f t="shared" si="49"/>
        <v>4350.5873000000001</v>
      </c>
      <c r="AP22" s="233">
        <f t="shared" si="49"/>
        <v>4137.2618999999995</v>
      </c>
      <c r="AQ22" s="234">
        <f>SUM(AK22:AP22)</f>
        <v>26458.547299999998</v>
      </c>
      <c r="AS22" s="245">
        <v>4</v>
      </c>
      <c r="AT22" s="245" t="s">
        <v>651</v>
      </c>
      <c r="AU22" s="246">
        <f t="shared" si="44"/>
        <v>2.6666666666666668E-2</v>
      </c>
      <c r="AV22" s="246">
        <f t="shared" si="31"/>
        <v>7.3333333333333334E-2</v>
      </c>
      <c r="AX22" s="451" t="str">
        <f t="shared" si="9"/>
        <v>151 A1 C1 A, AA</v>
      </c>
      <c r="AY22" s="128">
        <f t="shared" si="18"/>
        <v>96.754080322758114</v>
      </c>
      <c r="AZ22" s="128">
        <f t="shared" si="10"/>
        <v>81.947743467933492</v>
      </c>
      <c r="BA22" s="128">
        <f t="shared" si="11"/>
        <v>32.258064516129039</v>
      </c>
      <c r="BB22" s="128">
        <f t="shared" si="12"/>
        <v>32.258064516129039</v>
      </c>
      <c r="BC22" s="128">
        <f t="shared" si="13"/>
        <v>3.3834586466165462</v>
      </c>
      <c r="BD22" s="128">
        <f t="shared" si="14"/>
        <v>39.145907473309606</v>
      </c>
      <c r="BE22" s="128">
        <f t="shared" si="15"/>
        <v>87.785681852580595</v>
      </c>
    </row>
    <row r="23" spans="1:57" ht="17" x14ac:dyDescent="0.35">
      <c r="A23" s="8"/>
      <c r="B23" s="8"/>
      <c r="C23" s="74">
        <v>0</v>
      </c>
      <c r="D23" s="439" t="s">
        <v>2065</v>
      </c>
      <c r="E23" s="76" t="e">
        <v>#DIV/0!</v>
      </c>
      <c r="F23" s="76" t="e">
        <v>#DIV/0!</v>
      </c>
      <c r="G23" s="76" t="e">
        <v>#DIV/0!</v>
      </c>
      <c r="H23" s="76" t="e">
        <v>#DIV/0!</v>
      </c>
      <c r="I23" s="76" t="e">
        <v>#DIV/0!</v>
      </c>
      <c r="J23" s="76" t="e">
        <v>#DIV/0!</v>
      </c>
      <c r="K23" s="76" t="e">
        <v>#DIV/0!</v>
      </c>
      <c r="L23" s="76" t="e">
        <v>#DIV/0!</v>
      </c>
      <c r="M23" s="76" t="e">
        <v>#DIV/0!</v>
      </c>
      <c r="N23" s="76" t="e">
        <v>#DIV/0!</v>
      </c>
      <c r="O23" s="76" t="e">
        <v>#DIV/0!</v>
      </c>
      <c r="P23" s="196" t="s">
        <v>108</v>
      </c>
      <c r="R23" s="442" t="str">
        <f t="shared" si="48"/>
        <v>161 A2 C1 A, AA</v>
      </c>
      <c r="S23" s="8">
        <f t="shared" si="48"/>
        <v>15795.2</v>
      </c>
      <c r="T23" s="8">
        <f t="shared" si="48"/>
        <v>18</v>
      </c>
      <c r="U23" s="8">
        <f t="shared" si="48"/>
        <v>18</v>
      </c>
      <c r="V23" s="8">
        <f t="shared" si="48"/>
        <v>18</v>
      </c>
      <c r="W23" s="8">
        <f t="shared" si="48"/>
        <v>11</v>
      </c>
      <c r="X23" s="8">
        <f t="shared" si="48"/>
        <v>15.8</v>
      </c>
      <c r="Y23" s="96">
        <f t="shared" si="27"/>
        <v>15876</v>
      </c>
      <c r="AA23" s="445" t="str">
        <f t="shared" ref="AA23:AA30" si="50">R23</f>
        <v>161 A2 C1 A, AA</v>
      </c>
      <c r="AB23" s="232">
        <f>(($S$63-S23)*$AT$5)/$AV$18</f>
        <v>61902.400000000001</v>
      </c>
      <c r="AC23" s="232">
        <f>(($T$63-T23)*$AT$5)/$AV$18</f>
        <v>54166</v>
      </c>
      <c r="AD23" s="232">
        <f>(($U$63-U23)*$AT$5)/$AV$18</f>
        <v>30271.000000000004</v>
      </c>
      <c r="AE23" s="232">
        <f>(($V$63-V23)*$AT$5)/$AV$18</f>
        <v>36276</v>
      </c>
      <c r="AF23" s="232">
        <f>(($W$63-W23)*$AT$5)/$AV$18</f>
        <v>46139.499999999993</v>
      </c>
      <c r="AG23" s="232">
        <f>(($X$63-X23)*$AT$5)/$AV$18</f>
        <v>43867.1</v>
      </c>
      <c r="AH23" s="294">
        <f t="shared" si="47"/>
        <v>228754.9</v>
      </c>
      <c r="AI23" s="257"/>
      <c r="AJ23" s="445" t="str">
        <f t="shared" si="6"/>
        <v>161 A2 C1 A, AA</v>
      </c>
      <c r="AK23" s="233">
        <f>AB23*$AV$25</f>
        <v>5839.459733333334</v>
      </c>
      <c r="AL23" s="233">
        <f t="shared" si="49"/>
        <v>5109.659333333334</v>
      </c>
      <c r="AM23" s="233">
        <f t="shared" si="49"/>
        <v>2855.5643333333337</v>
      </c>
      <c r="AN23" s="233">
        <f t="shared" si="49"/>
        <v>3422.0360000000001</v>
      </c>
      <c r="AO23" s="233">
        <f t="shared" si="49"/>
        <v>4352.4928333333328</v>
      </c>
      <c r="AP23" s="233">
        <f t="shared" si="49"/>
        <v>4138.1297666666669</v>
      </c>
      <c r="AQ23" s="234">
        <f t="shared" ref="AQ23:AQ27" si="51">SUM(AK23:AP23)</f>
        <v>25717.342000000004</v>
      </c>
      <c r="AS23" s="252">
        <v>5</v>
      </c>
      <c r="AT23" s="252" t="s">
        <v>652</v>
      </c>
      <c r="AU23" s="253">
        <f t="shared" si="44"/>
        <v>3.3333333333333333E-2</v>
      </c>
      <c r="AV23" s="253">
        <f t="shared" si="31"/>
        <v>6.666666666666668E-2</v>
      </c>
      <c r="AX23" s="451" t="str">
        <f t="shared" si="9"/>
        <v>161 A2 C1 A, AA</v>
      </c>
      <c r="AY23" s="128">
        <f t="shared" si="18"/>
        <v>-1348.3036860443794</v>
      </c>
      <c r="AZ23" s="128">
        <f t="shared" si="10"/>
        <v>78.62232779097387</v>
      </c>
      <c r="BA23" s="128">
        <f t="shared" si="11"/>
        <v>3.225806451612911</v>
      </c>
      <c r="BB23" s="128">
        <f t="shared" si="12"/>
        <v>3.225806451612911</v>
      </c>
      <c r="BC23" s="128">
        <f t="shared" si="13"/>
        <v>79.323308270676691</v>
      </c>
      <c r="BD23" s="128">
        <f t="shared" si="14"/>
        <v>71.886120996441278</v>
      </c>
      <c r="BE23" s="128">
        <f t="shared" si="15"/>
        <v>-1101.4530043892842</v>
      </c>
    </row>
    <row r="24" spans="1:57" ht="17" x14ac:dyDescent="0.35">
      <c r="A24" s="8"/>
      <c r="B24" s="8"/>
      <c r="C24" s="74">
        <v>0</v>
      </c>
      <c r="D24" s="439" t="s">
        <v>171</v>
      </c>
      <c r="E24" s="76" t="e">
        <v>#DIV/0!</v>
      </c>
      <c r="F24" s="76" t="e">
        <v>#DIV/0!</v>
      </c>
      <c r="G24" s="76" t="e">
        <v>#DIV/0!</v>
      </c>
      <c r="H24" s="76" t="e">
        <v>#DIV/0!</v>
      </c>
      <c r="I24" s="76" t="e">
        <v>#DIV/0!</v>
      </c>
      <c r="J24" s="76" t="e">
        <v>#DIV/0!</v>
      </c>
      <c r="K24" s="76" t="e">
        <v>#DIV/0!</v>
      </c>
      <c r="L24" s="76" t="e">
        <v>#DIV/0!</v>
      </c>
      <c r="M24" s="76" t="e">
        <v>#DIV/0!</v>
      </c>
      <c r="N24" s="76" t="e">
        <v>#DIV/0!</v>
      </c>
      <c r="O24" s="76" t="e">
        <v>#DIV/0!</v>
      </c>
      <c r="P24" s="196" t="s">
        <v>108</v>
      </c>
      <c r="R24" s="442" t="str">
        <f t="shared" si="48"/>
        <v>171 A3 C1 A, AA</v>
      </c>
      <c r="S24" s="8">
        <f t="shared" si="48"/>
        <v>427.4</v>
      </c>
      <c r="T24" s="8">
        <f t="shared" si="48"/>
        <v>17.600000000000001</v>
      </c>
      <c r="U24" s="8">
        <f t="shared" si="48"/>
        <v>16</v>
      </c>
      <c r="V24" s="8">
        <f t="shared" si="48"/>
        <v>16</v>
      </c>
      <c r="W24" s="8">
        <f t="shared" si="48"/>
        <v>62.8</v>
      </c>
      <c r="X24" s="8">
        <f t="shared" si="48"/>
        <v>26.2</v>
      </c>
      <c r="Y24" s="107">
        <f t="shared" si="27"/>
        <v>566</v>
      </c>
      <c r="AA24" s="446" t="str">
        <f t="shared" si="50"/>
        <v>171 A3 C1 A, AA</v>
      </c>
      <c r="AB24" s="232">
        <f>(($S$63-S24)*$AT$5)/$AV$18</f>
        <v>69586.3</v>
      </c>
      <c r="AC24" s="232">
        <f>(($T$63-T24)*$AT$5)/$AV$18</f>
        <v>54166.2</v>
      </c>
      <c r="AD24" s="232">
        <f>(($U$63-U24)*$AT$5)/$AV$18</f>
        <v>30272</v>
      </c>
      <c r="AE24" s="232">
        <f>(($V$63-V24)*$AT$5)/$AV$18</f>
        <v>36277</v>
      </c>
      <c r="AF24" s="232">
        <f>(($W$63-W24)*$AT$5)/$AV$18</f>
        <v>46113.599999999991</v>
      </c>
      <c r="AG24" s="232">
        <f>(($X$63-X24)*$AT$5)/$AV$18</f>
        <v>43861.9</v>
      </c>
      <c r="AH24" s="295">
        <f t="shared" si="47"/>
        <v>236415.09999999998</v>
      </c>
      <c r="AI24" s="257"/>
      <c r="AJ24" s="446" t="str">
        <f t="shared" si="6"/>
        <v>171 A3 C1 A, AA</v>
      </c>
      <c r="AK24" s="241">
        <f t="shared" si="49"/>
        <v>6564.3076333333338</v>
      </c>
      <c r="AL24" s="241">
        <f t="shared" si="49"/>
        <v>5109.6782000000003</v>
      </c>
      <c r="AM24" s="241">
        <f t="shared" si="49"/>
        <v>2855.6586666666667</v>
      </c>
      <c r="AN24" s="241">
        <f t="shared" si="49"/>
        <v>3422.1303333333335</v>
      </c>
      <c r="AO24" s="241">
        <f t="shared" si="49"/>
        <v>4350.0495999999994</v>
      </c>
      <c r="AP24" s="241">
        <f t="shared" si="49"/>
        <v>4137.6392333333333</v>
      </c>
      <c r="AQ24" s="242">
        <f t="shared" si="51"/>
        <v>26439.463666666663</v>
      </c>
      <c r="AS24" s="245">
        <v>0</v>
      </c>
      <c r="AT24" s="440" t="s">
        <v>2082</v>
      </c>
      <c r="AU24" s="246">
        <f t="shared" ref="AU24:AU29" si="52">AS24*$AT$9</f>
        <v>0</v>
      </c>
      <c r="AV24" s="246">
        <f t="shared" si="31"/>
        <v>0.1</v>
      </c>
      <c r="AX24" s="452" t="str">
        <f t="shared" si="9"/>
        <v>171 A3 C1 A, AA</v>
      </c>
      <c r="AY24" s="131">
        <f t="shared" si="18"/>
        <v>60.81056299284797</v>
      </c>
      <c r="AZ24" s="131">
        <f t="shared" si="10"/>
        <v>79.097387173396669</v>
      </c>
      <c r="BA24" s="131">
        <f t="shared" si="11"/>
        <v>13.978494623655919</v>
      </c>
      <c r="BB24" s="131">
        <f t="shared" si="12"/>
        <v>13.978494623655919</v>
      </c>
      <c r="BC24" s="131">
        <f t="shared" si="13"/>
        <v>-18.045112781954884</v>
      </c>
      <c r="BD24" s="131">
        <f t="shared" si="14"/>
        <v>53.380782918149471</v>
      </c>
      <c r="BE24" s="131">
        <f t="shared" si="15"/>
        <v>57.166641440896015</v>
      </c>
    </row>
    <row r="25" spans="1:57" ht="17" x14ac:dyDescent="0.35">
      <c r="A25" s="8"/>
      <c r="B25" s="8"/>
      <c r="C25" s="74">
        <v>0</v>
      </c>
      <c r="D25" s="439" t="s">
        <v>173</v>
      </c>
      <c r="E25" s="76" t="e">
        <v>#DIV/0!</v>
      </c>
      <c r="F25" s="76" t="e">
        <v>#DIV/0!</v>
      </c>
      <c r="G25" s="76" t="e">
        <v>#DIV/0!</v>
      </c>
      <c r="H25" s="76" t="e">
        <v>#DIV/0!</v>
      </c>
      <c r="I25" s="76" t="e">
        <v>#DIV/0!</v>
      </c>
      <c r="J25" s="76" t="e">
        <v>#DIV/0!</v>
      </c>
      <c r="K25" s="76" t="e">
        <v>#DIV/0!</v>
      </c>
      <c r="L25" s="76" t="e">
        <v>#DIV/0!</v>
      </c>
      <c r="M25" s="76" t="e">
        <v>#DIV/0!</v>
      </c>
      <c r="N25" s="76" t="e">
        <v>#DIV/0!</v>
      </c>
      <c r="O25" s="76" t="e">
        <v>#DIV/0!</v>
      </c>
      <c r="P25" s="196" t="s">
        <v>108</v>
      </c>
      <c r="R25" s="442" t="str">
        <f t="shared" ref="R25:X25" si="53">D57</f>
        <v>153 A1 C2 A, AA</v>
      </c>
      <c r="S25" s="8">
        <f t="shared" si="53"/>
        <v>112.6</v>
      </c>
      <c r="T25" s="8">
        <f t="shared" si="53"/>
        <v>32.799999999999997</v>
      </c>
      <c r="U25" s="8">
        <f t="shared" si="53"/>
        <v>13.8</v>
      </c>
      <c r="V25" s="8">
        <f t="shared" si="53"/>
        <v>20.2</v>
      </c>
      <c r="W25" s="8">
        <f t="shared" si="53"/>
        <v>16.8</v>
      </c>
      <c r="X25" s="8">
        <f t="shared" si="53"/>
        <v>0</v>
      </c>
      <c r="Y25" s="96">
        <f t="shared" si="27"/>
        <v>196.2</v>
      </c>
      <c r="AA25" s="445" t="str">
        <f t="shared" si="50"/>
        <v>153 A1 C2 A, AA</v>
      </c>
      <c r="AB25" s="232">
        <f>(($S$63-S25)*$AT$5)/$AV$26+AB22</f>
        <v>148440.60827067669</v>
      </c>
      <c r="AC25" s="232">
        <f>(($T$63-T25)*$AT$5)/$AV$26+AC22</f>
        <v>115248.52781954888</v>
      </c>
      <c r="AD25" s="232">
        <f>(($U$63-U25)*$AT$5)/$AV$26+AD22</f>
        <v>64416.293984962409</v>
      </c>
      <c r="AE25" s="232">
        <f>(($V$63-V25)*$AT$5)/$AV$26+AE22</f>
        <v>77190.241353383462</v>
      </c>
      <c r="AF25" s="232">
        <f>(($W$63-W25)*$AT$5)/$AV$26+AF22</f>
        <v>98153.059398496232</v>
      </c>
      <c r="AG25" s="232">
        <f>(($X$63-X25)*$AT$5)/$AV$26+AG22</f>
        <v>93340.98270676691</v>
      </c>
      <c r="AH25" s="294">
        <f t="shared" si="47"/>
        <v>503448.73082706763</v>
      </c>
      <c r="AI25" s="257"/>
      <c r="AJ25" s="445" t="str">
        <f t="shared" si="6"/>
        <v>153 A1 C2 A, AA</v>
      </c>
      <c r="AK25" s="233">
        <f t="shared" ref="AK25:AP27" si="54">AB25*$AV$27</f>
        <v>12320.570486466166</v>
      </c>
      <c r="AL25" s="233">
        <f t="shared" si="54"/>
        <v>9565.6278090225569</v>
      </c>
      <c r="AM25" s="233">
        <f t="shared" si="54"/>
        <v>5346.5524007518807</v>
      </c>
      <c r="AN25" s="233">
        <f t="shared" si="54"/>
        <v>6406.7900323308277</v>
      </c>
      <c r="AO25" s="233">
        <f t="shared" si="54"/>
        <v>8146.7039300751876</v>
      </c>
      <c r="AP25" s="233">
        <f t="shared" si="54"/>
        <v>7747.3015646616541</v>
      </c>
      <c r="AQ25" s="234">
        <f t="shared" si="51"/>
        <v>49533.546223308273</v>
      </c>
      <c r="AS25" s="245">
        <v>1</v>
      </c>
      <c r="AT25" s="440" t="s">
        <v>2080</v>
      </c>
      <c r="AU25" s="246">
        <f t="shared" si="52"/>
        <v>5.6666666666666671E-3</v>
      </c>
      <c r="AV25" s="246">
        <f t="shared" si="31"/>
        <v>9.4333333333333338E-2</v>
      </c>
      <c r="AX25" s="451" t="str">
        <f t="shared" si="9"/>
        <v>153 A1 C2 A, AA</v>
      </c>
      <c r="AY25" s="128">
        <f t="shared" si="18"/>
        <v>89.675408032275811</v>
      </c>
      <c r="AZ25" s="128">
        <f t="shared" si="10"/>
        <v>61.045130641330168</v>
      </c>
      <c r="BA25" s="128">
        <f t="shared" si="11"/>
        <v>25.806451612903231</v>
      </c>
      <c r="BB25" s="128">
        <f t="shared" si="12"/>
        <v>-8.602150537634401</v>
      </c>
      <c r="BC25" s="128">
        <f t="shared" si="13"/>
        <v>68.421052631578945</v>
      </c>
      <c r="BD25" s="128">
        <f t="shared" si="14"/>
        <v>100</v>
      </c>
      <c r="BE25" s="128">
        <f t="shared" si="15"/>
        <v>85.152111397003182</v>
      </c>
    </row>
    <row r="26" spans="1:57" ht="17" x14ac:dyDescent="0.35">
      <c r="A26" s="8"/>
      <c r="B26" s="8"/>
      <c r="C26" s="74">
        <v>0</v>
      </c>
      <c r="D26" s="439" t="s">
        <v>175</v>
      </c>
      <c r="E26" s="76" t="e">
        <v>#DIV/0!</v>
      </c>
      <c r="F26" s="76" t="e">
        <v>#DIV/0!</v>
      </c>
      <c r="G26" s="76" t="e">
        <v>#DIV/0!</v>
      </c>
      <c r="H26" s="76" t="e">
        <v>#DIV/0!</v>
      </c>
      <c r="I26" s="76" t="e">
        <v>#DIV/0!</v>
      </c>
      <c r="J26" s="76" t="e">
        <v>#DIV/0!</v>
      </c>
      <c r="K26" s="76" t="e">
        <v>#DIV/0!</v>
      </c>
      <c r="L26" s="76" t="e">
        <v>#DIV/0!</v>
      </c>
      <c r="M26" s="76" t="e">
        <v>#DIV/0!</v>
      </c>
      <c r="N26" s="76" t="e">
        <v>#DIV/0!</v>
      </c>
      <c r="O26" s="76" t="e">
        <v>#DIV/0!</v>
      </c>
      <c r="P26" s="196" t="s">
        <v>108</v>
      </c>
      <c r="R26" s="442" t="str">
        <f t="shared" ref="R26:X27" si="55">D62</f>
        <v>163 A2 C2 A, AA</v>
      </c>
      <c r="S26" s="8">
        <f t="shared" si="55"/>
        <v>1375.6</v>
      </c>
      <c r="T26" s="8">
        <f t="shared" si="55"/>
        <v>54</v>
      </c>
      <c r="U26" s="8">
        <f t="shared" si="55"/>
        <v>14.4</v>
      </c>
      <c r="V26" s="8">
        <f t="shared" si="55"/>
        <v>23</v>
      </c>
      <c r="W26" s="8">
        <f t="shared" si="55"/>
        <v>30.6</v>
      </c>
      <c r="X26" s="8">
        <f t="shared" si="55"/>
        <v>10.6</v>
      </c>
      <c r="Y26" s="96">
        <f t="shared" si="27"/>
        <v>1508.1999999999998</v>
      </c>
      <c r="AA26" s="445" t="str">
        <f t="shared" si="50"/>
        <v>163 A2 C2 A, AA</v>
      </c>
      <c r="AB26" s="232">
        <f>(($S$63-S26)*$AT$5)/$AV$26+AB23</f>
        <v>139848.4902255639</v>
      </c>
      <c r="AC26" s="232">
        <f>(($T$63-T26)*$AT$5)/$AV$26+AC23</f>
        <v>115235.17293233082</v>
      </c>
      <c r="AD26" s="232">
        <f>(($U$63-U26)*$AT$5)/$AV$26+AD23</f>
        <v>64413.255639097755</v>
      </c>
      <c r="AE26" s="232">
        <f>(($V$63-V26)*$AT$5)/$AV$26+AE23</f>
        <v>77185.962406015038</v>
      </c>
      <c r="AF26" s="232">
        <f>(($W$63-W26)*$AT$5)/$AV$26+AF23</f>
        <v>98165.477443609008</v>
      </c>
      <c r="AG26" s="232">
        <f>(($X$63-X26)*$AT$5)/$AV$26+AG23</f>
        <v>93344.205263157899</v>
      </c>
      <c r="AH26" s="294">
        <f t="shared" si="47"/>
        <v>494848.35864661657</v>
      </c>
      <c r="AI26" s="257"/>
      <c r="AJ26" s="445" t="str">
        <f t="shared" si="6"/>
        <v>163 A2 C2 A, AA</v>
      </c>
      <c r="AK26" s="233">
        <f>AB26*$AV$27</f>
        <v>11607.424688721805</v>
      </c>
      <c r="AL26" s="233">
        <f t="shared" si="54"/>
        <v>9564.519353383459</v>
      </c>
      <c r="AM26" s="233">
        <f t="shared" si="54"/>
        <v>5346.300218045114</v>
      </c>
      <c r="AN26" s="233">
        <f t="shared" si="54"/>
        <v>6406.4348796992481</v>
      </c>
      <c r="AO26" s="233">
        <f t="shared" si="54"/>
        <v>8147.7346278195482</v>
      </c>
      <c r="AP26" s="233">
        <f t="shared" si="54"/>
        <v>7747.5690368421065</v>
      </c>
      <c r="AQ26" s="234">
        <f t="shared" si="51"/>
        <v>48819.982804511281</v>
      </c>
      <c r="AS26" s="245">
        <v>2</v>
      </c>
      <c r="AT26" s="440" t="s">
        <v>2083</v>
      </c>
      <c r="AU26" s="246">
        <f t="shared" si="52"/>
        <v>1.1333333333333334E-2</v>
      </c>
      <c r="AV26" s="246">
        <f t="shared" si="31"/>
        <v>8.8666666666666671E-2</v>
      </c>
      <c r="AX26" s="451" t="str">
        <f t="shared" si="9"/>
        <v>163 A2 C2 A, AA</v>
      </c>
      <c r="AY26" s="128">
        <f t="shared" si="18"/>
        <v>-26.132404181184683</v>
      </c>
      <c r="AZ26" s="128">
        <f t="shared" si="10"/>
        <v>35.866983372921609</v>
      </c>
      <c r="BA26" s="128">
        <f t="shared" si="11"/>
        <v>22.58064516129032</v>
      </c>
      <c r="BB26" s="128">
        <f t="shared" si="12"/>
        <v>-23.655913978494624</v>
      </c>
      <c r="BC26" s="128">
        <f t="shared" si="13"/>
        <v>42.481203007518801</v>
      </c>
      <c r="BD26" s="128">
        <f t="shared" si="14"/>
        <v>81.138790035587192</v>
      </c>
      <c r="BE26" s="128">
        <f t="shared" si="15"/>
        <v>-14.136521870743152</v>
      </c>
    </row>
    <row r="27" spans="1:57" ht="17" x14ac:dyDescent="0.35">
      <c r="A27" s="8"/>
      <c r="B27" s="8"/>
      <c r="C27" s="74" t="s">
        <v>106</v>
      </c>
      <c r="D27" s="439" t="s">
        <v>177</v>
      </c>
      <c r="E27" s="76" t="e">
        <v>#DIV/0!</v>
      </c>
      <c r="F27" s="76" t="e">
        <v>#DIV/0!</v>
      </c>
      <c r="G27" s="76" t="e">
        <v>#DIV/0!</v>
      </c>
      <c r="H27" s="76" t="e">
        <v>#DIV/0!</v>
      </c>
      <c r="I27" s="76" t="e">
        <v>#DIV/0!</v>
      </c>
      <c r="J27" s="76" t="e">
        <v>#DIV/0!</v>
      </c>
      <c r="K27" s="76" t="e">
        <v>#DIV/0!</v>
      </c>
      <c r="L27" s="76" t="e">
        <v>#DIV/0!</v>
      </c>
      <c r="M27" s="76" t="e">
        <v>#DIV/0!</v>
      </c>
      <c r="N27" s="76" t="e">
        <v>#DIV/0!</v>
      </c>
      <c r="O27" s="76" t="e">
        <v>#DIV/0!</v>
      </c>
      <c r="P27" s="196" t="s">
        <v>108</v>
      </c>
      <c r="R27" s="442" t="str">
        <f t="shared" si="55"/>
        <v>173 A3 C2 A, AA</v>
      </c>
      <c r="S27" s="8">
        <f t="shared" si="55"/>
        <v>253.6</v>
      </c>
      <c r="T27" s="8">
        <f t="shared" si="55"/>
        <v>31.8</v>
      </c>
      <c r="U27" s="8">
        <f t="shared" si="55"/>
        <v>17.2</v>
      </c>
      <c r="V27" s="8">
        <f t="shared" si="55"/>
        <v>29.6</v>
      </c>
      <c r="W27" s="8">
        <f t="shared" si="55"/>
        <v>30.8</v>
      </c>
      <c r="X27" s="8">
        <f t="shared" si="55"/>
        <v>12.8</v>
      </c>
      <c r="Y27" s="107">
        <f t="shared" si="27"/>
        <v>375.8</v>
      </c>
      <c r="AA27" s="446" t="str">
        <f t="shared" si="50"/>
        <v>173 A3 C2 A, AA</v>
      </c>
      <c r="AB27" s="232">
        <f>(($S$63-S27)*$AT$5)/$AV$26+AB24</f>
        <v>148165.09699248121</v>
      </c>
      <c r="AC27" s="232">
        <f>(($T$63-T27)*$AT$5)/$AV$26+AC24</f>
        <v>115247.89172932331</v>
      </c>
      <c r="AD27" s="232">
        <f>(($U$63-U27)*$AT$5)/$AV$26+AD24</f>
        <v>64412.676691729328</v>
      </c>
      <c r="AE27" s="232">
        <f>(($V$63-V27)*$AT$5)/$AV$26+AE24</f>
        <v>77183.240601503756</v>
      </c>
      <c r="AF27" s="232">
        <f>(($W$63-W27)*$AT$5)/$AV$26+AF24</f>
        <v>98139.464661654114</v>
      </c>
      <c r="AG27" s="232">
        <f>(($X$63-X27)*$AT$5)/$AV$26+AG24</f>
        <v>93337.764661654131</v>
      </c>
      <c r="AH27" s="295">
        <f t="shared" si="47"/>
        <v>503148.37067669176</v>
      </c>
      <c r="AI27" s="257"/>
      <c r="AJ27" s="446" t="str">
        <f t="shared" si="6"/>
        <v>173 A3 C2 A, AA</v>
      </c>
      <c r="AK27" s="241">
        <f t="shared" si="54"/>
        <v>12297.703050375942</v>
      </c>
      <c r="AL27" s="241">
        <f t="shared" si="54"/>
        <v>9565.5750135338349</v>
      </c>
      <c r="AM27" s="241">
        <f t="shared" si="54"/>
        <v>5346.2521654135344</v>
      </c>
      <c r="AN27" s="241">
        <f t="shared" si="54"/>
        <v>6406.2089699248118</v>
      </c>
      <c r="AO27" s="241">
        <f t="shared" si="54"/>
        <v>8145.5755669172922</v>
      </c>
      <c r="AP27" s="241">
        <f t="shared" si="54"/>
        <v>7747.0344669172937</v>
      </c>
      <c r="AQ27" s="242">
        <f t="shared" si="51"/>
        <v>49508.349233082707</v>
      </c>
      <c r="AS27" s="245">
        <v>3</v>
      </c>
      <c r="AT27" s="440" t="s">
        <v>2081</v>
      </c>
      <c r="AU27" s="246">
        <f t="shared" si="52"/>
        <v>1.7000000000000001E-2</v>
      </c>
      <c r="AV27" s="246">
        <f t="shared" si="31"/>
        <v>8.3000000000000004E-2</v>
      </c>
      <c r="AX27" s="452" t="str">
        <f t="shared" si="9"/>
        <v>173 A3 C2 A, AA</v>
      </c>
      <c r="AY27" s="131">
        <f t="shared" si="18"/>
        <v>76.74674491105813</v>
      </c>
      <c r="AZ27" s="131">
        <f t="shared" si="10"/>
        <v>62.232779097387173</v>
      </c>
      <c r="BA27" s="131">
        <f t="shared" si="11"/>
        <v>7.5268817204301257</v>
      </c>
      <c r="BB27" s="131">
        <f t="shared" si="12"/>
        <v>-59.139784946236546</v>
      </c>
      <c r="BC27" s="131">
        <f t="shared" si="13"/>
        <v>42.105263157894733</v>
      </c>
      <c r="BD27" s="131">
        <f t="shared" si="14"/>
        <v>77.22419928825623</v>
      </c>
      <c r="BE27" s="131">
        <f t="shared" si="15"/>
        <v>71.560466172241561</v>
      </c>
    </row>
    <row r="28" spans="1:57" ht="17" x14ac:dyDescent="0.35">
      <c r="A28" s="8"/>
      <c r="B28" s="8"/>
      <c r="C28" s="74" t="s">
        <v>106</v>
      </c>
      <c r="D28" s="439" t="s">
        <v>179</v>
      </c>
      <c r="E28" s="76" t="e">
        <v>#DIV/0!</v>
      </c>
      <c r="F28" s="76" t="e">
        <v>#DIV/0!</v>
      </c>
      <c r="G28" s="76" t="e">
        <v>#DIV/0!</v>
      </c>
      <c r="H28" s="76" t="e">
        <v>#DIV/0!</v>
      </c>
      <c r="I28" s="76" t="e">
        <v>#DIV/0!</v>
      </c>
      <c r="J28" s="76" t="e">
        <v>#DIV/0!</v>
      </c>
      <c r="K28" s="76" t="e">
        <v>#DIV/0!</v>
      </c>
      <c r="L28" s="76" t="e">
        <v>#DIV/0!</v>
      </c>
      <c r="M28" s="76" t="e">
        <v>#DIV/0!</v>
      </c>
      <c r="N28" s="76" t="e">
        <v>#DIV/0!</v>
      </c>
      <c r="O28" s="76" t="e">
        <v>#DIV/0!</v>
      </c>
      <c r="P28" s="196" t="s">
        <v>319</v>
      </c>
      <c r="R28" s="442" t="str">
        <f t="shared" ref="R28:X30" si="56">D78</f>
        <v>155 A1 C3 A, AA</v>
      </c>
      <c r="S28" s="8">
        <f t="shared" si="56"/>
        <v>192.4</v>
      </c>
      <c r="T28" s="8">
        <f t="shared" si="56"/>
        <v>71.400000000000006</v>
      </c>
      <c r="U28" s="8">
        <f t="shared" si="56"/>
        <v>63.6</v>
      </c>
      <c r="V28" s="8">
        <f t="shared" si="56"/>
        <v>87.4</v>
      </c>
      <c r="W28" s="8">
        <f t="shared" si="56"/>
        <v>91.6</v>
      </c>
      <c r="X28" s="8">
        <f t="shared" si="56"/>
        <v>76</v>
      </c>
      <c r="Y28" s="96">
        <f t="shared" si="27"/>
        <v>582.40000000000009</v>
      </c>
      <c r="AA28" s="445" t="str">
        <f t="shared" si="50"/>
        <v>155 A1 C3 A, AA</v>
      </c>
      <c r="AB28" s="232">
        <f t="shared" ref="AB28:AG28" si="57">((S63-S28)*$AT$5)/$AV$28+AB25</f>
        <v>238574.83240860773</v>
      </c>
      <c r="AC28" s="232">
        <f t="shared" si="57"/>
        <v>185256.24333679024</v>
      </c>
      <c r="AD28" s="232">
        <f t="shared" si="57"/>
        <v>103530.34570910034</v>
      </c>
      <c r="AE28" s="232">
        <f t="shared" si="57"/>
        <v>124053.99135338346</v>
      </c>
      <c r="AF28" s="232">
        <f t="shared" si="57"/>
        <v>157764.09388125484</v>
      </c>
      <c r="AG28" s="232">
        <f t="shared" si="57"/>
        <v>150026.75856883588</v>
      </c>
      <c r="AH28" s="294">
        <f t="shared" si="47"/>
        <v>809179.50668913662</v>
      </c>
      <c r="AI28" s="257"/>
      <c r="AJ28" s="445" t="str">
        <f t="shared" si="6"/>
        <v>155 A1 C3 A, AA</v>
      </c>
      <c r="AK28" s="233">
        <f t="shared" ref="AK28:AP30" si="58">AB28*$AV$29</f>
        <v>17097.862989283556</v>
      </c>
      <c r="AL28" s="233">
        <f t="shared" si="58"/>
        <v>13276.697439136635</v>
      </c>
      <c r="AM28" s="233">
        <f t="shared" si="58"/>
        <v>7419.6747758188576</v>
      </c>
      <c r="AN28" s="233">
        <f t="shared" si="58"/>
        <v>8890.5360469924817</v>
      </c>
      <c r="AO28" s="233">
        <f t="shared" si="58"/>
        <v>11306.426728156597</v>
      </c>
      <c r="AP28" s="233">
        <f t="shared" si="58"/>
        <v>10751.917697433239</v>
      </c>
      <c r="AQ28" s="234">
        <f>SUM(AK28:AP28)</f>
        <v>68743.11567682137</v>
      </c>
      <c r="AS28" s="245">
        <v>4</v>
      </c>
      <c r="AT28" s="440" t="s">
        <v>2084</v>
      </c>
      <c r="AU28" s="246">
        <f t="shared" si="52"/>
        <v>2.2666666666666668E-2</v>
      </c>
      <c r="AV28" s="246">
        <f t="shared" si="31"/>
        <v>7.7333333333333337E-2</v>
      </c>
      <c r="AX28" s="451" t="str">
        <f t="shared" si="9"/>
        <v>155 A1 C3 A, AA</v>
      </c>
      <c r="AY28" s="128">
        <f t="shared" si="18"/>
        <v>82.358334861544108</v>
      </c>
      <c r="AZ28" s="128">
        <f t="shared" si="10"/>
        <v>15.201900237529685</v>
      </c>
      <c r="BA28" s="128">
        <f t="shared" si="11"/>
        <v>-241.93548387096769</v>
      </c>
      <c r="BB28" s="128">
        <f t="shared" si="12"/>
        <v>-369.89247311827961</v>
      </c>
      <c r="BC28" s="128">
        <f t="shared" si="13"/>
        <v>-72.180451127819509</v>
      </c>
      <c r="BD28" s="128">
        <f t="shared" si="14"/>
        <v>-35.231316725978644</v>
      </c>
      <c r="BE28" s="128">
        <f t="shared" si="15"/>
        <v>55.925533525049183</v>
      </c>
    </row>
    <row r="29" spans="1:57" ht="17" x14ac:dyDescent="0.35">
      <c r="A29" s="8"/>
      <c r="B29" s="8"/>
      <c r="C29" s="74" t="s">
        <v>106</v>
      </c>
      <c r="D29" s="439" t="s">
        <v>182</v>
      </c>
      <c r="E29" s="76" t="e">
        <v>#DIV/0!</v>
      </c>
      <c r="F29" s="76" t="e">
        <v>#DIV/0!</v>
      </c>
      <c r="G29" s="76" t="e">
        <v>#DIV/0!</v>
      </c>
      <c r="H29" s="76" t="e">
        <v>#DIV/0!</v>
      </c>
      <c r="I29" s="76" t="e">
        <v>#DIV/0!</v>
      </c>
      <c r="J29" s="76" t="e">
        <v>#DIV/0!</v>
      </c>
      <c r="K29" s="76" t="e">
        <v>#DIV/0!</v>
      </c>
      <c r="L29" s="76" t="e">
        <v>#DIV/0!</v>
      </c>
      <c r="M29" s="76" t="e">
        <v>#DIV/0!</v>
      </c>
      <c r="N29" s="76" t="e">
        <v>#DIV/0!</v>
      </c>
      <c r="O29" s="76" t="e">
        <v>#DIV/0!</v>
      </c>
      <c r="P29" s="196" t="s">
        <v>319</v>
      </c>
      <c r="R29" s="442" t="str">
        <f t="shared" si="56"/>
        <v>165 A2 C3 A, AA</v>
      </c>
      <c r="S29" s="8">
        <f t="shared" si="56"/>
        <v>458.8</v>
      </c>
      <c r="T29" s="8">
        <f t="shared" si="56"/>
        <v>289.8</v>
      </c>
      <c r="U29" s="8">
        <f t="shared" si="56"/>
        <v>19.2</v>
      </c>
      <c r="V29" s="8">
        <f t="shared" si="56"/>
        <v>32.200000000000003</v>
      </c>
      <c r="W29" s="8">
        <f t="shared" si="56"/>
        <v>138.6</v>
      </c>
      <c r="X29" s="8">
        <f t="shared" si="56"/>
        <v>32.200000000000003</v>
      </c>
      <c r="Y29" s="96">
        <f t="shared" si="27"/>
        <v>970.80000000000018</v>
      </c>
      <c r="AA29" s="445" t="str">
        <f t="shared" si="50"/>
        <v>165 A2 C3 A, AA</v>
      </c>
      <c r="AB29" s="232">
        <f t="shared" ref="AB29:AG29" si="59">((S63-S29)*$AT$5)/$AV$28+AB26</f>
        <v>229810.4729841846</v>
      </c>
      <c r="AC29" s="232">
        <f t="shared" si="59"/>
        <v>185101.68155302049</v>
      </c>
      <c r="AD29" s="232">
        <f t="shared" si="59"/>
        <v>103556.01425978742</v>
      </c>
      <c r="AE29" s="232">
        <f t="shared" si="59"/>
        <v>124085.40206118746</v>
      </c>
      <c r="AF29" s="232">
        <f t="shared" si="59"/>
        <v>157746.12399533315</v>
      </c>
      <c r="AG29" s="232">
        <f t="shared" si="59"/>
        <v>150058.3000907441</v>
      </c>
      <c r="AH29" s="294">
        <f t="shared" si="47"/>
        <v>800299.69485351304</v>
      </c>
      <c r="AI29" s="257"/>
      <c r="AJ29" s="445" t="str">
        <f t="shared" si="6"/>
        <v>165 A2 C3 A, AA</v>
      </c>
      <c r="AK29" s="233">
        <f>AB29*$AV$29</f>
        <v>16469.750563866564</v>
      </c>
      <c r="AL29" s="233">
        <f t="shared" si="58"/>
        <v>13265.620511299803</v>
      </c>
      <c r="AM29" s="233">
        <f t="shared" si="58"/>
        <v>7421.5143552847658</v>
      </c>
      <c r="AN29" s="233">
        <f t="shared" si="58"/>
        <v>8892.7871477184344</v>
      </c>
      <c r="AO29" s="233">
        <f t="shared" si="58"/>
        <v>11305.13888633221</v>
      </c>
      <c r="AP29" s="233">
        <f t="shared" si="58"/>
        <v>10754.178173169994</v>
      </c>
      <c r="AQ29" s="234">
        <f>SUM(AK29:AP29)</f>
        <v>68108.989637671766</v>
      </c>
      <c r="AS29" s="252">
        <v>5</v>
      </c>
      <c r="AT29" s="441" t="s">
        <v>2081</v>
      </c>
      <c r="AU29" s="253">
        <f t="shared" si="52"/>
        <v>2.8333333333333335E-2</v>
      </c>
      <c r="AV29" s="253">
        <f t="shared" si="31"/>
        <v>7.166666666666667E-2</v>
      </c>
      <c r="AX29" s="451" t="str">
        <f t="shared" si="9"/>
        <v>165 A2 C3 A, AA</v>
      </c>
      <c r="AY29" s="128">
        <f t="shared" si="18"/>
        <v>57.931413900605165</v>
      </c>
      <c r="AZ29" s="128">
        <f t="shared" si="10"/>
        <v>-244.1805225653207</v>
      </c>
      <c r="BA29" s="128">
        <f t="shared" si="11"/>
        <v>-3.2258064516128968</v>
      </c>
      <c r="BB29" s="128">
        <f t="shared" si="12"/>
        <v>-73.118279569892479</v>
      </c>
      <c r="BC29" s="128">
        <f t="shared" si="13"/>
        <v>-160.5263157894737</v>
      </c>
      <c r="BD29" s="128">
        <f t="shared" si="14"/>
        <v>42.704626334519567</v>
      </c>
      <c r="BE29" s="128">
        <f t="shared" si="15"/>
        <v>26.532465566823049</v>
      </c>
    </row>
    <row r="30" spans="1:57" ht="17.5" thickBot="1" x14ac:dyDescent="0.4">
      <c r="A30" s="8">
        <v>5</v>
      </c>
      <c r="B30" s="8">
        <v>10</v>
      </c>
      <c r="C30" s="74" t="s">
        <v>106</v>
      </c>
      <c r="D30" s="439" t="s">
        <v>564</v>
      </c>
      <c r="E30" s="76">
        <v>117.6</v>
      </c>
      <c r="F30" s="76">
        <v>16.600000000000001</v>
      </c>
      <c r="G30" s="76">
        <v>0</v>
      </c>
      <c r="H30" s="76">
        <v>0</v>
      </c>
      <c r="I30" s="76">
        <v>0</v>
      </c>
      <c r="J30" s="76">
        <v>0</v>
      </c>
      <c r="K30" s="76">
        <v>690.2</v>
      </c>
      <c r="L30" s="76">
        <v>735.6</v>
      </c>
      <c r="M30" s="76">
        <v>514.20000000000005</v>
      </c>
      <c r="N30" s="76">
        <v>553.4</v>
      </c>
      <c r="O30" s="76">
        <v>544</v>
      </c>
      <c r="P30" s="196" t="s">
        <v>525</v>
      </c>
      <c r="R30" s="443" t="str">
        <f t="shared" si="56"/>
        <v>175 A3 C3 A, AA</v>
      </c>
      <c r="S30" s="247">
        <f t="shared" si="56"/>
        <v>258.39999999999998</v>
      </c>
      <c r="T30" s="247">
        <f t="shared" si="56"/>
        <v>243.4</v>
      </c>
      <c r="U30" s="247">
        <f t="shared" si="56"/>
        <v>103</v>
      </c>
      <c r="V30" s="247">
        <f t="shared" si="56"/>
        <v>138.19999999999999</v>
      </c>
      <c r="W30" s="247">
        <f t="shared" si="56"/>
        <v>310.2</v>
      </c>
      <c r="X30" s="247">
        <f t="shared" si="56"/>
        <v>164.8</v>
      </c>
      <c r="Y30" s="263">
        <f t="shared" si="27"/>
        <v>1218</v>
      </c>
      <c r="AA30" s="447" t="str">
        <f t="shared" si="50"/>
        <v>175 A3 C3 A, AA</v>
      </c>
      <c r="AB30" s="249">
        <f t="shared" ref="AB30:AG30" si="60">((S63-S30)*$AT$5)/$AV$28+AB27</f>
        <v>238256.64871661915</v>
      </c>
      <c r="AC30" s="249">
        <f t="shared" si="60"/>
        <v>185144.40035001299</v>
      </c>
      <c r="AD30" s="249">
        <f t="shared" si="60"/>
        <v>103501.25427793623</v>
      </c>
      <c r="AE30" s="249">
        <f t="shared" si="60"/>
        <v>124014.14577391755</v>
      </c>
      <c r="AF30" s="249">
        <f t="shared" si="60"/>
        <v>157609.16293751617</v>
      </c>
      <c r="AG30" s="249">
        <f t="shared" si="60"/>
        <v>149966.12673061964</v>
      </c>
      <c r="AH30" s="296">
        <f t="shared" si="47"/>
        <v>808525.61205600202</v>
      </c>
      <c r="AI30" s="257"/>
      <c r="AJ30" s="447" t="str">
        <f t="shared" si="6"/>
        <v>175 A3 C3 A, AA</v>
      </c>
      <c r="AK30" s="250">
        <f t="shared" si="58"/>
        <v>17075.059824691041</v>
      </c>
      <c r="AL30" s="250">
        <f t="shared" si="58"/>
        <v>13268.682025084265</v>
      </c>
      <c r="AM30" s="250">
        <f t="shared" si="58"/>
        <v>7417.5898899187632</v>
      </c>
      <c r="AN30" s="250">
        <f t="shared" si="58"/>
        <v>8887.6804471307587</v>
      </c>
      <c r="AO30" s="250">
        <f t="shared" si="58"/>
        <v>11295.323343855327</v>
      </c>
      <c r="AP30" s="250">
        <f t="shared" si="58"/>
        <v>10747.572415694409</v>
      </c>
      <c r="AQ30" s="251">
        <f>SUM(AK30:AP30)</f>
        <v>68691.907946374558</v>
      </c>
      <c r="AX30" s="453" t="str">
        <f t="shared" si="9"/>
        <v>175 A3 C3 A, AA</v>
      </c>
      <c r="AY30" s="255">
        <f t="shared" si="18"/>
        <v>76.306620209059233</v>
      </c>
      <c r="AZ30" s="255">
        <f t="shared" si="10"/>
        <v>-189.07363420427555</v>
      </c>
      <c r="BA30" s="255">
        <f t="shared" si="11"/>
        <v>-453.76344086021504</v>
      </c>
      <c r="BB30" s="255">
        <f t="shared" si="12"/>
        <v>-643.01075268817192</v>
      </c>
      <c r="BC30" s="255">
        <f t="shared" si="13"/>
        <v>-483.08270676691723</v>
      </c>
      <c r="BD30" s="255">
        <f t="shared" si="14"/>
        <v>-193.23843416370107</v>
      </c>
      <c r="BE30" s="255">
        <f t="shared" si="15"/>
        <v>7.8250340547903647</v>
      </c>
    </row>
    <row r="31" spans="1:57" ht="17" x14ac:dyDescent="0.35">
      <c r="A31" s="8">
        <v>5</v>
      </c>
      <c r="B31" s="8">
        <v>10</v>
      </c>
      <c r="C31" s="74" t="s">
        <v>106</v>
      </c>
      <c r="D31" s="439" t="s">
        <v>565</v>
      </c>
      <c r="E31" s="76">
        <v>77</v>
      </c>
      <c r="F31" s="76">
        <v>19.600000000000001</v>
      </c>
      <c r="G31" s="76">
        <v>4.8</v>
      </c>
      <c r="H31" s="76">
        <v>4.8</v>
      </c>
      <c r="I31" s="76">
        <v>0</v>
      </c>
      <c r="J31" s="76">
        <v>0</v>
      </c>
      <c r="K31" s="76">
        <v>654.6</v>
      </c>
      <c r="L31" s="76">
        <v>695.8</v>
      </c>
      <c r="M31" s="76">
        <v>520.4</v>
      </c>
      <c r="N31" s="76">
        <v>529.4</v>
      </c>
      <c r="O31" s="76">
        <v>540.20000000000005</v>
      </c>
      <c r="P31" s="196" t="s">
        <v>525</v>
      </c>
      <c r="AA31" s="128"/>
      <c r="AR31" s="187"/>
      <c r="AS31" s="245" t="s">
        <v>658</v>
      </c>
    </row>
    <row r="32" spans="1:57" ht="17" x14ac:dyDescent="0.35">
      <c r="A32" s="8"/>
      <c r="B32" s="8"/>
      <c r="C32" s="74">
        <v>0</v>
      </c>
      <c r="D32" s="439" t="s">
        <v>188</v>
      </c>
      <c r="E32" s="76" t="e">
        <v>#DIV/0!</v>
      </c>
      <c r="F32" s="76" t="e">
        <v>#DIV/0!</v>
      </c>
      <c r="G32" s="76" t="e">
        <v>#DIV/0!</v>
      </c>
      <c r="H32" s="76" t="e">
        <v>#DIV/0!</v>
      </c>
      <c r="I32" s="76" t="e">
        <v>#DIV/0!</v>
      </c>
      <c r="J32" s="76" t="e">
        <v>#DIV/0!</v>
      </c>
      <c r="K32" s="76" t="e">
        <v>#DIV/0!</v>
      </c>
      <c r="L32" s="76" t="e">
        <v>#DIV/0!</v>
      </c>
      <c r="M32" s="76" t="e">
        <v>#DIV/0!</v>
      </c>
      <c r="N32" s="76" t="e">
        <v>#DIV/0!</v>
      </c>
      <c r="O32" s="76" t="e">
        <v>#DIV/0!</v>
      </c>
      <c r="P32" s="196" t="s">
        <v>108</v>
      </c>
      <c r="AA32" s="128"/>
      <c r="AB32" s="96"/>
      <c r="AS32" s="245" t="s">
        <v>660</v>
      </c>
    </row>
    <row r="33" spans="1:66" ht="17" x14ac:dyDescent="0.35">
      <c r="A33" s="8">
        <v>5</v>
      </c>
      <c r="B33" s="8">
        <v>10</v>
      </c>
      <c r="C33" s="74" t="s">
        <v>106</v>
      </c>
      <c r="D33" s="439" t="s">
        <v>566</v>
      </c>
      <c r="E33" s="76">
        <v>70.2</v>
      </c>
      <c r="F33" s="76">
        <v>14.4</v>
      </c>
      <c r="G33" s="76">
        <v>8.8000000000000007</v>
      </c>
      <c r="H33" s="76">
        <v>8.8000000000000007</v>
      </c>
      <c r="I33" s="76">
        <v>0</v>
      </c>
      <c r="J33" s="76">
        <v>0</v>
      </c>
      <c r="K33" s="76">
        <v>690.2</v>
      </c>
      <c r="L33" s="76">
        <v>742.8</v>
      </c>
      <c r="M33" s="76">
        <v>561.79999999999995</v>
      </c>
      <c r="N33" s="76">
        <v>589.79999999999995</v>
      </c>
      <c r="O33" s="76">
        <v>618.6</v>
      </c>
      <c r="P33" s="196" t="s">
        <v>525</v>
      </c>
      <c r="R33" s="502" t="s">
        <v>654</v>
      </c>
      <c r="S33" s="502"/>
      <c r="T33" s="502"/>
      <c r="U33" s="502"/>
      <c r="V33" s="502"/>
      <c r="W33" s="502"/>
      <c r="X33" s="502"/>
      <c r="Y33" s="502"/>
      <c r="AA33" s="502" t="s">
        <v>655</v>
      </c>
      <c r="AB33" s="502"/>
      <c r="AC33" s="502"/>
      <c r="AD33" s="502"/>
      <c r="AE33" s="502"/>
      <c r="AF33" s="502"/>
      <c r="AG33" s="502"/>
      <c r="AH33" s="502"/>
      <c r="AI33" s="86"/>
      <c r="AJ33" s="502" t="s">
        <v>685</v>
      </c>
      <c r="AK33" s="502"/>
      <c r="AL33" s="502"/>
      <c r="AM33" s="502"/>
      <c r="AN33" s="502"/>
      <c r="AO33" s="502"/>
      <c r="AP33" s="502"/>
      <c r="AQ33" s="502"/>
      <c r="AR33" s="86"/>
      <c r="AS33" s="502" t="s">
        <v>657</v>
      </c>
      <c r="AT33" s="502"/>
      <c r="AU33" s="502"/>
      <c r="AV33" s="502"/>
      <c r="AW33" s="502"/>
      <c r="AX33" s="502"/>
      <c r="AY33" s="502"/>
      <c r="AZ33" s="502"/>
      <c r="BB33" s="245" t="s">
        <v>661</v>
      </c>
      <c r="BG33" s="502" t="s">
        <v>653</v>
      </c>
      <c r="BH33" s="502"/>
      <c r="BI33" s="502"/>
      <c r="BJ33" s="502"/>
      <c r="BK33" s="502"/>
      <c r="BL33" s="502"/>
      <c r="BM33" s="502"/>
      <c r="BN33" s="502"/>
    </row>
    <row r="34" spans="1:66" ht="17.5" thickBot="1" x14ac:dyDescent="0.4">
      <c r="A34" s="8">
        <v>5</v>
      </c>
      <c r="B34" s="8">
        <v>10</v>
      </c>
      <c r="C34" s="74">
        <v>0</v>
      </c>
      <c r="D34" s="439" t="s">
        <v>567</v>
      </c>
      <c r="E34" s="76">
        <v>516.20000000000005</v>
      </c>
      <c r="F34" s="76">
        <v>168.2</v>
      </c>
      <c r="G34" s="76">
        <v>15.2</v>
      </c>
      <c r="H34" s="76">
        <v>15.2</v>
      </c>
      <c r="I34" s="76">
        <v>29.8</v>
      </c>
      <c r="J34" s="76">
        <v>0</v>
      </c>
      <c r="K34" s="76">
        <v>621.20000000000005</v>
      </c>
      <c r="L34" s="76">
        <v>687.8</v>
      </c>
      <c r="M34" s="76">
        <v>516.20000000000005</v>
      </c>
      <c r="N34" s="76">
        <v>517.4</v>
      </c>
      <c r="O34" s="76">
        <v>516.20000000000005</v>
      </c>
      <c r="P34" s="196" t="s">
        <v>525</v>
      </c>
      <c r="R34" s="229" t="s">
        <v>94</v>
      </c>
      <c r="S34" s="229" t="str">
        <f>S3</f>
        <v>HFPO-DA</v>
      </c>
      <c r="T34" s="229" t="str">
        <f t="shared" ref="T34:Y34" si="61">T3</f>
        <v>PFBS</v>
      </c>
      <c r="U34" s="229" t="str">
        <f t="shared" si="61"/>
        <v>PFHxS</v>
      </c>
      <c r="V34" s="229" t="str">
        <f t="shared" si="61"/>
        <v>TPFHxS</v>
      </c>
      <c r="W34" s="229" t="str">
        <f t="shared" si="61"/>
        <v>PFOA</v>
      </c>
      <c r="X34" s="229" t="str">
        <f t="shared" si="61"/>
        <v>PFNA</v>
      </c>
      <c r="Y34" s="229" t="str">
        <f t="shared" si="61"/>
        <v>Sum</v>
      </c>
      <c r="AA34" s="229" t="str">
        <f t="shared" ref="AA34:AG34" si="62">AS34</f>
        <v>Sample ID</v>
      </c>
      <c r="AB34" s="229" t="str">
        <f t="shared" si="62"/>
        <v>HFPO-DA</v>
      </c>
      <c r="AC34" s="229" t="str">
        <f t="shared" si="62"/>
        <v>PFBS</v>
      </c>
      <c r="AD34" s="229" t="str">
        <f t="shared" si="62"/>
        <v>PFHxS</v>
      </c>
      <c r="AE34" s="229" t="str">
        <f t="shared" si="62"/>
        <v>TPFHxS</v>
      </c>
      <c r="AF34" s="229" t="str">
        <f t="shared" si="62"/>
        <v>PFOA</v>
      </c>
      <c r="AG34" s="229" t="str">
        <f t="shared" si="62"/>
        <v>PFNA</v>
      </c>
      <c r="AH34" s="261" t="s">
        <v>633</v>
      </c>
      <c r="AI34" s="86"/>
      <c r="AJ34" s="229" t="str">
        <f>AA34</f>
        <v>Sample ID</v>
      </c>
      <c r="AK34" s="229" t="str">
        <f t="shared" ref="AK34:AQ34" si="63">AB34</f>
        <v>HFPO-DA</v>
      </c>
      <c r="AL34" s="229" t="str">
        <f t="shared" si="63"/>
        <v>PFBS</v>
      </c>
      <c r="AM34" s="229" t="str">
        <f t="shared" si="63"/>
        <v>PFHxS</v>
      </c>
      <c r="AN34" s="229" t="str">
        <f t="shared" si="63"/>
        <v>TPFHxS</v>
      </c>
      <c r="AO34" s="229" t="str">
        <f t="shared" si="63"/>
        <v>PFOA</v>
      </c>
      <c r="AP34" s="229" t="str">
        <f t="shared" si="63"/>
        <v>PFNA</v>
      </c>
      <c r="AQ34" s="229" t="str">
        <f t="shared" si="63"/>
        <v>Sum</v>
      </c>
      <c r="AR34" s="86"/>
      <c r="AS34" s="229" t="s">
        <v>94</v>
      </c>
      <c r="AT34" s="229" t="str">
        <f t="shared" ref="AT34:AZ34" si="64">S3</f>
        <v>HFPO-DA</v>
      </c>
      <c r="AU34" s="229" t="str">
        <f t="shared" si="64"/>
        <v>PFBS</v>
      </c>
      <c r="AV34" s="229" t="str">
        <f t="shared" si="64"/>
        <v>PFHxS</v>
      </c>
      <c r="AW34" s="229" t="str">
        <f t="shared" si="64"/>
        <v>TPFHxS</v>
      </c>
      <c r="AX34" s="229" t="str">
        <f t="shared" si="64"/>
        <v>PFOA</v>
      </c>
      <c r="AY34" s="229" t="str">
        <f t="shared" si="64"/>
        <v>PFNA</v>
      </c>
      <c r="AZ34" s="261" t="str">
        <f t="shared" si="64"/>
        <v>Sum</v>
      </c>
      <c r="BG34" s="229" t="str">
        <f>AS34</f>
        <v>Sample ID</v>
      </c>
      <c r="BH34" s="229" t="str">
        <f t="shared" ref="BH34:BN34" si="65">AT34</f>
        <v>HFPO-DA</v>
      </c>
      <c r="BI34" s="229" t="str">
        <f t="shared" si="65"/>
        <v>PFBS</v>
      </c>
      <c r="BJ34" s="229" t="str">
        <f t="shared" si="65"/>
        <v>PFHxS</v>
      </c>
      <c r="BK34" s="229" t="str">
        <f t="shared" si="65"/>
        <v>TPFHxS</v>
      </c>
      <c r="BL34" s="229" t="str">
        <f t="shared" si="65"/>
        <v>PFOA</v>
      </c>
      <c r="BM34" s="229" t="str">
        <f t="shared" si="65"/>
        <v>PFNA</v>
      </c>
      <c r="BN34" s="229" t="str">
        <f t="shared" si="65"/>
        <v>Sum</v>
      </c>
    </row>
    <row r="35" spans="1:66" ht="17" x14ac:dyDescent="0.35">
      <c r="A35" s="8">
        <v>5</v>
      </c>
      <c r="B35" s="8">
        <v>10</v>
      </c>
      <c r="C35" s="74">
        <v>0</v>
      </c>
      <c r="D35" s="439" t="s">
        <v>568</v>
      </c>
      <c r="E35" s="76">
        <v>766.2</v>
      </c>
      <c r="F35" s="76">
        <v>263.39999999999998</v>
      </c>
      <c r="G35" s="76">
        <v>29</v>
      </c>
      <c r="H35" s="76">
        <v>43.6</v>
      </c>
      <c r="I35" s="76">
        <v>78</v>
      </c>
      <c r="J35" s="76">
        <v>27.8</v>
      </c>
      <c r="K35" s="76">
        <v>637.6</v>
      </c>
      <c r="L35" s="76">
        <v>705.8</v>
      </c>
      <c r="M35" s="76">
        <v>516.4</v>
      </c>
      <c r="N35" s="76">
        <v>526.6</v>
      </c>
      <c r="O35" s="76">
        <v>518.6</v>
      </c>
      <c r="P35" s="196" t="s">
        <v>319</v>
      </c>
      <c r="R35" s="442" t="str">
        <f>D82</f>
        <v>102 S2 C1 D, AA</v>
      </c>
      <c r="S35" s="8">
        <f t="shared" ref="S35:X36" si="66">E82</f>
        <v>734.4</v>
      </c>
      <c r="T35" s="8">
        <f t="shared" si="66"/>
        <v>75.2</v>
      </c>
      <c r="U35" s="8">
        <f t="shared" si="66"/>
        <v>8.6</v>
      </c>
      <c r="V35" s="8">
        <f>H82</f>
        <v>15.6</v>
      </c>
      <c r="W35" s="8">
        <f t="shared" si="66"/>
        <v>0</v>
      </c>
      <c r="X35" s="8">
        <f>J82</f>
        <v>0</v>
      </c>
      <c r="Y35" s="8">
        <f>SUM(S35:X35)</f>
        <v>833.80000000000007</v>
      </c>
      <c r="AA35" s="442" t="str">
        <f>R35</f>
        <v>102 S2 C1 D, AA</v>
      </c>
      <c r="AB35" s="96">
        <f>IF(S35&lt;20, 0, S35*$AT$5)</f>
        <v>36.72</v>
      </c>
      <c r="AC35" s="96">
        <f t="shared" ref="AC35:AG50" si="67">IF(T35&lt;20, 0, T35*$AT$5)</f>
        <v>3.7600000000000002</v>
      </c>
      <c r="AD35" s="96">
        <f t="shared" si="67"/>
        <v>0</v>
      </c>
      <c r="AE35" s="96">
        <f t="shared" si="67"/>
        <v>0</v>
      </c>
      <c r="AF35" s="96">
        <f t="shared" si="67"/>
        <v>0</v>
      </c>
      <c r="AG35" s="96">
        <f t="shared" si="67"/>
        <v>0</v>
      </c>
      <c r="AH35" s="104">
        <f>SUM(AB35:AG35)</f>
        <v>40.479999999999997</v>
      </c>
      <c r="AI35" s="96">
        <f>AVERAGE(AH35:AH42)</f>
        <v>304.05250000000001</v>
      </c>
      <c r="AJ35" s="442" t="str">
        <f>AA35</f>
        <v>102 S2 C1 D, AA</v>
      </c>
      <c r="AK35" s="96">
        <f>AB35/$AV$13</f>
        <v>403.51648351648345</v>
      </c>
      <c r="AL35" s="96">
        <f t="shared" ref="AL35:AP36" si="68">AC35/$AV$13</f>
        <v>41.318681318681314</v>
      </c>
      <c r="AM35" s="96">
        <f t="shared" si="68"/>
        <v>0</v>
      </c>
      <c r="AN35" s="96">
        <f t="shared" si="68"/>
        <v>0</v>
      </c>
      <c r="AO35" s="96">
        <f t="shared" si="68"/>
        <v>0</v>
      </c>
      <c r="AP35" s="96">
        <f t="shared" si="68"/>
        <v>0</v>
      </c>
      <c r="AQ35" s="96">
        <f>SUM(AK35:AL35,AN35:AP35)</f>
        <v>444.83516483516473</v>
      </c>
      <c r="AR35" s="96">
        <f>AVERAGE(AQ35:AQ42)</f>
        <v>5122.5200142323429</v>
      </c>
      <c r="AS35" s="451" t="str">
        <f t="shared" ref="AS35:AS60" si="69">R35</f>
        <v>102 S2 C1 D, AA</v>
      </c>
      <c r="AT35" s="96">
        <f t="shared" ref="AT35:AY60" si="70">AB35/AK5*100</f>
        <v>0.57842288872298253</v>
      </c>
      <c r="AU35" s="96">
        <f t="shared" si="70"/>
        <v>7.6282707935503444E-2</v>
      </c>
      <c r="AV35" s="96">
        <f t="shared" si="70"/>
        <v>0</v>
      </c>
      <c r="AW35" s="96">
        <f t="shared" si="70"/>
        <v>0</v>
      </c>
      <c r="AX35" s="96">
        <f t="shared" si="70"/>
        <v>0</v>
      </c>
      <c r="AY35" s="96">
        <f t="shared" si="70"/>
        <v>0</v>
      </c>
      <c r="AZ35" s="104">
        <f t="shared" ref="AZ35:AZ60" si="71">AH35/AQ4*100</f>
        <v>0.15859052576202992</v>
      </c>
      <c r="BG35" s="442" t="s">
        <v>642</v>
      </c>
      <c r="BH35" s="96">
        <f t="shared" ref="BH35:BN35" si="72">AVERAGE(AT35:AT43)</f>
        <v>1.7992338194430435</v>
      </c>
      <c r="BI35" s="96">
        <f t="shared" si="72"/>
        <v>0.33261243394828355</v>
      </c>
      <c r="BJ35" s="96">
        <f t="shared" si="72"/>
        <v>0.10756823684483369</v>
      </c>
      <c r="BK35" s="96">
        <f t="shared" si="72"/>
        <v>0.12146616251171483</v>
      </c>
      <c r="BL35" s="96">
        <f t="shared" si="72"/>
        <v>0.20027185515036663</v>
      </c>
      <c r="BM35" s="96">
        <f t="shared" si="72"/>
        <v>9.4727913766105898E-2</v>
      </c>
      <c r="BN35" s="96">
        <f t="shared" si="72"/>
        <v>0.62883659508352008</v>
      </c>
    </row>
    <row r="36" spans="1:66" ht="17" x14ac:dyDescent="0.35">
      <c r="A36" s="8">
        <v>5</v>
      </c>
      <c r="B36" s="8">
        <v>10</v>
      </c>
      <c r="C36" s="74">
        <v>0</v>
      </c>
      <c r="D36" s="439" t="s">
        <v>569</v>
      </c>
      <c r="E36" s="76">
        <v>1376</v>
      </c>
      <c r="F36" s="76">
        <v>494.4</v>
      </c>
      <c r="G36" s="76">
        <v>62</v>
      </c>
      <c r="H36" s="76">
        <v>99.8</v>
      </c>
      <c r="I36" s="76">
        <v>120.8</v>
      </c>
      <c r="J36" s="76">
        <v>80.400000000000006</v>
      </c>
      <c r="K36" s="76">
        <v>565.79999999999995</v>
      </c>
      <c r="L36" s="76">
        <v>604.4</v>
      </c>
      <c r="M36" s="76">
        <v>498.4</v>
      </c>
      <c r="N36" s="76">
        <v>494</v>
      </c>
      <c r="O36" s="76">
        <v>515.20000000000005</v>
      </c>
      <c r="P36" s="196" t="s">
        <v>319</v>
      </c>
      <c r="R36" s="442" t="str">
        <f t="shared" ref="R36" si="73">D83</f>
        <v>112 S3 C1 D, AA</v>
      </c>
      <c r="S36" s="8">
        <f t="shared" si="66"/>
        <v>720</v>
      </c>
      <c r="T36" s="8">
        <f t="shared" si="66"/>
        <v>82.4</v>
      </c>
      <c r="U36" s="8">
        <f t="shared" si="66"/>
        <v>7.6</v>
      </c>
      <c r="V36" s="8">
        <f t="shared" si="66"/>
        <v>7.6</v>
      </c>
      <c r="W36" s="8">
        <f t="shared" si="66"/>
        <v>16.600000000000001</v>
      </c>
      <c r="X36" s="8">
        <f t="shared" si="66"/>
        <v>10.199999999999999</v>
      </c>
      <c r="Y36" s="8">
        <f t="shared" ref="Y36:Y60" si="74">SUM(S36:X36)</f>
        <v>844.40000000000009</v>
      </c>
      <c r="AA36" s="444" t="str">
        <f t="shared" ref="AA36:AA60" si="75">R36</f>
        <v>112 S3 C1 D, AA</v>
      </c>
      <c r="AB36" s="107">
        <f>IF(S36&lt;20, 0, S36*$AT$5)</f>
        <v>36</v>
      </c>
      <c r="AC36" s="107">
        <f t="shared" si="67"/>
        <v>4.12</v>
      </c>
      <c r="AD36" s="107">
        <f t="shared" si="67"/>
        <v>0</v>
      </c>
      <c r="AE36" s="107">
        <f t="shared" si="67"/>
        <v>0</v>
      </c>
      <c r="AF36" s="107">
        <f t="shared" si="67"/>
        <v>0</v>
      </c>
      <c r="AG36" s="108">
        <f t="shared" si="67"/>
        <v>0</v>
      </c>
      <c r="AH36" s="152">
        <f t="shared" ref="AH36:AH49" si="76">SUM(AB36:AG36)</f>
        <v>40.119999999999997</v>
      </c>
      <c r="AI36" s="96">
        <f>STDEVA(AH35:AH42)</f>
        <v>379.2704938901976</v>
      </c>
      <c r="AJ36" s="444" t="str">
        <f t="shared" ref="AJ36:AJ60" si="77">AA36</f>
        <v>112 S3 C1 D, AA</v>
      </c>
      <c r="AK36" s="107">
        <f t="shared" ref="AK36" si="78">AB36/$AV$13</f>
        <v>395.60439560439556</v>
      </c>
      <c r="AL36" s="107">
        <f t="shared" si="68"/>
        <v>45.27472527472527</v>
      </c>
      <c r="AM36" s="107">
        <f t="shared" si="68"/>
        <v>0</v>
      </c>
      <c r="AN36" s="107">
        <f t="shared" si="68"/>
        <v>0</v>
      </c>
      <c r="AO36" s="107">
        <f t="shared" si="68"/>
        <v>0</v>
      </c>
      <c r="AP36" s="107">
        <f t="shared" si="68"/>
        <v>0</v>
      </c>
      <c r="AQ36" s="107">
        <f>SUM(AK36:AL36,AN36:AP36)</f>
        <v>440.87912087912082</v>
      </c>
      <c r="AR36" s="96">
        <f>STDEVA(AQ35:AQ42)</f>
        <v>6865.1006192647592</v>
      </c>
      <c r="AS36" s="452" t="str">
        <f t="shared" si="69"/>
        <v>112 S3 C1 D, AA</v>
      </c>
      <c r="AT36" s="107">
        <f t="shared" si="70"/>
        <v>0.56705362668676595</v>
      </c>
      <c r="AU36" s="107">
        <f t="shared" si="70"/>
        <v>8.3582359399357667E-2</v>
      </c>
      <c r="AV36" s="107">
        <f t="shared" si="70"/>
        <v>0</v>
      </c>
      <c r="AW36" s="107">
        <f t="shared" si="70"/>
        <v>0</v>
      </c>
      <c r="AX36" s="107">
        <f t="shared" si="70"/>
        <v>0</v>
      </c>
      <c r="AY36" s="107">
        <f t="shared" si="70"/>
        <v>0</v>
      </c>
      <c r="AZ36" s="152">
        <f t="shared" si="71"/>
        <v>0.15717229090589957</v>
      </c>
      <c r="BA36" s="96">
        <f>AVERAGE(AZ35:AZ42)</f>
        <v>0.66349116737034275</v>
      </c>
      <c r="BB36" s="96">
        <f>STDEVA(AZ35:AZ42)</f>
        <v>0.79717656377342383</v>
      </c>
      <c r="BG36" s="442" t="s">
        <v>644</v>
      </c>
      <c r="BH36" s="96">
        <f t="shared" ref="BH36:BN36" si="79">AVERAGE(AT44:AT45)</f>
        <v>2.4394364015457848</v>
      </c>
      <c r="BI36" s="96">
        <f t="shared" si="79"/>
        <v>0.50840404756486735</v>
      </c>
      <c r="BJ36" s="96">
        <f t="shared" si="79"/>
        <v>0.13328498772601122</v>
      </c>
      <c r="BK36" s="96">
        <f t="shared" si="79"/>
        <v>0.15536844360440766</v>
      </c>
      <c r="BL36" s="96">
        <f t="shared" si="79"/>
        <v>0.26350719875098083</v>
      </c>
      <c r="BM36" s="96">
        <f t="shared" si="79"/>
        <v>0.12293519891792623</v>
      </c>
      <c r="BN36" s="96">
        <f t="shared" si="79"/>
        <v>0.72208069093892724</v>
      </c>
    </row>
    <row r="37" spans="1:66" ht="17.5" thickBot="1" x14ac:dyDescent="0.4">
      <c r="A37" s="8"/>
      <c r="B37" s="8"/>
      <c r="C37" s="74">
        <v>0</v>
      </c>
      <c r="D37" s="439" t="s">
        <v>1446</v>
      </c>
      <c r="E37" s="76" t="e">
        <v>#DIV/0!</v>
      </c>
      <c r="F37" s="76" t="e">
        <v>#DIV/0!</v>
      </c>
      <c r="G37" s="76" t="e">
        <v>#DIV/0!</v>
      </c>
      <c r="H37" s="76" t="e">
        <v>#DIV/0!</v>
      </c>
      <c r="I37" s="76" t="e">
        <v>#DIV/0!</v>
      </c>
      <c r="J37" s="76" t="e">
        <v>#DIV/0!</v>
      </c>
      <c r="K37" s="76" t="e">
        <v>#DIV/0!</v>
      </c>
      <c r="L37" s="76" t="e">
        <v>#DIV/0!</v>
      </c>
      <c r="M37" s="76" t="e">
        <v>#DIV/0!</v>
      </c>
      <c r="N37" s="76" t="e">
        <v>#DIV/0!</v>
      </c>
      <c r="O37" s="76" t="e">
        <v>#DIV/0!</v>
      </c>
      <c r="P37" s="196" t="s">
        <v>319</v>
      </c>
      <c r="R37" s="442" t="str">
        <f t="shared" ref="R37:X39" si="80">D95</f>
        <v>94 S1 C2 D, AA</v>
      </c>
      <c r="S37" s="8">
        <f t="shared" si="80"/>
        <v>1956.4</v>
      </c>
      <c r="T37" s="8">
        <f t="shared" si="80"/>
        <v>256.39999999999998</v>
      </c>
      <c r="U37" s="8">
        <f t="shared" si="80"/>
        <v>58.8</v>
      </c>
      <c r="V37" s="8">
        <f t="shared" si="80"/>
        <v>79.2</v>
      </c>
      <c r="W37" s="8">
        <f t="shared" si="80"/>
        <v>98.6</v>
      </c>
      <c r="X37" s="8">
        <f t="shared" si="80"/>
        <v>45.2</v>
      </c>
      <c r="Y37" s="8">
        <f t="shared" ref="Y37:Y42" si="81">SUM(S37:X37)</f>
        <v>2494.6</v>
      </c>
      <c r="AA37" s="442" t="str">
        <f t="shared" si="75"/>
        <v>94 S1 C2 D, AA</v>
      </c>
      <c r="AB37" s="96">
        <f t="shared" ref="AB37:AG60" si="82">IF(S37&lt;20, 0, S37*$AT$5)</f>
        <v>97.820000000000007</v>
      </c>
      <c r="AC37" s="96">
        <f t="shared" si="67"/>
        <v>12.82</v>
      </c>
      <c r="AD37" s="96">
        <f t="shared" si="67"/>
        <v>2.94</v>
      </c>
      <c r="AE37" s="96">
        <f t="shared" si="67"/>
        <v>3.9600000000000004</v>
      </c>
      <c r="AF37" s="96">
        <f t="shared" si="67"/>
        <v>4.93</v>
      </c>
      <c r="AG37" s="96">
        <f t="shared" si="67"/>
        <v>2.2600000000000002</v>
      </c>
      <c r="AH37" s="104">
        <f t="shared" si="76"/>
        <v>124.73</v>
      </c>
      <c r="AI37" s="96"/>
      <c r="AJ37" s="442" t="str">
        <f t="shared" si="77"/>
        <v>94 S1 C2 D, AA</v>
      </c>
      <c r="AK37" s="96">
        <f>AB37/$AV$15</f>
        <v>1340</v>
      </c>
      <c r="AL37" s="96">
        <f t="shared" ref="AL37:AP39" si="83">AC37/$AV$15</f>
        <v>175.61643835616437</v>
      </c>
      <c r="AM37" s="96">
        <f t="shared" si="83"/>
        <v>40.273972602739718</v>
      </c>
      <c r="AN37" s="96">
        <f t="shared" si="83"/>
        <v>54.246575342465754</v>
      </c>
      <c r="AO37" s="96">
        <f t="shared" si="83"/>
        <v>67.534246575342451</v>
      </c>
      <c r="AP37" s="96">
        <f t="shared" si="83"/>
        <v>30.958904109589039</v>
      </c>
      <c r="AQ37" s="96">
        <f>SUM(AK37:AL37,AN37:AP37)</f>
        <v>1668.3561643835615</v>
      </c>
      <c r="AR37" s="95"/>
      <c r="AS37" s="451" t="str">
        <f t="shared" si="69"/>
        <v>94 S1 C2 D, AA</v>
      </c>
      <c r="AT37" s="96">
        <f t="shared" si="70"/>
        <v>0.86689799094260434</v>
      </c>
      <c r="AU37" s="96">
        <f t="shared" si="70"/>
        <v>0.14609642018350635</v>
      </c>
      <c r="AV37" s="96">
        <f t="shared" si="70"/>
        <v>5.9930636776191128E-2</v>
      </c>
      <c r="AW37" s="96">
        <f t="shared" si="70"/>
        <v>6.7362660362059373E-2</v>
      </c>
      <c r="AX37" s="96">
        <f t="shared" si="70"/>
        <v>6.5943873356443639E-2</v>
      </c>
      <c r="AY37" s="96">
        <f t="shared" si="70"/>
        <v>3.1794597975648993E-2</v>
      </c>
      <c r="AZ37" s="104">
        <f t="shared" si="71"/>
        <v>0.48863310242895702</v>
      </c>
      <c r="BA37" s="96"/>
      <c r="BB37" s="96"/>
      <c r="BG37" s="443" t="s">
        <v>646</v>
      </c>
      <c r="BH37" s="263">
        <f t="shared" ref="BH37:BN37" si="84">AVERAGE(AT46:AT47)</f>
        <v>1.758512803530784</v>
      </c>
      <c r="BI37" s="263">
        <f t="shared" si="84"/>
        <v>0.37365728205916726</v>
      </c>
      <c r="BJ37" s="263">
        <f t="shared" si="84"/>
        <v>0.1288829419661621</v>
      </c>
      <c r="BK37" s="263">
        <f t="shared" si="84"/>
        <v>0.14139972394516429</v>
      </c>
      <c r="BL37" s="263">
        <f t="shared" si="84"/>
        <v>0.24662343870035752</v>
      </c>
      <c r="BM37" s="263">
        <f t="shared" si="84"/>
        <v>7.6552814133635877E-2</v>
      </c>
      <c r="BN37" s="263">
        <f t="shared" si="84"/>
        <v>0.71372297368330262</v>
      </c>
    </row>
    <row r="38" spans="1:66" ht="17" x14ac:dyDescent="0.35">
      <c r="A38" s="8"/>
      <c r="B38" s="8"/>
      <c r="C38" s="74">
        <v>0</v>
      </c>
      <c r="D38" s="439" t="s">
        <v>1447</v>
      </c>
      <c r="E38" s="76" t="e">
        <v>#DIV/0!</v>
      </c>
      <c r="F38" s="76" t="e">
        <v>#DIV/0!</v>
      </c>
      <c r="G38" s="76" t="e">
        <v>#DIV/0!</v>
      </c>
      <c r="H38" s="76" t="e">
        <v>#DIV/0!</v>
      </c>
      <c r="I38" s="76" t="e">
        <v>#DIV/0!</v>
      </c>
      <c r="J38" s="76" t="e">
        <v>#DIV/0!</v>
      </c>
      <c r="K38" s="76" t="e">
        <v>#DIV/0!</v>
      </c>
      <c r="L38" s="76" t="e">
        <v>#DIV/0!</v>
      </c>
      <c r="M38" s="76" t="e">
        <v>#DIV/0!</v>
      </c>
      <c r="N38" s="76" t="e">
        <v>#DIV/0!</v>
      </c>
      <c r="O38" s="76" t="e">
        <v>#DIV/0!</v>
      </c>
      <c r="P38" s="196" t="s">
        <v>1453</v>
      </c>
      <c r="R38" s="442" t="str">
        <f t="shared" si="80"/>
        <v>104 S2 C2 D, AA</v>
      </c>
      <c r="S38" s="8">
        <f t="shared" si="80"/>
        <v>1533.8</v>
      </c>
      <c r="T38" s="8">
        <f t="shared" si="80"/>
        <v>197.6</v>
      </c>
      <c r="U38" s="8">
        <f t="shared" si="80"/>
        <v>34.6</v>
      </c>
      <c r="V38" s="8">
        <f t="shared" si="80"/>
        <v>46.2</v>
      </c>
      <c r="W38" s="8">
        <f t="shared" si="80"/>
        <v>49.4</v>
      </c>
      <c r="X38" s="8">
        <f t="shared" si="80"/>
        <v>54.2</v>
      </c>
      <c r="Y38" s="8">
        <f t="shared" si="81"/>
        <v>1915.8</v>
      </c>
      <c r="AA38" s="442" t="str">
        <f t="shared" si="75"/>
        <v>104 S2 C2 D, AA</v>
      </c>
      <c r="AB38" s="96">
        <f t="shared" si="82"/>
        <v>76.69</v>
      </c>
      <c r="AC38" s="96">
        <f t="shared" si="67"/>
        <v>9.8800000000000008</v>
      </c>
      <c r="AD38" s="96">
        <f t="shared" si="67"/>
        <v>1.7300000000000002</v>
      </c>
      <c r="AE38" s="96">
        <f t="shared" si="67"/>
        <v>2.31</v>
      </c>
      <c r="AF38" s="96">
        <f t="shared" si="67"/>
        <v>2.4700000000000002</v>
      </c>
      <c r="AG38" s="96">
        <f t="shared" si="67"/>
        <v>2.7100000000000004</v>
      </c>
      <c r="AH38" s="104">
        <f t="shared" si="76"/>
        <v>95.789999999999992</v>
      </c>
      <c r="AI38" s="96"/>
      <c r="AJ38" s="442" t="str">
        <f t="shared" si="77"/>
        <v>104 S2 C2 D, AA</v>
      </c>
      <c r="AK38" s="96">
        <f t="shared" ref="AK38:AK39" si="85">AB38/$AV$15</f>
        <v>1050.5479452054792</v>
      </c>
      <c r="AL38" s="96">
        <f t="shared" si="83"/>
        <v>135.34246575342465</v>
      </c>
      <c r="AM38" s="96">
        <f t="shared" si="83"/>
        <v>23.698630136986303</v>
      </c>
      <c r="AN38" s="96">
        <f t="shared" si="83"/>
        <v>31.643835616438352</v>
      </c>
      <c r="AO38" s="96">
        <f t="shared" si="83"/>
        <v>33.835616438356162</v>
      </c>
      <c r="AP38" s="96">
        <f t="shared" si="83"/>
        <v>37.12328767123288</v>
      </c>
      <c r="AQ38" s="96">
        <f t="shared" ref="AQ38:AQ60" si="86">SUM(AK38:AL38,AN38:AP38)</f>
        <v>1288.4931506849312</v>
      </c>
      <c r="AR38" s="95"/>
      <c r="AS38" s="451" t="str">
        <f t="shared" si="69"/>
        <v>104 S2 C2 D, AA</v>
      </c>
      <c r="AT38" s="96">
        <f t="shared" si="70"/>
        <v>0.67903942867194766</v>
      </c>
      <c r="AU38" s="96">
        <f t="shared" si="70"/>
        <v>0.11259982270459098</v>
      </c>
      <c r="AV38" s="96">
        <f t="shared" si="70"/>
        <v>3.5266182172335056E-2</v>
      </c>
      <c r="AW38" s="96">
        <f t="shared" si="70"/>
        <v>3.9295699285739102E-2</v>
      </c>
      <c r="AX38" s="96">
        <f t="shared" si="70"/>
        <v>3.3036338488034077E-2</v>
      </c>
      <c r="AY38" s="96">
        <f t="shared" si="70"/>
        <v>3.812165666749439E-2</v>
      </c>
      <c r="AZ38" s="104">
        <f t="shared" si="71"/>
        <v>0.21086384758974161</v>
      </c>
      <c r="BA38" s="96"/>
      <c r="BB38" s="96"/>
      <c r="BG38" s="442" t="s">
        <v>648</v>
      </c>
      <c r="BH38" s="96" t="e">
        <f>AVERAGE(#REF!)</f>
        <v>#REF!</v>
      </c>
      <c r="BI38" s="96" t="e">
        <f>AVERAGE(#REF!)</f>
        <v>#REF!</v>
      </c>
      <c r="BJ38" s="96" t="e">
        <f>AVERAGE(#REF!)</f>
        <v>#REF!</v>
      </c>
      <c r="BK38" s="96" t="e">
        <f>AVERAGE(#REF!)</f>
        <v>#REF!</v>
      </c>
      <c r="BL38" s="96" t="e">
        <f>AVERAGE(#REF!)</f>
        <v>#REF!</v>
      </c>
      <c r="BM38" s="96" t="e">
        <f>AVERAGE(#REF!)</f>
        <v>#REF!</v>
      </c>
      <c r="BN38" s="96" t="e">
        <f>AVERAGE(#REF!)</f>
        <v>#REF!</v>
      </c>
    </row>
    <row r="39" spans="1:66" ht="17" x14ac:dyDescent="0.35">
      <c r="A39" s="8"/>
      <c r="B39" s="8"/>
      <c r="C39" s="74">
        <v>0</v>
      </c>
      <c r="D39" s="439" t="s">
        <v>196</v>
      </c>
      <c r="E39" s="76" t="e">
        <v>#DIV/0!</v>
      </c>
      <c r="F39" s="76" t="e">
        <v>#DIV/0!</v>
      </c>
      <c r="G39" s="76" t="e">
        <v>#DIV/0!</v>
      </c>
      <c r="H39" s="76" t="e">
        <v>#DIV/0!</v>
      </c>
      <c r="I39" s="76" t="e">
        <v>#DIV/0!</v>
      </c>
      <c r="J39" s="76" t="e">
        <v>#DIV/0!</v>
      </c>
      <c r="K39" s="76" t="e">
        <v>#DIV/0!</v>
      </c>
      <c r="L39" s="76" t="e">
        <v>#DIV/0!</v>
      </c>
      <c r="M39" s="76" t="e">
        <v>#DIV/0!</v>
      </c>
      <c r="N39" s="76" t="e">
        <v>#DIV/0!</v>
      </c>
      <c r="O39" s="76" t="e">
        <v>#DIV/0!</v>
      </c>
      <c r="P39" s="196" t="s">
        <v>108</v>
      </c>
      <c r="R39" s="442" t="str">
        <f t="shared" si="80"/>
        <v>114 S3 C2 D, AA</v>
      </c>
      <c r="S39" s="8">
        <f t="shared" si="80"/>
        <v>2584.1999999999998</v>
      </c>
      <c r="T39" s="8">
        <f t="shared" si="80"/>
        <v>279.60000000000002</v>
      </c>
      <c r="U39" s="8">
        <f t="shared" si="80"/>
        <v>0</v>
      </c>
      <c r="V39" s="8">
        <f t="shared" si="80"/>
        <v>85.4</v>
      </c>
      <c r="W39" s="8">
        <f t="shared" si="80"/>
        <v>106.4</v>
      </c>
      <c r="X39" s="8">
        <f t="shared" si="80"/>
        <v>85.2</v>
      </c>
      <c r="Y39" s="8">
        <f t="shared" si="81"/>
        <v>3140.7999999999997</v>
      </c>
      <c r="AA39" s="444" t="str">
        <f t="shared" si="75"/>
        <v>114 S3 C2 D, AA</v>
      </c>
      <c r="AB39" s="107">
        <f t="shared" si="82"/>
        <v>129.21</v>
      </c>
      <c r="AC39" s="107">
        <f t="shared" si="67"/>
        <v>13.980000000000002</v>
      </c>
      <c r="AD39" s="107">
        <f t="shared" si="67"/>
        <v>0</v>
      </c>
      <c r="AE39" s="107">
        <f t="shared" si="67"/>
        <v>4.2700000000000005</v>
      </c>
      <c r="AF39" s="107">
        <f t="shared" si="67"/>
        <v>5.32</v>
      </c>
      <c r="AG39" s="108">
        <f t="shared" si="67"/>
        <v>4.2600000000000007</v>
      </c>
      <c r="AH39" s="152">
        <f t="shared" si="76"/>
        <v>157.04</v>
      </c>
      <c r="AI39" s="96"/>
      <c r="AJ39" s="444" t="str">
        <f t="shared" si="77"/>
        <v>114 S3 C2 D, AA</v>
      </c>
      <c r="AK39" s="107">
        <f t="shared" si="85"/>
        <v>1769.9999999999998</v>
      </c>
      <c r="AL39" s="107">
        <f t="shared" si="83"/>
        <v>191.50684931506851</v>
      </c>
      <c r="AM39" s="107">
        <f t="shared" si="83"/>
        <v>0</v>
      </c>
      <c r="AN39" s="107">
        <f t="shared" si="83"/>
        <v>58.493150684931507</v>
      </c>
      <c r="AO39" s="107">
        <f t="shared" si="83"/>
        <v>72.876712328767113</v>
      </c>
      <c r="AP39" s="107">
        <f t="shared" si="83"/>
        <v>58.356164383561648</v>
      </c>
      <c r="AQ39" s="107">
        <f t="shared" si="86"/>
        <v>2151.2328767123286</v>
      </c>
      <c r="AR39" s="95"/>
      <c r="AS39" s="452" t="str">
        <f t="shared" si="69"/>
        <v>114 S3 C2 D, AA</v>
      </c>
      <c r="AT39" s="107">
        <f t="shared" si="70"/>
        <v>1.1436863948551039</v>
      </c>
      <c r="AU39" s="107">
        <f t="shared" si="70"/>
        <v>0.15931930573959979</v>
      </c>
      <c r="AV39" s="107">
        <f t="shared" si="70"/>
        <v>0</v>
      </c>
      <c r="AW39" s="107">
        <f t="shared" si="70"/>
        <v>7.2639748862758508E-2</v>
      </c>
      <c r="AX39" s="107">
        <f t="shared" si="70"/>
        <v>7.1167477806902329E-2</v>
      </c>
      <c r="AY39" s="107">
        <f t="shared" si="70"/>
        <v>5.9931335283600874E-2</v>
      </c>
      <c r="AZ39" s="152">
        <f t="shared" si="71"/>
        <v>0.34561515369148038</v>
      </c>
      <c r="BA39" s="96"/>
      <c r="BB39" s="96"/>
      <c r="BG39" s="442" t="s">
        <v>650</v>
      </c>
      <c r="BH39" s="96">
        <f t="shared" ref="BH39:BN39" si="87">AVERAGE(AT48:AT48)</f>
        <v>2.0515828836726846</v>
      </c>
      <c r="BI39" s="96">
        <f t="shared" si="87"/>
        <v>0.4377943894068444</v>
      </c>
      <c r="BJ39" s="96">
        <f t="shared" si="87"/>
        <v>0.1799568520156391</v>
      </c>
      <c r="BK39" s="96">
        <f t="shared" si="87"/>
        <v>0.20054169506679437</v>
      </c>
      <c r="BL39" s="96">
        <f t="shared" si="87"/>
        <v>0.71688291930190606</v>
      </c>
      <c r="BM39" s="96">
        <f t="shared" si="87"/>
        <v>0.13146588859004804</v>
      </c>
      <c r="BN39" s="96">
        <f t="shared" si="87"/>
        <v>0.68851099154407436</v>
      </c>
    </row>
    <row r="40" spans="1:66" ht="17.5" thickBot="1" x14ac:dyDescent="0.4">
      <c r="A40" s="8"/>
      <c r="B40" s="8"/>
      <c r="C40" s="74">
        <v>0</v>
      </c>
      <c r="D40" s="439" t="s">
        <v>198</v>
      </c>
      <c r="E40" s="76" t="e">
        <v>#DIV/0!</v>
      </c>
      <c r="F40" s="76" t="e">
        <v>#DIV/0!</v>
      </c>
      <c r="G40" s="76" t="e">
        <v>#DIV/0!</v>
      </c>
      <c r="H40" s="76" t="e">
        <v>#DIV/0!</v>
      </c>
      <c r="I40" s="76" t="e">
        <v>#DIV/0!</v>
      </c>
      <c r="J40" s="76" t="e">
        <v>#DIV/0!</v>
      </c>
      <c r="K40" s="76" t="e">
        <v>#DIV/0!</v>
      </c>
      <c r="L40" s="76" t="e">
        <v>#DIV/0!</v>
      </c>
      <c r="M40" s="76" t="e">
        <v>#DIV/0!</v>
      </c>
      <c r="N40" s="76" t="e">
        <v>#DIV/0!</v>
      </c>
      <c r="O40" s="76" t="e">
        <v>#DIV/0!</v>
      </c>
      <c r="P40" s="196" t="s">
        <v>1454</v>
      </c>
      <c r="R40" s="442" t="str">
        <f t="shared" ref="R40:X40" si="88">D112</f>
        <v>96 S1 C3 D, AA</v>
      </c>
      <c r="S40" s="8">
        <f t="shared" si="88"/>
        <v>16402</v>
      </c>
      <c r="T40" s="8">
        <f t="shared" si="88"/>
        <v>2954</v>
      </c>
      <c r="U40" s="8">
        <f t="shared" si="88"/>
        <v>656.2</v>
      </c>
      <c r="V40" s="8">
        <f t="shared" si="88"/>
        <v>813</v>
      </c>
      <c r="W40" s="8">
        <f t="shared" si="88"/>
        <v>1592.6</v>
      </c>
      <c r="X40" s="8">
        <f t="shared" si="88"/>
        <v>673.4</v>
      </c>
      <c r="Y40" s="8">
        <f t="shared" si="81"/>
        <v>23091.200000000001</v>
      </c>
      <c r="AA40" s="442" t="str">
        <f t="shared" si="75"/>
        <v>96 S1 C3 D, AA</v>
      </c>
      <c r="AB40" s="96">
        <f t="shared" si="82"/>
        <v>820.1</v>
      </c>
      <c r="AC40" s="96">
        <f t="shared" si="67"/>
        <v>147.70000000000002</v>
      </c>
      <c r="AD40" s="96">
        <f t="shared" si="67"/>
        <v>32.81</v>
      </c>
      <c r="AE40" s="96">
        <f t="shared" si="67"/>
        <v>40.650000000000006</v>
      </c>
      <c r="AF40" s="96">
        <f t="shared" si="67"/>
        <v>79.63</v>
      </c>
      <c r="AG40" s="96">
        <f t="shared" si="67"/>
        <v>33.67</v>
      </c>
      <c r="AH40" s="104">
        <f t="shared" si="76"/>
        <v>1154.5600000000004</v>
      </c>
      <c r="AI40" s="95"/>
      <c r="AJ40" s="442" t="str">
        <f t="shared" si="77"/>
        <v>96 S1 C3 D, AA</v>
      </c>
      <c r="AK40" s="96">
        <f>AB40/$AV$17</f>
        <v>14910.90909090909</v>
      </c>
      <c r="AL40" s="96">
        <f t="shared" ref="AL40:AP42" si="89">AC40/$AV$17</f>
        <v>2685.4545454545455</v>
      </c>
      <c r="AM40" s="96">
        <f t="shared" si="89"/>
        <v>596.5454545454545</v>
      </c>
      <c r="AN40" s="96">
        <f t="shared" si="89"/>
        <v>739.09090909090912</v>
      </c>
      <c r="AO40" s="96">
        <f t="shared" si="89"/>
        <v>1447.8181818181815</v>
      </c>
      <c r="AP40" s="96">
        <f t="shared" si="89"/>
        <v>612.18181818181813</v>
      </c>
      <c r="AQ40" s="96">
        <f t="shared" si="86"/>
        <v>20395.454545454544</v>
      </c>
      <c r="AR40" s="95"/>
      <c r="AS40" s="451" t="str">
        <f t="shared" si="69"/>
        <v>96 S1 C3 D, AA</v>
      </c>
      <c r="AT40" s="96">
        <f t="shared" si="70"/>
        <v>5.6800440212787136</v>
      </c>
      <c r="AU40" s="96">
        <f t="shared" si="70"/>
        <v>1.3124231989909629</v>
      </c>
      <c r="AV40" s="96">
        <f t="shared" si="70"/>
        <v>0.52110404612619743</v>
      </c>
      <c r="AW40" s="96">
        <f t="shared" si="70"/>
        <v>0.53879630022459091</v>
      </c>
      <c r="AX40" s="96">
        <f t="shared" si="70"/>
        <v>0.83004609496377091</v>
      </c>
      <c r="AY40" s="96">
        <f t="shared" si="70"/>
        <v>0.36907008123396395</v>
      </c>
      <c r="AZ40" s="104">
        <f t="shared" si="71"/>
        <v>2.5408640853064544</v>
      </c>
      <c r="BA40" s="96"/>
      <c r="BB40" s="96"/>
      <c r="BG40" s="443" t="s">
        <v>652</v>
      </c>
      <c r="BH40" s="263">
        <f t="shared" ref="BH40:BN40" si="90">AVERAGE(AT39:AT50)</f>
        <v>2.2178701623038379</v>
      </c>
      <c r="BI40" s="263">
        <f t="shared" si="90"/>
        <v>0.45104726305254988</v>
      </c>
      <c r="BJ40" s="263">
        <f t="shared" si="90"/>
        <v>0.14808743054714932</v>
      </c>
      <c r="BK40" s="263">
        <f t="shared" si="90"/>
        <v>0.16686458093925896</v>
      </c>
      <c r="BL40" s="263">
        <f t="shared" si="90"/>
        <v>0.33082366128642227</v>
      </c>
      <c r="BM40" s="263">
        <f t="shared" si="90"/>
        <v>0.12107438683970484</v>
      </c>
      <c r="BN40" s="263">
        <f t="shared" si="90"/>
        <v>0.77156380098967592</v>
      </c>
    </row>
    <row r="41" spans="1:66" ht="17" x14ac:dyDescent="0.35">
      <c r="A41" s="8"/>
      <c r="B41" s="8"/>
      <c r="C41" s="74">
        <v>0</v>
      </c>
      <c r="D41" s="439" t="s">
        <v>200</v>
      </c>
      <c r="E41" s="76" t="e">
        <v>#DIV/0!</v>
      </c>
      <c r="F41" s="76" t="e">
        <v>#DIV/0!</v>
      </c>
      <c r="G41" s="76" t="e">
        <v>#DIV/0!</v>
      </c>
      <c r="H41" s="76" t="e">
        <v>#DIV/0!</v>
      </c>
      <c r="I41" s="76" t="e">
        <v>#DIV/0!</v>
      </c>
      <c r="J41" s="76" t="e">
        <v>#DIV/0!</v>
      </c>
      <c r="K41" s="76" t="e">
        <v>#DIV/0!</v>
      </c>
      <c r="L41" s="76" t="e">
        <v>#DIV/0!</v>
      </c>
      <c r="M41" s="76" t="e">
        <v>#DIV/0!</v>
      </c>
      <c r="N41" s="76" t="e">
        <v>#DIV/0!</v>
      </c>
      <c r="O41" s="76" t="e">
        <v>#DIV/0!</v>
      </c>
      <c r="P41" s="196" t="s">
        <v>108</v>
      </c>
      <c r="R41" s="442" t="str">
        <f t="shared" ref="R41:X42" si="91">D114</f>
        <v>106 S2 C3 D, AA</v>
      </c>
      <c r="S41" s="8">
        <f t="shared" si="91"/>
        <v>4744.8</v>
      </c>
      <c r="T41" s="8">
        <f t="shared" si="91"/>
        <v>542.4</v>
      </c>
      <c r="U41" s="8">
        <f t="shared" si="91"/>
        <v>132.6</v>
      </c>
      <c r="V41" s="8">
        <f t="shared" si="91"/>
        <v>168.2</v>
      </c>
      <c r="W41" s="8">
        <f t="shared" si="91"/>
        <v>273.60000000000002</v>
      </c>
      <c r="X41" s="8">
        <f t="shared" si="91"/>
        <v>103.8</v>
      </c>
      <c r="Y41" s="8">
        <f t="shared" si="81"/>
        <v>5965.4000000000005</v>
      </c>
      <c r="AA41" s="442" t="str">
        <f t="shared" si="75"/>
        <v>106 S2 C3 D, AA</v>
      </c>
      <c r="AB41" s="96">
        <f t="shared" si="82"/>
        <v>237.24</v>
      </c>
      <c r="AC41" s="96">
        <f t="shared" si="67"/>
        <v>27.12</v>
      </c>
      <c r="AD41" s="96">
        <f t="shared" si="67"/>
        <v>6.63</v>
      </c>
      <c r="AE41" s="96">
        <f t="shared" si="67"/>
        <v>8.41</v>
      </c>
      <c r="AF41" s="96">
        <f t="shared" si="67"/>
        <v>13.680000000000001</v>
      </c>
      <c r="AG41" s="96">
        <f t="shared" si="67"/>
        <v>5.19</v>
      </c>
      <c r="AH41" s="104">
        <f t="shared" si="76"/>
        <v>298.27000000000004</v>
      </c>
      <c r="AI41" s="95"/>
      <c r="AJ41" s="442" t="str">
        <f t="shared" si="77"/>
        <v>106 S2 C3 D, AA</v>
      </c>
      <c r="AK41" s="96">
        <f t="shared" ref="AK41:AK42" si="92">AB41/$AV$17</f>
        <v>4313.454545454545</v>
      </c>
      <c r="AL41" s="96">
        <f t="shared" si="89"/>
        <v>493.09090909090907</v>
      </c>
      <c r="AM41" s="96">
        <f t="shared" si="89"/>
        <v>120.54545454545453</v>
      </c>
      <c r="AN41" s="96">
        <f t="shared" si="89"/>
        <v>152.90909090909088</v>
      </c>
      <c r="AO41" s="96">
        <f t="shared" si="89"/>
        <v>248.72727272727272</v>
      </c>
      <c r="AP41" s="96">
        <f t="shared" si="89"/>
        <v>94.36363636363636</v>
      </c>
      <c r="AQ41" s="96">
        <f t="shared" si="86"/>
        <v>5302.545454545454</v>
      </c>
      <c r="AR41" s="95"/>
      <c r="AS41" s="451" t="str">
        <f t="shared" si="69"/>
        <v>106 S2 C3 D, AA</v>
      </c>
      <c r="AT41" s="96">
        <f t="shared" si="70"/>
        <v>1.6376617971159479</v>
      </c>
      <c r="AU41" s="96">
        <f t="shared" si="70"/>
        <v>0.24078933466295421</v>
      </c>
      <c r="AV41" s="96">
        <f t="shared" si="70"/>
        <v>0.10528223393834091</v>
      </c>
      <c r="AW41" s="96">
        <f t="shared" si="70"/>
        <v>0.11144560419737148</v>
      </c>
      <c r="AX41" s="96">
        <f t="shared" si="70"/>
        <v>0.14254195669168737</v>
      </c>
      <c r="AY41" s="96">
        <f t="shared" si="70"/>
        <v>5.6867562550754806E-2</v>
      </c>
      <c r="AZ41" s="104">
        <f t="shared" si="71"/>
        <v>0.51205612066780848</v>
      </c>
      <c r="BA41" s="96"/>
      <c r="BB41" s="96"/>
      <c r="BG41" s="442" t="s">
        <v>2080</v>
      </c>
      <c r="BH41" s="96">
        <f t="shared" ref="BH41:BN41" si="93">AVERAGE(AT51:AT53)</f>
        <v>1.1975857490637372</v>
      </c>
      <c r="BI41" s="96">
        <f t="shared" si="93"/>
        <v>0.1942265955522168</v>
      </c>
      <c r="BJ41" s="96">
        <f t="shared" si="93"/>
        <v>3.2215689623821514E-2</v>
      </c>
      <c r="BK41" s="96">
        <f t="shared" si="93"/>
        <v>3.9897134595114618E-2</v>
      </c>
      <c r="BL41" s="96">
        <f t="shared" si="93"/>
        <v>0.51867500449543824</v>
      </c>
      <c r="BM41" s="96">
        <f t="shared" si="93"/>
        <v>6.3597457798136289E-2</v>
      </c>
      <c r="BN41" s="96">
        <f t="shared" si="93"/>
        <v>0.33975685498270963</v>
      </c>
    </row>
    <row r="42" spans="1:66" ht="17.5" thickBot="1" x14ac:dyDescent="0.4">
      <c r="A42" s="8"/>
      <c r="B42" s="8"/>
      <c r="C42" s="74">
        <v>0</v>
      </c>
      <c r="D42" s="439" t="s">
        <v>202</v>
      </c>
      <c r="E42" s="76" t="e">
        <v>#DIV/0!</v>
      </c>
      <c r="F42" s="76" t="e">
        <v>#DIV/0!</v>
      </c>
      <c r="G42" s="76" t="e">
        <v>#DIV/0!</v>
      </c>
      <c r="H42" s="76" t="e">
        <v>#DIV/0!</v>
      </c>
      <c r="I42" s="76" t="e">
        <v>#DIV/0!</v>
      </c>
      <c r="J42" s="76" t="e">
        <v>#DIV/0!</v>
      </c>
      <c r="K42" s="76" t="e">
        <v>#DIV/0!</v>
      </c>
      <c r="L42" s="76" t="e">
        <v>#DIV/0!</v>
      </c>
      <c r="M42" s="76" t="e">
        <v>#DIV/0!</v>
      </c>
      <c r="N42" s="76" t="e">
        <v>#DIV/0!</v>
      </c>
      <c r="O42" s="76" t="e">
        <v>#DIV/0!</v>
      </c>
      <c r="P42" s="196" t="s">
        <v>108</v>
      </c>
      <c r="R42" s="443" t="str">
        <f t="shared" si="91"/>
        <v>116 S3 C3 D, AA</v>
      </c>
      <c r="S42" s="247">
        <f t="shared" si="91"/>
        <v>8327</v>
      </c>
      <c r="T42" s="247">
        <f t="shared" si="91"/>
        <v>934</v>
      </c>
      <c r="U42" s="247">
        <f t="shared" si="91"/>
        <v>211.4</v>
      </c>
      <c r="V42" s="247">
        <f t="shared" si="91"/>
        <v>252.4</v>
      </c>
      <c r="W42" s="247">
        <f t="shared" si="91"/>
        <v>446.2</v>
      </c>
      <c r="X42" s="247">
        <f t="shared" si="91"/>
        <v>257.60000000000002</v>
      </c>
      <c r="Y42" s="247">
        <f t="shared" si="81"/>
        <v>10428.6</v>
      </c>
      <c r="AA42" s="443" t="str">
        <f t="shared" si="75"/>
        <v>116 S3 C3 D, AA</v>
      </c>
      <c r="AB42" s="263">
        <f t="shared" si="82"/>
        <v>416.35</v>
      </c>
      <c r="AC42" s="263">
        <f t="shared" si="67"/>
        <v>46.7</v>
      </c>
      <c r="AD42" s="263">
        <f t="shared" si="67"/>
        <v>10.57</v>
      </c>
      <c r="AE42" s="263">
        <f t="shared" si="67"/>
        <v>12.620000000000001</v>
      </c>
      <c r="AF42" s="263">
        <f t="shared" si="67"/>
        <v>22.310000000000002</v>
      </c>
      <c r="AG42" s="264">
        <f t="shared" si="67"/>
        <v>12.880000000000003</v>
      </c>
      <c r="AH42" s="265">
        <f t="shared" si="76"/>
        <v>521.43000000000006</v>
      </c>
      <c r="AI42" s="95"/>
      <c r="AJ42" s="443" t="str">
        <f t="shared" si="77"/>
        <v>116 S3 C3 D, AA</v>
      </c>
      <c r="AK42" s="263">
        <f t="shared" si="92"/>
        <v>7569.9999999999991</v>
      </c>
      <c r="AL42" s="263">
        <f t="shared" si="89"/>
        <v>849.09090909090901</v>
      </c>
      <c r="AM42" s="263">
        <f t="shared" si="89"/>
        <v>192.18181818181816</v>
      </c>
      <c r="AN42" s="263">
        <f t="shared" si="89"/>
        <v>229.45454545454544</v>
      </c>
      <c r="AO42" s="263">
        <f t="shared" si="89"/>
        <v>405.63636363636363</v>
      </c>
      <c r="AP42" s="263">
        <f t="shared" si="89"/>
        <v>234.18181818181819</v>
      </c>
      <c r="AQ42" s="263">
        <f t="shared" si="86"/>
        <v>9288.363636363636</v>
      </c>
      <c r="AR42" s="95"/>
      <c r="AS42" s="453" t="str">
        <f t="shared" si="69"/>
        <v>116 S3 C3 D, AA</v>
      </c>
      <c r="AT42" s="263">
        <f t="shared" si="70"/>
        <v>2.8751595528655147</v>
      </c>
      <c r="AU42" s="263">
        <f t="shared" si="70"/>
        <v>0.41477546339699478</v>
      </c>
      <c r="AV42" s="263">
        <f t="shared" si="70"/>
        <v>0.16788089016933655</v>
      </c>
      <c r="AW42" s="263">
        <f t="shared" si="70"/>
        <v>0.1672672221341629</v>
      </c>
      <c r="AX42" s="263">
        <f t="shared" si="70"/>
        <v>0.23252009391984024</v>
      </c>
      <c r="AY42" s="263">
        <f t="shared" si="70"/>
        <v>0.14117624659374667</v>
      </c>
      <c r="AZ42" s="265">
        <f t="shared" si="71"/>
        <v>0.89413421261037074</v>
      </c>
      <c r="BA42" s="96"/>
      <c r="BB42" s="96"/>
      <c r="BG42" s="442" t="s">
        <v>2081</v>
      </c>
      <c r="BH42" s="96">
        <f t="shared" ref="BH42:BN42" si="94">AVERAGE(AT54:AT54)</f>
        <v>0.77921393781519355</v>
      </c>
      <c r="BI42" s="96">
        <f t="shared" si="94"/>
        <v>4.8339639079423832E-2</v>
      </c>
      <c r="BJ42" s="96">
        <f t="shared" si="94"/>
        <v>0</v>
      </c>
      <c r="BK42" s="96">
        <f t="shared" si="94"/>
        <v>0</v>
      </c>
      <c r="BL42" s="96">
        <f t="shared" si="94"/>
        <v>2.5746832863698839E-2</v>
      </c>
      <c r="BM42" s="96">
        <f t="shared" si="94"/>
        <v>0</v>
      </c>
      <c r="BN42" s="96">
        <f t="shared" si="94"/>
        <v>0.21285247907812552</v>
      </c>
    </row>
    <row r="43" spans="1:66" ht="17.5" thickBot="1" x14ac:dyDescent="0.4">
      <c r="A43" s="8">
        <v>5</v>
      </c>
      <c r="B43" s="8">
        <v>10</v>
      </c>
      <c r="C43" s="74">
        <v>0</v>
      </c>
      <c r="D43" s="439" t="s">
        <v>2087</v>
      </c>
      <c r="E43" s="76">
        <v>35.4</v>
      </c>
      <c r="F43" s="76">
        <v>15.2</v>
      </c>
      <c r="G43" s="76">
        <v>12.6</v>
      </c>
      <c r="H43" s="76">
        <v>12.6</v>
      </c>
      <c r="I43" s="76">
        <v>51.4</v>
      </c>
      <c r="J43" s="76">
        <v>34.200000000000003</v>
      </c>
      <c r="K43" s="76">
        <v>675.2</v>
      </c>
      <c r="L43" s="76">
        <v>740.4</v>
      </c>
      <c r="M43" s="76">
        <v>537</v>
      </c>
      <c r="N43" s="76">
        <v>549.6</v>
      </c>
      <c r="O43" s="76">
        <v>494.6</v>
      </c>
      <c r="P43" s="196" t="s">
        <v>525</v>
      </c>
      <c r="R43" s="442" t="str">
        <f t="shared" ref="R43:X44" si="95">D84</f>
        <v>122 H1 C1 D, AA</v>
      </c>
      <c r="S43" s="8">
        <f t="shared" si="95"/>
        <v>2810.6</v>
      </c>
      <c r="T43" s="8">
        <f t="shared" si="95"/>
        <v>551.20000000000005</v>
      </c>
      <c r="U43" s="8">
        <f t="shared" si="95"/>
        <v>54.2</v>
      </c>
      <c r="V43" s="8">
        <f t="shared" si="95"/>
        <v>79.599999999999994</v>
      </c>
      <c r="W43" s="8">
        <f t="shared" si="95"/>
        <v>448.6</v>
      </c>
      <c r="X43" s="8">
        <f t="shared" si="95"/>
        <v>155.4</v>
      </c>
      <c r="Y43" s="8">
        <f t="shared" si="74"/>
        <v>4099.5999999999995</v>
      </c>
      <c r="AA43" s="442" t="str">
        <f t="shared" si="75"/>
        <v>122 H1 C1 D, AA</v>
      </c>
      <c r="AB43" s="96">
        <f t="shared" si="82"/>
        <v>140.53</v>
      </c>
      <c r="AC43" s="96">
        <f t="shared" si="67"/>
        <v>27.560000000000002</v>
      </c>
      <c r="AD43" s="96">
        <f t="shared" si="67"/>
        <v>2.7100000000000004</v>
      </c>
      <c r="AE43" s="96">
        <f t="shared" si="67"/>
        <v>3.98</v>
      </c>
      <c r="AF43" s="96">
        <f t="shared" si="67"/>
        <v>22.430000000000003</v>
      </c>
      <c r="AG43" s="96">
        <f t="shared" si="67"/>
        <v>7.7700000000000005</v>
      </c>
      <c r="AH43" s="104">
        <f t="shared" si="76"/>
        <v>204.98000000000002</v>
      </c>
      <c r="AI43" s="96">
        <f>AVERAGE(AH43:AH50)</f>
        <v>272.60750000000002</v>
      </c>
      <c r="AJ43" s="442" t="str">
        <f t="shared" si="77"/>
        <v>122 H1 C1 D, AA</v>
      </c>
      <c r="AK43" s="96">
        <f>AB43/$AV$19</f>
        <v>1505.6785714285713</v>
      </c>
      <c r="AL43" s="96">
        <f t="shared" ref="AL43:AP45" si="96">AC43/$AV$19</f>
        <v>295.28571428571428</v>
      </c>
      <c r="AM43" s="96">
        <f t="shared" si="96"/>
        <v>29.035714285714288</v>
      </c>
      <c r="AN43" s="96">
        <f t="shared" si="96"/>
        <v>42.642857142857139</v>
      </c>
      <c r="AO43" s="96">
        <f t="shared" si="96"/>
        <v>240.32142857142858</v>
      </c>
      <c r="AP43" s="96">
        <f t="shared" si="96"/>
        <v>83.25</v>
      </c>
      <c r="AQ43" s="96">
        <f t="shared" si="86"/>
        <v>2167.1785714285711</v>
      </c>
      <c r="AR43" s="96">
        <f>AVERAGE(AQ43:AQ50)</f>
        <v>3363.2464285714286</v>
      </c>
      <c r="AS43" s="451" t="str">
        <f t="shared" si="69"/>
        <v>122 H1 C1 D, AA</v>
      </c>
      <c r="AT43" s="96">
        <f t="shared" si="70"/>
        <v>2.165138673847812</v>
      </c>
      <c r="AU43" s="96">
        <f t="shared" si="70"/>
        <v>0.44764329252108159</v>
      </c>
      <c r="AV43" s="96">
        <f t="shared" si="70"/>
        <v>7.8650142421102118E-2</v>
      </c>
      <c r="AW43" s="96">
        <f t="shared" si="70"/>
        <v>9.6388227538751009E-2</v>
      </c>
      <c r="AX43" s="96">
        <f t="shared" si="70"/>
        <v>0.42719086112662108</v>
      </c>
      <c r="AY43" s="96">
        <f t="shared" si="70"/>
        <v>0.15558974358974359</v>
      </c>
      <c r="AZ43" s="104">
        <f t="shared" si="71"/>
        <v>0.35160001678893871</v>
      </c>
      <c r="BA43" s="96">
        <f>AVERAGE(AZ43:AZ51)</f>
        <v>0.62196126707083288</v>
      </c>
      <c r="BB43" s="96">
        <f>STDEVA(AZ42:AZ49)</f>
        <v>0.15821638795875251</v>
      </c>
      <c r="BG43" s="443" t="s">
        <v>2088</v>
      </c>
      <c r="BH43" s="263">
        <f t="shared" ref="BH43:BN43" si="97">AVERAGE(AT42:AT56)</f>
        <v>1.5651939744911259</v>
      </c>
      <c r="BI43" s="263">
        <f t="shared" si="97"/>
        <v>0.29517001015856231</v>
      </c>
      <c r="BJ43" s="263">
        <f t="shared" si="97"/>
        <v>8.5261273980570262E-2</v>
      </c>
      <c r="BK43" s="263">
        <f t="shared" si="97"/>
        <v>9.5037532396588326E-2</v>
      </c>
      <c r="BL43" s="263">
        <f t="shared" si="97"/>
        <v>0.30731029951485955</v>
      </c>
      <c r="BM43" s="263">
        <f t="shared" si="97"/>
        <v>8.1627949283764739E-2</v>
      </c>
      <c r="BN43" s="263">
        <f t="shared" si="97"/>
        <v>0.50142537242927898</v>
      </c>
    </row>
    <row r="44" spans="1:66" ht="17" x14ac:dyDescent="0.35">
      <c r="A44" s="8">
        <v>5</v>
      </c>
      <c r="B44" s="8">
        <v>10</v>
      </c>
      <c r="C44" s="74">
        <v>0</v>
      </c>
      <c r="D44" s="439" t="s">
        <v>2089</v>
      </c>
      <c r="E44" s="76">
        <v>15795.2</v>
      </c>
      <c r="F44" s="76">
        <v>18</v>
      </c>
      <c r="G44" s="76">
        <v>18</v>
      </c>
      <c r="H44" s="76">
        <v>18</v>
      </c>
      <c r="I44" s="76">
        <v>11</v>
      </c>
      <c r="J44" s="76">
        <v>15.8</v>
      </c>
      <c r="K44" s="76">
        <v>719.4</v>
      </c>
      <c r="L44" s="76">
        <v>736.8</v>
      </c>
      <c r="M44" s="76">
        <v>571.4</v>
      </c>
      <c r="N44" s="76">
        <v>539.20000000000005</v>
      </c>
      <c r="O44" s="76">
        <v>526.4</v>
      </c>
      <c r="P44" s="196" t="s">
        <v>525</v>
      </c>
      <c r="R44" s="442" t="str">
        <f t="shared" si="95"/>
        <v>132 H2 C1 D, AA</v>
      </c>
      <c r="S44" s="8">
        <f t="shared" si="95"/>
        <v>3235.6</v>
      </c>
      <c r="T44" s="8">
        <f t="shared" si="95"/>
        <v>534</v>
      </c>
      <c r="U44" s="8">
        <f t="shared" si="95"/>
        <v>75.599999999999994</v>
      </c>
      <c r="V44" s="8">
        <f t="shared" si="95"/>
        <v>108.8</v>
      </c>
      <c r="W44" s="8">
        <f t="shared" si="95"/>
        <v>257.60000000000002</v>
      </c>
      <c r="X44" s="8">
        <f t="shared" si="95"/>
        <v>90.8</v>
      </c>
      <c r="Y44" s="8">
        <f t="shared" si="74"/>
        <v>4302.4000000000005</v>
      </c>
      <c r="AA44" s="442" t="str">
        <f t="shared" si="75"/>
        <v>132 H2 C1 D, AA</v>
      </c>
      <c r="AB44" s="96">
        <f t="shared" si="82"/>
        <v>161.78</v>
      </c>
      <c r="AC44" s="96">
        <f t="shared" si="67"/>
        <v>26.700000000000003</v>
      </c>
      <c r="AD44" s="96">
        <f t="shared" si="67"/>
        <v>3.78</v>
      </c>
      <c r="AE44" s="96">
        <f t="shared" si="67"/>
        <v>5.44</v>
      </c>
      <c r="AF44" s="96">
        <f t="shared" si="67"/>
        <v>12.880000000000003</v>
      </c>
      <c r="AG44" s="96">
        <f t="shared" si="67"/>
        <v>4.54</v>
      </c>
      <c r="AH44" s="104">
        <f t="shared" si="76"/>
        <v>215.12</v>
      </c>
      <c r="AI44" s="96">
        <f>STDEVA(AH43:AH50)</f>
        <v>65.720426211555946</v>
      </c>
      <c r="AJ44" s="442" t="str">
        <f t="shared" si="77"/>
        <v>132 H2 C1 D, AA</v>
      </c>
      <c r="AK44" s="96">
        <f t="shared" ref="AK44:AK45" si="98">AB44/$AV$19</f>
        <v>1733.3571428571429</v>
      </c>
      <c r="AL44" s="96">
        <f t="shared" si="96"/>
        <v>286.07142857142861</v>
      </c>
      <c r="AM44" s="96">
        <f t="shared" si="96"/>
        <v>40.499999999999993</v>
      </c>
      <c r="AN44" s="96">
        <f t="shared" si="96"/>
        <v>58.285714285714285</v>
      </c>
      <c r="AO44" s="96">
        <f t="shared" si="96"/>
        <v>138.00000000000003</v>
      </c>
      <c r="AP44" s="96">
        <f t="shared" si="96"/>
        <v>48.642857142857139</v>
      </c>
      <c r="AQ44" s="96">
        <f t="shared" si="86"/>
        <v>2264.3571428571431</v>
      </c>
      <c r="AR44" s="96">
        <f>STDEVA(AQ43:AQ50)</f>
        <v>1076.1041020527741</v>
      </c>
      <c r="AS44" s="451" t="str">
        <f t="shared" si="69"/>
        <v>132 H2 C1 D, AA</v>
      </c>
      <c r="AT44" s="96">
        <f t="shared" si="70"/>
        <v>2.4970247055935122</v>
      </c>
      <c r="AU44" s="96">
        <f t="shared" si="70"/>
        <v>0.43405671272585389</v>
      </c>
      <c r="AV44" s="96">
        <f t="shared" si="70"/>
        <v>0.10972889924171084</v>
      </c>
      <c r="AW44" s="96">
        <f t="shared" si="70"/>
        <v>0.13179831265383565</v>
      </c>
      <c r="AX44" s="96">
        <f t="shared" si="70"/>
        <v>0.24543443369626516</v>
      </c>
      <c r="AY44" s="96">
        <f t="shared" si="70"/>
        <v>9.0939677429756352E-2</v>
      </c>
      <c r="AZ44" s="104">
        <f t="shared" si="71"/>
        <v>0.7060865026062626</v>
      </c>
      <c r="BA44" s="96"/>
      <c r="BB44" s="96"/>
      <c r="BG44" s="8"/>
      <c r="BH44" s="96" t="e">
        <f>AVERAGE(BH35:BH43)</f>
        <v>#REF!</v>
      </c>
      <c r="BI44" s="96" t="e">
        <f>AVERAGE(BI35:BI43)</f>
        <v>#REF!</v>
      </c>
      <c r="BJ44" s="96" t="e">
        <f t="shared" ref="BJ44:BM44" si="99">AVERAGE(BJ35:BJ43)</f>
        <v>#REF!</v>
      </c>
      <c r="BK44" s="96" t="e">
        <f t="shared" si="99"/>
        <v>#REF!</v>
      </c>
      <c r="BL44" s="96" t="e">
        <f t="shared" si="99"/>
        <v>#REF!</v>
      </c>
      <c r="BM44" s="96" t="e">
        <f t="shared" si="99"/>
        <v>#REF!</v>
      </c>
      <c r="BN44" s="8"/>
    </row>
    <row r="45" spans="1:66" ht="17" x14ac:dyDescent="0.35">
      <c r="A45" s="8">
        <v>5</v>
      </c>
      <c r="B45" s="8">
        <v>10</v>
      </c>
      <c r="C45" s="74">
        <v>0</v>
      </c>
      <c r="D45" s="439" t="s">
        <v>2090</v>
      </c>
      <c r="E45" s="76">
        <v>427.4</v>
      </c>
      <c r="F45" s="76">
        <v>17.600000000000001</v>
      </c>
      <c r="G45" s="76">
        <v>16</v>
      </c>
      <c r="H45" s="76">
        <v>16</v>
      </c>
      <c r="I45" s="76">
        <v>62.8</v>
      </c>
      <c r="J45" s="76">
        <v>26.2</v>
      </c>
      <c r="K45" s="76">
        <v>668</v>
      </c>
      <c r="L45" s="76">
        <v>693.2</v>
      </c>
      <c r="M45" s="76">
        <v>533.6</v>
      </c>
      <c r="N45" s="76">
        <v>567.4</v>
      </c>
      <c r="O45" s="76">
        <v>480.6</v>
      </c>
      <c r="P45" s="196" t="s">
        <v>525</v>
      </c>
      <c r="R45" s="442" t="str">
        <f t="shared" ref="R45:X45" si="100">D87</f>
        <v>142 H3 C1 D, AA</v>
      </c>
      <c r="S45" s="8">
        <f t="shared" si="100"/>
        <v>3072.8</v>
      </c>
      <c r="T45" s="8">
        <f t="shared" si="100"/>
        <v>715.4</v>
      </c>
      <c r="U45" s="8">
        <f t="shared" si="100"/>
        <v>108</v>
      </c>
      <c r="V45" s="8">
        <f t="shared" si="100"/>
        <v>147.6</v>
      </c>
      <c r="W45" s="8">
        <f t="shared" si="100"/>
        <v>295.39999999999998</v>
      </c>
      <c r="X45" s="8">
        <f t="shared" si="100"/>
        <v>154.6</v>
      </c>
      <c r="Y45" s="8">
        <f t="shared" si="74"/>
        <v>4493.8</v>
      </c>
      <c r="AA45" s="444" t="str">
        <f t="shared" si="75"/>
        <v>142 H3 C1 D, AA</v>
      </c>
      <c r="AB45" s="107">
        <f t="shared" si="82"/>
        <v>153.64000000000001</v>
      </c>
      <c r="AC45" s="107">
        <f t="shared" si="67"/>
        <v>35.770000000000003</v>
      </c>
      <c r="AD45" s="107">
        <f t="shared" si="67"/>
        <v>5.4</v>
      </c>
      <c r="AE45" s="107">
        <f t="shared" si="67"/>
        <v>7.38</v>
      </c>
      <c r="AF45" s="107">
        <f t="shared" si="67"/>
        <v>14.77</v>
      </c>
      <c r="AG45" s="108">
        <f t="shared" si="67"/>
        <v>7.73</v>
      </c>
      <c r="AH45" s="152">
        <f t="shared" si="76"/>
        <v>224.69000000000003</v>
      </c>
      <c r="AJ45" s="444" t="str">
        <f t="shared" si="77"/>
        <v>142 H3 C1 D, AA</v>
      </c>
      <c r="AK45" s="107">
        <f t="shared" si="98"/>
        <v>1646.1428571428573</v>
      </c>
      <c r="AL45" s="107">
        <f t="shared" si="96"/>
        <v>383.25</v>
      </c>
      <c r="AM45" s="107">
        <f t="shared" si="96"/>
        <v>57.857142857142861</v>
      </c>
      <c r="AN45" s="107">
        <f t="shared" si="96"/>
        <v>79.071428571428569</v>
      </c>
      <c r="AO45" s="107">
        <f t="shared" si="96"/>
        <v>158.25</v>
      </c>
      <c r="AP45" s="107">
        <f t="shared" si="96"/>
        <v>82.821428571428569</v>
      </c>
      <c r="AQ45" s="107">
        <f t="shared" si="86"/>
        <v>2349.5357142857142</v>
      </c>
      <c r="AS45" s="452" t="str">
        <f t="shared" si="69"/>
        <v>142 H3 C1 D, AA</v>
      </c>
      <c r="AT45" s="107">
        <f t="shared" si="70"/>
        <v>2.3818480974980574</v>
      </c>
      <c r="AU45" s="107">
        <f t="shared" si="70"/>
        <v>0.5827513824038808</v>
      </c>
      <c r="AV45" s="107">
        <f t="shared" si="70"/>
        <v>0.15684107621031157</v>
      </c>
      <c r="AW45" s="107">
        <f t="shared" si="70"/>
        <v>0.17893857455497963</v>
      </c>
      <c r="AX45" s="107">
        <f t="shared" si="70"/>
        <v>0.2815799638056965</v>
      </c>
      <c r="AY45" s="107">
        <f t="shared" si="70"/>
        <v>0.15493072040609612</v>
      </c>
      <c r="AZ45" s="152">
        <f t="shared" si="71"/>
        <v>0.73807487927159188</v>
      </c>
      <c r="BA45" s="96"/>
      <c r="BB45" s="96"/>
      <c r="BG45" s="502" t="s">
        <v>662</v>
      </c>
      <c r="BH45" s="502"/>
      <c r="BI45" s="502"/>
      <c r="BJ45" s="502"/>
      <c r="BK45" s="502"/>
      <c r="BL45" s="502"/>
      <c r="BM45" s="502"/>
      <c r="BN45" s="502"/>
    </row>
    <row r="46" spans="1:66" ht="17.5" thickBot="1" x14ac:dyDescent="0.4">
      <c r="A46" s="8">
        <v>5</v>
      </c>
      <c r="B46" s="8">
        <v>10</v>
      </c>
      <c r="C46" s="74">
        <v>0</v>
      </c>
      <c r="D46" s="439" t="s">
        <v>570</v>
      </c>
      <c r="E46" s="76">
        <v>474</v>
      </c>
      <c r="F46" s="76">
        <v>45.8</v>
      </c>
      <c r="G46" s="76">
        <v>9.6</v>
      </c>
      <c r="H46" s="76">
        <v>9.6</v>
      </c>
      <c r="I46" s="76">
        <v>12.6</v>
      </c>
      <c r="J46" s="76">
        <v>15.6</v>
      </c>
      <c r="K46" s="76">
        <v>703.4</v>
      </c>
      <c r="L46" s="76">
        <v>772.6</v>
      </c>
      <c r="M46" s="76">
        <v>554.6</v>
      </c>
      <c r="N46" s="76">
        <v>580.6</v>
      </c>
      <c r="O46" s="76">
        <v>557.79999999999995</v>
      </c>
      <c r="P46" s="196" t="s">
        <v>525</v>
      </c>
      <c r="R46" s="442" t="str">
        <f t="shared" ref="R46:X46" si="101">D98</f>
        <v>124 H1 C2 D, AA</v>
      </c>
      <c r="S46" s="8">
        <f t="shared" si="101"/>
        <v>3242</v>
      </c>
      <c r="T46" s="8">
        <f t="shared" si="101"/>
        <v>649.79999999999995</v>
      </c>
      <c r="U46" s="8">
        <f t="shared" si="101"/>
        <v>100.4</v>
      </c>
      <c r="V46" s="8">
        <f t="shared" si="101"/>
        <v>140.4</v>
      </c>
      <c r="W46" s="8">
        <f t="shared" si="101"/>
        <v>289.60000000000002</v>
      </c>
      <c r="X46" s="8">
        <f t="shared" si="101"/>
        <v>79.400000000000006</v>
      </c>
      <c r="Y46" s="8">
        <f t="shared" ref="Y46:Y51" si="102">SUM(S46:X46)</f>
        <v>4501.6000000000004</v>
      </c>
      <c r="AA46" s="442" t="str">
        <f t="shared" si="75"/>
        <v>124 H1 C2 D, AA</v>
      </c>
      <c r="AB46" s="96">
        <f t="shared" si="82"/>
        <v>162.10000000000002</v>
      </c>
      <c r="AC46" s="96">
        <f t="shared" si="67"/>
        <v>32.49</v>
      </c>
      <c r="AD46" s="96">
        <f t="shared" si="67"/>
        <v>5.0200000000000005</v>
      </c>
      <c r="AE46" s="96">
        <f t="shared" si="67"/>
        <v>7.0200000000000005</v>
      </c>
      <c r="AF46" s="96">
        <f t="shared" si="67"/>
        <v>14.480000000000002</v>
      </c>
      <c r="AG46" s="96">
        <f t="shared" si="67"/>
        <v>3.9700000000000006</v>
      </c>
      <c r="AH46" s="104">
        <f t="shared" si="76"/>
        <v>225.08000000000004</v>
      </c>
      <c r="AI46" s="95"/>
      <c r="AJ46" s="442" t="str">
        <f t="shared" si="77"/>
        <v>124 H1 C2 D, AA</v>
      </c>
      <c r="AK46" s="96">
        <f>AB46/$AV$21</f>
        <v>2026.2500000000002</v>
      </c>
      <c r="AL46" s="96">
        <f t="shared" ref="AL46:AP48" si="103">AC46/$AV$21</f>
        <v>406.125</v>
      </c>
      <c r="AM46" s="96">
        <f t="shared" si="103"/>
        <v>62.750000000000007</v>
      </c>
      <c r="AN46" s="96">
        <f t="shared" si="103"/>
        <v>87.75</v>
      </c>
      <c r="AO46" s="96">
        <f t="shared" si="103"/>
        <v>181.00000000000003</v>
      </c>
      <c r="AP46" s="96">
        <f t="shared" si="103"/>
        <v>49.625000000000007</v>
      </c>
      <c r="AQ46" s="96">
        <f t="shared" si="86"/>
        <v>2750.75</v>
      </c>
      <c r="AR46" s="95"/>
      <c r="AS46" s="451" t="str">
        <f t="shared" si="69"/>
        <v>124 H1 C2 D, AA</v>
      </c>
      <c r="AT46" s="96">
        <f t="shared" si="70"/>
        <v>1.3530935546849618</v>
      </c>
      <c r="AU46" s="96">
        <f t="shared" si="70"/>
        <v>0.30792791459969765</v>
      </c>
      <c r="AV46" s="96">
        <f t="shared" si="70"/>
        <v>8.5011647694417367E-2</v>
      </c>
      <c r="AW46" s="96">
        <f t="shared" si="70"/>
        <v>9.9203941962488509E-2</v>
      </c>
      <c r="AX46" s="96">
        <f t="shared" si="70"/>
        <v>0.16097351995357995</v>
      </c>
      <c r="AY46" s="96">
        <f t="shared" si="70"/>
        <v>4.6395425730834133E-2</v>
      </c>
      <c r="AZ46" s="104">
        <f t="shared" si="71"/>
        <v>0.74062371379923531</v>
      </c>
      <c r="BA46" s="96"/>
      <c r="BB46" s="96"/>
      <c r="BG46" s="229" t="str">
        <f>BG34</f>
        <v>Sample ID</v>
      </c>
      <c r="BH46" s="229" t="str">
        <f t="shared" ref="BH46:BN46" si="104">BH34</f>
        <v>HFPO-DA</v>
      </c>
      <c r="BI46" s="229" t="str">
        <f t="shared" si="104"/>
        <v>PFBS</v>
      </c>
      <c r="BJ46" s="229" t="str">
        <f t="shared" si="104"/>
        <v>PFHxS</v>
      </c>
      <c r="BK46" s="229" t="str">
        <f t="shared" si="104"/>
        <v>TPFHxS</v>
      </c>
      <c r="BL46" s="229" t="str">
        <f t="shared" si="104"/>
        <v>PFOA</v>
      </c>
      <c r="BM46" s="229" t="str">
        <f t="shared" si="104"/>
        <v>PFNA</v>
      </c>
      <c r="BN46" s="229" t="str">
        <f t="shared" si="104"/>
        <v>Sum</v>
      </c>
    </row>
    <row r="47" spans="1:66" ht="17" x14ac:dyDescent="0.35">
      <c r="A47" s="8"/>
      <c r="B47" s="8"/>
      <c r="C47" s="74">
        <v>0</v>
      </c>
      <c r="D47" s="439" t="s">
        <v>208</v>
      </c>
      <c r="E47" s="76" t="e">
        <v>#DIV/0!</v>
      </c>
      <c r="F47" s="76" t="e">
        <v>#DIV/0!</v>
      </c>
      <c r="G47" s="76" t="e">
        <v>#DIV/0!</v>
      </c>
      <c r="H47" s="76" t="e">
        <v>#DIV/0!</v>
      </c>
      <c r="I47" s="76" t="e">
        <v>#DIV/0!</v>
      </c>
      <c r="J47" s="76" t="e">
        <v>#DIV/0!</v>
      </c>
      <c r="K47" s="76" t="e">
        <v>#DIV/0!</v>
      </c>
      <c r="L47" s="76" t="e">
        <v>#DIV/0!</v>
      </c>
      <c r="M47" s="76" t="e">
        <v>#DIV/0!</v>
      </c>
      <c r="N47" s="76" t="e">
        <v>#DIV/0!</v>
      </c>
      <c r="O47" s="76" t="e">
        <v>#DIV/0!</v>
      </c>
      <c r="P47" s="196" t="s">
        <v>108</v>
      </c>
      <c r="R47" s="442" t="str">
        <f t="shared" ref="R47:X48" si="105">D103</f>
        <v>134 H2 C2 D, AA</v>
      </c>
      <c r="S47" s="8">
        <f t="shared" si="105"/>
        <v>5175.6000000000004</v>
      </c>
      <c r="T47" s="8">
        <f t="shared" si="105"/>
        <v>926.6</v>
      </c>
      <c r="U47" s="8">
        <f t="shared" si="105"/>
        <v>204</v>
      </c>
      <c r="V47" s="8">
        <f t="shared" si="105"/>
        <v>259.8</v>
      </c>
      <c r="W47" s="8">
        <f t="shared" si="105"/>
        <v>540.6</v>
      </c>
      <c r="X47" s="8">
        <f t="shared" si="105"/>
        <v>182.6</v>
      </c>
      <c r="Y47" s="8">
        <f t="shared" si="102"/>
        <v>7289.2000000000016</v>
      </c>
      <c r="AA47" s="442" t="str">
        <f t="shared" si="75"/>
        <v>134 H2 C2 D, AA</v>
      </c>
      <c r="AB47" s="96">
        <f t="shared" si="82"/>
        <v>258.78000000000003</v>
      </c>
      <c r="AC47" s="96">
        <f t="shared" si="67"/>
        <v>46.330000000000005</v>
      </c>
      <c r="AD47" s="96">
        <f t="shared" si="67"/>
        <v>10.200000000000001</v>
      </c>
      <c r="AE47" s="96">
        <f t="shared" si="67"/>
        <v>12.990000000000002</v>
      </c>
      <c r="AF47" s="96">
        <f t="shared" si="67"/>
        <v>27.03</v>
      </c>
      <c r="AG47" s="96">
        <f t="shared" si="67"/>
        <v>9.1300000000000008</v>
      </c>
      <c r="AH47" s="104">
        <f t="shared" si="76"/>
        <v>364.46000000000004</v>
      </c>
      <c r="AI47" s="95"/>
      <c r="AJ47" s="442" t="str">
        <f t="shared" si="77"/>
        <v>134 H2 C2 D, AA</v>
      </c>
      <c r="AK47" s="96">
        <f t="shared" ref="AK47:AK48" si="106">AB47/$AV$21</f>
        <v>3234.7500000000005</v>
      </c>
      <c r="AL47" s="96">
        <f t="shared" si="103"/>
        <v>579.125</v>
      </c>
      <c r="AM47" s="96">
        <f t="shared" si="103"/>
        <v>127.50000000000001</v>
      </c>
      <c r="AN47" s="96">
        <f t="shared" si="103"/>
        <v>162.37500000000003</v>
      </c>
      <c r="AO47" s="96">
        <f t="shared" si="103"/>
        <v>337.875</v>
      </c>
      <c r="AP47" s="96">
        <f t="shared" si="103"/>
        <v>114.12500000000001</v>
      </c>
      <c r="AQ47" s="96">
        <f t="shared" si="86"/>
        <v>4428.25</v>
      </c>
      <c r="AR47" s="95"/>
      <c r="AS47" s="451" t="str">
        <f t="shared" si="69"/>
        <v>134 H2 C2 D, AA</v>
      </c>
      <c r="AT47" s="96">
        <f t="shared" si="70"/>
        <v>2.1639320523766061</v>
      </c>
      <c r="AU47" s="96">
        <f t="shared" si="70"/>
        <v>0.43938664951863693</v>
      </c>
      <c r="AV47" s="96">
        <f t="shared" si="70"/>
        <v>0.17275423623790684</v>
      </c>
      <c r="AW47" s="96">
        <f t="shared" si="70"/>
        <v>0.18359550592784005</v>
      </c>
      <c r="AX47" s="96">
        <f t="shared" si="70"/>
        <v>0.3322733574471351</v>
      </c>
      <c r="AY47" s="96">
        <f t="shared" si="70"/>
        <v>0.10671020253643763</v>
      </c>
      <c r="AZ47" s="104">
        <f t="shared" si="71"/>
        <v>0.68682223356736993</v>
      </c>
      <c r="BB47" s="96"/>
      <c r="BG47" s="442" t="str">
        <f>BG35</f>
        <v>S1 C1 D</v>
      </c>
      <c r="BH47" s="96">
        <f t="shared" ref="BH47:BN47" si="107">STDEVA(AT35:AT43)</f>
        <v>1.6560786228120075</v>
      </c>
      <c r="BI47" s="96">
        <f t="shared" si="107"/>
        <v>0.39201222333254826</v>
      </c>
      <c r="BJ47" s="96">
        <f t="shared" si="107"/>
        <v>0.16496237013608064</v>
      </c>
      <c r="BK47" s="96">
        <f t="shared" si="107"/>
        <v>0.16528866613803231</v>
      </c>
      <c r="BL47" s="96">
        <f t="shared" si="107"/>
        <v>0.27280437482555914</v>
      </c>
      <c r="BM47" s="96">
        <f t="shared" si="107"/>
        <v>0.11666247722768606</v>
      </c>
      <c r="BN47" s="96">
        <f t="shared" si="107"/>
        <v>0.75290279520290437</v>
      </c>
    </row>
    <row r="48" spans="1:66" ht="17" x14ac:dyDescent="0.35">
      <c r="A48" s="8">
        <v>5</v>
      </c>
      <c r="B48" s="8">
        <v>10</v>
      </c>
      <c r="C48" s="74">
        <v>0</v>
      </c>
      <c r="D48" s="439" t="s">
        <v>571</v>
      </c>
      <c r="E48" s="76">
        <v>756.4</v>
      </c>
      <c r="F48" s="76">
        <v>77.400000000000006</v>
      </c>
      <c r="G48" s="76">
        <v>9.6</v>
      </c>
      <c r="H48" s="76">
        <v>9.6</v>
      </c>
      <c r="I48" s="76">
        <v>0.8</v>
      </c>
      <c r="J48" s="76">
        <v>8.1999999999999993</v>
      </c>
      <c r="K48" s="76">
        <v>655</v>
      </c>
      <c r="L48" s="76">
        <v>657.6</v>
      </c>
      <c r="M48" s="76">
        <v>534.4</v>
      </c>
      <c r="N48" s="76">
        <v>535.20000000000005</v>
      </c>
      <c r="O48" s="76">
        <v>499.4</v>
      </c>
      <c r="P48" s="196" t="s">
        <v>525</v>
      </c>
      <c r="R48" s="442" t="str">
        <f t="shared" si="105"/>
        <v>144 H3 C2 D, AA</v>
      </c>
      <c r="S48" s="8">
        <f t="shared" si="105"/>
        <v>4897.8</v>
      </c>
      <c r="T48" s="8">
        <f t="shared" si="105"/>
        <v>922.2</v>
      </c>
      <c r="U48" s="8">
        <f t="shared" si="105"/>
        <v>212.4</v>
      </c>
      <c r="V48" s="8">
        <f t="shared" si="105"/>
        <v>283.60000000000002</v>
      </c>
      <c r="W48" s="8">
        <f t="shared" si="105"/>
        <v>643.6</v>
      </c>
      <c r="X48" s="8">
        <f t="shared" si="105"/>
        <v>224.8</v>
      </c>
      <c r="Y48" s="8">
        <f t="shared" si="102"/>
        <v>7184.4000000000005</v>
      </c>
      <c r="AA48" s="444" t="str">
        <f t="shared" si="75"/>
        <v>144 H3 C2 D, AA</v>
      </c>
      <c r="AB48" s="107">
        <f t="shared" si="82"/>
        <v>244.89000000000001</v>
      </c>
      <c r="AC48" s="107">
        <f t="shared" si="67"/>
        <v>46.110000000000007</v>
      </c>
      <c r="AD48" s="107">
        <f t="shared" si="67"/>
        <v>10.620000000000001</v>
      </c>
      <c r="AE48" s="107">
        <f t="shared" si="67"/>
        <v>14.180000000000001</v>
      </c>
      <c r="AF48" s="107">
        <f t="shared" si="67"/>
        <v>32.18</v>
      </c>
      <c r="AG48" s="108">
        <f t="shared" si="67"/>
        <v>11.240000000000002</v>
      </c>
      <c r="AH48" s="152">
        <f t="shared" si="76"/>
        <v>359.22</v>
      </c>
      <c r="AI48" s="95"/>
      <c r="AJ48" s="444" t="str">
        <f t="shared" si="77"/>
        <v>144 H3 C2 D, AA</v>
      </c>
      <c r="AK48" s="107">
        <f t="shared" si="106"/>
        <v>3061.125</v>
      </c>
      <c r="AL48" s="107">
        <f t="shared" si="103"/>
        <v>576.37500000000011</v>
      </c>
      <c r="AM48" s="107">
        <f t="shared" si="103"/>
        <v>132.75</v>
      </c>
      <c r="AN48" s="107">
        <f t="shared" si="103"/>
        <v>177.25000000000003</v>
      </c>
      <c r="AO48" s="107">
        <f t="shared" si="103"/>
        <v>402.25</v>
      </c>
      <c r="AP48" s="107">
        <f t="shared" si="103"/>
        <v>140.50000000000003</v>
      </c>
      <c r="AQ48" s="107">
        <f t="shared" si="86"/>
        <v>4357.5</v>
      </c>
      <c r="AR48" s="95"/>
      <c r="AS48" s="452" t="str">
        <f t="shared" si="69"/>
        <v>144 H3 C2 D, AA</v>
      </c>
      <c r="AT48" s="107">
        <f t="shared" si="70"/>
        <v>2.0515828836726846</v>
      </c>
      <c r="AU48" s="107">
        <f t="shared" si="70"/>
        <v>0.4377943894068444</v>
      </c>
      <c r="AV48" s="107">
        <f t="shared" si="70"/>
        <v>0.1799568520156391</v>
      </c>
      <c r="AW48" s="107">
        <f t="shared" si="70"/>
        <v>0.20054169506679437</v>
      </c>
      <c r="AX48" s="107">
        <f t="shared" si="70"/>
        <v>0.71688291930190606</v>
      </c>
      <c r="AY48" s="107">
        <f t="shared" si="70"/>
        <v>0.13146588859004804</v>
      </c>
      <c r="AZ48" s="152">
        <f t="shared" si="71"/>
        <v>0.68851099154407436</v>
      </c>
      <c r="BB48" s="96"/>
      <c r="BG48" s="442" t="str">
        <f t="shared" ref="BG48:BG55" si="108">BG36</f>
        <v>S1 C2 D</v>
      </c>
      <c r="BH48" s="96">
        <f t="shared" ref="BH48:BN48" si="109">STDEVA(AT44:AT45)</f>
        <v>8.1442160618361514E-2</v>
      </c>
      <c r="BI48" s="96">
        <f t="shared" si="109"/>
        <v>0.1051430092556266</v>
      </c>
      <c r="BJ48" s="96">
        <f t="shared" si="109"/>
        <v>3.3313339810958215E-2</v>
      </c>
      <c r="BK48" s="96">
        <f t="shared" si="109"/>
        <v>3.3333198857208604E-2</v>
      </c>
      <c r="BL48" s="96">
        <f t="shared" si="109"/>
        <v>2.5558749449961428E-2</v>
      </c>
      <c r="BM48" s="96">
        <f t="shared" si="109"/>
        <v>4.5248500423769725E-2</v>
      </c>
      <c r="BN48" s="96">
        <f t="shared" si="109"/>
        <v>2.261919805920385E-2</v>
      </c>
    </row>
    <row r="49" spans="1:66" ht="17.5" thickBot="1" x14ac:dyDescent="0.4">
      <c r="A49" s="8">
        <v>5</v>
      </c>
      <c r="B49" s="8">
        <v>10</v>
      </c>
      <c r="C49" s="74">
        <v>0</v>
      </c>
      <c r="D49" s="439" t="s">
        <v>2091</v>
      </c>
      <c r="E49" s="76">
        <v>1797.6</v>
      </c>
      <c r="F49" s="76">
        <v>39.6</v>
      </c>
      <c r="G49" s="76">
        <v>8.4</v>
      </c>
      <c r="H49" s="76">
        <v>8.4</v>
      </c>
      <c r="I49" s="76">
        <v>676.2</v>
      </c>
      <c r="J49" s="76">
        <v>25.2</v>
      </c>
      <c r="K49" s="76">
        <v>651</v>
      </c>
      <c r="L49" s="76">
        <v>634.6</v>
      </c>
      <c r="M49" s="76">
        <v>549</v>
      </c>
      <c r="N49" s="76">
        <v>549.79999999999995</v>
      </c>
      <c r="O49" s="76">
        <v>468.8</v>
      </c>
      <c r="P49" s="196" t="s">
        <v>525</v>
      </c>
      <c r="R49" s="442" t="str">
        <f t="shared" ref="R49:X49" si="110">D116</f>
        <v>126 H1 C3 D, AA</v>
      </c>
      <c r="S49" s="8">
        <f t="shared" si="110"/>
        <v>3997.4</v>
      </c>
      <c r="T49" s="8">
        <f t="shared" si="110"/>
        <v>648.4</v>
      </c>
      <c r="U49" s="8">
        <f t="shared" si="110"/>
        <v>136.6</v>
      </c>
      <c r="V49" s="8">
        <f t="shared" si="110"/>
        <v>184.2</v>
      </c>
      <c r="W49" s="8">
        <f t="shared" si="110"/>
        <v>332.6</v>
      </c>
      <c r="X49" s="8">
        <f t="shared" si="110"/>
        <v>132</v>
      </c>
      <c r="Y49" s="8">
        <f t="shared" si="102"/>
        <v>5431.2000000000007</v>
      </c>
      <c r="AA49" s="442" t="str">
        <f t="shared" si="75"/>
        <v>126 H1 C3 D, AA</v>
      </c>
      <c r="AB49" s="96">
        <f t="shared" si="82"/>
        <v>199.87</v>
      </c>
      <c r="AC49" s="96">
        <f t="shared" si="67"/>
        <v>32.42</v>
      </c>
      <c r="AD49" s="96">
        <f t="shared" si="67"/>
        <v>6.83</v>
      </c>
      <c r="AE49" s="96">
        <f t="shared" si="67"/>
        <v>9.2099999999999991</v>
      </c>
      <c r="AF49" s="96">
        <f t="shared" si="67"/>
        <v>16.630000000000003</v>
      </c>
      <c r="AG49" s="96">
        <f t="shared" si="67"/>
        <v>6.6000000000000005</v>
      </c>
      <c r="AH49" s="104">
        <f t="shared" si="76"/>
        <v>271.56000000000006</v>
      </c>
      <c r="AI49" s="95"/>
      <c r="AJ49" s="442" t="str">
        <f t="shared" si="77"/>
        <v>126 H1 C3 D, AA</v>
      </c>
      <c r="AK49" s="96">
        <f>AB49/$AV$23</f>
        <v>2998.0499999999993</v>
      </c>
      <c r="AL49" s="96">
        <f t="shared" ref="AL49:AP51" si="111">AC49/$AV$23</f>
        <v>486.29999999999995</v>
      </c>
      <c r="AM49" s="96">
        <f t="shared" si="111"/>
        <v>102.44999999999997</v>
      </c>
      <c r="AN49" s="96">
        <f t="shared" si="111"/>
        <v>138.14999999999995</v>
      </c>
      <c r="AO49" s="96">
        <f t="shared" si="111"/>
        <v>249.45</v>
      </c>
      <c r="AP49" s="96">
        <f t="shared" si="111"/>
        <v>98.999999999999986</v>
      </c>
      <c r="AQ49" s="96">
        <f t="shared" si="86"/>
        <v>3970.9499999999994</v>
      </c>
      <c r="AR49" s="95"/>
      <c r="AS49" s="451" t="str">
        <f t="shared" si="69"/>
        <v>126 H1 C3 D, AA</v>
      </c>
      <c r="AT49" s="96">
        <f t="shared" si="70"/>
        <v>1.2268226973849248</v>
      </c>
      <c r="AU49" s="96">
        <f t="shared" si="70"/>
        <v>0.24584954796324512</v>
      </c>
      <c r="AV49" s="96">
        <f t="shared" si="70"/>
        <v>9.2513792989527208E-2</v>
      </c>
      <c r="AW49" s="96">
        <f t="shared" si="70"/>
        <v>0.10414577079895376</v>
      </c>
      <c r="AX49" s="96">
        <f t="shared" si="70"/>
        <v>0.22202720348558905</v>
      </c>
      <c r="AY49" s="96">
        <f t="shared" si="70"/>
        <v>6.1723607797338528E-2</v>
      </c>
      <c r="AZ49" s="104">
        <f t="shared" si="71"/>
        <v>0.56015006090991071</v>
      </c>
      <c r="BA49" s="96"/>
      <c r="BB49" s="96"/>
      <c r="BG49" s="443" t="str">
        <f t="shared" si="108"/>
        <v>S1 C3 D</v>
      </c>
      <c r="BH49" s="263">
        <f t="shared" ref="BH49:BN49" si="112">STDEVA(AT46:AT47)</f>
        <v>0.57334940016487479</v>
      </c>
      <c r="BI49" s="263">
        <f t="shared" si="112"/>
        <v>9.2955362907387068E-2</v>
      </c>
      <c r="BJ49" s="263">
        <f t="shared" si="112"/>
        <v>6.2043379357962489E-2</v>
      </c>
      <c r="BK49" s="263">
        <f t="shared" si="112"/>
        <v>5.9673847154838297E-2</v>
      </c>
      <c r="BL49" s="263">
        <f t="shared" si="112"/>
        <v>0.12112727670784648</v>
      </c>
      <c r="BM49" s="263">
        <f t="shared" si="112"/>
        <v>4.2648987684995344E-2</v>
      </c>
      <c r="BN49" s="263">
        <f t="shared" si="112"/>
        <v>3.804339150982599E-2</v>
      </c>
    </row>
    <row r="50" spans="1:66" ht="17" x14ac:dyDescent="0.35">
      <c r="A50" s="8"/>
      <c r="B50" s="8"/>
      <c r="C50" s="74">
        <v>0</v>
      </c>
      <c r="D50" s="439" t="s">
        <v>213</v>
      </c>
      <c r="E50" s="76" t="e">
        <v>#DIV/0!</v>
      </c>
      <c r="F50" s="76" t="e">
        <v>#DIV/0!</v>
      </c>
      <c r="G50" s="76" t="e">
        <v>#DIV/0!</v>
      </c>
      <c r="H50" s="76" t="e">
        <v>#DIV/0!</v>
      </c>
      <c r="I50" s="76" t="e">
        <v>#DIV/0!</v>
      </c>
      <c r="J50" s="76" t="e">
        <v>#DIV/0!</v>
      </c>
      <c r="K50" s="76" t="e">
        <v>#DIV/0!</v>
      </c>
      <c r="L50" s="76" t="e">
        <v>#DIV/0!</v>
      </c>
      <c r="M50" s="76" t="e">
        <v>#DIV/0!</v>
      </c>
      <c r="N50" s="76" t="e">
        <v>#DIV/0!</v>
      </c>
      <c r="O50" s="76" t="e">
        <v>#DIV/0!</v>
      </c>
      <c r="P50" s="196" t="s">
        <v>108</v>
      </c>
      <c r="R50" s="442" t="str">
        <f t="shared" ref="R50:X51" si="113">D118</f>
        <v>136 H2 C3 D, AA</v>
      </c>
      <c r="S50" s="8">
        <f t="shared" si="113"/>
        <v>4681.2</v>
      </c>
      <c r="T50" s="8">
        <f t="shared" si="113"/>
        <v>684.2</v>
      </c>
      <c r="U50" s="8">
        <f t="shared" si="113"/>
        <v>158.4</v>
      </c>
      <c r="V50" s="8">
        <f t="shared" si="113"/>
        <v>208</v>
      </c>
      <c r="W50" s="8">
        <f t="shared" si="113"/>
        <v>416.2</v>
      </c>
      <c r="X50" s="8">
        <f t="shared" si="113"/>
        <v>167</v>
      </c>
      <c r="Y50" s="8">
        <f t="shared" si="102"/>
        <v>6314.9999999999991</v>
      </c>
      <c r="AA50" s="442" t="str">
        <f t="shared" si="75"/>
        <v>136 H2 C3 D, AA</v>
      </c>
      <c r="AB50" s="96">
        <f t="shared" si="82"/>
        <v>234.06</v>
      </c>
      <c r="AC50" s="96">
        <f t="shared" si="67"/>
        <v>34.21</v>
      </c>
      <c r="AD50" s="96">
        <f t="shared" si="67"/>
        <v>7.9200000000000008</v>
      </c>
      <c r="AE50" s="96">
        <f t="shared" si="67"/>
        <v>10.4</v>
      </c>
      <c r="AF50" s="96">
        <f t="shared" si="67"/>
        <v>20.810000000000002</v>
      </c>
      <c r="AG50" s="96">
        <f t="shared" si="67"/>
        <v>8.35</v>
      </c>
      <c r="AH50" s="104">
        <f t="shared" ref="AH50:AH60" si="114">SUM(AB50:AG50)</f>
        <v>315.75</v>
      </c>
      <c r="AI50" s="95"/>
      <c r="AJ50" s="442" t="str">
        <f t="shared" si="77"/>
        <v>136 H2 C3 D, AA</v>
      </c>
      <c r="AK50" s="96">
        <f t="shared" ref="AK50:AK51" si="115">AB50/$AV$23</f>
        <v>3510.8999999999992</v>
      </c>
      <c r="AL50" s="96">
        <f t="shared" si="111"/>
        <v>513.14999999999986</v>
      </c>
      <c r="AM50" s="96">
        <f t="shared" si="111"/>
        <v>118.79999999999998</v>
      </c>
      <c r="AN50" s="96">
        <f t="shared" si="111"/>
        <v>155.99999999999997</v>
      </c>
      <c r="AO50" s="96">
        <f t="shared" si="111"/>
        <v>312.14999999999998</v>
      </c>
      <c r="AP50" s="96">
        <f t="shared" si="111"/>
        <v>125.24999999999997</v>
      </c>
      <c r="AQ50" s="96">
        <f t="shared" si="86"/>
        <v>4617.4499999999989</v>
      </c>
      <c r="AR50" s="95"/>
      <c r="AS50" s="451" t="str">
        <f t="shared" si="69"/>
        <v>136 H2 C3 D, AA</v>
      </c>
      <c r="AT50" s="96">
        <f t="shared" si="70"/>
        <v>1.4384475164722161</v>
      </c>
      <c r="AU50" s="96">
        <f t="shared" si="70"/>
        <v>0.38984996470084643</v>
      </c>
      <c r="AV50" s="96">
        <f t="shared" si="70"/>
        <v>0.10732534952130179</v>
      </c>
      <c r="AW50" s="96">
        <f t="shared" si="70"/>
        <v>0.1176140673485806</v>
      </c>
      <c r="AX50" s="96">
        <f t="shared" si="70"/>
        <v>0.30724605323807325</v>
      </c>
      <c r="AY50" s="96">
        <f t="shared" si="70"/>
        <v>7.8092150334137522E-2</v>
      </c>
      <c r="AZ50" s="104">
        <f t="shared" si="71"/>
        <v>0.49422764111261364</v>
      </c>
      <c r="BA50" s="96"/>
      <c r="BB50" s="96"/>
      <c r="BG50" s="442" t="str">
        <f t="shared" si="108"/>
        <v>H C1 D</v>
      </c>
      <c r="BH50" s="96" t="e">
        <f>STDEVA(#REF!)</f>
        <v>#REF!</v>
      </c>
      <c r="BI50" s="96" t="e">
        <f>STDEVA(#REF!)</f>
        <v>#REF!</v>
      </c>
      <c r="BJ50" s="96" t="e">
        <f>STDEVA(#REF!)</f>
        <v>#REF!</v>
      </c>
      <c r="BK50" s="96" t="e">
        <f>STDEVA(#REF!)</f>
        <v>#REF!</v>
      </c>
      <c r="BL50" s="96" t="e">
        <f>STDEVA(#REF!)</f>
        <v>#REF!</v>
      </c>
      <c r="BM50" s="96" t="e">
        <f>STDEVA(#REF!)</f>
        <v>#REF!</v>
      </c>
      <c r="BN50" s="96" t="e">
        <f>STDEVA(#REF!)</f>
        <v>#REF!</v>
      </c>
    </row>
    <row r="51" spans="1:66" ht="17.5" thickBot="1" x14ac:dyDescent="0.4">
      <c r="A51" s="8">
        <v>5</v>
      </c>
      <c r="B51" s="8">
        <v>10</v>
      </c>
      <c r="C51" s="74">
        <v>0</v>
      </c>
      <c r="D51" s="439" t="s">
        <v>572</v>
      </c>
      <c r="E51" s="76">
        <v>283</v>
      </c>
      <c r="F51" s="76">
        <v>56.6</v>
      </c>
      <c r="G51" s="76">
        <v>8.4</v>
      </c>
      <c r="H51" s="76">
        <v>8.4</v>
      </c>
      <c r="I51" s="76">
        <v>0</v>
      </c>
      <c r="J51" s="76">
        <v>0</v>
      </c>
      <c r="K51" s="76">
        <v>616</v>
      </c>
      <c r="L51" s="76">
        <v>655</v>
      </c>
      <c r="M51" s="76">
        <v>524.79999999999995</v>
      </c>
      <c r="N51" s="76">
        <v>512.6</v>
      </c>
      <c r="O51" s="76">
        <v>487.6</v>
      </c>
      <c r="P51" s="196" t="s">
        <v>525</v>
      </c>
      <c r="R51" s="443" t="str">
        <f t="shared" si="113"/>
        <v>146 H3 C3 D, AA</v>
      </c>
      <c r="S51" s="247">
        <f t="shared" si="113"/>
        <v>4784.2</v>
      </c>
      <c r="T51" s="247">
        <f t="shared" si="113"/>
        <v>832.2</v>
      </c>
      <c r="U51" s="247">
        <f t="shared" si="113"/>
        <v>142.6</v>
      </c>
      <c r="V51" s="247">
        <f t="shared" si="113"/>
        <v>211.6</v>
      </c>
      <c r="W51" s="247">
        <f t="shared" si="113"/>
        <v>1107</v>
      </c>
      <c r="X51" s="247">
        <f t="shared" si="113"/>
        <v>341.2</v>
      </c>
      <c r="Y51" s="247">
        <f t="shared" si="102"/>
        <v>7418.8</v>
      </c>
      <c r="AA51" s="443" t="str">
        <f t="shared" si="75"/>
        <v>146 H3 C3 D, AA</v>
      </c>
      <c r="AB51" s="263">
        <f t="shared" si="82"/>
        <v>239.21</v>
      </c>
      <c r="AC51" s="263">
        <f t="shared" si="82"/>
        <v>41.610000000000007</v>
      </c>
      <c r="AD51" s="263">
        <f t="shared" si="82"/>
        <v>7.13</v>
      </c>
      <c r="AE51" s="263">
        <f t="shared" si="82"/>
        <v>10.58</v>
      </c>
      <c r="AF51" s="263">
        <f t="shared" si="82"/>
        <v>55.35</v>
      </c>
      <c r="AG51" s="264">
        <f t="shared" si="82"/>
        <v>17.059999999999999</v>
      </c>
      <c r="AH51" s="265">
        <f t="shared" si="114"/>
        <v>370.94</v>
      </c>
      <c r="AI51" s="95"/>
      <c r="AJ51" s="443" t="str">
        <f t="shared" si="77"/>
        <v>146 H3 C3 D, AA</v>
      </c>
      <c r="AK51" s="263">
        <f t="shared" si="115"/>
        <v>3588.1499999999996</v>
      </c>
      <c r="AL51" s="263">
        <f t="shared" si="111"/>
        <v>624.15</v>
      </c>
      <c r="AM51" s="263">
        <f t="shared" si="111"/>
        <v>106.94999999999997</v>
      </c>
      <c r="AN51" s="263">
        <f t="shared" si="111"/>
        <v>158.69999999999996</v>
      </c>
      <c r="AO51" s="263">
        <f t="shared" si="111"/>
        <v>830.24999999999989</v>
      </c>
      <c r="AP51" s="263">
        <f t="shared" si="111"/>
        <v>255.89999999999992</v>
      </c>
      <c r="AQ51" s="263">
        <f t="shared" si="86"/>
        <v>5457.1499999999987</v>
      </c>
      <c r="AR51" s="95"/>
      <c r="AS51" s="453" t="str">
        <f t="shared" si="69"/>
        <v>146 H3 C3 D, AA</v>
      </c>
      <c r="AT51" s="263">
        <f t="shared" si="70"/>
        <v>1.6416655486651621</v>
      </c>
      <c r="AU51" s="263">
        <f t="shared" si="70"/>
        <v>0.47484575489641218</v>
      </c>
      <c r="AV51" s="263">
        <f t="shared" si="70"/>
        <v>9.6647068871464542E-2</v>
      </c>
      <c r="AW51" s="263">
        <f t="shared" si="70"/>
        <v>0.11969140378534386</v>
      </c>
      <c r="AX51" s="263">
        <f t="shared" si="70"/>
        <v>1.4820277159787012</v>
      </c>
      <c r="AY51" s="263">
        <f t="shared" si="70"/>
        <v>0.15961887056249752</v>
      </c>
      <c r="AZ51" s="265">
        <f t="shared" si="71"/>
        <v>0.63155536403749735</v>
      </c>
      <c r="BA51" s="96"/>
      <c r="BB51" s="96"/>
      <c r="BG51" s="442" t="str">
        <f t="shared" si="108"/>
        <v>H C2 D</v>
      </c>
      <c r="BH51" s="96" t="e">
        <f t="shared" ref="BH51:BN51" si="116">STDEVA(AT48:AT48)</f>
        <v>#DIV/0!</v>
      </c>
      <c r="BI51" s="96" t="e">
        <f t="shared" si="116"/>
        <v>#DIV/0!</v>
      </c>
      <c r="BJ51" s="96" t="e">
        <f t="shared" si="116"/>
        <v>#DIV/0!</v>
      </c>
      <c r="BK51" s="96" t="e">
        <f t="shared" si="116"/>
        <v>#DIV/0!</v>
      </c>
      <c r="BL51" s="96" t="e">
        <f t="shared" si="116"/>
        <v>#DIV/0!</v>
      </c>
      <c r="BM51" s="96" t="e">
        <f t="shared" si="116"/>
        <v>#DIV/0!</v>
      </c>
      <c r="BN51" s="96" t="e">
        <f t="shared" si="116"/>
        <v>#DIV/0!</v>
      </c>
    </row>
    <row r="52" spans="1:66" ht="17.5" thickBot="1" x14ac:dyDescent="0.4">
      <c r="A52" s="8">
        <v>5</v>
      </c>
      <c r="B52" s="8">
        <v>10</v>
      </c>
      <c r="C52" s="74">
        <v>0</v>
      </c>
      <c r="D52" s="439" t="s">
        <v>573</v>
      </c>
      <c r="E52" s="76">
        <v>203.6</v>
      </c>
      <c r="F52" s="76">
        <v>52</v>
      </c>
      <c r="G52" s="76">
        <v>9.1999999999999993</v>
      </c>
      <c r="H52" s="76">
        <v>9.1999999999999993</v>
      </c>
      <c r="I52" s="76">
        <v>29</v>
      </c>
      <c r="J52" s="76">
        <v>15.4</v>
      </c>
      <c r="K52" s="76">
        <v>650.6</v>
      </c>
      <c r="L52" s="76">
        <v>707.2</v>
      </c>
      <c r="M52" s="76">
        <v>543.20000000000005</v>
      </c>
      <c r="N52" s="76">
        <v>527.20000000000005</v>
      </c>
      <c r="O52" s="76">
        <v>516</v>
      </c>
      <c r="P52" s="196" t="s">
        <v>525</v>
      </c>
      <c r="R52" s="442" t="str">
        <f t="shared" ref="R52:X53" si="117">D88</f>
        <v>152 A1 C1 D, AA</v>
      </c>
      <c r="S52" s="8">
        <f t="shared" si="117"/>
        <v>1450</v>
      </c>
      <c r="T52" s="8">
        <f t="shared" si="117"/>
        <v>37.4</v>
      </c>
      <c r="U52" s="8">
        <f t="shared" si="117"/>
        <v>4</v>
      </c>
      <c r="V52" s="8">
        <f t="shared" si="117"/>
        <v>4</v>
      </c>
      <c r="W52" s="8">
        <f t="shared" si="117"/>
        <v>33.200000000000003</v>
      </c>
      <c r="X52" s="8">
        <f t="shared" si="117"/>
        <v>10</v>
      </c>
      <c r="Y52" s="8">
        <f t="shared" si="74"/>
        <v>1538.6000000000001</v>
      </c>
      <c r="AA52" s="442" t="str">
        <f t="shared" si="75"/>
        <v>152 A1 C1 D, AA</v>
      </c>
      <c r="AB52" s="96">
        <f t="shared" si="82"/>
        <v>72.5</v>
      </c>
      <c r="AC52" s="96">
        <f t="shared" si="82"/>
        <v>1.87</v>
      </c>
      <c r="AD52" s="96">
        <f t="shared" si="82"/>
        <v>0</v>
      </c>
      <c r="AE52" s="96">
        <f t="shared" si="82"/>
        <v>0</v>
      </c>
      <c r="AF52" s="96">
        <f t="shared" si="82"/>
        <v>1.6600000000000001</v>
      </c>
      <c r="AG52" s="96">
        <f t="shared" si="82"/>
        <v>0</v>
      </c>
      <c r="AH52" s="104">
        <f t="shared" si="114"/>
        <v>76.03</v>
      </c>
      <c r="AI52" s="96">
        <f>AVERAGE(AH52:AH59)</f>
        <v>78.465000000000003</v>
      </c>
      <c r="AJ52" s="442" t="str">
        <f t="shared" si="77"/>
        <v>152 A1 C1 D, AA</v>
      </c>
      <c r="AK52" s="96">
        <f>AB52/$AV$25</f>
        <v>768.55123674911658</v>
      </c>
      <c r="AL52" s="96">
        <f t="shared" ref="AL52:AP54" si="118">AC52/$AV$25</f>
        <v>19.823321554770317</v>
      </c>
      <c r="AM52" s="96">
        <f t="shared" si="118"/>
        <v>0</v>
      </c>
      <c r="AN52" s="96">
        <f t="shared" si="118"/>
        <v>0</v>
      </c>
      <c r="AO52" s="96">
        <f t="shared" si="118"/>
        <v>17.597173144876326</v>
      </c>
      <c r="AP52" s="96">
        <f t="shared" si="118"/>
        <v>0</v>
      </c>
      <c r="AQ52" s="96">
        <f t="shared" si="86"/>
        <v>805.97173144876331</v>
      </c>
      <c r="AR52" s="96">
        <f>AVERAGE(AQ52:AQ59)</f>
        <v>958.91753265011721</v>
      </c>
      <c r="AS52" s="451" t="str">
        <f t="shared" si="69"/>
        <v>152 A1 C1 D, AA</v>
      </c>
      <c r="AT52" s="96">
        <f t="shared" si="70"/>
        <v>1.1013555539859197</v>
      </c>
      <c r="AU52" s="96">
        <f t="shared" si="70"/>
        <v>3.6596405872850311E-2</v>
      </c>
      <c r="AV52" s="96">
        <f t="shared" si="70"/>
        <v>0</v>
      </c>
      <c r="AW52" s="96">
        <f t="shared" si="70"/>
        <v>0</v>
      </c>
      <c r="AX52" s="96">
        <f t="shared" si="70"/>
        <v>3.8155768072967992E-2</v>
      </c>
      <c r="AY52" s="96">
        <f t="shared" si="70"/>
        <v>0</v>
      </c>
      <c r="AZ52" s="104">
        <f t="shared" si="71"/>
        <v>0.17564762454751034</v>
      </c>
      <c r="BA52" s="96">
        <f>AVERAGE(AZ52:AZ60)</f>
        <v>0.19909521861580654</v>
      </c>
      <c r="BB52" s="96">
        <f>STDEVA(AZ51:AZ58)</f>
        <v>0.16503835424494245</v>
      </c>
      <c r="BG52" s="443" t="str">
        <f t="shared" si="108"/>
        <v>H C3 D</v>
      </c>
      <c r="BH52" s="263">
        <f t="shared" ref="BH52:BN52" si="119">STDEVA(AT39:AT50)</f>
        <v>1.2204641597107131</v>
      </c>
      <c r="BI52" s="263">
        <f t="shared" si="119"/>
        <v>0.29494066474700198</v>
      </c>
      <c r="BJ52" s="263">
        <f t="shared" si="119"/>
        <v>0.12792665897955852</v>
      </c>
      <c r="BK52" s="263">
        <f t="shared" si="119"/>
        <v>0.12394154961968129</v>
      </c>
      <c r="BL52" s="263">
        <f t="shared" si="119"/>
        <v>0.22784491502765211</v>
      </c>
      <c r="BM52" s="263">
        <f t="shared" si="119"/>
        <v>8.7528617703256872E-2</v>
      </c>
      <c r="BN52" s="263">
        <f t="shared" si="119"/>
        <v>0.58095917233816885</v>
      </c>
    </row>
    <row r="53" spans="1:66" ht="17" x14ac:dyDescent="0.35">
      <c r="A53" s="8">
        <v>5</v>
      </c>
      <c r="B53" s="8">
        <v>10</v>
      </c>
      <c r="C53" s="74">
        <v>0</v>
      </c>
      <c r="D53" s="439" t="s">
        <v>574</v>
      </c>
      <c r="E53" s="76">
        <v>573.6</v>
      </c>
      <c r="F53" s="76">
        <v>232.8</v>
      </c>
      <c r="G53" s="76">
        <v>50.8</v>
      </c>
      <c r="H53" s="76">
        <v>60</v>
      </c>
      <c r="I53" s="76">
        <v>147.19999999999999</v>
      </c>
      <c r="J53" s="76">
        <v>84</v>
      </c>
      <c r="K53" s="76">
        <v>565.79999999999995</v>
      </c>
      <c r="L53" s="76">
        <v>538.79999999999995</v>
      </c>
      <c r="M53" s="76">
        <v>457.8</v>
      </c>
      <c r="N53" s="76">
        <v>525.79999999999995</v>
      </c>
      <c r="O53" s="76">
        <v>472.8</v>
      </c>
      <c r="P53" s="196" t="s">
        <v>108</v>
      </c>
      <c r="R53" s="442" t="str">
        <f t="shared" si="117"/>
        <v>162 A2 C1 D, AA</v>
      </c>
      <c r="S53" s="8">
        <f t="shared" si="117"/>
        <v>992.4</v>
      </c>
      <c r="T53" s="8">
        <f t="shared" si="117"/>
        <v>72.8</v>
      </c>
      <c r="U53" s="8">
        <f t="shared" si="117"/>
        <v>9.4</v>
      </c>
      <c r="V53" s="8">
        <f t="shared" si="117"/>
        <v>9.4</v>
      </c>
      <c r="W53" s="8">
        <f t="shared" si="117"/>
        <v>31.2</v>
      </c>
      <c r="X53" s="8">
        <f t="shared" si="117"/>
        <v>25.8</v>
      </c>
      <c r="Y53" s="8">
        <f t="shared" si="74"/>
        <v>1141.0000000000002</v>
      </c>
      <c r="AA53" s="442" t="str">
        <f t="shared" si="75"/>
        <v>162 A2 C1 D, AA</v>
      </c>
      <c r="AB53" s="96">
        <f t="shared" si="82"/>
        <v>49.620000000000005</v>
      </c>
      <c r="AC53" s="96">
        <f t="shared" si="82"/>
        <v>3.64</v>
      </c>
      <c r="AD53" s="96">
        <f t="shared" si="82"/>
        <v>0</v>
      </c>
      <c r="AE53" s="96">
        <f t="shared" si="82"/>
        <v>0</v>
      </c>
      <c r="AF53" s="96">
        <f t="shared" si="82"/>
        <v>1.56</v>
      </c>
      <c r="AG53" s="96">
        <f t="shared" si="82"/>
        <v>1.29</v>
      </c>
      <c r="AH53" s="104">
        <f t="shared" si="114"/>
        <v>56.110000000000007</v>
      </c>
      <c r="AI53" s="96">
        <f>STDEVA(AH52:AH59)</f>
        <v>30.263381927905641</v>
      </c>
      <c r="AJ53" s="442" t="str">
        <f t="shared" si="77"/>
        <v>162 A2 C1 D, AA</v>
      </c>
      <c r="AK53" s="96">
        <f t="shared" ref="AK53:AK54" si="120">AB53/$AV$25</f>
        <v>526.00706713780926</v>
      </c>
      <c r="AL53" s="96">
        <f t="shared" si="118"/>
        <v>38.586572438162541</v>
      </c>
      <c r="AM53" s="96">
        <f t="shared" si="118"/>
        <v>0</v>
      </c>
      <c r="AN53" s="96">
        <f t="shared" si="118"/>
        <v>0</v>
      </c>
      <c r="AO53" s="96">
        <f t="shared" si="118"/>
        <v>16.537102473498233</v>
      </c>
      <c r="AP53" s="96">
        <f t="shared" si="118"/>
        <v>13.674911660777385</v>
      </c>
      <c r="AQ53" s="96">
        <f t="shared" si="86"/>
        <v>594.80565371024738</v>
      </c>
      <c r="AR53" s="96">
        <f>STDEVA(AQ52:AQ59)</f>
        <v>473.92858916973466</v>
      </c>
      <c r="AS53" s="451" t="str">
        <f t="shared" si="69"/>
        <v>162 A2 C1 D, AA</v>
      </c>
      <c r="AT53" s="96">
        <f t="shared" si="70"/>
        <v>0.84973614454012958</v>
      </c>
      <c r="AU53" s="96">
        <f t="shared" si="70"/>
        <v>7.1237625887387912E-2</v>
      </c>
      <c r="AV53" s="96">
        <f t="shared" si="70"/>
        <v>0</v>
      </c>
      <c r="AW53" s="96">
        <f t="shared" si="70"/>
        <v>0</v>
      </c>
      <c r="AX53" s="96">
        <f t="shared" si="70"/>
        <v>3.5841529434645442E-2</v>
      </c>
      <c r="AY53" s="96">
        <f t="shared" si="70"/>
        <v>3.1173502831911355E-2</v>
      </c>
      <c r="AZ53" s="104">
        <f t="shared" si="71"/>
        <v>0.21206757636312107</v>
      </c>
      <c r="BA53" s="96"/>
      <c r="BB53" s="96"/>
      <c r="BG53" s="442" t="str">
        <f t="shared" si="108"/>
        <v>A C1 D</v>
      </c>
      <c r="BH53" s="96">
        <f>STDEVA(AT51:AT53)</f>
        <v>0.40463963364083977</v>
      </c>
      <c r="BI53" s="96">
        <f t="shared" ref="BI53:BN53" si="121">STDEVA(AU51:AU53)</f>
        <v>0.24363977092073058</v>
      </c>
      <c r="BJ53" s="96">
        <f t="shared" si="121"/>
        <v>5.5799211229328356E-2</v>
      </c>
      <c r="BK53" s="96">
        <f t="shared" si="121"/>
        <v>6.9103864195152465E-2</v>
      </c>
      <c r="BL53" s="96">
        <f t="shared" si="121"/>
        <v>0.83428872338461757</v>
      </c>
      <c r="BM53" s="96">
        <f t="shared" si="121"/>
        <v>8.4605145243363725E-2</v>
      </c>
      <c r="BN53" s="96">
        <f t="shared" si="121"/>
        <v>0.25336017966032198</v>
      </c>
    </row>
    <row r="54" spans="1:66" ht="17" x14ac:dyDescent="0.35">
      <c r="A54" s="8"/>
      <c r="B54" s="8"/>
      <c r="C54" s="74">
        <v>0</v>
      </c>
      <c r="D54" s="439" t="s">
        <v>222</v>
      </c>
      <c r="E54" s="76" t="e">
        <v>#DIV/0!</v>
      </c>
      <c r="F54" s="76" t="e">
        <v>#DIV/0!</v>
      </c>
      <c r="G54" s="76" t="e">
        <v>#DIV/0!</v>
      </c>
      <c r="H54" s="76" t="e">
        <v>#DIV/0!</v>
      </c>
      <c r="I54" s="76" t="e">
        <v>#DIV/0!</v>
      </c>
      <c r="J54" s="76" t="e">
        <v>#DIV/0!</v>
      </c>
      <c r="K54" s="76" t="e">
        <v>#DIV/0!</v>
      </c>
      <c r="L54" s="76" t="e">
        <v>#DIV/0!</v>
      </c>
      <c r="M54" s="76" t="e">
        <v>#DIV/0!</v>
      </c>
      <c r="N54" s="76" t="e">
        <v>#DIV/0!</v>
      </c>
      <c r="O54" s="76" t="e">
        <v>#DIV/0!</v>
      </c>
      <c r="P54" s="196" t="s">
        <v>108</v>
      </c>
      <c r="R54" s="442" t="str">
        <f t="shared" ref="R54:X54" si="122">D94</f>
        <v>172 A3 C1 D, AA</v>
      </c>
      <c r="S54" s="8">
        <f t="shared" si="122"/>
        <v>1023</v>
      </c>
      <c r="T54" s="8">
        <f t="shared" si="122"/>
        <v>49.4</v>
      </c>
      <c r="U54" s="8">
        <f t="shared" si="122"/>
        <v>9</v>
      </c>
      <c r="V54" s="8">
        <f t="shared" si="122"/>
        <v>9</v>
      </c>
      <c r="W54" s="8">
        <f t="shared" si="122"/>
        <v>22.4</v>
      </c>
      <c r="X54" s="8">
        <f t="shared" si="122"/>
        <v>13.4</v>
      </c>
      <c r="Y54" s="8">
        <f t="shared" si="74"/>
        <v>1126.2000000000003</v>
      </c>
      <c r="AA54" s="444" t="str">
        <f t="shared" si="75"/>
        <v>172 A3 C1 D, AA</v>
      </c>
      <c r="AB54" s="107">
        <f t="shared" si="82"/>
        <v>51.150000000000006</v>
      </c>
      <c r="AC54" s="107">
        <f t="shared" si="82"/>
        <v>2.4700000000000002</v>
      </c>
      <c r="AD54" s="107">
        <f t="shared" si="82"/>
        <v>0</v>
      </c>
      <c r="AE54" s="107">
        <f t="shared" si="82"/>
        <v>0</v>
      </c>
      <c r="AF54" s="107">
        <f t="shared" si="82"/>
        <v>1.1199999999999999</v>
      </c>
      <c r="AG54" s="108">
        <f t="shared" si="82"/>
        <v>0</v>
      </c>
      <c r="AH54" s="152">
        <f t="shared" si="114"/>
        <v>54.74</v>
      </c>
      <c r="AI54" s="95"/>
      <c r="AJ54" s="444" t="str">
        <f t="shared" si="77"/>
        <v>172 A3 C1 D, AA</v>
      </c>
      <c r="AK54" s="107">
        <f t="shared" si="120"/>
        <v>542.22614840989399</v>
      </c>
      <c r="AL54" s="107">
        <f t="shared" si="118"/>
        <v>26.183745583038871</v>
      </c>
      <c r="AM54" s="107">
        <f t="shared" si="118"/>
        <v>0</v>
      </c>
      <c r="AN54" s="107">
        <f t="shared" si="118"/>
        <v>0</v>
      </c>
      <c r="AO54" s="107">
        <f t="shared" si="118"/>
        <v>11.872791519434626</v>
      </c>
      <c r="AP54" s="107">
        <f t="shared" si="118"/>
        <v>0</v>
      </c>
      <c r="AQ54" s="107">
        <f t="shared" si="86"/>
        <v>580.28268551236749</v>
      </c>
      <c r="AR54" s="95"/>
      <c r="AS54" s="452" t="str">
        <f t="shared" si="69"/>
        <v>172 A3 C1 D, AA</v>
      </c>
      <c r="AT54" s="107">
        <f t="shared" si="70"/>
        <v>0.77921393781519355</v>
      </c>
      <c r="AU54" s="107">
        <f t="shared" si="70"/>
        <v>4.8339639079423832E-2</v>
      </c>
      <c r="AV54" s="107">
        <f t="shared" si="70"/>
        <v>0</v>
      </c>
      <c r="AW54" s="107">
        <f t="shared" si="70"/>
        <v>0</v>
      </c>
      <c r="AX54" s="107">
        <f t="shared" si="70"/>
        <v>2.5746832863698839E-2</v>
      </c>
      <c r="AY54" s="107">
        <f t="shared" si="70"/>
        <v>0</v>
      </c>
      <c r="AZ54" s="152">
        <f t="shared" si="71"/>
        <v>0.21285247907812552</v>
      </c>
      <c r="BA54" s="96"/>
      <c r="BB54" s="96"/>
      <c r="BG54" s="442" t="str">
        <f t="shared" si="108"/>
        <v>A C2 D</v>
      </c>
      <c r="BH54" s="96" t="e">
        <f t="shared" ref="BH54:BN54" si="123">STDEVA(AT54:AT54)</f>
        <v>#DIV/0!</v>
      </c>
      <c r="BI54" s="96" t="e">
        <f t="shared" si="123"/>
        <v>#DIV/0!</v>
      </c>
      <c r="BJ54" s="96" t="e">
        <f t="shared" si="123"/>
        <v>#DIV/0!</v>
      </c>
      <c r="BK54" s="96" t="e">
        <f t="shared" si="123"/>
        <v>#DIV/0!</v>
      </c>
      <c r="BL54" s="96" t="e">
        <f t="shared" si="123"/>
        <v>#DIV/0!</v>
      </c>
      <c r="BM54" s="96" t="e">
        <f t="shared" si="123"/>
        <v>#DIV/0!</v>
      </c>
      <c r="BN54" s="96" t="e">
        <f t="shared" si="123"/>
        <v>#DIV/0!</v>
      </c>
    </row>
    <row r="55" spans="1:66" ht="17.5" thickBot="1" x14ac:dyDescent="0.4">
      <c r="A55" s="8">
        <v>5</v>
      </c>
      <c r="B55" s="8">
        <v>10</v>
      </c>
      <c r="C55" s="74">
        <v>0</v>
      </c>
      <c r="D55" s="439" t="s">
        <v>575</v>
      </c>
      <c r="E55" s="76">
        <v>815.6</v>
      </c>
      <c r="F55" s="76">
        <v>279.60000000000002</v>
      </c>
      <c r="G55" s="76">
        <v>52</v>
      </c>
      <c r="H55" s="76">
        <v>52</v>
      </c>
      <c r="I55" s="76">
        <v>158.4</v>
      </c>
      <c r="J55" s="76">
        <v>76.599999999999994</v>
      </c>
      <c r="K55" s="76">
        <v>503.6</v>
      </c>
      <c r="L55" s="76">
        <v>502.6</v>
      </c>
      <c r="M55" s="76">
        <v>403.8</v>
      </c>
      <c r="N55" s="76">
        <v>449.6</v>
      </c>
      <c r="O55" s="76">
        <v>456.4</v>
      </c>
      <c r="P55" s="196" t="s">
        <v>108</v>
      </c>
      <c r="R55" s="442" t="str">
        <f t="shared" ref="R55:X55" si="124">D105</f>
        <v>154 A1 C2 D, AA</v>
      </c>
      <c r="S55" s="8">
        <f t="shared" si="124"/>
        <v>1286.8</v>
      </c>
      <c r="T55" s="8">
        <f t="shared" si="124"/>
        <v>117</v>
      </c>
      <c r="U55" s="8">
        <f t="shared" si="124"/>
        <v>33.799999999999997</v>
      </c>
      <c r="V55" s="8">
        <f t="shared" si="124"/>
        <v>33.799999999999997</v>
      </c>
      <c r="W55" s="8">
        <f t="shared" si="124"/>
        <v>105.2</v>
      </c>
      <c r="X55" s="8">
        <f t="shared" si="124"/>
        <v>74.8</v>
      </c>
      <c r="Y55" s="8">
        <f t="shared" si="74"/>
        <v>1651.3999999999999</v>
      </c>
      <c r="AA55" s="442" t="str">
        <f t="shared" si="75"/>
        <v>154 A1 C2 D, AA</v>
      </c>
      <c r="AB55" s="96">
        <f t="shared" si="82"/>
        <v>64.34</v>
      </c>
      <c r="AC55" s="96">
        <f t="shared" si="82"/>
        <v>5.8500000000000005</v>
      </c>
      <c r="AD55" s="96">
        <f t="shared" si="82"/>
        <v>1.69</v>
      </c>
      <c r="AE55" s="96">
        <f t="shared" si="82"/>
        <v>1.69</v>
      </c>
      <c r="AF55" s="96">
        <f t="shared" si="82"/>
        <v>5.2600000000000007</v>
      </c>
      <c r="AG55" s="96">
        <f t="shared" si="82"/>
        <v>3.74</v>
      </c>
      <c r="AH55" s="104">
        <f t="shared" si="114"/>
        <v>82.57</v>
      </c>
      <c r="AI55" s="95"/>
      <c r="AJ55" s="442" t="str">
        <f t="shared" si="77"/>
        <v>154 A1 C2 D, AA</v>
      </c>
      <c r="AK55" s="96">
        <f>AB55/$AV$27</f>
        <v>775.18072289156623</v>
      </c>
      <c r="AL55" s="96">
        <f t="shared" ref="AL55:AP57" si="125">AC55/$AV$27</f>
        <v>70.481927710843379</v>
      </c>
      <c r="AM55" s="96">
        <f t="shared" si="125"/>
        <v>20.361445783132528</v>
      </c>
      <c r="AN55" s="96">
        <f t="shared" si="125"/>
        <v>20.361445783132528</v>
      </c>
      <c r="AO55" s="96">
        <f t="shared" si="125"/>
        <v>63.373493975903621</v>
      </c>
      <c r="AP55" s="96">
        <f t="shared" si="125"/>
        <v>45.060240963855421</v>
      </c>
      <c r="AQ55" s="96">
        <f t="shared" si="86"/>
        <v>974.4578313253013</v>
      </c>
      <c r="AR55" s="95"/>
      <c r="AS55" s="451" t="str">
        <f t="shared" si="69"/>
        <v>154 A1 C2 D, AA</v>
      </c>
      <c r="AT55" s="96">
        <f t="shared" si="70"/>
        <v>0.522216078148945</v>
      </c>
      <c r="AU55" s="96">
        <f t="shared" si="70"/>
        <v>6.1156466849798648E-2</v>
      </c>
      <c r="AV55" s="96">
        <f t="shared" si="70"/>
        <v>3.1609154335835866E-2</v>
      </c>
      <c r="AW55" s="96">
        <f t="shared" si="70"/>
        <v>2.6378264177094754E-2</v>
      </c>
      <c r="AX55" s="96">
        <f t="shared" si="70"/>
        <v>6.4565989449814884E-2</v>
      </c>
      <c r="AY55" s="96">
        <f t="shared" si="70"/>
        <v>4.8274873112717616E-2</v>
      </c>
      <c r="AZ55" s="104">
        <f t="shared" si="71"/>
        <v>0.31229831679263387</v>
      </c>
      <c r="BA55" s="96"/>
      <c r="BB55" s="96"/>
      <c r="BG55" s="443" t="str">
        <f t="shared" si="108"/>
        <v>A C3 D</v>
      </c>
      <c r="BH55" s="263">
        <f t="shared" ref="BH55:BN55" si="126">STDEVA(AT42:AT56)</f>
        <v>0.76098450615817492</v>
      </c>
      <c r="BI55" s="263">
        <f t="shared" si="126"/>
        <v>0.19360028697977177</v>
      </c>
      <c r="BJ55" s="263">
        <f t="shared" si="126"/>
        <v>6.646154750915248E-2</v>
      </c>
      <c r="BK55" s="263">
        <f t="shared" si="126"/>
        <v>7.3018487366931339E-2</v>
      </c>
      <c r="BL55" s="263">
        <f t="shared" si="126"/>
        <v>0.37404977858683414</v>
      </c>
      <c r="BM55" s="263">
        <f t="shared" si="126"/>
        <v>5.7515870473741224E-2</v>
      </c>
      <c r="BN55" s="263">
        <f t="shared" si="126"/>
        <v>0.2504957759516136</v>
      </c>
    </row>
    <row r="56" spans="1:66" ht="17" x14ac:dyDescent="0.35">
      <c r="A56" s="8">
        <v>5</v>
      </c>
      <c r="B56" s="8">
        <v>10</v>
      </c>
      <c r="C56" s="74">
        <v>0</v>
      </c>
      <c r="D56" s="439" t="s">
        <v>576</v>
      </c>
      <c r="E56" s="76">
        <v>767</v>
      </c>
      <c r="F56" s="76">
        <v>292.60000000000002</v>
      </c>
      <c r="G56" s="76">
        <v>79</v>
      </c>
      <c r="H56" s="76">
        <v>87.8</v>
      </c>
      <c r="I56" s="76">
        <v>211</v>
      </c>
      <c r="J56" s="76">
        <v>149.80000000000001</v>
      </c>
      <c r="K56" s="76">
        <v>559.6</v>
      </c>
      <c r="L56" s="76">
        <v>606.4</v>
      </c>
      <c r="M56" s="76">
        <v>456.2</v>
      </c>
      <c r="N56" s="76">
        <v>478.4</v>
      </c>
      <c r="O56" s="76">
        <v>440.6</v>
      </c>
      <c r="P56" s="196" t="s">
        <v>319</v>
      </c>
      <c r="R56" s="442" t="str">
        <f t="shared" ref="R56:X57" si="127">D110</f>
        <v>164 A2 C2 D, AA</v>
      </c>
      <c r="S56" s="8">
        <f t="shared" si="127"/>
        <v>999.8</v>
      </c>
      <c r="T56" s="8">
        <f t="shared" si="127"/>
        <v>67.599999999999994</v>
      </c>
      <c r="U56" s="8">
        <f t="shared" si="127"/>
        <v>14.2</v>
      </c>
      <c r="V56" s="8">
        <f t="shared" si="127"/>
        <v>14.2</v>
      </c>
      <c r="W56" s="8">
        <f t="shared" si="127"/>
        <v>60.6</v>
      </c>
      <c r="X56" s="8">
        <f t="shared" si="127"/>
        <v>28.4</v>
      </c>
      <c r="Y56" s="8">
        <f t="shared" si="74"/>
        <v>1184.8</v>
      </c>
      <c r="AA56" s="442" t="str">
        <f t="shared" si="75"/>
        <v>164 A2 C2 D, AA</v>
      </c>
      <c r="AB56" s="96">
        <f t="shared" si="82"/>
        <v>49.99</v>
      </c>
      <c r="AC56" s="96">
        <f t="shared" si="82"/>
        <v>3.38</v>
      </c>
      <c r="AD56" s="96">
        <f t="shared" si="82"/>
        <v>0</v>
      </c>
      <c r="AE56" s="96">
        <f t="shared" si="82"/>
        <v>0</v>
      </c>
      <c r="AF56" s="96">
        <f t="shared" si="82"/>
        <v>3.0300000000000002</v>
      </c>
      <c r="AG56" s="96">
        <f t="shared" si="82"/>
        <v>1.42</v>
      </c>
      <c r="AH56" s="104">
        <f t="shared" si="114"/>
        <v>57.820000000000007</v>
      </c>
      <c r="AI56" s="95"/>
      <c r="AJ56" s="442" t="str">
        <f t="shared" si="77"/>
        <v>164 A2 C2 D, AA</v>
      </c>
      <c r="AK56" s="96">
        <f t="shared" ref="AK56:AK57" si="128">AB56/$AV$27</f>
        <v>602.28915662650604</v>
      </c>
      <c r="AL56" s="96">
        <f t="shared" si="125"/>
        <v>40.722891566265055</v>
      </c>
      <c r="AM56" s="96">
        <f t="shared" si="125"/>
        <v>0</v>
      </c>
      <c r="AN56" s="96">
        <f t="shared" si="125"/>
        <v>0</v>
      </c>
      <c r="AO56" s="96">
        <f t="shared" si="125"/>
        <v>36.506024096385545</v>
      </c>
      <c r="AP56" s="96">
        <f t="shared" si="125"/>
        <v>17.108433734939759</v>
      </c>
      <c r="AQ56" s="96">
        <f t="shared" si="86"/>
        <v>696.62650602409644</v>
      </c>
      <c r="AR56" s="95"/>
      <c r="AS56" s="451" t="str">
        <f t="shared" si="69"/>
        <v>164 A2 C2 D, AA</v>
      </c>
      <c r="AT56" s="96">
        <f t="shared" si="70"/>
        <v>0.43067261981524724</v>
      </c>
      <c r="AU56" s="96">
        <f t="shared" si="70"/>
        <v>3.5338942555480542E-2</v>
      </c>
      <c r="AV56" s="96">
        <f t="shared" si="70"/>
        <v>0</v>
      </c>
      <c r="AW56" s="96">
        <f t="shared" si="70"/>
        <v>0</v>
      </c>
      <c r="AX56" s="96">
        <f t="shared" si="70"/>
        <v>3.71882509483605E-2</v>
      </c>
      <c r="AY56" s="96">
        <f t="shared" si="70"/>
        <v>1.8328329741206011E-2</v>
      </c>
      <c r="AZ56" s="104">
        <f t="shared" si="71"/>
        <v>0.1167289734099282</v>
      </c>
      <c r="BB56" s="96"/>
    </row>
    <row r="57" spans="1:66" ht="17" x14ac:dyDescent="0.35">
      <c r="A57" s="8">
        <v>5</v>
      </c>
      <c r="B57" s="8">
        <v>10</v>
      </c>
      <c r="C57" s="74">
        <v>0</v>
      </c>
      <c r="D57" s="439" t="s">
        <v>2092</v>
      </c>
      <c r="E57" s="76">
        <v>112.6</v>
      </c>
      <c r="F57" s="76">
        <v>32.799999999999997</v>
      </c>
      <c r="G57" s="76">
        <v>13.8</v>
      </c>
      <c r="H57" s="76">
        <v>20.2</v>
      </c>
      <c r="I57" s="76">
        <v>16.8</v>
      </c>
      <c r="J57" s="76">
        <v>0</v>
      </c>
      <c r="K57" s="76">
        <v>641.4</v>
      </c>
      <c r="L57" s="76">
        <v>672.4</v>
      </c>
      <c r="M57" s="76">
        <v>535.79999999999995</v>
      </c>
      <c r="N57" s="76">
        <v>534.4</v>
      </c>
      <c r="O57" s="76">
        <v>535.79999999999995</v>
      </c>
      <c r="P57" s="196" t="s">
        <v>525</v>
      </c>
      <c r="R57" s="442" t="str">
        <f t="shared" si="127"/>
        <v>174 A3 C2 D, AA</v>
      </c>
      <c r="S57" s="8">
        <f t="shared" si="127"/>
        <v>1090.5999999999999</v>
      </c>
      <c r="T57" s="8">
        <f t="shared" si="127"/>
        <v>84.2</v>
      </c>
      <c r="U57" s="8">
        <f t="shared" si="127"/>
        <v>18.600000000000001</v>
      </c>
      <c r="V57" s="8">
        <f t="shared" si="127"/>
        <v>18.600000000000001</v>
      </c>
      <c r="W57" s="8">
        <f t="shared" si="127"/>
        <v>53.2</v>
      </c>
      <c r="X57" s="8">
        <f t="shared" si="127"/>
        <v>56.2</v>
      </c>
      <c r="Y57" s="8">
        <f t="shared" si="74"/>
        <v>1321.3999999999999</v>
      </c>
      <c r="AA57" s="444" t="str">
        <f t="shared" si="75"/>
        <v>174 A3 C2 D, AA</v>
      </c>
      <c r="AB57" s="107">
        <f t="shared" si="82"/>
        <v>54.53</v>
      </c>
      <c r="AC57" s="107">
        <f t="shared" si="82"/>
        <v>4.21</v>
      </c>
      <c r="AD57" s="107">
        <f t="shared" si="82"/>
        <v>0</v>
      </c>
      <c r="AE57" s="107">
        <f t="shared" si="82"/>
        <v>0</v>
      </c>
      <c r="AF57" s="107">
        <f t="shared" si="82"/>
        <v>2.66</v>
      </c>
      <c r="AG57" s="108">
        <f t="shared" si="82"/>
        <v>2.8100000000000005</v>
      </c>
      <c r="AH57" s="152">
        <f t="shared" si="114"/>
        <v>64.210000000000008</v>
      </c>
      <c r="AI57" s="95"/>
      <c r="AJ57" s="444" t="str">
        <f t="shared" si="77"/>
        <v>174 A3 C2 D, AA</v>
      </c>
      <c r="AK57" s="107">
        <f t="shared" si="128"/>
        <v>656.98795180722891</v>
      </c>
      <c r="AL57" s="107">
        <f t="shared" si="125"/>
        <v>50.722891566265055</v>
      </c>
      <c r="AM57" s="107">
        <f t="shared" si="125"/>
        <v>0</v>
      </c>
      <c r="AN57" s="107">
        <f t="shared" si="125"/>
        <v>0</v>
      </c>
      <c r="AO57" s="107">
        <f t="shared" si="125"/>
        <v>32.048192771084338</v>
      </c>
      <c r="AP57" s="107">
        <f t="shared" si="125"/>
        <v>33.855421686746993</v>
      </c>
      <c r="AQ57" s="107">
        <f t="shared" si="86"/>
        <v>773.61445783132535</v>
      </c>
      <c r="AR57" s="95"/>
      <c r="AS57" s="452" t="str">
        <f t="shared" si="69"/>
        <v>174 A3 C2 D, AA</v>
      </c>
      <c r="AT57" s="107">
        <f t="shared" si="70"/>
        <v>0.44341613857990347</v>
      </c>
      <c r="AU57" s="107">
        <f t="shared" si="70"/>
        <v>4.4011990853069366E-2</v>
      </c>
      <c r="AV57" s="107">
        <f t="shared" si="70"/>
        <v>0</v>
      </c>
      <c r="AW57" s="107">
        <f t="shared" si="70"/>
        <v>0</v>
      </c>
      <c r="AX57" s="107">
        <f t="shared" si="70"/>
        <v>3.2655764815483532E-2</v>
      </c>
      <c r="AY57" s="107">
        <f t="shared" si="70"/>
        <v>3.6271943954809302E-2</v>
      </c>
      <c r="AZ57" s="152">
        <f t="shared" si="71"/>
        <v>0.13152401191355315</v>
      </c>
      <c r="BB57" s="96"/>
    </row>
    <row r="58" spans="1:66" ht="17" x14ac:dyDescent="0.35">
      <c r="A58" s="8"/>
      <c r="B58" s="8"/>
      <c r="C58" s="74">
        <v>0</v>
      </c>
      <c r="D58" s="439" t="s">
        <v>228</v>
      </c>
      <c r="E58" s="76" t="e">
        <v>#DIV/0!</v>
      </c>
      <c r="F58" s="76" t="e">
        <v>#DIV/0!</v>
      </c>
      <c r="G58" s="76" t="e">
        <v>#DIV/0!</v>
      </c>
      <c r="H58" s="76" t="e">
        <v>#DIV/0!</v>
      </c>
      <c r="I58" s="76" t="e">
        <v>#DIV/0!</v>
      </c>
      <c r="J58" s="76" t="e">
        <v>#DIV/0!</v>
      </c>
      <c r="K58" s="76" t="e">
        <v>#DIV/0!</v>
      </c>
      <c r="L58" s="76" t="e">
        <v>#DIV/0!</v>
      </c>
      <c r="M58" s="76" t="e">
        <v>#DIV/0!</v>
      </c>
      <c r="N58" s="76" t="e">
        <v>#DIV/0!</v>
      </c>
      <c r="O58" s="76" t="e">
        <v>#DIV/0!</v>
      </c>
      <c r="P58" s="196" t="s">
        <v>108</v>
      </c>
      <c r="R58" s="442" t="str">
        <f t="shared" ref="R58:X59" si="129">D120</f>
        <v>156 A1 C3 D, AA</v>
      </c>
      <c r="S58" s="8">
        <f t="shared" si="129"/>
        <v>2517.6</v>
      </c>
      <c r="T58" s="8">
        <f t="shared" si="129"/>
        <v>103</v>
      </c>
      <c r="U58" s="8">
        <f t="shared" si="129"/>
        <v>49.4</v>
      </c>
      <c r="V58" s="8">
        <f t="shared" si="129"/>
        <v>63</v>
      </c>
      <c r="W58" s="8">
        <f t="shared" si="129"/>
        <v>100.6</v>
      </c>
      <c r="X58" s="8">
        <f t="shared" si="129"/>
        <v>85.8</v>
      </c>
      <c r="Y58" s="8">
        <f t="shared" si="74"/>
        <v>2919.4</v>
      </c>
      <c r="AA58" s="442" t="str">
        <f t="shared" si="75"/>
        <v>156 A1 C3 D, AA</v>
      </c>
      <c r="AB58" s="96">
        <f t="shared" si="82"/>
        <v>125.88</v>
      </c>
      <c r="AC58" s="96">
        <f t="shared" si="82"/>
        <v>5.15</v>
      </c>
      <c r="AD58" s="96">
        <f t="shared" si="82"/>
        <v>2.4700000000000002</v>
      </c>
      <c r="AE58" s="96">
        <f t="shared" si="82"/>
        <v>3.1500000000000004</v>
      </c>
      <c r="AF58" s="96">
        <f t="shared" si="82"/>
        <v>5.03</v>
      </c>
      <c r="AG58" s="96">
        <f t="shared" si="82"/>
        <v>4.29</v>
      </c>
      <c r="AH58" s="104">
        <f t="shared" si="114"/>
        <v>145.97</v>
      </c>
      <c r="AI58" s="95"/>
      <c r="AJ58" s="442" t="str">
        <f t="shared" si="77"/>
        <v>156 A1 C3 D, AA</v>
      </c>
      <c r="AK58" s="96">
        <f>AB58/$AV$29</f>
        <v>1756.4651162790697</v>
      </c>
      <c r="AL58" s="96">
        <f t="shared" ref="AL58:AP60" si="130">AC58/$AV$29</f>
        <v>71.860465116279073</v>
      </c>
      <c r="AM58" s="96">
        <f t="shared" si="130"/>
        <v>34.465116279069768</v>
      </c>
      <c r="AN58" s="96">
        <f t="shared" si="130"/>
        <v>43.953488372093027</v>
      </c>
      <c r="AO58" s="96">
        <f t="shared" si="130"/>
        <v>70.186046511627907</v>
      </c>
      <c r="AP58" s="96">
        <f t="shared" si="130"/>
        <v>59.860465116279066</v>
      </c>
      <c r="AQ58" s="96">
        <f t="shared" si="86"/>
        <v>2002.3255813953488</v>
      </c>
      <c r="AR58" s="95"/>
      <c r="AS58" s="451" t="str">
        <f t="shared" si="69"/>
        <v>156 A1 C3 D, AA</v>
      </c>
      <c r="AT58" s="96">
        <f t="shared" si="70"/>
        <v>0.73623235885617944</v>
      </c>
      <c r="AU58" s="96">
        <f t="shared" si="70"/>
        <v>3.8789766985417556E-2</v>
      </c>
      <c r="AV58" s="96">
        <f t="shared" si="70"/>
        <v>3.3289868823494405E-2</v>
      </c>
      <c r="AW58" s="96">
        <f t="shared" si="70"/>
        <v>3.5430934460533373E-2</v>
      </c>
      <c r="AX58" s="96">
        <f t="shared" si="70"/>
        <v>4.4487972380112817E-2</v>
      </c>
      <c r="AY58" s="96">
        <f t="shared" si="70"/>
        <v>3.9899858990030533E-2</v>
      </c>
      <c r="AZ58" s="104">
        <f t="shared" si="71"/>
        <v>0.29483915796259114</v>
      </c>
      <c r="BB58" s="96"/>
    </row>
    <row r="59" spans="1:66" ht="17" x14ac:dyDescent="0.35">
      <c r="A59" s="8"/>
      <c r="B59" s="8"/>
      <c r="C59" s="74">
        <v>0</v>
      </c>
      <c r="D59" s="439" t="s">
        <v>224</v>
      </c>
      <c r="E59" s="76" t="e">
        <v>#DIV/0!</v>
      </c>
      <c r="F59" s="76" t="e">
        <v>#DIV/0!</v>
      </c>
      <c r="G59" s="76" t="e">
        <v>#DIV/0!</v>
      </c>
      <c r="H59" s="76" t="e">
        <v>#DIV/0!</v>
      </c>
      <c r="I59" s="76" t="e">
        <v>#DIV/0!</v>
      </c>
      <c r="J59" s="76" t="e">
        <v>#DIV/0!</v>
      </c>
      <c r="K59" s="76" t="e">
        <v>#DIV/0!</v>
      </c>
      <c r="L59" s="76" t="e">
        <v>#DIV/0!</v>
      </c>
      <c r="M59" s="76" t="e">
        <v>#DIV/0!</v>
      </c>
      <c r="N59" s="76" t="e">
        <v>#DIV/0!</v>
      </c>
      <c r="O59" s="76" t="e">
        <v>#DIV/0!</v>
      </c>
      <c r="P59" s="196" t="s">
        <v>1455</v>
      </c>
      <c r="R59" s="442" t="str">
        <f t="shared" si="129"/>
        <v>166 A2 C3 D, AA</v>
      </c>
      <c r="S59" s="8">
        <f t="shared" si="129"/>
        <v>1458.8</v>
      </c>
      <c r="T59" s="8">
        <f t="shared" si="129"/>
        <v>117.4</v>
      </c>
      <c r="U59" s="8">
        <f t="shared" si="129"/>
        <v>23.4</v>
      </c>
      <c r="V59" s="8">
        <f t="shared" si="129"/>
        <v>36.4</v>
      </c>
      <c r="W59" s="8">
        <f t="shared" si="129"/>
        <v>124.2</v>
      </c>
      <c r="X59" s="8">
        <f t="shared" si="129"/>
        <v>45.2</v>
      </c>
      <c r="Y59" s="8">
        <f t="shared" si="74"/>
        <v>1805.4000000000003</v>
      </c>
      <c r="AA59" s="442" t="str">
        <f t="shared" si="75"/>
        <v>166 A2 C3 D, AA</v>
      </c>
      <c r="AB59" s="96">
        <f t="shared" si="82"/>
        <v>72.94</v>
      </c>
      <c r="AC59" s="96">
        <f t="shared" si="82"/>
        <v>5.870000000000001</v>
      </c>
      <c r="AD59" s="96">
        <f t="shared" si="82"/>
        <v>1.17</v>
      </c>
      <c r="AE59" s="96">
        <f t="shared" si="82"/>
        <v>1.82</v>
      </c>
      <c r="AF59" s="96">
        <f t="shared" si="82"/>
        <v>6.2100000000000009</v>
      </c>
      <c r="AG59" s="96">
        <f t="shared" si="82"/>
        <v>2.2600000000000002</v>
      </c>
      <c r="AH59" s="104">
        <f t="shared" si="114"/>
        <v>90.27</v>
      </c>
      <c r="AI59" s="95"/>
      <c r="AJ59" s="442" t="str">
        <f t="shared" si="77"/>
        <v>166 A2 C3 D, AA</v>
      </c>
      <c r="AK59" s="96">
        <f t="shared" ref="AK59:AK60" si="131">AB59/$AV$29</f>
        <v>1017.7674418604651</v>
      </c>
      <c r="AL59" s="96">
        <f t="shared" si="130"/>
        <v>81.906976744186053</v>
      </c>
      <c r="AM59" s="96">
        <f t="shared" si="130"/>
        <v>16.325581395348834</v>
      </c>
      <c r="AN59" s="96">
        <f t="shared" si="130"/>
        <v>25.395348837209301</v>
      </c>
      <c r="AO59" s="96">
        <f t="shared" si="130"/>
        <v>86.651162790697683</v>
      </c>
      <c r="AP59" s="96">
        <f t="shared" si="130"/>
        <v>31.534883720930235</v>
      </c>
      <c r="AQ59" s="96">
        <f t="shared" si="86"/>
        <v>1243.2558139534883</v>
      </c>
      <c r="AR59" s="95"/>
      <c r="AS59" s="451" t="str">
        <f t="shared" si="69"/>
        <v>166 A2 C3 D, AA</v>
      </c>
      <c r="AT59" s="96">
        <f t="shared" si="70"/>
        <v>0.44287252388645798</v>
      </c>
      <c r="AU59" s="96">
        <f t="shared" si="70"/>
        <v>4.4249720508738127E-2</v>
      </c>
      <c r="AV59" s="96">
        <f t="shared" si="70"/>
        <v>1.5764976580108045E-2</v>
      </c>
      <c r="AW59" s="96">
        <f t="shared" si="70"/>
        <v>2.0466024540651981E-2</v>
      </c>
      <c r="AX59" s="96">
        <f t="shared" si="70"/>
        <v>5.4930771416774216E-2</v>
      </c>
      <c r="AY59" s="96">
        <f t="shared" si="70"/>
        <v>2.1015087937061985E-2</v>
      </c>
      <c r="AZ59" s="104">
        <f t="shared" si="71"/>
        <v>0.13131496748617261</v>
      </c>
      <c r="BB59" s="96"/>
    </row>
    <row r="60" spans="1:66" ht="17.5" thickBot="1" x14ac:dyDescent="0.4">
      <c r="A60" s="8"/>
      <c r="B60" s="8"/>
      <c r="C60" s="74">
        <v>0</v>
      </c>
      <c r="D60" s="439" t="s">
        <v>226</v>
      </c>
      <c r="E60" s="76" t="e">
        <v>#DIV/0!</v>
      </c>
      <c r="F60" s="76" t="e">
        <v>#DIV/0!</v>
      </c>
      <c r="G60" s="76" t="e">
        <v>#DIV/0!</v>
      </c>
      <c r="H60" s="76" t="e">
        <v>#DIV/0!</v>
      </c>
      <c r="I60" s="76" t="e">
        <v>#DIV/0!</v>
      </c>
      <c r="J60" s="76" t="e">
        <v>#DIV/0!</v>
      </c>
      <c r="K60" s="76" t="e">
        <v>#DIV/0!</v>
      </c>
      <c r="L60" s="76" t="e">
        <v>#DIV/0!</v>
      </c>
      <c r="M60" s="76" t="e">
        <v>#DIV/0!</v>
      </c>
      <c r="N60" s="76" t="e">
        <v>#DIV/0!</v>
      </c>
      <c r="O60" s="76" t="e">
        <v>#DIV/0!</v>
      </c>
      <c r="P60" s="196" t="s">
        <v>108</v>
      </c>
      <c r="R60" s="443" t="str">
        <f t="shared" ref="R60:X60" si="132">D127</f>
        <v>176 A3 C3 D, AA</v>
      </c>
      <c r="S60" s="247">
        <f t="shared" si="132"/>
        <v>2199.4</v>
      </c>
      <c r="T60" s="247">
        <f t="shared" si="132"/>
        <v>137.80000000000001</v>
      </c>
      <c r="U60" s="247">
        <f t="shared" si="132"/>
        <v>65.8</v>
      </c>
      <c r="V60" s="247">
        <f t="shared" si="132"/>
        <v>86.8</v>
      </c>
      <c r="W60" s="247">
        <f t="shared" si="132"/>
        <v>133.4</v>
      </c>
      <c r="X60" s="247">
        <f t="shared" si="132"/>
        <v>163.6</v>
      </c>
      <c r="Y60" s="247">
        <f t="shared" si="74"/>
        <v>2786.8000000000006</v>
      </c>
      <c r="AA60" s="443" t="str">
        <f t="shared" si="75"/>
        <v>176 A3 C3 D, AA</v>
      </c>
      <c r="AB60" s="263">
        <f t="shared" si="82"/>
        <v>109.97000000000001</v>
      </c>
      <c r="AC60" s="263">
        <f t="shared" si="82"/>
        <v>6.8900000000000006</v>
      </c>
      <c r="AD60" s="263">
        <f t="shared" si="82"/>
        <v>3.29</v>
      </c>
      <c r="AE60" s="263">
        <f t="shared" si="82"/>
        <v>4.34</v>
      </c>
      <c r="AF60" s="263">
        <f t="shared" si="82"/>
        <v>6.6700000000000008</v>
      </c>
      <c r="AG60" s="264">
        <f t="shared" si="82"/>
        <v>8.18</v>
      </c>
      <c r="AH60" s="265">
        <f t="shared" si="114"/>
        <v>139.34000000000003</v>
      </c>
      <c r="AI60" s="95"/>
      <c r="AJ60" s="443" t="str">
        <f t="shared" si="77"/>
        <v>176 A3 C3 D, AA</v>
      </c>
      <c r="AK60" s="263">
        <f t="shared" si="131"/>
        <v>1534.4651162790699</v>
      </c>
      <c r="AL60" s="263">
        <f t="shared" si="130"/>
        <v>96.139534883720927</v>
      </c>
      <c r="AM60" s="263">
        <f t="shared" si="130"/>
        <v>45.906976744186046</v>
      </c>
      <c r="AN60" s="263">
        <f t="shared" si="130"/>
        <v>60.558139534883715</v>
      </c>
      <c r="AO60" s="263">
        <f t="shared" si="130"/>
        <v>93.069767441860478</v>
      </c>
      <c r="AP60" s="263">
        <f t="shared" si="130"/>
        <v>114.13953488372093</v>
      </c>
      <c r="AQ60" s="263">
        <f t="shared" si="86"/>
        <v>1898.372093023256</v>
      </c>
      <c r="AR60" s="95"/>
      <c r="AS60" s="453" t="str">
        <f t="shared" si="69"/>
        <v>176 A3 C3 D, AA</v>
      </c>
      <c r="AT60" s="263">
        <f t="shared" si="70"/>
        <v>0.64403873912629073</v>
      </c>
      <c r="AU60" s="263">
        <f t="shared" si="70"/>
        <v>5.1926785094213189E-2</v>
      </c>
      <c r="AV60" s="263">
        <f t="shared" si="70"/>
        <v>4.4354029392639174E-2</v>
      </c>
      <c r="AW60" s="263">
        <f t="shared" si="70"/>
        <v>4.8831638646516566E-2</v>
      </c>
      <c r="AX60" s="263">
        <f t="shared" si="70"/>
        <v>5.9050987713676124E-2</v>
      </c>
      <c r="AY60" s="263">
        <f t="shared" si="70"/>
        <v>7.6110210600255662E-2</v>
      </c>
      <c r="AZ60" s="265">
        <f t="shared" si="71"/>
        <v>0.20458385998862283</v>
      </c>
      <c r="BB60" s="96"/>
    </row>
    <row r="61" spans="1:66" ht="17" x14ac:dyDescent="0.35">
      <c r="A61" s="8"/>
      <c r="B61" s="8"/>
      <c r="C61" s="74">
        <v>0</v>
      </c>
      <c r="D61" s="439" t="s">
        <v>234</v>
      </c>
      <c r="E61" s="76" t="e">
        <v>#DIV/0!</v>
      </c>
      <c r="F61" s="76" t="e">
        <v>#DIV/0!</v>
      </c>
      <c r="G61" s="76" t="e">
        <v>#DIV/0!</v>
      </c>
      <c r="H61" s="76" t="e">
        <v>#DIV/0!</v>
      </c>
      <c r="I61" s="76" t="e">
        <v>#DIV/0!</v>
      </c>
      <c r="J61" s="76" t="e">
        <v>#DIV/0!</v>
      </c>
      <c r="K61" s="76" t="e">
        <v>#DIV/0!</v>
      </c>
      <c r="L61" s="76" t="e">
        <v>#DIV/0!</v>
      </c>
      <c r="M61" s="76" t="e">
        <v>#DIV/0!</v>
      </c>
      <c r="N61" s="76" t="e">
        <v>#DIV/0!</v>
      </c>
      <c r="O61" s="76" t="e">
        <v>#DIV/0!</v>
      </c>
      <c r="P61" s="196" t="s">
        <v>108</v>
      </c>
      <c r="R61" s="61" t="s">
        <v>663</v>
      </c>
      <c r="AA61" s="8" t="s">
        <v>664</v>
      </c>
      <c r="AB61" s="96">
        <f>AVERAGE(AB35:AB60)</f>
        <v>165.22730769230768</v>
      </c>
      <c r="AC61" s="96">
        <f t="shared" ref="AC61:AG61" si="133">AVERAGE(AC35:AC60)</f>
        <v>24.177307692307696</v>
      </c>
      <c r="AD61" s="96">
        <f t="shared" si="133"/>
        <v>4.7273076923076927</v>
      </c>
      <c r="AE61" s="96">
        <f t="shared" si="133"/>
        <v>6.3230769230769246</v>
      </c>
      <c r="AF61" s="96">
        <f t="shared" si="133"/>
        <v>14.542307692307693</v>
      </c>
      <c r="AG61" s="96">
        <f t="shared" si="133"/>
        <v>6.2057692307692305</v>
      </c>
      <c r="AI61" s="95"/>
      <c r="AJ61" s="8" t="s">
        <v>664</v>
      </c>
      <c r="AK61" s="96">
        <f>AVERAGE(AK35:AK60)</f>
        <v>2432.2452303907417</v>
      </c>
      <c r="AL61" s="96">
        <f t="shared" ref="AL61:AP61" si="134">AVERAGE(AL35:AL60)</f>
        <v>356.2675382182731</v>
      </c>
      <c r="AM61" s="96">
        <f t="shared" si="134"/>
        <v>71.880665667578739</v>
      </c>
      <c r="AN61" s="96">
        <f t="shared" si="134"/>
        <v>95.243520370219201</v>
      </c>
      <c r="AO61" s="96">
        <f t="shared" si="134"/>
        <v>213.60832987773389</v>
      </c>
      <c r="AP61" s="96">
        <f t="shared" si="134"/>
        <v>91.596684860507381</v>
      </c>
      <c r="AQ61" s="96"/>
    </row>
    <row r="62" spans="1:66" ht="17" x14ac:dyDescent="0.35">
      <c r="A62" s="8">
        <v>5</v>
      </c>
      <c r="B62" s="8">
        <v>10</v>
      </c>
      <c r="C62" s="74">
        <v>0</v>
      </c>
      <c r="D62" s="439" t="s">
        <v>2093</v>
      </c>
      <c r="E62" s="76">
        <v>1375.6</v>
      </c>
      <c r="F62" s="76">
        <v>54</v>
      </c>
      <c r="G62" s="76">
        <v>14.4</v>
      </c>
      <c r="H62" s="76">
        <v>23</v>
      </c>
      <c r="I62" s="76">
        <v>30.6</v>
      </c>
      <c r="J62" s="76">
        <v>10.6</v>
      </c>
      <c r="K62" s="76">
        <v>531.4</v>
      </c>
      <c r="L62" s="76">
        <v>497.8</v>
      </c>
      <c r="M62" s="76">
        <v>461</v>
      </c>
      <c r="N62" s="76">
        <v>514.20000000000005</v>
      </c>
      <c r="O62" s="76">
        <v>468.6</v>
      </c>
      <c r="P62" s="196" t="s">
        <v>160</v>
      </c>
      <c r="AA62" s="8" t="s">
        <v>270</v>
      </c>
      <c r="AB62" s="96">
        <f>STDEVA(AB35:AB60)</f>
        <v>161.87443579658137</v>
      </c>
      <c r="AC62" s="96">
        <f t="shared" ref="AC62:AG62" si="135">STDEVA(AC35:AC60)</f>
        <v>29.832650778325718</v>
      </c>
      <c r="AD62" s="96">
        <f t="shared" si="135"/>
        <v>6.7437690100965382</v>
      </c>
      <c r="AE62" s="96">
        <f t="shared" si="135"/>
        <v>8.3450348204094471</v>
      </c>
      <c r="AF62" s="96">
        <f t="shared" si="135"/>
        <v>18.309593181213462</v>
      </c>
      <c r="AG62" s="96">
        <f t="shared" si="135"/>
        <v>7.0492695639062779</v>
      </c>
      <c r="AJ62" s="8" t="s">
        <v>270</v>
      </c>
      <c r="AK62" s="96">
        <f>STDEVA(AK35:AK60)</f>
        <v>3006.1883231331767</v>
      </c>
      <c r="AL62" s="96">
        <f t="shared" ref="AL62:AP62" si="136">STDEVA(AL35:AL60)</f>
        <v>530.5076208985023</v>
      </c>
      <c r="AM62" s="96">
        <f t="shared" si="136"/>
        <v>119.80799174218031</v>
      </c>
      <c r="AN62" s="96">
        <f t="shared" si="136"/>
        <v>147.78550756975213</v>
      </c>
      <c r="AO62" s="96">
        <f t="shared" si="136"/>
        <v>312.08975875682842</v>
      </c>
      <c r="AP62" s="96">
        <f t="shared" si="136"/>
        <v>124.85738983720256</v>
      </c>
      <c r="AQ62" s="96"/>
      <c r="AR62" s="95"/>
    </row>
    <row r="63" spans="1:66" ht="17" x14ac:dyDescent="0.35">
      <c r="A63" s="8">
        <v>5</v>
      </c>
      <c r="B63" s="8">
        <v>10</v>
      </c>
      <c r="C63" s="74">
        <v>0</v>
      </c>
      <c r="D63" s="439" t="s">
        <v>2094</v>
      </c>
      <c r="E63" s="76">
        <v>253.6</v>
      </c>
      <c r="F63" s="76">
        <v>31.8</v>
      </c>
      <c r="G63" s="76">
        <v>17.2</v>
      </c>
      <c r="H63" s="76">
        <v>29.6</v>
      </c>
      <c r="I63" s="76">
        <v>30.8</v>
      </c>
      <c r="J63" s="76">
        <v>12.8</v>
      </c>
      <c r="K63" s="76">
        <v>576.79999999999995</v>
      </c>
      <c r="L63" s="76">
        <v>560</v>
      </c>
      <c r="M63" s="76">
        <v>501.6</v>
      </c>
      <c r="N63" s="76">
        <v>546.79999999999995</v>
      </c>
      <c r="O63" s="76">
        <v>521.79999999999995</v>
      </c>
      <c r="P63" s="196" t="s">
        <v>160</v>
      </c>
      <c r="R63" s="8" t="str">
        <f t="shared" ref="R63:X64" si="137">D128</f>
        <v>PFAS Stock 1</v>
      </c>
      <c r="S63" s="8">
        <f t="shared" si="137"/>
        <v>139600</v>
      </c>
      <c r="T63" s="8">
        <f t="shared" si="137"/>
        <v>108350</v>
      </c>
      <c r="U63" s="8">
        <f t="shared" si="137"/>
        <v>60560</v>
      </c>
      <c r="V63" s="8">
        <f t="shared" si="137"/>
        <v>72570</v>
      </c>
      <c r="W63" s="8">
        <f t="shared" si="137"/>
        <v>92290</v>
      </c>
      <c r="X63" s="8">
        <f t="shared" si="137"/>
        <v>87750</v>
      </c>
      <c r="AC63" s="8"/>
      <c r="AD63" s="8"/>
      <c r="AE63" s="8"/>
      <c r="AF63" s="8"/>
      <c r="AK63" s="297">
        <f>AK61/(MAX($AK$61:$AP$61))</f>
        <v>1</v>
      </c>
      <c r="AL63" s="298">
        <f t="shared" ref="AL63:AP63" si="138">AL61/(MAX($AK$61:$AP$61))</f>
        <v>0.14647681646847696</v>
      </c>
      <c r="AM63" s="299">
        <f t="shared" si="138"/>
        <v>2.9553214770219147E-2</v>
      </c>
      <c r="AN63" s="299">
        <f t="shared" si="138"/>
        <v>3.9158683170659674E-2</v>
      </c>
      <c r="AO63" s="300">
        <f t="shared" si="138"/>
        <v>8.7823516810193347E-2</v>
      </c>
      <c r="AP63" s="299">
        <f t="shared" si="138"/>
        <v>3.7659313179449559E-2</v>
      </c>
    </row>
    <row r="64" spans="1:66" ht="17" x14ac:dyDescent="0.45">
      <c r="A64" s="8">
        <v>5</v>
      </c>
      <c r="B64" s="8">
        <v>10</v>
      </c>
      <c r="C64" s="74">
        <v>0</v>
      </c>
      <c r="D64" s="439" t="s">
        <v>577</v>
      </c>
      <c r="E64" s="76">
        <v>1437</v>
      </c>
      <c r="F64" s="76">
        <v>302.39999999999998</v>
      </c>
      <c r="G64" s="76">
        <v>46.4</v>
      </c>
      <c r="H64" s="76">
        <v>64</v>
      </c>
      <c r="I64" s="76">
        <v>111.4</v>
      </c>
      <c r="J64" s="76">
        <v>70.2</v>
      </c>
      <c r="K64" s="76">
        <v>550.4</v>
      </c>
      <c r="L64" s="76">
        <v>604.4</v>
      </c>
      <c r="M64" s="76">
        <v>503.4</v>
      </c>
      <c r="N64" s="76">
        <v>498.8</v>
      </c>
      <c r="O64" s="76">
        <v>463</v>
      </c>
      <c r="P64" s="196" t="s">
        <v>319</v>
      </c>
      <c r="R64" s="8" t="str">
        <f t="shared" si="137"/>
        <v>PFAS Stock 2</v>
      </c>
      <c r="S64" s="8">
        <f t="shared" si="137"/>
        <v>147790</v>
      </c>
      <c r="T64" s="8">
        <f t="shared" si="137"/>
        <v>105590</v>
      </c>
      <c r="U64" s="8">
        <f t="shared" si="137"/>
        <v>56490</v>
      </c>
      <c r="V64" s="8">
        <f t="shared" si="137"/>
        <v>70110</v>
      </c>
      <c r="W64" s="8">
        <f t="shared" si="137"/>
        <v>74700</v>
      </c>
      <c r="X64" s="8">
        <f t="shared" si="137"/>
        <v>64920</v>
      </c>
      <c r="AC64" s="275" t="s">
        <v>667</v>
      </c>
      <c r="AD64" s="276"/>
      <c r="AE64" s="277"/>
      <c r="AF64" s="8"/>
      <c r="AJ64" s="8" t="s">
        <v>665</v>
      </c>
      <c r="AK64" s="301"/>
      <c r="AL64" s="301"/>
      <c r="AM64" s="301"/>
      <c r="AN64" s="301"/>
      <c r="AO64" s="301"/>
      <c r="AP64" s="301"/>
    </row>
    <row r="65" spans="1:43" ht="17" x14ac:dyDescent="0.35">
      <c r="A65" s="8"/>
      <c r="B65" s="8"/>
      <c r="C65" s="74">
        <v>0</v>
      </c>
      <c r="D65" s="439" t="s">
        <v>240</v>
      </c>
      <c r="E65" s="76" t="e">
        <v>#DIV/0!</v>
      </c>
      <c r="F65" s="76" t="e">
        <v>#DIV/0!</v>
      </c>
      <c r="G65" s="76" t="e">
        <v>#DIV/0!</v>
      </c>
      <c r="H65" s="76" t="e">
        <v>#DIV/0!</v>
      </c>
      <c r="I65" s="76" t="e">
        <v>#DIV/0!</v>
      </c>
      <c r="J65" s="76" t="e">
        <v>#DIV/0!</v>
      </c>
      <c r="K65" s="76" t="e">
        <v>#DIV/0!</v>
      </c>
      <c r="L65" s="76" t="e">
        <v>#DIV/0!</v>
      </c>
      <c r="M65" s="76" t="e">
        <v>#DIV/0!</v>
      </c>
      <c r="N65" s="76" t="e">
        <v>#DIV/0!</v>
      </c>
      <c r="O65" s="76" t="e">
        <v>#DIV/0!</v>
      </c>
      <c r="P65" s="196" t="s">
        <v>108</v>
      </c>
      <c r="AC65" s="101" t="s">
        <v>668</v>
      </c>
      <c r="AD65" s="8">
        <v>100</v>
      </c>
      <c r="AE65" s="281" t="s">
        <v>669</v>
      </c>
      <c r="AF65" s="8"/>
      <c r="AJ65" s="8" t="s">
        <v>49</v>
      </c>
      <c r="AK65" s="98">
        <f>AVERAGE(AK35:AK42)</f>
        <v>3969.254057586249</v>
      </c>
      <c r="AL65" s="98">
        <f t="shared" ref="AL65:AP65" si="139">AVERAGE(AL35:AL42)</f>
        <v>577.0869404568034</v>
      </c>
      <c r="AM65" s="98">
        <f t="shared" si="139"/>
        <v>121.65566625155664</v>
      </c>
      <c r="AN65" s="98">
        <f t="shared" si="139"/>
        <v>158.22976338729762</v>
      </c>
      <c r="AO65" s="98">
        <f t="shared" si="139"/>
        <v>284.55354919053548</v>
      </c>
      <c r="AP65" s="98">
        <f t="shared" si="139"/>
        <v>133.39570361145704</v>
      </c>
    </row>
    <row r="66" spans="1:43" ht="17" x14ac:dyDescent="0.35">
      <c r="A66" s="8"/>
      <c r="B66" s="8"/>
      <c r="C66" s="74">
        <v>0</v>
      </c>
      <c r="D66" s="439" t="s">
        <v>1448</v>
      </c>
      <c r="E66" s="76" t="e">
        <v>#DIV/0!</v>
      </c>
      <c r="F66" s="76" t="e">
        <v>#DIV/0!</v>
      </c>
      <c r="G66" s="76" t="e">
        <v>#DIV/0!</v>
      </c>
      <c r="H66" s="76" t="e">
        <v>#DIV/0!</v>
      </c>
      <c r="I66" s="76" t="e">
        <v>#DIV/0!</v>
      </c>
      <c r="J66" s="76" t="e">
        <v>#DIV/0!</v>
      </c>
      <c r="K66" s="76" t="e">
        <v>#DIV/0!</v>
      </c>
      <c r="L66" s="76" t="e">
        <v>#DIV/0!</v>
      </c>
      <c r="M66" s="76" t="e">
        <v>#DIV/0!</v>
      </c>
      <c r="N66" s="76" t="e">
        <v>#DIV/0!</v>
      </c>
      <c r="O66" s="76" t="e">
        <v>#DIV/0!</v>
      </c>
      <c r="P66" s="196" t="s">
        <v>180</v>
      </c>
      <c r="AC66" s="101" t="s">
        <v>674</v>
      </c>
      <c r="AD66" s="8">
        <v>10</v>
      </c>
      <c r="AE66" s="281" t="s">
        <v>675</v>
      </c>
      <c r="AF66" s="8"/>
      <c r="AJ66" s="8"/>
      <c r="AK66" s="301">
        <f>AK65/(MAX($AK$65:$AP$65))</f>
        <v>1</v>
      </c>
      <c r="AL66" s="301">
        <f t="shared" ref="AL66:AP66" si="140">AL65/(MAX($AK$65:$AP$65))</f>
        <v>0.1453892676267079</v>
      </c>
      <c r="AM66" s="301">
        <f t="shared" si="140"/>
        <v>3.0649503530529087E-2</v>
      </c>
      <c r="AN66" s="301">
        <f t="shared" si="140"/>
        <v>3.9863853785040669E-2</v>
      </c>
      <c r="AO66" s="301">
        <f t="shared" si="140"/>
        <v>7.1689427046545851E-2</v>
      </c>
      <c r="AP66" s="301">
        <f t="shared" si="140"/>
        <v>3.3607247527152891E-2</v>
      </c>
    </row>
    <row r="67" spans="1:43" ht="17" x14ac:dyDescent="0.35">
      <c r="A67" s="8"/>
      <c r="B67" s="8"/>
      <c r="C67" s="74">
        <v>0</v>
      </c>
      <c r="D67" s="439" t="s">
        <v>238</v>
      </c>
      <c r="E67" s="76" t="e">
        <v>#DIV/0!</v>
      </c>
      <c r="F67" s="76" t="e">
        <v>#DIV/0!</v>
      </c>
      <c r="G67" s="76" t="e">
        <v>#DIV/0!</v>
      </c>
      <c r="H67" s="76" t="e">
        <v>#DIV/0!</v>
      </c>
      <c r="I67" s="76" t="e">
        <v>#DIV/0!</v>
      </c>
      <c r="J67" s="76" t="e">
        <v>#DIV/0!</v>
      </c>
      <c r="K67" s="76" t="e">
        <v>#DIV/0!</v>
      </c>
      <c r="L67" s="76" t="e">
        <v>#DIV/0!</v>
      </c>
      <c r="M67" s="76" t="e">
        <v>#DIV/0!</v>
      </c>
      <c r="N67" s="76" t="e">
        <v>#DIV/0!</v>
      </c>
      <c r="O67" s="76" t="e">
        <v>#DIV/0!</v>
      </c>
      <c r="P67" s="196" t="s">
        <v>108</v>
      </c>
      <c r="AC67" s="89" t="s">
        <v>677</v>
      </c>
      <c r="AD67" s="86">
        <v>100</v>
      </c>
      <c r="AE67" s="284" t="s">
        <v>678</v>
      </c>
      <c r="AF67" s="8"/>
      <c r="AJ67" s="8" t="s">
        <v>56</v>
      </c>
      <c r="AK67" s="98">
        <f>AVERAGE(AK43:AK51)</f>
        <v>2589.3781746031746</v>
      </c>
      <c r="AL67" s="98">
        <f t="shared" ref="AL67:AP67" si="141">AVERAGE(AL43:AL51)</f>
        <v>461.09246031746028</v>
      </c>
      <c r="AM67" s="98">
        <f t="shared" si="141"/>
        <v>86.510317460317452</v>
      </c>
      <c r="AN67" s="98">
        <f t="shared" si="141"/>
        <v>117.80277777777776</v>
      </c>
      <c r="AO67" s="98">
        <f>AVERAGE(AO43:AO51)</f>
        <v>316.61626984126985</v>
      </c>
      <c r="AP67" s="98">
        <f t="shared" si="141"/>
        <v>111.0126984126984</v>
      </c>
    </row>
    <row r="68" spans="1:43" ht="17" x14ac:dyDescent="0.35">
      <c r="A68" s="8"/>
      <c r="B68" s="8"/>
      <c r="C68" s="74">
        <v>0</v>
      </c>
      <c r="D68" s="439" t="s">
        <v>248</v>
      </c>
      <c r="E68" s="76" t="e">
        <v>#DIV/0!</v>
      </c>
      <c r="F68" s="76" t="e">
        <v>#DIV/0!</v>
      </c>
      <c r="G68" s="76" t="e">
        <v>#DIV/0!</v>
      </c>
      <c r="H68" s="76" t="e">
        <v>#DIV/0!</v>
      </c>
      <c r="I68" s="76" t="e">
        <v>#DIV/0!</v>
      </c>
      <c r="J68" s="76" t="e">
        <v>#DIV/0!</v>
      </c>
      <c r="K68" s="76" t="e">
        <v>#DIV/0!</v>
      </c>
      <c r="L68" s="76" t="e">
        <v>#DIV/0!</v>
      </c>
      <c r="M68" s="76" t="e">
        <v>#DIV/0!</v>
      </c>
      <c r="N68" s="76" t="e">
        <v>#DIV/0!</v>
      </c>
      <c r="O68" s="76" t="e">
        <v>#DIV/0!</v>
      </c>
      <c r="P68" s="196" t="s">
        <v>108</v>
      </c>
      <c r="AC68" s="101" t="s">
        <v>658</v>
      </c>
      <c r="AD68" s="98">
        <f>(AD65*(AD67/1000))/AD66</f>
        <v>1</v>
      </c>
      <c r="AE68" s="281" t="s">
        <v>669</v>
      </c>
      <c r="AF68" s="8"/>
      <c r="AJ68" s="8"/>
      <c r="AK68" s="301">
        <f>AK67/(MAX($AK$67:$AP$67))</f>
        <v>1</v>
      </c>
      <c r="AL68" s="301">
        <f t="shared" ref="AL68:AP68" si="142">AL67/(MAX($AK$67:$AP$67))</f>
        <v>0.17807072942835911</v>
      </c>
      <c r="AM68" s="301">
        <f t="shared" si="142"/>
        <v>3.3409688205769818E-2</v>
      </c>
      <c r="AN68" s="301">
        <f t="shared" si="142"/>
        <v>4.5494620651860246E-2</v>
      </c>
      <c r="AO68" s="301">
        <f>AO67/(MAX($AK$67:$AP$67))</f>
        <v>0.12227502067742256</v>
      </c>
      <c r="AP68" s="301">
        <f t="shared" si="142"/>
        <v>4.2872338811502972E-2</v>
      </c>
    </row>
    <row r="69" spans="1:43" ht="17" x14ac:dyDescent="0.35">
      <c r="A69" s="8">
        <v>5</v>
      </c>
      <c r="B69" s="8">
        <v>10</v>
      </c>
      <c r="C69" s="74">
        <v>0</v>
      </c>
      <c r="D69" s="439" t="s">
        <v>578</v>
      </c>
      <c r="E69" s="76">
        <v>489.4</v>
      </c>
      <c r="F69" s="76">
        <v>83.4</v>
      </c>
      <c r="G69" s="76">
        <v>18.399999999999999</v>
      </c>
      <c r="H69" s="76">
        <v>22.6</v>
      </c>
      <c r="I69" s="76">
        <v>34.4</v>
      </c>
      <c r="J69" s="76">
        <v>0</v>
      </c>
      <c r="K69" s="76">
        <v>555</v>
      </c>
      <c r="L69" s="76">
        <v>566.4</v>
      </c>
      <c r="M69" s="76">
        <v>492.4</v>
      </c>
      <c r="N69" s="76">
        <v>508.8</v>
      </c>
      <c r="O69" s="76">
        <v>449.8</v>
      </c>
      <c r="P69" s="196" t="s">
        <v>160</v>
      </c>
      <c r="AC69" s="101" t="s">
        <v>679</v>
      </c>
      <c r="AD69" s="128">
        <f>AD66/(AD67/1000)</f>
        <v>100</v>
      </c>
      <c r="AE69" s="281"/>
      <c r="AF69" s="8"/>
      <c r="AJ69" s="8" t="s">
        <v>681</v>
      </c>
      <c r="AK69" s="98">
        <f>AVERAGE(AK52:AK60)</f>
        <v>908.88221756008056</v>
      </c>
      <c r="AL69" s="98">
        <f t="shared" ref="AL69:AP69" si="143">AVERAGE(AL52:AL60)</f>
        <v>55.158703018170137</v>
      </c>
      <c r="AM69" s="98">
        <f>AVERAGE(AM52:AM60)</f>
        <v>13.006568911304132</v>
      </c>
      <c r="AN69" s="98">
        <f t="shared" si="143"/>
        <v>16.696491391924283</v>
      </c>
      <c r="AO69" s="98">
        <f t="shared" si="143"/>
        <v>47.537972747263197</v>
      </c>
      <c r="AP69" s="98">
        <f t="shared" si="143"/>
        <v>35.025987974138864</v>
      </c>
    </row>
    <row r="70" spans="1:43" ht="17" x14ac:dyDescent="0.35">
      <c r="A70" s="8">
        <v>5</v>
      </c>
      <c r="B70" s="8">
        <v>10</v>
      </c>
      <c r="C70" s="74">
        <v>0</v>
      </c>
      <c r="D70" s="439" t="s">
        <v>579</v>
      </c>
      <c r="E70" s="76">
        <v>685.4</v>
      </c>
      <c r="F70" s="76">
        <v>180</v>
      </c>
      <c r="G70" s="76">
        <v>43.8</v>
      </c>
      <c r="H70" s="76">
        <v>53.6</v>
      </c>
      <c r="I70" s="76">
        <v>65.400000000000006</v>
      </c>
      <c r="J70" s="76">
        <v>60.6</v>
      </c>
      <c r="K70" s="76">
        <v>550.6</v>
      </c>
      <c r="L70" s="76">
        <v>592.79999999999995</v>
      </c>
      <c r="M70" s="76">
        <v>472.4</v>
      </c>
      <c r="N70" s="76">
        <v>467.6</v>
      </c>
      <c r="O70" s="76">
        <v>396.6</v>
      </c>
      <c r="P70" s="196" t="s">
        <v>108</v>
      </c>
      <c r="AC70" s="149"/>
      <c r="AD70" s="106"/>
      <c r="AE70" s="156"/>
      <c r="AF70" s="8"/>
      <c r="AJ70" s="8"/>
      <c r="AK70" s="301">
        <f>AK69/(MAX($AK$69:$AP$69))</f>
        <v>1</v>
      </c>
      <c r="AL70" s="301">
        <f t="shared" ref="AL70:AP70" si="144">AL69/(MAX($AK$69:$AP$69))</f>
        <v>6.0688505014703888E-2</v>
      </c>
      <c r="AM70" s="301">
        <f t="shared" si="144"/>
        <v>1.4310510933111472E-2</v>
      </c>
      <c r="AN70" s="301">
        <f t="shared" si="144"/>
        <v>1.8370357642980929E-2</v>
      </c>
      <c r="AO70" s="301">
        <f>AO69/(MAX($AK$69:$AP$69))</f>
        <v>5.2303776912788764E-2</v>
      </c>
      <c r="AP70" s="301">
        <f t="shared" si="144"/>
        <v>3.8537433451131982E-2</v>
      </c>
    </row>
    <row r="71" spans="1:43" ht="17" x14ac:dyDescent="0.35">
      <c r="A71" s="8">
        <v>5</v>
      </c>
      <c r="B71" s="8">
        <v>10</v>
      </c>
      <c r="C71" s="74">
        <v>0</v>
      </c>
      <c r="D71" s="439" t="s">
        <v>580</v>
      </c>
      <c r="E71" s="76">
        <v>815.6</v>
      </c>
      <c r="F71" s="76">
        <v>250.6</v>
      </c>
      <c r="G71" s="76">
        <v>0</v>
      </c>
      <c r="H71" s="76">
        <v>87.8</v>
      </c>
      <c r="I71" s="76">
        <v>115.2</v>
      </c>
      <c r="J71" s="76">
        <v>122.4</v>
      </c>
      <c r="K71" s="76">
        <v>599.4</v>
      </c>
      <c r="L71" s="76">
        <v>618.6</v>
      </c>
      <c r="M71" s="76">
        <v>511</v>
      </c>
      <c r="N71" s="76">
        <v>532.79999999999995</v>
      </c>
      <c r="O71" s="76">
        <v>438.6</v>
      </c>
      <c r="P71" s="196" t="s">
        <v>525</v>
      </c>
    </row>
    <row r="72" spans="1:43" ht="17" x14ac:dyDescent="0.35">
      <c r="A72" s="8">
        <v>5</v>
      </c>
      <c r="B72" s="8">
        <v>10</v>
      </c>
      <c r="C72" s="74">
        <v>0</v>
      </c>
      <c r="D72" s="439" t="s">
        <v>581</v>
      </c>
      <c r="E72" s="76">
        <v>866.8</v>
      </c>
      <c r="F72" s="76">
        <v>287.8</v>
      </c>
      <c r="G72" s="76">
        <v>65</v>
      </c>
      <c r="H72" s="76">
        <v>89.4</v>
      </c>
      <c r="I72" s="76">
        <v>180.6</v>
      </c>
      <c r="J72" s="76">
        <v>110.2</v>
      </c>
      <c r="K72" s="76">
        <v>555.4</v>
      </c>
      <c r="L72" s="76">
        <v>521.79999999999995</v>
      </c>
      <c r="M72" s="76">
        <v>497.2</v>
      </c>
      <c r="N72" s="76">
        <v>523.4</v>
      </c>
      <c r="O72" s="76">
        <v>455.4</v>
      </c>
      <c r="P72" s="196" t="s">
        <v>108</v>
      </c>
      <c r="AJ72" s="38" t="s">
        <v>50</v>
      </c>
      <c r="AK72" s="38" t="s">
        <v>670</v>
      </c>
      <c r="AL72" s="38" t="s">
        <v>671</v>
      </c>
      <c r="AM72" s="38" t="s">
        <v>270</v>
      </c>
      <c r="AN72" s="88" t="s">
        <v>672</v>
      </c>
      <c r="AO72" s="38" t="s">
        <v>270</v>
      </c>
      <c r="AP72" s="88" t="s">
        <v>673</v>
      </c>
      <c r="AQ72" s="38" t="s">
        <v>270</v>
      </c>
    </row>
    <row r="73" spans="1:43" ht="17" x14ac:dyDescent="0.35">
      <c r="A73" s="8">
        <v>5</v>
      </c>
      <c r="B73" s="8">
        <v>10</v>
      </c>
      <c r="C73" s="74">
        <v>0</v>
      </c>
      <c r="D73" s="439" t="s">
        <v>582</v>
      </c>
      <c r="E73" s="76">
        <v>880.6</v>
      </c>
      <c r="F73" s="76">
        <v>347</v>
      </c>
      <c r="G73" s="76">
        <v>56</v>
      </c>
      <c r="H73" s="76">
        <v>73.2</v>
      </c>
      <c r="I73" s="76">
        <v>153.19999999999999</v>
      </c>
      <c r="J73" s="76">
        <v>96</v>
      </c>
      <c r="K73" s="76">
        <v>610.79999999999995</v>
      </c>
      <c r="L73" s="76">
        <v>648.20000000000005</v>
      </c>
      <c r="M73" s="76">
        <v>510</v>
      </c>
      <c r="N73" s="76">
        <v>519.4</v>
      </c>
      <c r="O73" s="76">
        <v>475.4</v>
      </c>
      <c r="P73" s="196" t="s">
        <v>319</v>
      </c>
      <c r="AJ73" s="8" t="s">
        <v>49</v>
      </c>
      <c r="AK73" s="8" t="s">
        <v>676</v>
      </c>
      <c r="AL73" s="128">
        <f>AVERAGE(AQ35:AQ36)</f>
        <v>442.85714285714278</v>
      </c>
      <c r="AM73" s="128">
        <f>STDEVA(AQ35:AQ36)</f>
        <v>2.7973455079907072</v>
      </c>
      <c r="AN73" s="127">
        <f>AVERAGE(AK35:AK36)</f>
        <v>399.56043956043948</v>
      </c>
      <c r="AO73" s="128">
        <f>STDEVA(AK35:AK36)</f>
        <v>5.5946910159814554</v>
      </c>
      <c r="AP73" s="127">
        <f>AVERAGE(AO35:AO36)</f>
        <v>0</v>
      </c>
      <c r="AQ73" s="128">
        <f>STDEVA(AM35:AM36)</f>
        <v>0</v>
      </c>
    </row>
    <row r="74" spans="1:43" ht="17" x14ac:dyDescent="0.35">
      <c r="A74" s="8"/>
      <c r="B74" s="8"/>
      <c r="C74" s="74">
        <v>0</v>
      </c>
      <c r="D74" s="439" t="s">
        <v>254</v>
      </c>
      <c r="E74" s="76" t="e">
        <v>#DIV/0!</v>
      </c>
      <c r="F74" s="76" t="e">
        <v>#DIV/0!</v>
      </c>
      <c r="G74" s="76" t="e">
        <v>#DIV/0!</v>
      </c>
      <c r="H74" s="76" t="e">
        <v>#DIV/0!</v>
      </c>
      <c r="I74" s="76" t="e">
        <v>#DIV/0!</v>
      </c>
      <c r="J74" s="76" t="e">
        <v>#DIV/0!</v>
      </c>
      <c r="K74" s="76" t="e">
        <v>#DIV/0!</v>
      </c>
      <c r="L74" s="76" t="e">
        <v>#DIV/0!</v>
      </c>
      <c r="M74" s="76" t="e">
        <v>#DIV/0!</v>
      </c>
      <c r="N74" s="76" t="e">
        <v>#DIV/0!</v>
      </c>
      <c r="O74" s="76" t="e">
        <v>#DIV/0!</v>
      </c>
      <c r="P74" s="196" t="s">
        <v>108</v>
      </c>
      <c r="AJ74" s="8" t="s">
        <v>56</v>
      </c>
      <c r="AK74" s="8" t="s">
        <v>676</v>
      </c>
      <c r="AL74" s="128">
        <f>AVERAGE(AQ43:AQ45)</f>
        <v>2260.3571428571427</v>
      </c>
      <c r="AM74" s="128">
        <f>STDEVA(AQ43:AQ45)</f>
        <v>91.244352634862437</v>
      </c>
      <c r="AN74" s="127">
        <f>AVERAGE(AK43:AK45)</f>
        <v>1628.3928571428571</v>
      </c>
      <c r="AO74" s="128">
        <f>STDEVA(AK43:AK45)</f>
        <v>114.8724503392297</v>
      </c>
      <c r="AP74" s="127">
        <f>AVERAGE(AO43:AO45)</f>
        <v>178.85714285714289</v>
      </c>
      <c r="AQ74" s="128">
        <f>STDEVA(AM43:AM45)</f>
        <v>14.510771860931451</v>
      </c>
    </row>
    <row r="75" spans="1:43" ht="17" x14ac:dyDescent="0.35">
      <c r="A75" s="8"/>
      <c r="B75" s="8"/>
      <c r="C75" s="74">
        <v>0</v>
      </c>
      <c r="D75" s="439" t="s">
        <v>250</v>
      </c>
      <c r="E75" s="76" t="e">
        <v>#DIV/0!</v>
      </c>
      <c r="F75" s="76" t="e">
        <v>#DIV/0!</v>
      </c>
      <c r="G75" s="76" t="e">
        <v>#DIV/0!</v>
      </c>
      <c r="H75" s="76" t="e">
        <v>#DIV/0!</v>
      </c>
      <c r="I75" s="76" t="e">
        <v>#DIV/0!</v>
      </c>
      <c r="J75" s="76" t="e">
        <v>#DIV/0!</v>
      </c>
      <c r="K75" s="76" t="e">
        <v>#DIV/0!</v>
      </c>
      <c r="L75" s="76" t="e">
        <v>#DIV/0!</v>
      </c>
      <c r="M75" s="76" t="e">
        <v>#DIV/0!</v>
      </c>
      <c r="N75" s="76" t="e">
        <v>#DIV/0!</v>
      </c>
      <c r="O75" s="76" t="e">
        <v>#DIV/0!</v>
      </c>
      <c r="P75" s="196" t="s">
        <v>108</v>
      </c>
      <c r="AJ75" s="8" t="s">
        <v>681</v>
      </c>
      <c r="AK75" s="8" t="s">
        <v>676</v>
      </c>
      <c r="AL75" s="128">
        <f>AVERAGE(AQ52:AQ54)</f>
        <v>660.35335689045939</v>
      </c>
      <c r="AM75" s="128">
        <f>STDEVA(AQ52:AQ54)</f>
        <v>126.31810008099029</v>
      </c>
      <c r="AN75" s="127">
        <f>AVERAGE(AK52:AK54)</f>
        <v>612.26148409893995</v>
      </c>
      <c r="AO75" s="128">
        <f>STDEVA(AK52:AK54)</f>
        <v>135.59361982378698</v>
      </c>
      <c r="AP75" s="127">
        <f>AVERAGE(AO52:AO54)</f>
        <v>15.335689045936396</v>
      </c>
      <c r="AQ75" s="128">
        <f>STDEVA(AO52:AO54)</f>
        <v>3.0454362440162863</v>
      </c>
    </row>
    <row r="76" spans="1:43" ht="17" x14ac:dyDescent="0.35">
      <c r="A76" s="8"/>
      <c r="B76" s="8"/>
      <c r="C76" s="74">
        <v>0</v>
      </c>
      <c r="D76" s="439" t="s">
        <v>252</v>
      </c>
      <c r="E76" s="76" t="e">
        <v>#DIV/0!</v>
      </c>
      <c r="F76" s="76" t="e">
        <v>#DIV/0!</v>
      </c>
      <c r="G76" s="76" t="e">
        <v>#DIV/0!</v>
      </c>
      <c r="H76" s="76" t="e">
        <v>#DIV/0!</v>
      </c>
      <c r="I76" s="76" t="e">
        <v>#DIV/0!</v>
      </c>
      <c r="J76" s="76" t="e">
        <v>#DIV/0!</v>
      </c>
      <c r="K76" s="76" t="e">
        <v>#DIV/0!</v>
      </c>
      <c r="L76" s="76" t="e">
        <v>#DIV/0!</v>
      </c>
      <c r="M76" s="76" t="e">
        <v>#DIV/0!</v>
      </c>
      <c r="N76" s="76" t="e">
        <v>#DIV/0!</v>
      </c>
      <c r="O76" s="76" t="e">
        <v>#DIV/0!</v>
      </c>
      <c r="P76" s="196" t="s">
        <v>108</v>
      </c>
      <c r="AJ76" s="15" t="s">
        <v>49</v>
      </c>
      <c r="AK76" s="15" t="s">
        <v>680</v>
      </c>
      <c r="AL76" s="285">
        <f>AVERAGE(AQ37:AQ39)</f>
        <v>1702.6940639269403</v>
      </c>
      <c r="AM76" s="285">
        <f>STDEVA(AQ37:AQ39)</f>
        <v>432.39366001971706</v>
      </c>
      <c r="AN76" s="286">
        <f>AVERAGE(AK37:AK39)</f>
        <v>1386.8493150684928</v>
      </c>
      <c r="AO76" s="285">
        <f>STDEVA(AK36:AK37)</f>
        <v>667.78853599090007</v>
      </c>
      <c r="AP76" s="286">
        <f>AVERAGE(AO37:AO39)</f>
        <v>58.082191780821915</v>
      </c>
      <c r="AQ76" s="285">
        <f>STDEVA(AO37:AO39)</f>
        <v>21.167375769330242</v>
      </c>
    </row>
    <row r="77" spans="1:43" ht="17" x14ac:dyDescent="0.35">
      <c r="A77" s="8"/>
      <c r="B77" s="8"/>
      <c r="C77" s="74">
        <v>0</v>
      </c>
      <c r="D77" s="439" t="s">
        <v>259</v>
      </c>
      <c r="E77" s="76" t="e">
        <v>#DIV/0!</v>
      </c>
      <c r="F77" s="76" t="e">
        <v>#DIV/0!</v>
      </c>
      <c r="G77" s="76" t="e">
        <v>#DIV/0!</v>
      </c>
      <c r="H77" s="76" t="e">
        <v>#DIV/0!</v>
      </c>
      <c r="I77" s="76" t="e">
        <v>#DIV/0!</v>
      </c>
      <c r="J77" s="76" t="e">
        <v>#DIV/0!</v>
      </c>
      <c r="K77" s="76" t="e">
        <v>#DIV/0!</v>
      </c>
      <c r="L77" s="76" t="e">
        <v>#DIV/0!</v>
      </c>
      <c r="M77" s="76" t="e">
        <v>#DIV/0!</v>
      </c>
      <c r="N77" s="76" t="e">
        <v>#DIV/0!</v>
      </c>
      <c r="O77" s="76" t="e">
        <v>#DIV/0!</v>
      </c>
      <c r="P77" s="196" t="s">
        <v>108</v>
      </c>
      <c r="AJ77" s="15" t="s">
        <v>56</v>
      </c>
      <c r="AK77" s="15" t="s">
        <v>680</v>
      </c>
      <c r="AL77" s="285">
        <f>AVERAGE(AQ46:AQ48)</f>
        <v>3845.5</v>
      </c>
      <c r="AM77" s="285">
        <f>STDEVA(AQ46:AQ48)</f>
        <v>948.7410408009132</v>
      </c>
      <c r="AN77" s="286">
        <f>AVERAGE(AK46:AK48)</f>
        <v>2774.0416666666665</v>
      </c>
      <c r="AO77" s="285">
        <f>STDEVA(AK46:AK48)</f>
        <v>653.39933632376437</v>
      </c>
      <c r="AP77" s="286">
        <f>AVERAGE(AO46:AO48)</f>
        <v>307.04166666666669</v>
      </c>
      <c r="AQ77" s="285">
        <f>STDEVA(AM46:AM48)</f>
        <v>38.987444560182858</v>
      </c>
    </row>
    <row r="78" spans="1:43" ht="17" x14ac:dyDescent="0.35">
      <c r="A78" s="8">
        <v>5</v>
      </c>
      <c r="B78" s="8">
        <v>10</v>
      </c>
      <c r="C78" s="74">
        <v>0</v>
      </c>
      <c r="D78" s="439" t="s">
        <v>2095</v>
      </c>
      <c r="E78" s="76">
        <v>192.4</v>
      </c>
      <c r="F78" s="76">
        <v>71.400000000000006</v>
      </c>
      <c r="G78" s="76">
        <v>63.6</v>
      </c>
      <c r="H78" s="76">
        <v>87.4</v>
      </c>
      <c r="I78" s="76">
        <v>91.6</v>
      </c>
      <c r="J78" s="76">
        <v>76</v>
      </c>
      <c r="K78" s="76">
        <v>615.20000000000005</v>
      </c>
      <c r="L78" s="76">
        <v>646</v>
      </c>
      <c r="M78" s="76">
        <v>541.79999999999995</v>
      </c>
      <c r="N78" s="76">
        <v>581</v>
      </c>
      <c r="O78" s="76">
        <v>459</v>
      </c>
      <c r="P78" s="196" t="s">
        <v>319</v>
      </c>
      <c r="AJ78" s="15" t="s">
        <v>681</v>
      </c>
      <c r="AK78" s="15" t="s">
        <v>680</v>
      </c>
      <c r="AL78" s="285">
        <f>AVERAGE(AQ55:AQ57)</f>
        <v>814.89959839357437</v>
      </c>
      <c r="AM78" s="285">
        <f>STDEVA(AQ55:AQ57)</f>
        <v>143.44304951125829</v>
      </c>
      <c r="AN78" s="286">
        <f>AVERAGE(AK55:AK57)</f>
        <v>678.15261044176702</v>
      </c>
      <c r="AO78" s="285">
        <f>STDEVA(AK55:AK57)</f>
        <v>88.367587399078744</v>
      </c>
      <c r="AP78" s="286">
        <f>AVERAGE(AO55:AO57)</f>
        <v>43.975903614457827</v>
      </c>
      <c r="AQ78" s="285">
        <f>STDEVA(AO55:AO57)</f>
        <v>16.946030476310689</v>
      </c>
    </row>
    <row r="79" spans="1:43" ht="17" x14ac:dyDescent="0.35">
      <c r="A79" s="8">
        <v>5</v>
      </c>
      <c r="B79" s="8">
        <v>10</v>
      </c>
      <c r="C79" s="74">
        <v>0</v>
      </c>
      <c r="D79" s="439" t="s">
        <v>2096</v>
      </c>
      <c r="E79" s="76">
        <v>458.8</v>
      </c>
      <c r="F79" s="76">
        <v>289.8</v>
      </c>
      <c r="G79" s="76">
        <v>19.2</v>
      </c>
      <c r="H79" s="76">
        <v>32.200000000000003</v>
      </c>
      <c r="I79" s="76">
        <v>138.6</v>
      </c>
      <c r="J79" s="76">
        <v>32.200000000000003</v>
      </c>
      <c r="K79" s="76">
        <v>588.6</v>
      </c>
      <c r="L79" s="76">
        <v>583</v>
      </c>
      <c r="M79" s="76">
        <v>506.8</v>
      </c>
      <c r="N79" s="76">
        <v>488.4</v>
      </c>
      <c r="O79" s="76">
        <v>507.4</v>
      </c>
      <c r="P79" s="196" t="s">
        <v>160</v>
      </c>
      <c r="AJ79" s="8" t="s">
        <v>49</v>
      </c>
      <c r="AK79" s="8" t="s">
        <v>686</v>
      </c>
      <c r="AL79" s="128">
        <f>AVERAGE(AQ40:AQ42)</f>
        <v>11662.12121212121</v>
      </c>
      <c r="AM79" s="128">
        <f>STDEVA(AQ40:AQ42)</f>
        <v>7821.4461564317789</v>
      </c>
      <c r="AN79" s="127">
        <f>AVERAGE(AK40:AK42)</f>
        <v>8931.454545454546</v>
      </c>
      <c r="AO79" s="128">
        <f>STDEVA(AK37:AK38)</f>
        <v>204.67351077358546</v>
      </c>
      <c r="AP79" s="127">
        <f>AVERAGE(AO40:AO42)</f>
        <v>700.72727272727263</v>
      </c>
      <c r="AQ79" s="128">
        <f>STDEVA(AO40:AO42)</f>
        <v>651.73900875825257</v>
      </c>
    </row>
    <row r="80" spans="1:43" ht="17" x14ac:dyDescent="0.35">
      <c r="A80" s="8">
        <v>5</v>
      </c>
      <c r="B80" s="8">
        <v>10</v>
      </c>
      <c r="C80" s="74">
        <v>0</v>
      </c>
      <c r="D80" s="439" t="s">
        <v>2097</v>
      </c>
      <c r="E80" s="76">
        <v>258.39999999999998</v>
      </c>
      <c r="F80" s="76">
        <v>243.4</v>
      </c>
      <c r="G80" s="76">
        <v>103</v>
      </c>
      <c r="H80" s="76">
        <v>138.19999999999999</v>
      </c>
      <c r="I80" s="76">
        <v>310.2</v>
      </c>
      <c r="J80" s="76">
        <v>164.8</v>
      </c>
      <c r="K80" s="76">
        <v>577.6</v>
      </c>
      <c r="L80" s="76">
        <v>587.4</v>
      </c>
      <c r="M80" s="76">
        <v>483.8</v>
      </c>
      <c r="N80" s="76">
        <v>517.4</v>
      </c>
      <c r="O80" s="76">
        <v>479.2</v>
      </c>
      <c r="P80" s="196" t="s">
        <v>108</v>
      </c>
      <c r="AJ80" s="8" t="s">
        <v>56</v>
      </c>
      <c r="AK80" s="8" t="s">
        <v>686</v>
      </c>
      <c r="AL80" s="128">
        <f>AVERAGE(AQ49:AQ51)</f>
        <v>4681.8499999999985</v>
      </c>
      <c r="AM80" s="128">
        <f>STDEVA(AQ49:AQ51)</f>
        <v>745.18999590708836</v>
      </c>
      <c r="AN80" s="127">
        <f>AVERAGE(AK49:AK51)</f>
        <v>3365.6999999999994</v>
      </c>
      <c r="AO80" s="128">
        <f>STDEVA(AK49:AK51)</f>
        <v>320.72851837652365</v>
      </c>
      <c r="AP80" s="127">
        <f>AVERAGE(AO49:AO51)</f>
        <v>463.95</v>
      </c>
      <c r="AQ80" s="128">
        <f>STDEVA(AM49:AM51)</f>
        <v>8.445856972504334</v>
      </c>
    </row>
    <row r="81" spans="1:60" ht="17" x14ac:dyDescent="0.35">
      <c r="A81" s="8"/>
      <c r="B81" s="8"/>
      <c r="C81" s="74">
        <v>0</v>
      </c>
      <c r="D81" s="439" t="s">
        <v>265</v>
      </c>
      <c r="E81" s="76" t="e">
        <v>#DIV/0!</v>
      </c>
      <c r="F81" s="76" t="e">
        <v>#DIV/0!</v>
      </c>
      <c r="G81" s="76" t="e">
        <v>#DIV/0!</v>
      </c>
      <c r="H81" s="76" t="e">
        <v>#DIV/0!</v>
      </c>
      <c r="I81" s="76" t="e">
        <v>#DIV/0!</v>
      </c>
      <c r="J81" s="76" t="e">
        <v>#DIV/0!</v>
      </c>
      <c r="K81" s="76" t="e">
        <v>#DIV/0!</v>
      </c>
      <c r="L81" s="76" t="e">
        <v>#DIV/0!</v>
      </c>
      <c r="M81" s="76" t="e">
        <v>#DIV/0!</v>
      </c>
      <c r="N81" s="76" t="e">
        <v>#DIV/0!</v>
      </c>
      <c r="O81" s="76" t="e">
        <v>#DIV/0!</v>
      </c>
      <c r="P81" s="196" t="s">
        <v>108</v>
      </c>
      <c r="AJ81" s="106" t="s">
        <v>681</v>
      </c>
      <c r="AK81" s="106" t="s">
        <v>686</v>
      </c>
      <c r="AL81" s="131">
        <f>AVERAGE(AQ58:AQ60)</f>
        <v>1714.6511627906975</v>
      </c>
      <c r="AM81" s="131">
        <f>STDEVA(AQ58:AQ60)</f>
        <v>411.53585884488649</v>
      </c>
      <c r="AN81" s="130">
        <f>AVERAGE(AK58:AK60)</f>
        <v>1436.2325581395351</v>
      </c>
      <c r="AO81" s="131">
        <f>STDEVA(AK58:AK60)</f>
        <v>379.01951157802057</v>
      </c>
      <c r="AP81" s="130">
        <f>AVERAGE(AO58:AO60)</f>
        <v>83.302325581395351</v>
      </c>
      <c r="AQ81" s="131">
        <f>STDEVA(AO58:AO60)</f>
        <v>11.803694501892094</v>
      </c>
    </row>
    <row r="82" spans="1:60" ht="17" x14ac:dyDescent="0.35">
      <c r="A82" s="8">
        <v>5</v>
      </c>
      <c r="B82" s="8">
        <v>10</v>
      </c>
      <c r="C82" s="74">
        <v>0</v>
      </c>
      <c r="D82" s="439" t="s">
        <v>583</v>
      </c>
      <c r="E82" s="76">
        <v>734.4</v>
      </c>
      <c r="F82" s="76">
        <v>75.2</v>
      </c>
      <c r="G82" s="76">
        <v>8.6</v>
      </c>
      <c r="H82" s="76">
        <v>15.6</v>
      </c>
      <c r="I82" s="76">
        <v>0</v>
      </c>
      <c r="J82" s="76">
        <v>0</v>
      </c>
      <c r="K82" s="76">
        <v>557.79999999999995</v>
      </c>
      <c r="L82" s="76">
        <v>635</v>
      </c>
      <c r="M82" s="76">
        <v>507.8</v>
      </c>
      <c r="N82" s="76">
        <v>520.4</v>
      </c>
      <c r="O82" s="76">
        <v>500.4</v>
      </c>
      <c r="P82" s="196" t="s">
        <v>525</v>
      </c>
      <c r="AJ82" s="8" t="s">
        <v>49</v>
      </c>
      <c r="AK82" s="8" t="s">
        <v>681</v>
      </c>
      <c r="AL82" s="128">
        <f>AVERAGE(AH9:AH11)</f>
        <v>913948.98993902432</v>
      </c>
      <c r="AM82" s="128">
        <f>STDEVA(AH9:AH11)</f>
        <v>252436.66264972865</v>
      </c>
      <c r="AN82" s="104"/>
      <c r="AO82" s="96"/>
      <c r="AP82" s="101"/>
    </row>
    <row r="83" spans="1:60" ht="17" x14ac:dyDescent="0.35">
      <c r="A83" s="8">
        <v>5</v>
      </c>
      <c r="B83" s="8">
        <v>10</v>
      </c>
      <c r="C83" s="74">
        <v>0</v>
      </c>
      <c r="D83" s="439" t="s">
        <v>584</v>
      </c>
      <c r="E83" s="76">
        <v>720</v>
      </c>
      <c r="F83" s="76">
        <v>82.4</v>
      </c>
      <c r="G83" s="76">
        <v>7.6</v>
      </c>
      <c r="H83" s="76">
        <v>7.6</v>
      </c>
      <c r="I83" s="76">
        <v>16.600000000000001</v>
      </c>
      <c r="J83" s="76">
        <v>10.199999999999999</v>
      </c>
      <c r="K83" s="76">
        <v>544.4</v>
      </c>
      <c r="L83" s="76">
        <v>586.79999999999995</v>
      </c>
      <c r="M83" s="76">
        <v>490.2</v>
      </c>
      <c r="N83" s="76">
        <v>487.2</v>
      </c>
      <c r="O83" s="76">
        <v>429</v>
      </c>
      <c r="P83" s="196" t="s">
        <v>160</v>
      </c>
      <c r="AJ83" s="8" t="s">
        <v>56</v>
      </c>
      <c r="AK83" s="8" t="s">
        <v>681</v>
      </c>
      <c r="AL83" s="128">
        <f>AVERAGE(AH18:AH20)</f>
        <v>815109.06105520483</v>
      </c>
      <c r="AM83" s="128">
        <f>STDEVA(AH18:AH20)</f>
        <v>185173.49097745857</v>
      </c>
      <c r="AN83" s="104"/>
      <c r="AO83" s="96"/>
      <c r="AP83" s="101"/>
    </row>
    <row r="84" spans="1:60" ht="17" x14ac:dyDescent="0.35">
      <c r="A84" s="8">
        <v>5</v>
      </c>
      <c r="B84" s="8">
        <v>10</v>
      </c>
      <c r="C84" s="74">
        <v>0</v>
      </c>
      <c r="D84" s="439" t="s">
        <v>585</v>
      </c>
      <c r="E84" s="76">
        <v>2810.6</v>
      </c>
      <c r="F84" s="76">
        <v>551.20000000000005</v>
      </c>
      <c r="G84" s="76">
        <v>54.2</v>
      </c>
      <c r="H84" s="76">
        <v>79.599999999999994</v>
      </c>
      <c r="I84" s="76">
        <v>448.6</v>
      </c>
      <c r="J84" s="76">
        <v>155.4</v>
      </c>
      <c r="K84" s="76">
        <v>584.20000000000005</v>
      </c>
      <c r="L84" s="76">
        <v>636.6</v>
      </c>
      <c r="M84" s="76">
        <v>529.79999999999995</v>
      </c>
      <c r="N84" s="76">
        <v>509.4</v>
      </c>
      <c r="O84" s="76">
        <v>457.6</v>
      </c>
      <c r="P84" s="196" t="s">
        <v>319</v>
      </c>
      <c r="AJ84" s="8" t="s">
        <v>681</v>
      </c>
      <c r="AK84" s="8" t="s">
        <v>681</v>
      </c>
      <c r="AL84" s="128">
        <f>AVERAGE(AH27:AH29)</f>
        <v>704209.19073978055</v>
      </c>
      <c r="AM84" s="128">
        <f>STDEVA(AH27:AH29)</f>
        <v>174180.3742902462</v>
      </c>
      <c r="AN84" s="104"/>
      <c r="AO84" s="96"/>
      <c r="AP84" s="101"/>
      <c r="BD84" s="8"/>
      <c r="BE84" s="8"/>
      <c r="BF84" s="8"/>
      <c r="BG84" s="8"/>
      <c r="BH84" s="8"/>
    </row>
    <row r="85" spans="1:60" ht="17" x14ac:dyDescent="0.35">
      <c r="A85" s="8">
        <v>5</v>
      </c>
      <c r="B85" s="8">
        <v>10</v>
      </c>
      <c r="C85" s="74">
        <v>0</v>
      </c>
      <c r="D85" s="439" t="s">
        <v>586</v>
      </c>
      <c r="E85" s="76">
        <v>3235.6</v>
      </c>
      <c r="F85" s="76">
        <v>534</v>
      </c>
      <c r="G85" s="76">
        <v>75.599999999999994</v>
      </c>
      <c r="H85" s="76">
        <v>108.8</v>
      </c>
      <c r="I85" s="76">
        <v>257.60000000000002</v>
      </c>
      <c r="J85" s="76">
        <v>90.8</v>
      </c>
      <c r="K85" s="76">
        <v>576.4</v>
      </c>
      <c r="L85" s="76">
        <v>639.6</v>
      </c>
      <c r="M85" s="76">
        <v>501.4</v>
      </c>
      <c r="N85" s="76">
        <v>521.20000000000005</v>
      </c>
      <c r="O85" s="76">
        <v>438.2</v>
      </c>
      <c r="P85" s="196" t="s">
        <v>319</v>
      </c>
      <c r="AP85" s="8"/>
      <c r="BD85" s="8"/>
      <c r="BE85" s="8"/>
      <c r="BF85" s="8"/>
      <c r="BG85" s="8"/>
      <c r="BH85" s="8"/>
    </row>
    <row r="86" spans="1:60" ht="17" x14ac:dyDescent="0.35">
      <c r="A86" s="8"/>
      <c r="B86" s="8"/>
      <c r="C86" s="74">
        <v>0</v>
      </c>
      <c r="D86" s="439" t="s">
        <v>273</v>
      </c>
      <c r="E86" s="76" t="e">
        <v>#DIV/0!</v>
      </c>
      <c r="F86" s="76" t="e">
        <v>#DIV/0!</v>
      </c>
      <c r="G86" s="76" t="e">
        <v>#DIV/0!</v>
      </c>
      <c r="H86" s="76" t="e">
        <v>#DIV/0!</v>
      </c>
      <c r="I86" s="76" t="e">
        <v>#DIV/0!</v>
      </c>
      <c r="J86" s="76" t="e">
        <v>#DIV/0!</v>
      </c>
      <c r="K86" s="76" t="e">
        <v>#DIV/0!</v>
      </c>
      <c r="L86" s="76" t="e">
        <v>#DIV/0!</v>
      </c>
      <c r="M86" s="76" t="e">
        <v>#DIV/0!</v>
      </c>
      <c r="N86" s="76" t="e">
        <v>#DIV/0!</v>
      </c>
      <c r="O86" s="76" t="e">
        <v>#DIV/0!</v>
      </c>
      <c r="P86" s="196" t="s">
        <v>108</v>
      </c>
      <c r="AP86" s="8"/>
    </row>
    <row r="87" spans="1:60" ht="17" x14ac:dyDescent="0.35">
      <c r="A87" s="8">
        <v>5</v>
      </c>
      <c r="B87" s="8">
        <v>10</v>
      </c>
      <c r="C87" s="74">
        <v>0</v>
      </c>
      <c r="D87" s="439" t="s">
        <v>587</v>
      </c>
      <c r="E87" s="76">
        <v>3072.8</v>
      </c>
      <c r="F87" s="76">
        <v>715.4</v>
      </c>
      <c r="G87" s="76">
        <v>108</v>
      </c>
      <c r="H87" s="76">
        <v>147.6</v>
      </c>
      <c r="I87" s="76">
        <v>295.39999999999998</v>
      </c>
      <c r="J87" s="76">
        <v>154.6</v>
      </c>
      <c r="K87" s="76">
        <v>586.4</v>
      </c>
      <c r="L87" s="76">
        <v>608.6</v>
      </c>
      <c r="M87" s="76">
        <v>554.79999999999995</v>
      </c>
      <c r="N87" s="76">
        <v>510.4</v>
      </c>
      <c r="O87" s="76">
        <v>460.8</v>
      </c>
      <c r="P87" s="196" t="s">
        <v>319</v>
      </c>
      <c r="AP87" s="8"/>
    </row>
    <row r="88" spans="1:60" ht="17" x14ac:dyDescent="0.35">
      <c r="A88" s="8">
        <v>5</v>
      </c>
      <c r="B88" s="8">
        <v>10</v>
      </c>
      <c r="C88" s="74">
        <v>0</v>
      </c>
      <c r="D88" s="439" t="s">
        <v>2098</v>
      </c>
      <c r="E88" s="76">
        <v>1450</v>
      </c>
      <c r="F88" s="76">
        <v>37.4</v>
      </c>
      <c r="G88" s="76">
        <v>4</v>
      </c>
      <c r="H88" s="76">
        <v>4</v>
      </c>
      <c r="I88" s="76">
        <v>33.200000000000003</v>
      </c>
      <c r="J88" s="76">
        <v>10</v>
      </c>
      <c r="K88" s="76">
        <v>606.4</v>
      </c>
      <c r="L88" s="76">
        <v>643.6</v>
      </c>
      <c r="M88" s="76">
        <v>516.79999999999995</v>
      </c>
      <c r="N88" s="76">
        <v>514.20000000000005</v>
      </c>
      <c r="O88" s="76">
        <v>469.6</v>
      </c>
      <c r="P88" s="196" t="s">
        <v>525</v>
      </c>
    </row>
    <row r="89" spans="1:60" ht="17" x14ac:dyDescent="0.35">
      <c r="A89" s="8">
        <v>5</v>
      </c>
      <c r="B89" s="8">
        <v>10</v>
      </c>
      <c r="C89" s="74">
        <v>0</v>
      </c>
      <c r="D89" s="439" t="s">
        <v>2099</v>
      </c>
      <c r="E89" s="76">
        <v>992.4</v>
      </c>
      <c r="F89" s="76">
        <v>72.8</v>
      </c>
      <c r="G89" s="76">
        <v>9.4</v>
      </c>
      <c r="H89" s="76">
        <v>9.4</v>
      </c>
      <c r="I89" s="76">
        <v>31.2</v>
      </c>
      <c r="J89" s="76">
        <v>25.8</v>
      </c>
      <c r="K89" s="76">
        <v>566.20000000000005</v>
      </c>
      <c r="L89" s="76">
        <v>578.79999999999995</v>
      </c>
      <c r="M89" s="76">
        <v>510</v>
      </c>
      <c r="N89" s="76">
        <v>514.79999999999995</v>
      </c>
      <c r="O89" s="76">
        <v>461.8</v>
      </c>
      <c r="P89" s="196" t="s">
        <v>160</v>
      </c>
    </row>
    <row r="90" spans="1:60" ht="17" x14ac:dyDescent="0.35">
      <c r="A90" s="8"/>
      <c r="B90" s="8"/>
      <c r="C90" s="74">
        <v>0</v>
      </c>
      <c r="D90" s="439" t="s">
        <v>279</v>
      </c>
      <c r="E90" s="76" t="e">
        <v>#DIV/0!</v>
      </c>
      <c r="F90" s="76" t="e">
        <v>#DIV/0!</v>
      </c>
      <c r="G90" s="76" t="e">
        <v>#DIV/0!</v>
      </c>
      <c r="H90" s="76" t="e">
        <v>#DIV/0!</v>
      </c>
      <c r="I90" s="76" t="e">
        <v>#DIV/0!</v>
      </c>
      <c r="J90" s="76" t="e">
        <v>#DIV/0!</v>
      </c>
      <c r="K90" s="76" t="e">
        <v>#DIV/0!</v>
      </c>
      <c r="L90" s="76" t="e">
        <v>#DIV/0!</v>
      </c>
      <c r="M90" s="76" t="e">
        <v>#DIV/0!</v>
      </c>
      <c r="N90" s="76" t="e">
        <v>#DIV/0!</v>
      </c>
      <c r="O90" s="76" t="e">
        <v>#DIV/0!</v>
      </c>
      <c r="P90" s="196" t="s">
        <v>108</v>
      </c>
    </row>
    <row r="91" spans="1:60" ht="17" x14ac:dyDescent="0.35">
      <c r="A91" s="8"/>
      <c r="B91" s="8"/>
      <c r="C91" s="74">
        <v>0</v>
      </c>
      <c r="D91" s="439" t="s">
        <v>275</v>
      </c>
      <c r="E91" s="76" t="e">
        <v>#DIV/0!</v>
      </c>
      <c r="F91" s="76" t="e">
        <v>#DIV/0!</v>
      </c>
      <c r="G91" s="76" t="e">
        <v>#DIV/0!</v>
      </c>
      <c r="H91" s="76" t="e">
        <v>#DIV/0!</v>
      </c>
      <c r="I91" s="76" t="e">
        <v>#DIV/0!</v>
      </c>
      <c r="J91" s="76" t="e">
        <v>#DIV/0!</v>
      </c>
      <c r="K91" s="76" t="e">
        <v>#DIV/0!</v>
      </c>
      <c r="L91" s="76" t="e">
        <v>#DIV/0!</v>
      </c>
      <c r="M91" s="76" t="e">
        <v>#DIV/0!</v>
      </c>
      <c r="N91" s="76" t="e">
        <v>#DIV/0!</v>
      </c>
      <c r="O91" s="76" t="e">
        <v>#DIV/0!</v>
      </c>
      <c r="P91" s="196" t="s">
        <v>1455</v>
      </c>
      <c r="AL91" s="8"/>
      <c r="AM91" s="8"/>
      <c r="AN91" s="8"/>
      <c r="AO91" s="8"/>
    </row>
    <row r="92" spans="1:60" ht="17" x14ac:dyDescent="0.35">
      <c r="A92" s="8"/>
      <c r="B92" s="8"/>
      <c r="C92" s="74">
        <v>0</v>
      </c>
      <c r="D92" s="439" t="s">
        <v>226</v>
      </c>
      <c r="E92" s="76" t="e">
        <v>#DIV/0!</v>
      </c>
      <c r="F92" s="76" t="e">
        <v>#DIV/0!</v>
      </c>
      <c r="G92" s="76" t="e">
        <v>#DIV/0!</v>
      </c>
      <c r="H92" s="76" t="e">
        <v>#DIV/0!</v>
      </c>
      <c r="I92" s="76" t="e">
        <v>#DIV/0!</v>
      </c>
      <c r="J92" s="76" t="e">
        <v>#DIV/0!</v>
      </c>
      <c r="K92" s="76" t="e">
        <v>#DIV/0!</v>
      </c>
      <c r="L92" s="76" t="e">
        <v>#DIV/0!</v>
      </c>
      <c r="M92" s="76" t="e">
        <v>#DIV/0!</v>
      </c>
      <c r="N92" s="76" t="e">
        <v>#DIV/0!</v>
      </c>
      <c r="O92" s="76" t="e">
        <v>#DIV/0!</v>
      </c>
      <c r="P92" s="196" t="s">
        <v>108</v>
      </c>
      <c r="AL92" s="8"/>
      <c r="AM92" s="8"/>
      <c r="AN92" s="8"/>
      <c r="AO92" s="8"/>
    </row>
    <row r="93" spans="1:60" ht="17" x14ac:dyDescent="0.35">
      <c r="A93" s="8"/>
      <c r="B93" s="8"/>
      <c r="C93" s="74">
        <v>0</v>
      </c>
      <c r="D93" s="439" t="s">
        <v>285</v>
      </c>
      <c r="E93" s="76" t="e">
        <v>#DIV/0!</v>
      </c>
      <c r="F93" s="76" t="e">
        <v>#DIV/0!</v>
      </c>
      <c r="G93" s="76" t="e">
        <v>#DIV/0!</v>
      </c>
      <c r="H93" s="76" t="e">
        <v>#DIV/0!</v>
      </c>
      <c r="I93" s="76" t="e">
        <v>#DIV/0!</v>
      </c>
      <c r="J93" s="76" t="e">
        <v>#DIV/0!</v>
      </c>
      <c r="K93" s="76" t="e">
        <v>#DIV/0!</v>
      </c>
      <c r="L93" s="76" t="e">
        <v>#DIV/0!</v>
      </c>
      <c r="M93" s="76" t="e">
        <v>#DIV/0!</v>
      </c>
      <c r="N93" s="76" t="e">
        <v>#DIV/0!</v>
      </c>
      <c r="O93" s="76" t="e">
        <v>#DIV/0!</v>
      </c>
      <c r="P93" s="196" t="s">
        <v>108</v>
      </c>
      <c r="AL93" s="8"/>
      <c r="AM93" s="8"/>
      <c r="AN93" s="8"/>
      <c r="AO93" s="8"/>
    </row>
    <row r="94" spans="1:60" ht="17" x14ac:dyDescent="0.35">
      <c r="A94" s="8">
        <v>5</v>
      </c>
      <c r="B94" s="8">
        <v>10</v>
      </c>
      <c r="C94" s="74">
        <v>0</v>
      </c>
      <c r="D94" s="439" t="s">
        <v>2100</v>
      </c>
      <c r="E94" s="76">
        <v>1023</v>
      </c>
      <c r="F94" s="76">
        <v>49.4</v>
      </c>
      <c r="G94" s="76">
        <v>9</v>
      </c>
      <c r="H94" s="76">
        <v>9</v>
      </c>
      <c r="I94" s="76">
        <v>22.4</v>
      </c>
      <c r="J94" s="76">
        <v>13.4</v>
      </c>
      <c r="K94" s="76">
        <v>621</v>
      </c>
      <c r="L94" s="76">
        <v>712.8</v>
      </c>
      <c r="M94" s="76">
        <v>519.4</v>
      </c>
      <c r="N94" s="76">
        <v>545.79999999999995</v>
      </c>
      <c r="O94" s="76">
        <v>478.6</v>
      </c>
      <c r="P94" s="196" t="s">
        <v>525</v>
      </c>
    </row>
    <row r="95" spans="1:60" ht="17" x14ac:dyDescent="0.35">
      <c r="A95" s="8">
        <v>5</v>
      </c>
      <c r="B95" s="8">
        <v>10</v>
      </c>
      <c r="C95" s="74">
        <v>0</v>
      </c>
      <c r="D95" s="439" t="s">
        <v>588</v>
      </c>
      <c r="E95" s="76">
        <v>1956.4</v>
      </c>
      <c r="F95" s="76">
        <v>256.39999999999998</v>
      </c>
      <c r="G95" s="76">
        <v>58.8</v>
      </c>
      <c r="H95" s="76">
        <v>79.2</v>
      </c>
      <c r="I95" s="76">
        <v>98.6</v>
      </c>
      <c r="J95" s="76">
        <v>45.2</v>
      </c>
      <c r="K95" s="76">
        <v>634.6</v>
      </c>
      <c r="L95" s="76">
        <v>676.4</v>
      </c>
      <c r="M95" s="76">
        <v>545.79999999999995</v>
      </c>
      <c r="N95" s="76">
        <v>566</v>
      </c>
      <c r="O95" s="76">
        <v>481.4</v>
      </c>
      <c r="P95" s="196" t="s">
        <v>319</v>
      </c>
    </row>
    <row r="96" spans="1:60" ht="17" x14ac:dyDescent="0.35">
      <c r="A96" s="8">
        <v>5</v>
      </c>
      <c r="B96" s="8">
        <v>10</v>
      </c>
      <c r="C96" s="74">
        <v>0</v>
      </c>
      <c r="D96" s="439" t="s">
        <v>589</v>
      </c>
      <c r="E96" s="76">
        <v>1533.8</v>
      </c>
      <c r="F96" s="76">
        <v>197.6</v>
      </c>
      <c r="G96" s="76">
        <v>34.6</v>
      </c>
      <c r="H96" s="76">
        <v>46.2</v>
      </c>
      <c r="I96" s="76">
        <v>49.4</v>
      </c>
      <c r="J96" s="76">
        <v>54.2</v>
      </c>
      <c r="K96" s="76">
        <v>564.79999999999995</v>
      </c>
      <c r="L96" s="76">
        <v>602</v>
      </c>
      <c r="M96" s="76">
        <v>498.6</v>
      </c>
      <c r="N96" s="76">
        <v>470.8</v>
      </c>
      <c r="O96" s="76">
        <v>425.2</v>
      </c>
      <c r="P96" s="196" t="s">
        <v>319</v>
      </c>
    </row>
    <row r="97" spans="1:16" ht="17" x14ac:dyDescent="0.35">
      <c r="A97" s="8">
        <v>5</v>
      </c>
      <c r="B97" s="8">
        <v>10</v>
      </c>
      <c r="C97" s="74">
        <v>0</v>
      </c>
      <c r="D97" s="439" t="s">
        <v>590</v>
      </c>
      <c r="E97" s="76">
        <v>2584.1999999999998</v>
      </c>
      <c r="F97" s="76">
        <v>279.60000000000002</v>
      </c>
      <c r="G97" s="76">
        <v>0</v>
      </c>
      <c r="H97" s="76">
        <v>85.4</v>
      </c>
      <c r="I97" s="76">
        <v>106.4</v>
      </c>
      <c r="J97" s="76">
        <v>85.2</v>
      </c>
      <c r="K97" s="76">
        <v>617</v>
      </c>
      <c r="L97" s="76">
        <v>637.79999999999995</v>
      </c>
      <c r="M97" s="76">
        <v>544.4</v>
      </c>
      <c r="N97" s="76">
        <v>534.6</v>
      </c>
      <c r="O97" s="76">
        <v>467.2</v>
      </c>
      <c r="P97" s="196" t="s">
        <v>525</v>
      </c>
    </row>
    <row r="98" spans="1:16" ht="17" x14ac:dyDescent="0.35">
      <c r="A98" s="8">
        <v>5</v>
      </c>
      <c r="B98" s="8">
        <v>10</v>
      </c>
      <c r="C98" s="74">
        <v>0</v>
      </c>
      <c r="D98" s="439" t="s">
        <v>591</v>
      </c>
      <c r="E98" s="76">
        <v>3242</v>
      </c>
      <c r="F98" s="76">
        <v>649.79999999999995</v>
      </c>
      <c r="G98" s="76">
        <v>100.4</v>
      </c>
      <c r="H98" s="76">
        <v>140.4</v>
      </c>
      <c r="I98" s="76">
        <v>289.60000000000002</v>
      </c>
      <c r="J98" s="76">
        <v>79.400000000000006</v>
      </c>
      <c r="K98" s="76">
        <v>599</v>
      </c>
      <c r="L98" s="76">
        <v>618.4</v>
      </c>
      <c r="M98" s="76">
        <v>495.6</v>
      </c>
      <c r="N98" s="76">
        <v>483.4</v>
      </c>
      <c r="O98" s="76">
        <v>490</v>
      </c>
      <c r="P98" s="196" t="s">
        <v>319</v>
      </c>
    </row>
    <row r="99" spans="1:16" ht="17" x14ac:dyDescent="0.35">
      <c r="A99" s="8"/>
      <c r="B99" s="8"/>
      <c r="C99" s="74">
        <v>0</v>
      </c>
      <c r="D99" s="439" t="s">
        <v>291</v>
      </c>
      <c r="E99" s="76" t="e">
        <v>#DIV/0!</v>
      </c>
      <c r="F99" s="76" t="e">
        <v>#DIV/0!</v>
      </c>
      <c r="G99" s="76" t="e">
        <v>#DIV/0!</v>
      </c>
      <c r="H99" s="76" t="e">
        <v>#DIV/0!</v>
      </c>
      <c r="I99" s="76" t="e">
        <v>#DIV/0!</v>
      </c>
      <c r="J99" s="76" t="e">
        <v>#DIV/0!</v>
      </c>
      <c r="K99" s="76" t="e">
        <v>#DIV/0!</v>
      </c>
      <c r="L99" s="76" t="e">
        <v>#DIV/0!</v>
      </c>
      <c r="M99" s="76" t="e">
        <v>#DIV/0!</v>
      </c>
      <c r="N99" s="76" t="e">
        <v>#DIV/0!</v>
      </c>
      <c r="O99" s="76" t="e">
        <v>#DIV/0!</v>
      </c>
      <c r="P99" s="196" t="s">
        <v>108</v>
      </c>
    </row>
    <row r="100" spans="1:16" ht="17" x14ac:dyDescent="0.35">
      <c r="A100" s="8"/>
      <c r="B100" s="8"/>
      <c r="C100" s="74">
        <v>0</v>
      </c>
      <c r="D100" s="439" t="s">
        <v>1449</v>
      </c>
      <c r="E100" s="76" t="e">
        <v>#DIV/0!</v>
      </c>
      <c r="F100" s="76" t="e">
        <v>#DIV/0!</v>
      </c>
      <c r="G100" s="76" t="e">
        <v>#DIV/0!</v>
      </c>
      <c r="H100" s="76" t="e">
        <v>#DIV/0!</v>
      </c>
      <c r="I100" s="76" t="e">
        <v>#DIV/0!</v>
      </c>
      <c r="J100" s="76" t="e">
        <v>#DIV/0!</v>
      </c>
      <c r="K100" s="76" t="e">
        <v>#DIV/0!</v>
      </c>
      <c r="L100" s="76" t="e">
        <v>#DIV/0!</v>
      </c>
      <c r="M100" s="76" t="e">
        <v>#DIV/0!</v>
      </c>
      <c r="N100" s="76" t="e">
        <v>#DIV/0!</v>
      </c>
      <c r="O100" s="76" t="e">
        <v>#DIV/0!</v>
      </c>
      <c r="P100" s="196" t="s">
        <v>319</v>
      </c>
    </row>
    <row r="101" spans="1:16" ht="17" x14ac:dyDescent="0.35">
      <c r="A101" s="8"/>
      <c r="B101" s="8"/>
      <c r="C101" s="74">
        <v>0</v>
      </c>
      <c r="D101" s="439" t="s">
        <v>289</v>
      </c>
      <c r="E101" s="76" t="e">
        <v>#DIV/0!</v>
      </c>
      <c r="F101" s="76" t="e">
        <v>#DIV/0!</v>
      </c>
      <c r="G101" s="76" t="e">
        <v>#DIV/0!</v>
      </c>
      <c r="H101" s="76" t="e">
        <v>#DIV/0!</v>
      </c>
      <c r="I101" s="76" t="e">
        <v>#DIV/0!</v>
      </c>
      <c r="J101" s="76" t="e">
        <v>#DIV/0!</v>
      </c>
      <c r="K101" s="76" t="e">
        <v>#DIV/0!</v>
      </c>
      <c r="L101" s="76" t="e">
        <v>#DIV/0!</v>
      </c>
      <c r="M101" s="76" t="e">
        <v>#DIV/0!</v>
      </c>
      <c r="N101" s="76" t="e">
        <v>#DIV/0!</v>
      </c>
      <c r="O101" s="76" t="e">
        <v>#DIV/0!</v>
      </c>
      <c r="P101" s="196" t="s">
        <v>108</v>
      </c>
    </row>
    <row r="102" spans="1:16" ht="17" x14ac:dyDescent="0.35">
      <c r="A102" s="8"/>
      <c r="B102" s="8"/>
      <c r="C102" s="74">
        <v>0</v>
      </c>
      <c r="D102" s="439" t="s">
        <v>296</v>
      </c>
      <c r="E102" s="76" t="e">
        <v>#DIV/0!</v>
      </c>
      <c r="F102" s="76" t="e">
        <v>#DIV/0!</v>
      </c>
      <c r="G102" s="76" t="e">
        <v>#DIV/0!</v>
      </c>
      <c r="H102" s="76" t="e">
        <v>#DIV/0!</v>
      </c>
      <c r="I102" s="76" t="e">
        <v>#DIV/0!</v>
      </c>
      <c r="J102" s="76" t="e">
        <v>#DIV/0!</v>
      </c>
      <c r="K102" s="76" t="e">
        <v>#DIV/0!</v>
      </c>
      <c r="L102" s="76" t="e">
        <v>#DIV/0!</v>
      </c>
      <c r="M102" s="76" t="e">
        <v>#DIV/0!</v>
      </c>
      <c r="N102" s="76" t="e">
        <v>#DIV/0!</v>
      </c>
      <c r="O102" s="76" t="e">
        <v>#DIV/0!</v>
      </c>
      <c r="P102" s="196" t="s">
        <v>108</v>
      </c>
    </row>
    <row r="103" spans="1:16" ht="17" x14ac:dyDescent="0.35">
      <c r="A103" s="8">
        <v>5</v>
      </c>
      <c r="B103" s="8">
        <v>10</v>
      </c>
      <c r="C103" s="74">
        <v>0</v>
      </c>
      <c r="D103" s="439" t="s">
        <v>592</v>
      </c>
      <c r="E103" s="76">
        <v>5175.6000000000004</v>
      </c>
      <c r="F103" s="76">
        <v>926.6</v>
      </c>
      <c r="G103" s="76">
        <v>204</v>
      </c>
      <c r="H103" s="76">
        <v>259.8</v>
      </c>
      <c r="I103" s="76">
        <v>540.6</v>
      </c>
      <c r="J103" s="76">
        <v>182.6</v>
      </c>
      <c r="K103" s="76">
        <v>597.4</v>
      </c>
      <c r="L103" s="76">
        <v>655.20000000000005</v>
      </c>
      <c r="M103" s="76">
        <v>497.4</v>
      </c>
      <c r="N103" s="76">
        <v>498.6</v>
      </c>
      <c r="O103" s="76">
        <v>454.8</v>
      </c>
      <c r="P103" s="196" t="s">
        <v>108</v>
      </c>
    </row>
    <row r="104" spans="1:16" ht="17" x14ac:dyDescent="0.35">
      <c r="A104" s="8">
        <v>5</v>
      </c>
      <c r="B104" s="8">
        <v>10</v>
      </c>
      <c r="C104" s="74">
        <v>0</v>
      </c>
      <c r="D104" s="439" t="s">
        <v>593</v>
      </c>
      <c r="E104" s="76">
        <v>4897.8</v>
      </c>
      <c r="F104" s="76">
        <v>922.2</v>
      </c>
      <c r="G104" s="76">
        <v>212.4</v>
      </c>
      <c r="H104" s="76">
        <v>283.60000000000002</v>
      </c>
      <c r="I104" s="76">
        <v>643.6</v>
      </c>
      <c r="J104" s="76">
        <v>224.8</v>
      </c>
      <c r="K104" s="76">
        <v>612</v>
      </c>
      <c r="L104" s="76">
        <v>646.6</v>
      </c>
      <c r="M104" s="76">
        <v>503.6</v>
      </c>
      <c r="N104" s="76">
        <v>506.2</v>
      </c>
      <c r="O104" s="76">
        <v>459.4</v>
      </c>
      <c r="P104" s="196" t="s">
        <v>108</v>
      </c>
    </row>
    <row r="105" spans="1:16" ht="17" x14ac:dyDescent="0.35">
      <c r="A105" s="8">
        <v>5</v>
      </c>
      <c r="B105" s="8">
        <v>10</v>
      </c>
      <c r="C105" s="74">
        <v>0</v>
      </c>
      <c r="D105" s="439" t="s">
        <v>2101</v>
      </c>
      <c r="E105" s="76">
        <v>1286.8</v>
      </c>
      <c r="F105" s="76">
        <v>117</v>
      </c>
      <c r="G105" s="76">
        <v>33.799999999999997</v>
      </c>
      <c r="H105" s="76">
        <v>33.799999999999997</v>
      </c>
      <c r="I105" s="76">
        <v>105.2</v>
      </c>
      <c r="J105" s="76">
        <v>74.8</v>
      </c>
      <c r="K105" s="76">
        <v>639.6</v>
      </c>
      <c r="L105" s="76">
        <v>660.6</v>
      </c>
      <c r="M105" s="76">
        <v>567.6</v>
      </c>
      <c r="N105" s="76">
        <v>541.6</v>
      </c>
      <c r="O105" s="76">
        <v>489.6</v>
      </c>
      <c r="P105" s="196" t="s">
        <v>108</v>
      </c>
    </row>
    <row r="106" spans="1:16" ht="17" x14ac:dyDescent="0.35">
      <c r="A106" s="8"/>
      <c r="B106" s="8"/>
      <c r="C106" s="74">
        <v>0</v>
      </c>
      <c r="D106" s="439" t="s">
        <v>301</v>
      </c>
      <c r="E106" s="76" t="e">
        <v>#DIV/0!</v>
      </c>
      <c r="F106" s="76" t="e">
        <v>#DIV/0!</v>
      </c>
      <c r="G106" s="76" t="e">
        <v>#DIV/0!</v>
      </c>
      <c r="H106" s="76" t="e">
        <v>#DIV/0!</v>
      </c>
      <c r="I106" s="76" t="e">
        <v>#DIV/0!</v>
      </c>
      <c r="J106" s="76" t="e">
        <v>#DIV/0!</v>
      </c>
      <c r="K106" s="76" t="e">
        <v>#DIV/0!</v>
      </c>
      <c r="L106" s="76" t="e">
        <v>#DIV/0!</v>
      </c>
      <c r="M106" s="76" t="e">
        <v>#DIV/0!</v>
      </c>
      <c r="N106" s="76" t="e">
        <v>#DIV/0!</v>
      </c>
      <c r="O106" s="76" t="e">
        <v>#DIV/0!</v>
      </c>
      <c r="P106" s="196" t="s">
        <v>108</v>
      </c>
    </row>
    <row r="107" spans="1:16" ht="17" x14ac:dyDescent="0.35">
      <c r="A107" s="8"/>
      <c r="B107" s="8"/>
      <c r="C107" s="74">
        <v>0</v>
      </c>
      <c r="D107" s="439" t="s">
        <v>298</v>
      </c>
      <c r="E107" s="76" t="e">
        <v>#DIV/0!</v>
      </c>
      <c r="F107" s="76" t="e">
        <v>#DIV/0!</v>
      </c>
      <c r="G107" s="76" t="e">
        <v>#DIV/0!</v>
      </c>
      <c r="H107" s="76" t="e">
        <v>#DIV/0!</v>
      </c>
      <c r="I107" s="76" t="e">
        <v>#DIV/0!</v>
      </c>
      <c r="J107" s="76" t="e">
        <v>#DIV/0!</v>
      </c>
      <c r="K107" s="76" t="e">
        <v>#DIV/0!</v>
      </c>
      <c r="L107" s="76" t="e">
        <v>#DIV/0!</v>
      </c>
      <c r="M107" s="76" t="e">
        <v>#DIV/0!</v>
      </c>
      <c r="N107" s="76" t="e">
        <v>#DIV/0!</v>
      </c>
      <c r="O107" s="76" t="e">
        <v>#DIV/0!</v>
      </c>
      <c r="P107" s="196" t="s">
        <v>108</v>
      </c>
    </row>
    <row r="108" spans="1:16" ht="17" x14ac:dyDescent="0.35">
      <c r="A108" s="8"/>
      <c r="B108" s="8"/>
      <c r="C108" s="74">
        <v>0</v>
      </c>
      <c r="D108" s="439" t="s">
        <v>226</v>
      </c>
      <c r="E108" s="76" t="e">
        <v>#DIV/0!</v>
      </c>
      <c r="F108" s="76" t="e">
        <v>#DIV/0!</v>
      </c>
      <c r="G108" s="76" t="e">
        <v>#DIV/0!</v>
      </c>
      <c r="H108" s="76" t="e">
        <v>#DIV/0!</v>
      </c>
      <c r="I108" s="76" t="e">
        <v>#DIV/0!</v>
      </c>
      <c r="J108" s="76" t="e">
        <v>#DIV/0!</v>
      </c>
      <c r="K108" s="76" t="e">
        <v>#DIV/0!</v>
      </c>
      <c r="L108" s="76" t="e">
        <v>#DIV/0!</v>
      </c>
      <c r="M108" s="76" t="e">
        <v>#DIV/0!</v>
      </c>
      <c r="N108" s="76" t="e">
        <v>#DIV/0!</v>
      </c>
      <c r="O108" s="76" t="e">
        <v>#DIV/0!</v>
      </c>
      <c r="P108" s="196" t="s">
        <v>108</v>
      </c>
    </row>
    <row r="109" spans="1:16" ht="17" x14ac:dyDescent="0.35">
      <c r="A109" s="8"/>
      <c r="B109" s="8"/>
      <c r="C109" s="74">
        <v>0</v>
      </c>
      <c r="D109" s="439" t="s">
        <v>306</v>
      </c>
      <c r="E109" s="76" t="e">
        <v>#DIV/0!</v>
      </c>
      <c r="F109" s="76" t="e">
        <v>#DIV/0!</v>
      </c>
      <c r="G109" s="76" t="e">
        <v>#DIV/0!</v>
      </c>
      <c r="H109" s="76" t="e">
        <v>#DIV/0!</v>
      </c>
      <c r="I109" s="76" t="e">
        <v>#DIV/0!</v>
      </c>
      <c r="J109" s="76" t="e">
        <v>#DIV/0!</v>
      </c>
      <c r="K109" s="76" t="e">
        <v>#DIV/0!</v>
      </c>
      <c r="L109" s="76" t="e">
        <v>#DIV/0!</v>
      </c>
      <c r="M109" s="76" t="e">
        <v>#DIV/0!</v>
      </c>
      <c r="N109" s="76" t="e">
        <v>#DIV/0!</v>
      </c>
      <c r="O109" s="76" t="e">
        <v>#DIV/0!</v>
      </c>
      <c r="P109" s="196" t="s">
        <v>108</v>
      </c>
    </row>
    <row r="110" spans="1:16" ht="17" x14ac:dyDescent="0.35">
      <c r="A110" s="8">
        <v>5</v>
      </c>
      <c r="B110" s="8">
        <v>10</v>
      </c>
      <c r="C110" s="74">
        <v>0</v>
      </c>
      <c r="D110" s="439" t="s">
        <v>2102</v>
      </c>
      <c r="E110" s="76">
        <v>999.8</v>
      </c>
      <c r="F110" s="76">
        <v>67.599999999999994</v>
      </c>
      <c r="G110" s="76">
        <v>14.2</v>
      </c>
      <c r="H110" s="76">
        <v>14.2</v>
      </c>
      <c r="I110" s="76">
        <v>60.6</v>
      </c>
      <c r="J110" s="76">
        <v>28.4</v>
      </c>
      <c r="K110" s="76">
        <v>600.6</v>
      </c>
      <c r="L110" s="76">
        <v>636.20000000000005</v>
      </c>
      <c r="M110" s="76">
        <v>525.6</v>
      </c>
      <c r="N110" s="76">
        <v>508.4</v>
      </c>
      <c r="O110" s="76">
        <v>435.4</v>
      </c>
      <c r="P110" s="196" t="s">
        <v>525</v>
      </c>
    </row>
    <row r="111" spans="1:16" ht="17" x14ac:dyDescent="0.35">
      <c r="A111" s="8">
        <v>5</v>
      </c>
      <c r="B111" s="8">
        <v>10</v>
      </c>
      <c r="C111" s="74">
        <v>0</v>
      </c>
      <c r="D111" s="439" t="s">
        <v>2103</v>
      </c>
      <c r="E111" s="76">
        <v>1090.5999999999999</v>
      </c>
      <c r="F111" s="76">
        <v>84.2</v>
      </c>
      <c r="G111" s="76">
        <v>18.600000000000001</v>
      </c>
      <c r="H111" s="76">
        <v>18.600000000000001</v>
      </c>
      <c r="I111" s="76">
        <v>53.2</v>
      </c>
      <c r="J111" s="76">
        <v>56.2</v>
      </c>
      <c r="K111" s="76">
        <v>580.79999999999995</v>
      </c>
      <c r="L111" s="76">
        <v>601</v>
      </c>
      <c r="M111" s="76">
        <v>564.20000000000005</v>
      </c>
      <c r="N111" s="76">
        <v>509.8</v>
      </c>
      <c r="O111" s="76">
        <v>477.4</v>
      </c>
      <c r="P111" s="196" t="s">
        <v>525</v>
      </c>
    </row>
    <row r="112" spans="1:16" ht="17" x14ac:dyDescent="0.35">
      <c r="A112" s="8">
        <v>5</v>
      </c>
      <c r="B112" s="8">
        <v>10</v>
      </c>
      <c r="C112" s="74">
        <v>0</v>
      </c>
      <c r="D112" s="439" t="s">
        <v>594</v>
      </c>
      <c r="E112" s="76">
        <v>16402</v>
      </c>
      <c r="F112" s="76">
        <v>2954</v>
      </c>
      <c r="G112" s="76">
        <v>656.2</v>
      </c>
      <c r="H112" s="76">
        <v>813</v>
      </c>
      <c r="I112" s="76">
        <v>1592.6</v>
      </c>
      <c r="J112" s="76">
        <v>673.4</v>
      </c>
      <c r="K112" s="76">
        <v>652.6</v>
      </c>
      <c r="L112" s="76">
        <v>674.4</v>
      </c>
      <c r="M112" s="76">
        <v>588.4</v>
      </c>
      <c r="N112" s="76">
        <v>558.20000000000005</v>
      </c>
      <c r="O112" s="76">
        <v>558.79999999999995</v>
      </c>
      <c r="P112" s="196" t="s">
        <v>319</v>
      </c>
    </row>
    <row r="113" spans="1:16" ht="17" x14ac:dyDescent="0.35">
      <c r="A113" s="8"/>
      <c r="B113" s="8"/>
      <c r="C113" s="74">
        <v>0</v>
      </c>
      <c r="D113" s="439" t="s">
        <v>307</v>
      </c>
      <c r="E113" s="76" t="e">
        <v>#DIV/0!</v>
      </c>
      <c r="F113" s="76" t="e">
        <v>#DIV/0!</v>
      </c>
      <c r="G113" s="76" t="e">
        <v>#DIV/0!</v>
      </c>
      <c r="H113" s="76" t="e">
        <v>#DIV/0!</v>
      </c>
      <c r="I113" s="76" t="e">
        <v>#DIV/0!</v>
      </c>
      <c r="J113" s="76" t="e">
        <v>#DIV/0!</v>
      </c>
      <c r="K113" s="76" t="e">
        <v>#DIV/0!</v>
      </c>
      <c r="L113" s="76" t="e">
        <v>#DIV/0!</v>
      </c>
      <c r="M113" s="76" t="e">
        <v>#DIV/0!</v>
      </c>
      <c r="N113" s="76" t="e">
        <v>#DIV/0!</v>
      </c>
      <c r="O113" s="76" t="e">
        <v>#DIV/0!</v>
      </c>
      <c r="P113" s="196" t="s">
        <v>108</v>
      </c>
    </row>
    <row r="114" spans="1:16" ht="17" x14ac:dyDescent="0.35">
      <c r="A114" s="8">
        <v>5</v>
      </c>
      <c r="B114" s="8">
        <v>10</v>
      </c>
      <c r="C114" s="74">
        <v>0</v>
      </c>
      <c r="D114" s="439" t="s">
        <v>595</v>
      </c>
      <c r="E114" s="76">
        <v>4744.8</v>
      </c>
      <c r="F114" s="76">
        <v>542.4</v>
      </c>
      <c r="G114" s="76">
        <v>132.6</v>
      </c>
      <c r="H114" s="76">
        <v>168.2</v>
      </c>
      <c r="I114" s="76">
        <v>273.60000000000002</v>
      </c>
      <c r="J114" s="76">
        <v>103.8</v>
      </c>
      <c r="K114" s="76">
        <v>560.4</v>
      </c>
      <c r="L114" s="76">
        <v>595.79999999999995</v>
      </c>
      <c r="M114" s="76">
        <v>518.4</v>
      </c>
      <c r="N114" s="76">
        <v>486.4</v>
      </c>
      <c r="O114" s="76">
        <v>430.6</v>
      </c>
      <c r="P114" s="196" t="s">
        <v>108</v>
      </c>
    </row>
    <row r="115" spans="1:16" ht="17" x14ac:dyDescent="0.35">
      <c r="A115" s="8">
        <v>5</v>
      </c>
      <c r="B115" s="8">
        <v>10</v>
      </c>
      <c r="C115" s="74">
        <v>0</v>
      </c>
      <c r="D115" s="439" t="s">
        <v>596</v>
      </c>
      <c r="E115" s="76">
        <v>8327</v>
      </c>
      <c r="F115" s="76">
        <v>934</v>
      </c>
      <c r="G115" s="76">
        <v>211.4</v>
      </c>
      <c r="H115" s="76">
        <v>252.4</v>
      </c>
      <c r="I115" s="76">
        <v>446.2</v>
      </c>
      <c r="J115" s="76">
        <v>257.60000000000002</v>
      </c>
      <c r="K115" s="76">
        <v>614.6</v>
      </c>
      <c r="L115" s="76">
        <v>640.4</v>
      </c>
      <c r="M115" s="76">
        <v>489.8</v>
      </c>
      <c r="N115" s="76">
        <v>510</v>
      </c>
      <c r="O115" s="76">
        <v>484.6</v>
      </c>
      <c r="P115" s="196" t="s">
        <v>319</v>
      </c>
    </row>
    <row r="116" spans="1:16" ht="17" x14ac:dyDescent="0.35">
      <c r="A116" s="8">
        <v>5</v>
      </c>
      <c r="B116" s="8">
        <v>10</v>
      </c>
      <c r="C116" s="74">
        <v>0</v>
      </c>
      <c r="D116" s="439" t="s">
        <v>597</v>
      </c>
      <c r="E116" s="76">
        <v>3997.4</v>
      </c>
      <c r="F116" s="76">
        <v>648.4</v>
      </c>
      <c r="G116" s="76">
        <v>136.6</v>
      </c>
      <c r="H116" s="76">
        <v>184.2</v>
      </c>
      <c r="I116" s="76">
        <v>332.6</v>
      </c>
      <c r="J116" s="76">
        <v>132</v>
      </c>
      <c r="K116" s="76">
        <v>593</v>
      </c>
      <c r="L116" s="76">
        <v>662.4</v>
      </c>
      <c r="M116" s="76">
        <v>479.4</v>
      </c>
      <c r="N116" s="76">
        <v>492.8</v>
      </c>
      <c r="O116" s="76">
        <v>473</v>
      </c>
      <c r="P116" s="196" t="s">
        <v>319</v>
      </c>
    </row>
    <row r="117" spans="1:16" ht="17" x14ac:dyDescent="0.35">
      <c r="A117" s="8"/>
      <c r="B117" s="8"/>
      <c r="C117" s="74">
        <v>0</v>
      </c>
      <c r="D117" s="439" t="s">
        <v>308</v>
      </c>
      <c r="E117" s="76" t="e">
        <v>#DIV/0!</v>
      </c>
      <c r="F117" s="76" t="e">
        <v>#DIV/0!</v>
      </c>
      <c r="G117" s="76" t="e">
        <v>#DIV/0!</v>
      </c>
      <c r="H117" s="76" t="e">
        <v>#DIV/0!</v>
      </c>
      <c r="I117" s="76" t="e">
        <v>#DIV/0!</v>
      </c>
      <c r="J117" s="76" t="e">
        <v>#DIV/0!</v>
      </c>
      <c r="K117" s="76" t="e">
        <v>#DIV/0!</v>
      </c>
      <c r="L117" s="76" t="e">
        <v>#DIV/0!</v>
      </c>
      <c r="M117" s="76" t="e">
        <v>#DIV/0!</v>
      </c>
      <c r="N117" s="76" t="e">
        <v>#DIV/0!</v>
      </c>
      <c r="O117" s="76" t="e">
        <v>#DIV/0!</v>
      </c>
      <c r="P117" s="196" t="s">
        <v>108</v>
      </c>
    </row>
    <row r="118" spans="1:16" ht="17" x14ac:dyDescent="0.35">
      <c r="A118" s="8">
        <v>5</v>
      </c>
      <c r="B118" s="8">
        <v>10</v>
      </c>
      <c r="C118" s="74">
        <v>0</v>
      </c>
      <c r="D118" s="439" t="s">
        <v>598</v>
      </c>
      <c r="E118" s="76">
        <v>4681.2</v>
      </c>
      <c r="F118" s="76">
        <v>684.2</v>
      </c>
      <c r="G118" s="76">
        <v>158.4</v>
      </c>
      <c r="H118" s="76">
        <v>208</v>
      </c>
      <c r="I118" s="76">
        <v>416.2</v>
      </c>
      <c r="J118" s="76">
        <v>167</v>
      </c>
      <c r="K118" s="76">
        <v>556.4</v>
      </c>
      <c r="L118" s="76">
        <v>597</v>
      </c>
      <c r="M118" s="76">
        <v>495.6</v>
      </c>
      <c r="N118" s="76">
        <v>511.6</v>
      </c>
      <c r="O118" s="76">
        <v>424.8</v>
      </c>
      <c r="P118" s="196" t="s">
        <v>108</v>
      </c>
    </row>
    <row r="119" spans="1:16" ht="17" x14ac:dyDescent="0.35">
      <c r="A119" s="8">
        <v>5</v>
      </c>
      <c r="B119" s="8">
        <v>10</v>
      </c>
      <c r="C119" s="74">
        <v>0</v>
      </c>
      <c r="D119" s="439" t="s">
        <v>599</v>
      </c>
      <c r="E119" s="76">
        <v>4784.2</v>
      </c>
      <c r="F119" s="76">
        <v>832.2</v>
      </c>
      <c r="G119" s="76">
        <v>142.6</v>
      </c>
      <c r="H119" s="76">
        <v>211.6</v>
      </c>
      <c r="I119" s="76">
        <v>1107</v>
      </c>
      <c r="J119" s="76">
        <v>341.2</v>
      </c>
      <c r="K119" s="76">
        <v>646</v>
      </c>
      <c r="L119" s="76">
        <v>661</v>
      </c>
      <c r="M119" s="76">
        <v>586</v>
      </c>
      <c r="N119" s="76">
        <v>552.4</v>
      </c>
      <c r="O119" s="76">
        <v>515</v>
      </c>
      <c r="P119" s="196" t="s">
        <v>319</v>
      </c>
    </row>
    <row r="120" spans="1:16" ht="17" x14ac:dyDescent="0.35">
      <c r="A120" s="8">
        <v>5</v>
      </c>
      <c r="B120" s="8">
        <v>10</v>
      </c>
      <c r="C120" s="74">
        <v>0</v>
      </c>
      <c r="D120" s="439" t="s">
        <v>2104</v>
      </c>
      <c r="E120" s="76">
        <v>2517.6</v>
      </c>
      <c r="F120" s="76">
        <v>103</v>
      </c>
      <c r="G120" s="76">
        <v>49.4</v>
      </c>
      <c r="H120" s="76">
        <v>63</v>
      </c>
      <c r="I120" s="76">
        <v>100.6</v>
      </c>
      <c r="J120" s="76">
        <v>85.8</v>
      </c>
      <c r="K120" s="76">
        <v>594</v>
      </c>
      <c r="L120" s="76">
        <v>606.6</v>
      </c>
      <c r="M120" s="76">
        <v>507.4</v>
      </c>
      <c r="N120" s="76">
        <v>525.4</v>
      </c>
      <c r="O120" s="76">
        <v>470.2</v>
      </c>
      <c r="P120" s="196" t="s">
        <v>319</v>
      </c>
    </row>
    <row r="121" spans="1:16" ht="17" x14ac:dyDescent="0.35">
      <c r="A121" s="8">
        <v>5</v>
      </c>
      <c r="B121" s="8">
        <v>10</v>
      </c>
      <c r="C121" s="74">
        <v>0</v>
      </c>
      <c r="D121" s="439" t="s">
        <v>2105</v>
      </c>
      <c r="E121" s="76">
        <v>1458.8</v>
      </c>
      <c r="F121" s="76">
        <v>117.4</v>
      </c>
      <c r="G121" s="76">
        <v>23.4</v>
      </c>
      <c r="H121" s="76">
        <v>36.4</v>
      </c>
      <c r="I121" s="76">
        <v>124.2</v>
      </c>
      <c r="J121" s="76">
        <v>45.2</v>
      </c>
      <c r="K121" s="76">
        <v>568</v>
      </c>
      <c r="L121" s="76">
        <v>562.6</v>
      </c>
      <c r="M121" s="76">
        <v>495.4</v>
      </c>
      <c r="N121" s="76">
        <v>533.20000000000005</v>
      </c>
      <c r="O121" s="76">
        <v>437.6</v>
      </c>
      <c r="P121" s="196" t="s">
        <v>108</v>
      </c>
    </row>
    <row r="122" spans="1:16" ht="17" x14ac:dyDescent="0.35">
      <c r="A122" s="8"/>
      <c r="B122" s="8"/>
      <c r="C122" s="74">
        <v>0</v>
      </c>
      <c r="D122" s="439" t="s">
        <v>310</v>
      </c>
      <c r="E122" s="76" t="e">
        <v>#DIV/0!</v>
      </c>
      <c r="F122" s="76" t="e">
        <v>#DIV/0!</v>
      </c>
      <c r="G122" s="76" t="e">
        <v>#DIV/0!</v>
      </c>
      <c r="H122" s="76" t="e">
        <v>#DIV/0!</v>
      </c>
      <c r="I122" s="76" t="e">
        <v>#DIV/0!</v>
      </c>
      <c r="J122" s="76" t="e">
        <v>#DIV/0!</v>
      </c>
      <c r="K122" s="76" t="e">
        <v>#DIV/0!</v>
      </c>
      <c r="L122" s="76" t="e">
        <v>#DIV/0!</v>
      </c>
      <c r="M122" s="76" t="e">
        <v>#DIV/0!</v>
      </c>
      <c r="N122" s="76" t="e">
        <v>#DIV/0!</v>
      </c>
      <c r="O122" s="76" t="e">
        <v>#DIV/0!</v>
      </c>
      <c r="P122" s="196" t="s">
        <v>108</v>
      </c>
    </row>
    <row r="123" spans="1:16" ht="17" x14ac:dyDescent="0.35">
      <c r="A123" s="8"/>
      <c r="B123" s="8"/>
      <c r="C123" s="74">
        <v>0</v>
      </c>
      <c r="D123" s="439" t="s">
        <v>1450</v>
      </c>
      <c r="E123" s="76" t="e">
        <v>#DIV/0!</v>
      </c>
      <c r="F123" s="76" t="e">
        <v>#DIV/0!</v>
      </c>
      <c r="G123" s="76" t="e">
        <v>#DIV/0!</v>
      </c>
      <c r="H123" s="76" t="e">
        <v>#DIV/0!</v>
      </c>
      <c r="I123" s="76" t="e">
        <v>#DIV/0!</v>
      </c>
      <c r="J123" s="76" t="e">
        <v>#DIV/0!</v>
      </c>
      <c r="K123" s="76" t="e">
        <v>#DIV/0!</v>
      </c>
      <c r="L123" s="76" t="e">
        <v>#DIV/0!</v>
      </c>
      <c r="M123" s="76" t="e">
        <v>#DIV/0!</v>
      </c>
      <c r="N123" s="76" t="e">
        <v>#DIV/0!</v>
      </c>
      <c r="O123" s="76" t="e">
        <v>#DIV/0!</v>
      </c>
      <c r="P123" s="196" t="s">
        <v>1455</v>
      </c>
    </row>
    <row r="124" spans="1:16" ht="17" x14ac:dyDescent="0.35">
      <c r="A124" s="8"/>
      <c r="B124" s="8"/>
      <c r="C124" s="74">
        <v>0</v>
      </c>
      <c r="D124" s="439" t="s">
        <v>252</v>
      </c>
      <c r="E124" s="76" t="e">
        <v>#DIV/0!</v>
      </c>
      <c r="F124" s="76" t="e">
        <v>#DIV/0!</v>
      </c>
      <c r="G124" s="76" t="e">
        <v>#DIV/0!</v>
      </c>
      <c r="H124" s="76" t="e">
        <v>#DIV/0!</v>
      </c>
      <c r="I124" s="76" t="e">
        <v>#DIV/0!</v>
      </c>
      <c r="J124" s="76" t="e">
        <v>#DIV/0!</v>
      </c>
      <c r="K124" s="76" t="e">
        <v>#DIV/0!</v>
      </c>
      <c r="L124" s="76" t="e">
        <v>#DIV/0!</v>
      </c>
      <c r="M124" s="76" t="e">
        <v>#DIV/0!</v>
      </c>
      <c r="N124" s="76" t="e">
        <v>#DIV/0!</v>
      </c>
      <c r="O124" s="76" t="e">
        <v>#DIV/0!</v>
      </c>
      <c r="P124" s="196" t="s">
        <v>108</v>
      </c>
    </row>
    <row r="125" spans="1:16" ht="17" x14ac:dyDescent="0.35">
      <c r="A125" s="8"/>
      <c r="B125" s="8"/>
      <c r="C125" s="74">
        <v>0</v>
      </c>
      <c r="D125" s="439" t="s">
        <v>169</v>
      </c>
      <c r="E125" s="76" t="e">
        <v>#DIV/0!</v>
      </c>
      <c r="F125" s="76" t="e">
        <v>#DIV/0!</v>
      </c>
      <c r="G125" s="76" t="e">
        <v>#DIV/0!</v>
      </c>
      <c r="H125" s="76" t="e">
        <v>#DIV/0!</v>
      </c>
      <c r="I125" s="76" t="e">
        <v>#DIV/0!</v>
      </c>
      <c r="J125" s="76" t="e">
        <v>#DIV/0!</v>
      </c>
      <c r="K125" s="76" t="e">
        <v>#DIV/0!</v>
      </c>
      <c r="L125" s="76" t="e">
        <v>#DIV/0!</v>
      </c>
      <c r="M125" s="76" t="e">
        <v>#DIV/0!</v>
      </c>
      <c r="N125" s="76" t="e">
        <v>#DIV/0!</v>
      </c>
      <c r="O125" s="76" t="e">
        <v>#DIV/0!</v>
      </c>
      <c r="P125" s="196" t="s">
        <v>108</v>
      </c>
    </row>
    <row r="126" spans="1:16" ht="17" x14ac:dyDescent="0.35">
      <c r="A126" s="8"/>
      <c r="B126" s="8"/>
      <c r="C126" s="74">
        <v>0</v>
      </c>
      <c r="D126" s="439" t="s">
        <v>311</v>
      </c>
      <c r="E126" s="76" t="e">
        <v>#DIV/0!</v>
      </c>
      <c r="F126" s="76" t="e">
        <v>#DIV/0!</v>
      </c>
      <c r="G126" s="76" t="e">
        <v>#DIV/0!</v>
      </c>
      <c r="H126" s="76" t="e">
        <v>#DIV/0!</v>
      </c>
      <c r="I126" s="76" t="e">
        <v>#DIV/0!</v>
      </c>
      <c r="J126" s="76" t="e">
        <v>#DIV/0!</v>
      </c>
      <c r="K126" s="76" t="e">
        <v>#DIV/0!</v>
      </c>
      <c r="L126" s="76" t="e">
        <v>#DIV/0!</v>
      </c>
      <c r="M126" s="76" t="e">
        <v>#DIV/0!</v>
      </c>
      <c r="N126" s="76" t="e">
        <v>#DIV/0!</v>
      </c>
      <c r="O126" s="76" t="e">
        <v>#DIV/0!</v>
      </c>
      <c r="P126" s="196" t="s">
        <v>108</v>
      </c>
    </row>
    <row r="127" spans="1:16" ht="17" x14ac:dyDescent="0.35">
      <c r="A127" s="8">
        <v>5</v>
      </c>
      <c r="B127" s="8">
        <v>10</v>
      </c>
      <c r="C127" s="74">
        <v>0</v>
      </c>
      <c r="D127" s="439" t="s">
        <v>2106</v>
      </c>
      <c r="E127" s="76">
        <v>2199.4</v>
      </c>
      <c r="F127" s="76">
        <v>137.80000000000001</v>
      </c>
      <c r="G127" s="76">
        <v>65.8</v>
      </c>
      <c r="H127" s="76">
        <v>86.8</v>
      </c>
      <c r="I127" s="76">
        <v>133.4</v>
      </c>
      <c r="J127" s="76">
        <v>163.6</v>
      </c>
      <c r="K127" s="76">
        <v>578.4</v>
      </c>
      <c r="L127" s="76">
        <v>594.4</v>
      </c>
      <c r="M127" s="76">
        <v>550</v>
      </c>
      <c r="N127" s="76">
        <v>540.20000000000005</v>
      </c>
      <c r="O127" s="76">
        <v>449.6</v>
      </c>
      <c r="P127" s="196" t="s">
        <v>108</v>
      </c>
    </row>
    <row r="128" spans="1:16" ht="17" x14ac:dyDescent="0.35">
      <c r="A128" s="8">
        <v>0.1</v>
      </c>
      <c r="B128" s="8">
        <v>10</v>
      </c>
      <c r="C128" s="74">
        <v>0</v>
      </c>
      <c r="D128" s="439" t="s">
        <v>600</v>
      </c>
      <c r="E128" s="76">
        <v>139600</v>
      </c>
      <c r="F128" s="76">
        <v>108350</v>
      </c>
      <c r="G128" s="76">
        <v>60560</v>
      </c>
      <c r="H128" s="76">
        <v>72570</v>
      </c>
      <c r="I128" s="76">
        <v>92290</v>
      </c>
      <c r="J128" s="76">
        <v>87750</v>
      </c>
      <c r="K128" s="76">
        <v>25880</v>
      </c>
      <c r="L128" s="76">
        <v>26290</v>
      </c>
      <c r="M128" s="76">
        <v>25010</v>
      </c>
      <c r="N128" s="76">
        <v>23910</v>
      </c>
      <c r="O128" s="76">
        <v>22020</v>
      </c>
      <c r="P128" s="196" t="s">
        <v>108</v>
      </c>
    </row>
    <row r="129" spans="1:16" ht="17" x14ac:dyDescent="0.35">
      <c r="A129" s="8">
        <v>0.1</v>
      </c>
      <c r="B129" s="8">
        <v>10</v>
      </c>
      <c r="C129" s="74">
        <v>0</v>
      </c>
      <c r="D129" s="439" t="s">
        <v>601</v>
      </c>
      <c r="E129" s="76">
        <v>147790</v>
      </c>
      <c r="F129" s="76">
        <v>105590</v>
      </c>
      <c r="G129" s="76">
        <v>56490</v>
      </c>
      <c r="H129" s="76">
        <v>70110</v>
      </c>
      <c r="I129" s="76">
        <v>74700</v>
      </c>
      <c r="J129" s="76">
        <v>64920</v>
      </c>
      <c r="K129" s="76">
        <v>25540</v>
      </c>
      <c r="L129" s="76">
        <v>24870</v>
      </c>
      <c r="M129" s="76">
        <v>24290</v>
      </c>
      <c r="N129" s="76">
        <v>23200</v>
      </c>
      <c r="O129" s="76">
        <v>20480</v>
      </c>
      <c r="P129" s="196" t="s">
        <v>108</v>
      </c>
    </row>
    <row r="130" spans="1:16" ht="17" x14ac:dyDescent="0.35">
      <c r="A130" s="74">
        <v>0</v>
      </c>
      <c r="B130" s="74">
        <v>0</v>
      </c>
      <c r="C130" s="74">
        <v>0</v>
      </c>
      <c r="D130" s="439" t="s">
        <v>312</v>
      </c>
      <c r="E130" s="76" t="e">
        <v>#DIV/0!</v>
      </c>
      <c r="F130" s="76" t="e">
        <v>#DIV/0!</v>
      </c>
      <c r="G130" s="76" t="e">
        <v>#DIV/0!</v>
      </c>
      <c r="H130" s="76" t="e">
        <v>#DIV/0!</v>
      </c>
      <c r="I130" s="76" t="e">
        <v>#DIV/0!</v>
      </c>
      <c r="J130" s="76" t="e">
        <v>#DIV/0!</v>
      </c>
      <c r="K130" s="76" t="e">
        <v>#DIV/0!</v>
      </c>
      <c r="L130" s="76" t="e">
        <v>#DIV/0!</v>
      </c>
      <c r="M130" s="76" t="e">
        <v>#DIV/0!</v>
      </c>
      <c r="N130" s="76" t="e">
        <v>#DIV/0!</v>
      </c>
      <c r="O130" s="76" t="e">
        <v>#DIV/0!</v>
      </c>
      <c r="P130" s="196" t="s">
        <v>108</v>
      </c>
    </row>
    <row r="131" spans="1:16" ht="17" x14ac:dyDescent="0.35">
      <c r="A131" s="74">
        <v>0</v>
      </c>
      <c r="B131" s="74">
        <v>0</v>
      </c>
      <c r="C131" s="74">
        <v>0</v>
      </c>
      <c r="D131" s="439" t="s">
        <v>1451</v>
      </c>
      <c r="E131" s="76" t="e">
        <v>#DIV/0!</v>
      </c>
      <c r="F131" s="76" t="e">
        <v>#DIV/0!</v>
      </c>
      <c r="G131" s="76" t="e">
        <v>#DIV/0!</v>
      </c>
      <c r="H131" s="76" t="e">
        <v>#DIV/0!</v>
      </c>
      <c r="I131" s="76" t="e">
        <v>#DIV/0!</v>
      </c>
      <c r="J131" s="76" t="e">
        <v>#DIV/0!</v>
      </c>
      <c r="K131" s="76" t="e">
        <v>#DIV/0!</v>
      </c>
      <c r="L131" s="76" t="e">
        <v>#DIV/0!</v>
      </c>
      <c r="M131" s="76" t="e">
        <v>#DIV/0!</v>
      </c>
      <c r="N131" s="76" t="e">
        <v>#DIV/0!</v>
      </c>
      <c r="O131" s="76" t="e">
        <v>#DIV/0!</v>
      </c>
      <c r="P131" s="196" t="s">
        <v>1456</v>
      </c>
    </row>
    <row r="132" spans="1:16" ht="17" x14ac:dyDescent="0.35">
      <c r="A132" s="74">
        <v>0</v>
      </c>
      <c r="B132" s="74">
        <v>0</v>
      </c>
      <c r="C132" s="74">
        <v>0</v>
      </c>
      <c r="D132" s="439" t="s">
        <v>314</v>
      </c>
      <c r="E132" s="76" t="e">
        <v>#DIV/0!</v>
      </c>
      <c r="F132" s="76" t="e">
        <v>#DIV/0!</v>
      </c>
      <c r="G132" s="76" t="e">
        <v>#DIV/0!</v>
      </c>
      <c r="H132" s="76" t="e">
        <v>#DIV/0!</v>
      </c>
      <c r="I132" s="76" t="e">
        <v>#DIV/0!</v>
      </c>
      <c r="J132" s="76" t="e">
        <v>#DIV/0!</v>
      </c>
      <c r="K132" s="76" t="e">
        <v>#DIV/0!</v>
      </c>
      <c r="L132" s="76" t="e">
        <v>#DIV/0!</v>
      </c>
      <c r="M132" s="76" t="e">
        <v>#DIV/0!</v>
      </c>
      <c r="N132" s="76" t="e">
        <v>#DIV/0!</v>
      </c>
      <c r="O132" s="76" t="e">
        <v>#DIV/0!</v>
      </c>
      <c r="P132" s="196" t="s">
        <v>319</v>
      </c>
    </row>
    <row r="133" spans="1:16" ht="17" x14ac:dyDescent="0.35">
      <c r="A133" s="74">
        <v>0</v>
      </c>
      <c r="B133" s="74">
        <v>0</v>
      </c>
      <c r="C133" s="74">
        <v>0</v>
      </c>
      <c r="D133" s="439" t="s">
        <v>315</v>
      </c>
      <c r="E133" s="76" t="e">
        <v>#DIV/0!</v>
      </c>
      <c r="F133" s="76" t="e">
        <v>#DIV/0!</v>
      </c>
      <c r="G133" s="76" t="e">
        <v>#DIV/0!</v>
      </c>
      <c r="H133" s="76" t="e">
        <v>#DIV/0!</v>
      </c>
      <c r="I133" s="76" t="e">
        <v>#DIV/0!</v>
      </c>
      <c r="J133" s="76" t="e">
        <v>#DIV/0!</v>
      </c>
      <c r="K133" s="76" t="e">
        <v>#DIV/0!</v>
      </c>
      <c r="L133" s="76" t="e">
        <v>#DIV/0!</v>
      </c>
      <c r="M133" s="76" t="e">
        <v>#DIV/0!</v>
      </c>
      <c r="N133" s="76" t="e">
        <v>#DIV/0!</v>
      </c>
      <c r="O133" s="76" t="e">
        <v>#DIV/0!</v>
      </c>
      <c r="P133" s="196" t="s">
        <v>108</v>
      </c>
    </row>
    <row r="134" spans="1:16" ht="17" x14ac:dyDescent="0.35">
      <c r="A134" s="74">
        <v>0</v>
      </c>
      <c r="B134" s="74">
        <v>0</v>
      </c>
      <c r="C134" s="74">
        <v>0</v>
      </c>
      <c r="D134" s="439" t="s">
        <v>317</v>
      </c>
      <c r="E134" s="76" t="e">
        <v>#DIV/0!</v>
      </c>
      <c r="F134" s="76" t="e">
        <v>#DIV/0!</v>
      </c>
      <c r="G134" s="76" t="e">
        <v>#DIV/0!</v>
      </c>
      <c r="H134" s="76" t="e">
        <v>#DIV/0!</v>
      </c>
      <c r="I134" s="76" t="e">
        <v>#DIV/0!</v>
      </c>
      <c r="J134" s="76" t="e">
        <v>#DIV/0!</v>
      </c>
      <c r="K134" s="76" t="e">
        <v>#DIV/0!</v>
      </c>
      <c r="L134" s="76" t="e">
        <v>#DIV/0!</v>
      </c>
      <c r="M134" s="76" t="e">
        <v>#DIV/0!</v>
      </c>
      <c r="N134" s="76" t="e">
        <v>#DIV/0!</v>
      </c>
      <c r="O134" s="76" t="e">
        <v>#DIV/0!</v>
      </c>
      <c r="P134" s="196" t="s">
        <v>108</v>
      </c>
    </row>
    <row r="135" spans="1:16" ht="17" x14ac:dyDescent="0.35">
      <c r="A135" s="74">
        <v>0</v>
      </c>
      <c r="B135" s="74">
        <v>0</v>
      </c>
      <c r="C135" s="74">
        <v>0</v>
      </c>
      <c r="D135" s="439" t="s">
        <v>200</v>
      </c>
      <c r="E135" s="76" t="e">
        <v>#DIV/0!</v>
      </c>
      <c r="F135" s="76" t="e">
        <v>#DIV/0!</v>
      </c>
      <c r="G135" s="76" t="e">
        <v>#DIV/0!</v>
      </c>
      <c r="H135" s="76" t="e">
        <v>#DIV/0!</v>
      </c>
      <c r="I135" s="76" t="e">
        <v>#DIV/0!</v>
      </c>
      <c r="J135" s="76" t="e">
        <v>#DIV/0!</v>
      </c>
      <c r="K135" s="76" t="e">
        <v>#DIV/0!</v>
      </c>
      <c r="L135" s="76" t="e">
        <v>#DIV/0!</v>
      </c>
      <c r="M135" s="76" t="e">
        <v>#DIV/0!</v>
      </c>
      <c r="N135" s="76" t="e">
        <v>#DIV/0!</v>
      </c>
      <c r="O135" s="76" t="e">
        <v>#DIV/0!</v>
      </c>
      <c r="P135" s="196" t="s">
        <v>108</v>
      </c>
    </row>
    <row r="136" spans="1:16" ht="17" x14ac:dyDescent="0.35">
      <c r="A136" s="74">
        <v>0</v>
      </c>
      <c r="B136" s="74">
        <v>0</v>
      </c>
      <c r="C136" s="74">
        <v>0</v>
      </c>
      <c r="D136" s="439" t="s">
        <v>316</v>
      </c>
      <c r="E136" s="76" t="e">
        <v>#DIV/0!</v>
      </c>
      <c r="F136" s="76" t="e">
        <v>#DIV/0!</v>
      </c>
      <c r="G136" s="76" t="e">
        <v>#DIV/0!</v>
      </c>
      <c r="H136" s="76" t="e">
        <v>#DIV/0!</v>
      </c>
      <c r="I136" s="76" t="e">
        <v>#DIV/0!</v>
      </c>
      <c r="J136" s="76" t="e">
        <v>#DIV/0!</v>
      </c>
      <c r="K136" s="76" t="e">
        <v>#DIV/0!</v>
      </c>
      <c r="L136" s="76" t="e">
        <v>#DIV/0!</v>
      </c>
      <c r="M136" s="76" t="e">
        <v>#DIV/0!</v>
      </c>
      <c r="N136" s="76" t="e">
        <v>#DIV/0!</v>
      </c>
      <c r="O136" s="76" t="e">
        <v>#DIV/0!</v>
      </c>
      <c r="P136" s="196" t="s">
        <v>108</v>
      </c>
    </row>
    <row r="137" spans="1:16" ht="17" x14ac:dyDescent="0.35">
      <c r="A137" s="74">
        <v>0</v>
      </c>
      <c r="B137" s="74">
        <v>0</v>
      </c>
      <c r="C137" s="74">
        <v>0</v>
      </c>
      <c r="D137" s="439" t="s">
        <v>318</v>
      </c>
      <c r="E137" s="76" t="e">
        <v>#DIV/0!</v>
      </c>
      <c r="F137" s="76" t="e">
        <v>#DIV/0!</v>
      </c>
      <c r="G137" s="76" t="e">
        <v>#DIV/0!</v>
      </c>
      <c r="H137" s="76" t="e">
        <v>#DIV/0!</v>
      </c>
      <c r="I137" s="76" t="e">
        <v>#DIV/0!</v>
      </c>
      <c r="J137" s="76" t="e">
        <v>#DIV/0!</v>
      </c>
      <c r="K137" s="76" t="e">
        <v>#DIV/0!</v>
      </c>
      <c r="L137" s="76" t="e">
        <v>#DIV/0!</v>
      </c>
      <c r="M137" s="76" t="e">
        <v>#DIV/0!</v>
      </c>
      <c r="N137" s="76" t="e">
        <v>#DIV/0!</v>
      </c>
      <c r="O137" s="76" t="e">
        <v>#DIV/0!</v>
      </c>
      <c r="P137" s="196" t="s">
        <v>108</v>
      </c>
    </row>
    <row r="138" spans="1:16" ht="17" x14ac:dyDescent="0.35">
      <c r="A138" s="74">
        <v>0</v>
      </c>
      <c r="B138" s="74">
        <v>0</v>
      </c>
      <c r="C138" s="74">
        <v>0</v>
      </c>
      <c r="D138" s="75">
        <v>0</v>
      </c>
      <c r="E138" s="76" t="e">
        <v>#DIV/0!</v>
      </c>
      <c r="F138" s="76" t="e">
        <v>#DIV/0!</v>
      </c>
      <c r="G138" s="76" t="e">
        <v>#DIV/0!</v>
      </c>
      <c r="H138" s="76" t="e">
        <v>#DIV/0!</v>
      </c>
      <c r="I138" s="76" t="e">
        <v>#DIV/0!</v>
      </c>
      <c r="J138" s="76" t="e">
        <v>#DIV/0!</v>
      </c>
      <c r="K138" s="76" t="e">
        <v>#DIV/0!</v>
      </c>
      <c r="L138" s="76" t="e">
        <v>#DIV/0!</v>
      </c>
      <c r="M138" s="76" t="e">
        <v>#DIV/0!</v>
      </c>
      <c r="N138" s="76" t="e">
        <v>#DIV/0!</v>
      </c>
      <c r="O138" s="76" t="e">
        <v>#DIV/0!</v>
      </c>
      <c r="P138" s="8" t="s">
        <v>108</v>
      </c>
    </row>
    <row r="139" spans="1:16" ht="17" x14ac:dyDescent="0.35">
      <c r="A139" s="74">
        <v>0</v>
      </c>
      <c r="B139" s="74">
        <v>0</v>
      </c>
      <c r="C139" s="74">
        <v>0</v>
      </c>
      <c r="D139" s="75">
        <v>0</v>
      </c>
      <c r="E139" s="76" t="e">
        <v>#DIV/0!</v>
      </c>
      <c r="F139" s="76" t="e">
        <v>#DIV/0!</v>
      </c>
      <c r="G139" s="76" t="e">
        <v>#DIV/0!</v>
      </c>
      <c r="H139" s="76" t="e">
        <v>#DIV/0!</v>
      </c>
      <c r="I139" s="76" t="e">
        <v>#DIV/0!</v>
      </c>
      <c r="J139" s="76" t="e">
        <v>#DIV/0!</v>
      </c>
      <c r="K139" s="76" t="e">
        <v>#DIV/0!</v>
      </c>
      <c r="L139" s="76" t="e">
        <v>#DIV/0!</v>
      </c>
      <c r="M139" s="76" t="e">
        <v>#DIV/0!</v>
      </c>
      <c r="N139" s="76" t="e">
        <v>#DIV/0!</v>
      </c>
      <c r="O139" s="76" t="e">
        <v>#DIV/0!</v>
      </c>
      <c r="P139" s="8" t="s">
        <v>108</v>
      </c>
    </row>
    <row r="140" spans="1:16" ht="17" x14ac:dyDescent="0.35">
      <c r="A140" s="74">
        <v>0</v>
      </c>
      <c r="B140" s="74">
        <v>0</v>
      </c>
      <c r="C140" s="74">
        <v>0</v>
      </c>
      <c r="D140" s="75">
        <v>0</v>
      </c>
      <c r="E140" s="76" t="e">
        <v>#DIV/0!</v>
      </c>
      <c r="F140" s="76" t="e">
        <v>#DIV/0!</v>
      </c>
      <c r="G140" s="76" t="e">
        <v>#DIV/0!</v>
      </c>
      <c r="H140" s="76" t="e">
        <v>#DIV/0!</v>
      </c>
      <c r="I140" s="76" t="e">
        <v>#DIV/0!</v>
      </c>
      <c r="J140" s="76" t="e">
        <v>#DIV/0!</v>
      </c>
      <c r="K140" s="76" t="e">
        <v>#DIV/0!</v>
      </c>
      <c r="L140" s="76" t="e">
        <v>#DIV/0!</v>
      </c>
      <c r="M140" s="76" t="e">
        <v>#DIV/0!</v>
      </c>
      <c r="N140" s="76" t="e">
        <v>#DIV/0!</v>
      </c>
      <c r="O140" s="76" t="e">
        <v>#DIV/0!</v>
      </c>
    </row>
    <row r="141" spans="1:16" ht="17" x14ac:dyDescent="0.35">
      <c r="A141" s="74">
        <v>0</v>
      </c>
      <c r="B141" s="74">
        <v>0</v>
      </c>
      <c r="C141" s="74">
        <v>0</v>
      </c>
      <c r="D141" s="75">
        <v>0</v>
      </c>
      <c r="E141" s="76" t="e">
        <v>#DIV/0!</v>
      </c>
      <c r="F141" s="76" t="e">
        <v>#DIV/0!</v>
      </c>
      <c r="G141" s="76" t="e">
        <v>#DIV/0!</v>
      </c>
      <c r="H141" s="76" t="e">
        <v>#DIV/0!</v>
      </c>
      <c r="I141" s="76" t="e">
        <v>#DIV/0!</v>
      </c>
      <c r="J141" s="76" t="e">
        <v>#DIV/0!</v>
      </c>
      <c r="K141" s="76" t="e">
        <v>#DIV/0!</v>
      </c>
      <c r="L141" s="76" t="e">
        <v>#DIV/0!</v>
      </c>
      <c r="M141" s="76" t="e">
        <v>#DIV/0!</v>
      </c>
      <c r="N141" s="76" t="e">
        <v>#DIV/0!</v>
      </c>
      <c r="O141" s="76" t="e">
        <v>#DIV/0!</v>
      </c>
    </row>
    <row r="142" spans="1:16" ht="17" x14ac:dyDescent="0.35">
      <c r="A142" s="74">
        <v>0</v>
      </c>
      <c r="B142" s="74">
        <v>0</v>
      </c>
      <c r="C142" s="74">
        <v>0</v>
      </c>
      <c r="D142" s="75">
        <v>0</v>
      </c>
      <c r="E142" s="76" t="e">
        <v>#DIV/0!</v>
      </c>
      <c r="F142" s="76" t="e">
        <v>#DIV/0!</v>
      </c>
      <c r="G142" s="76" t="e">
        <v>#DIV/0!</v>
      </c>
      <c r="H142" s="76" t="e">
        <v>#DIV/0!</v>
      </c>
      <c r="I142" s="76" t="e">
        <v>#DIV/0!</v>
      </c>
      <c r="J142" s="76" t="e">
        <v>#DIV/0!</v>
      </c>
      <c r="K142" s="76" t="e">
        <v>#DIV/0!</v>
      </c>
      <c r="L142" s="76" t="e">
        <v>#DIV/0!</v>
      </c>
      <c r="M142" s="76" t="e">
        <v>#DIV/0!</v>
      </c>
      <c r="N142" s="76" t="e">
        <v>#DIV/0!</v>
      </c>
      <c r="O142" s="76" t="e">
        <v>#DIV/0!</v>
      </c>
    </row>
    <row r="143" spans="1:16" ht="17" x14ac:dyDescent="0.35">
      <c r="A143" s="74">
        <v>0</v>
      </c>
      <c r="B143" s="74">
        <v>0</v>
      </c>
      <c r="C143" s="74">
        <v>0</v>
      </c>
      <c r="D143" s="75">
        <v>0</v>
      </c>
      <c r="E143" s="76" t="e">
        <v>#DIV/0!</v>
      </c>
      <c r="F143" s="76" t="e">
        <v>#DIV/0!</v>
      </c>
      <c r="G143" s="76" t="e">
        <v>#DIV/0!</v>
      </c>
      <c r="H143" s="76" t="e">
        <v>#DIV/0!</v>
      </c>
      <c r="I143" s="76" t="e">
        <v>#DIV/0!</v>
      </c>
      <c r="J143" s="76" t="e">
        <v>#DIV/0!</v>
      </c>
      <c r="K143" s="76" t="e">
        <v>#DIV/0!</v>
      </c>
      <c r="L143" s="76" t="e">
        <v>#DIV/0!</v>
      </c>
      <c r="M143" s="76" t="e">
        <v>#DIV/0!</v>
      </c>
      <c r="N143" s="76" t="e">
        <v>#DIV/0!</v>
      </c>
      <c r="O143" s="76" t="e">
        <v>#DIV/0!</v>
      </c>
    </row>
    <row r="144" spans="1:16" ht="17" x14ac:dyDescent="0.35">
      <c r="A144" s="74">
        <v>0</v>
      </c>
      <c r="B144" s="74">
        <v>0</v>
      </c>
      <c r="C144" s="74">
        <v>0</v>
      </c>
      <c r="D144" s="75">
        <v>0</v>
      </c>
      <c r="E144" s="76" t="e">
        <v>#DIV/0!</v>
      </c>
      <c r="F144" s="76" t="e">
        <v>#DIV/0!</v>
      </c>
      <c r="G144" s="76" t="e">
        <v>#DIV/0!</v>
      </c>
      <c r="H144" s="76" t="e">
        <v>#DIV/0!</v>
      </c>
      <c r="I144" s="76" t="e">
        <v>#DIV/0!</v>
      </c>
      <c r="J144" s="76" t="e">
        <v>#DIV/0!</v>
      </c>
      <c r="K144" s="76" t="e">
        <v>#DIV/0!</v>
      </c>
      <c r="L144" s="76" t="e">
        <v>#DIV/0!</v>
      </c>
      <c r="M144" s="76" t="e">
        <v>#DIV/0!</v>
      </c>
      <c r="N144" s="76" t="e">
        <v>#DIV/0!</v>
      </c>
      <c r="O144" s="76" t="e">
        <v>#DIV/0!</v>
      </c>
    </row>
    <row r="145" spans="1:15" ht="17" x14ac:dyDescent="0.35">
      <c r="A145" s="74">
        <v>0</v>
      </c>
      <c r="B145" s="74">
        <v>0</v>
      </c>
      <c r="C145" s="74">
        <v>0</v>
      </c>
      <c r="D145" s="75">
        <v>0</v>
      </c>
      <c r="E145" s="76" t="e">
        <v>#DIV/0!</v>
      </c>
      <c r="F145" s="76" t="e">
        <v>#DIV/0!</v>
      </c>
      <c r="G145" s="76" t="e">
        <v>#DIV/0!</v>
      </c>
      <c r="H145" s="76" t="e">
        <v>#DIV/0!</v>
      </c>
      <c r="I145" s="76" t="e">
        <v>#DIV/0!</v>
      </c>
      <c r="J145" s="76" t="e">
        <v>#DIV/0!</v>
      </c>
      <c r="K145" s="76" t="e">
        <v>#DIV/0!</v>
      </c>
      <c r="L145" s="76" t="e">
        <v>#DIV/0!</v>
      </c>
      <c r="M145" s="76" t="e">
        <v>#DIV/0!</v>
      </c>
      <c r="N145" s="76" t="e">
        <v>#DIV/0!</v>
      </c>
      <c r="O145" s="76" t="e">
        <v>#DIV/0!</v>
      </c>
    </row>
    <row r="146" spans="1:15" ht="17" x14ac:dyDescent="0.35">
      <c r="A146" s="74">
        <v>0</v>
      </c>
      <c r="B146" s="74">
        <v>0</v>
      </c>
      <c r="C146" s="74">
        <v>0</v>
      </c>
      <c r="D146" s="75">
        <v>0</v>
      </c>
      <c r="E146" s="76" t="e">
        <v>#DIV/0!</v>
      </c>
      <c r="F146" s="76" t="e">
        <v>#DIV/0!</v>
      </c>
      <c r="G146" s="76" t="e">
        <v>#DIV/0!</v>
      </c>
      <c r="H146" s="76" t="e">
        <v>#DIV/0!</v>
      </c>
      <c r="I146" s="76" t="e">
        <v>#DIV/0!</v>
      </c>
      <c r="J146" s="76" t="e">
        <v>#DIV/0!</v>
      </c>
      <c r="K146" s="76" t="e">
        <v>#DIV/0!</v>
      </c>
      <c r="L146" s="76" t="e">
        <v>#DIV/0!</v>
      </c>
      <c r="M146" s="76" t="e">
        <v>#DIV/0!</v>
      </c>
      <c r="N146" s="76" t="e">
        <v>#DIV/0!</v>
      </c>
      <c r="O146" s="76" t="e">
        <v>#DIV/0!</v>
      </c>
    </row>
    <row r="147" spans="1:15" ht="17" x14ac:dyDescent="0.35">
      <c r="A147" s="74">
        <v>0</v>
      </c>
      <c r="B147" s="74">
        <v>0</v>
      </c>
      <c r="C147" s="74">
        <v>0</v>
      </c>
      <c r="D147" s="75">
        <v>0</v>
      </c>
      <c r="E147" s="76" t="e">
        <v>#DIV/0!</v>
      </c>
      <c r="F147" s="76" t="e">
        <v>#DIV/0!</v>
      </c>
      <c r="G147" s="76" t="e">
        <v>#DIV/0!</v>
      </c>
      <c r="H147" s="76" t="e">
        <v>#DIV/0!</v>
      </c>
      <c r="I147" s="76" t="e">
        <v>#DIV/0!</v>
      </c>
      <c r="J147" s="76" t="e">
        <v>#DIV/0!</v>
      </c>
      <c r="K147" s="76" t="e">
        <v>#DIV/0!</v>
      </c>
      <c r="L147" s="76" t="e">
        <v>#DIV/0!</v>
      </c>
      <c r="M147" s="76" t="e">
        <v>#DIV/0!</v>
      </c>
      <c r="N147" s="76" t="e">
        <v>#DIV/0!</v>
      </c>
      <c r="O147" s="76" t="e">
        <v>#DIV/0!</v>
      </c>
    </row>
    <row r="148" spans="1:15" ht="17" x14ac:dyDescent="0.35">
      <c r="A148" s="74">
        <v>0</v>
      </c>
      <c r="B148" s="74">
        <v>0</v>
      </c>
      <c r="C148" s="74">
        <v>0</v>
      </c>
      <c r="D148" s="75">
        <v>0</v>
      </c>
      <c r="E148" s="76" t="e">
        <v>#DIV/0!</v>
      </c>
      <c r="F148" s="76" t="e">
        <v>#DIV/0!</v>
      </c>
      <c r="G148" s="76" t="e">
        <v>#DIV/0!</v>
      </c>
      <c r="H148" s="76" t="e">
        <v>#DIV/0!</v>
      </c>
      <c r="I148" s="76" t="e">
        <v>#DIV/0!</v>
      </c>
      <c r="J148" s="76" t="e">
        <v>#DIV/0!</v>
      </c>
      <c r="K148" s="76" t="e">
        <v>#DIV/0!</v>
      </c>
      <c r="L148" s="76" t="e">
        <v>#DIV/0!</v>
      </c>
      <c r="M148" s="76" t="e">
        <v>#DIV/0!</v>
      </c>
      <c r="N148" s="76" t="e">
        <v>#DIV/0!</v>
      </c>
      <c r="O148" s="76" t="e">
        <v>#DIV/0!</v>
      </c>
    </row>
    <row r="149" spans="1:15" ht="17" x14ac:dyDescent="0.35">
      <c r="A149" s="74">
        <v>0</v>
      </c>
      <c r="B149" s="74">
        <v>0</v>
      </c>
      <c r="C149" s="74">
        <v>0</v>
      </c>
      <c r="D149" s="75">
        <v>0</v>
      </c>
      <c r="E149" s="76" t="e">
        <v>#DIV/0!</v>
      </c>
      <c r="F149" s="76" t="e">
        <v>#DIV/0!</v>
      </c>
      <c r="G149" s="76" t="e">
        <v>#DIV/0!</v>
      </c>
      <c r="H149" s="76" t="e">
        <v>#DIV/0!</v>
      </c>
      <c r="I149" s="76" t="e">
        <v>#DIV/0!</v>
      </c>
      <c r="J149" s="76" t="e">
        <v>#DIV/0!</v>
      </c>
      <c r="K149" s="76" t="e">
        <v>#DIV/0!</v>
      </c>
      <c r="L149" s="76" t="e">
        <v>#DIV/0!</v>
      </c>
      <c r="M149" s="76" t="e">
        <v>#DIV/0!</v>
      </c>
      <c r="N149" s="76" t="e">
        <v>#DIV/0!</v>
      </c>
      <c r="O149" s="76" t="e">
        <v>#DIV/0!</v>
      </c>
    </row>
    <row r="150" spans="1:15" ht="17" x14ac:dyDescent="0.35">
      <c r="A150" s="74">
        <v>0</v>
      </c>
      <c r="B150" s="74">
        <v>0</v>
      </c>
      <c r="C150" s="74">
        <v>0</v>
      </c>
      <c r="D150" s="75">
        <v>0</v>
      </c>
      <c r="E150" s="76" t="e">
        <v>#DIV/0!</v>
      </c>
      <c r="F150" s="76" t="e">
        <v>#DIV/0!</v>
      </c>
      <c r="G150" s="76" t="e">
        <v>#DIV/0!</v>
      </c>
      <c r="H150" s="76" t="e">
        <v>#DIV/0!</v>
      </c>
      <c r="I150" s="76" t="e">
        <v>#DIV/0!</v>
      </c>
      <c r="J150" s="76" t="e">
        <v>#DIV/0!</v>
      </c>
      <c r="K150" s="76" t="e">
        <v>#DIV/0!</v>
      </c>
      <c r="L150" s="76" t="e">
        <v>#DIV/0!</v>
      </c>
      <c r="M150" s="76" t="e">
        <v>#DIV/0!</v>
      </c>
      <c r="N150" s="76" t="e">
        <v>#DIV/0!</v>
      </c>
      <c r="O150" s="76" t="e">
        <v>#DIV/0!</v>
      </c>
    </row>
    <row r="151" spans="1:15" ht="17" x14ac:dyDescent="0.35">
      <c r="A151" s="74">
        <v>0</v>
      </c>
      <c r="B151" s="74">
        <v>0</v>
      </c>
      <c r="C151" s="74">
        <v>0</v>
      </c>
      <c r="D151" s="75">
        <v>0</v>
      </c>
      <c r="E151" s="76" t="e">
        <v>#DIV/0!</v>
      </c>
      <c r="F151" s="76" t="e">
        <v>#DIV/0!</v>
      </c>
      <c r="G151" s="76" t="e">
        <v>#DIV/0!</v>
      </c>
      <c r="H151" s="76" t="e">
        <v>#DIV/0!</v>
      </c>
      <c r="I151" s="76" t="e">
        <v>#DIV/0!</v>
      </c>
      <c r="J151" s="76" t="e">
        <v>#DIV/0!</v>
      </c>
      <c r="K151" s="76" t="e">
        <v>#DIV/0!</v>
      </c>
      <c r="L151" s="76" t="e">
        <v>#DIV/0!</v>
      </c>
      <c r="M151" s="76" t="e">
        <v>#DIV/0!</v>
      </c>
      <c r="N151" s="76" t="e">
        <v>#DIV/0!</v>
      </c>
      <c r="O151" s="76" t="e">
        <v>#DIV/0!</v>
      </c>
    </row>
    <row r="152" spans="1:15" ht="17" x14ac:dyDescent="0.35">
      <c r="A152" s="74">
        <v>0</v>
      </c>
      <c r="B152" s="74">
        <v>0</v>
      </c>
      <c r="C152" s="74">
        <v>0</v>
      </c>
      <c r="D152" s="75">
        <v>0</v>
      </c>
      <c r="E152" s="76" t="e">
        <v>#DIV/0!</v>
      </c>
      <c r="F152" s="76" t="e">
        <v>#DIV/0!</v>
      </c>
      <c r="G152" s="76" t="e">
        <v>#DIV/0!</v>
      </c>
      <c r="H152" s="76" t="e">
        <v>#DIV/0!</v>
      </c>
      <c r="I152" s="76" t="e">
        <v>#DIV/0!</v>
      </c>
      <c r="J152" s="76" t="e">
        <v>#DIV/0!</v>
      </c>
      <c r="K152" s="76" t="e">
        <v>#DIV/0!</v>
      </c>
      <c r="L152" s="76" t="e">
        <v>#DIV/0!</v>
      </c>
      <c r="M152" s="76" t="e">
        <v>#DIV/0!</v>
      </c>
      <c r="N152" s="76" t="e">
        <v>#DIV/0!</v>
      </c>
      <c r="O152" s="76" t="e">
        <v>#DIV/0!</v>
      </c>
    </row>
    <row r="153" spans="1:15" ht="17" x14ac:dyDescent="0.35">
      <c r="A153" s="74">
        <v>0</v>
      </c>
      <c r="B153" s="74">
        <v>0</v>
      </c>
      <c r="C153" s="74">
        <v>0</v>
      </c>
      <c r="D153" s="75">
        <v>0</v>
      </c>
      <c r="E153" s="76" t="e">
        <v>#DIV/0!</v>
      </c>
      <c r="F153" s="76" t="e">
        <v>#DIV/0!</v>
      </c>
      <c r="G153" s="76" t="e">
        <v>#DIV/0!</v>
      </c>
      <c r="H153" s="76" t="e">
        <v>#DIV/0!</v>
      </c>
      <c r="I153" s="76" t="e">
        <v>#DIV/0!</v>
      </c>
      <c r="J153" s="76" t="e">
        <v>#DIV/0!</v>
      </c>
      <c r="K153" s="76" t="e">
        <v>#DIV/0!</v>
      </c>
      <c r="L153" s="76" t="e">
        <v>#DIV/0!</v>
      </c>
      <c r="M153" s="76" t="e">
        <v>#DIV/0!</v>
      </c>
      <c r="N153" s="76" t="e">
        <v>#DIV/0!</v>
      </c>
      <c r="O153" s="76" t="e">
        <v>#DIV/0!</v>
      </c>
    </row>
    <row r="154" spans="1:15" ht="17" x14ac:dyDescent="0.35">
      <c r="A154" s="74">
        <v>0</v>
      </c>
      <c r="B154" s="74">
        <v>0</v>
      </c>
      <c r="C154" s="74">
        <v>0</v>
      </c>
      <c r="D154" s="75">
        <v>0</v>
      </c>
      <c r="E154" s="76" t="e">
        <v>#DIV/0!</v>
      </c>
      <c r="F154" s="76" t="e">
        <v>#DIV/0!</v>
      </c>
      <c r="G154" s="76" t="e">
        <v>#DIV/0!</v>
      </c>
      <c r="H154" s="76" t="e">
        <v>#DIV/0!</v>
      </c>
      <c r="I154" s="76" t="e">
        <v>#DIV/0!</v>
      </c>
      <c r="J154" s="76" t="e">
        <v>#DIV/0!</v>
      </c>
      <c r="K154" s="76" t="e">
        <v>#DIV/0!</v>
      </c>
      <c r="L154" s="76" t="e">
        <v>#DIV/0!</v>
      </c>
      <c r="M154" s="76" t="e">
        <v>#DIV/0!</v>
      </c>
      <c r="N154" s="76" t="e">
        <v>#DIV/0!</v>
      </c>
      <c r="O154" s="76" t="e">
        <v>#DIV/0!</v>
      </c>
    </row>
    <row r="155" spans="1:15" ht="17" x14ac:dyDescent="0.35">
      <c r="A155" s="74">
        <v>0</v>
      </c>
      <c r="B155" s="74">
        <v>0</v>
      </c>
      <c r="C155" s="74">
        <v>0</v>
      </c>
      <c r="D155" s="75">
        <v>0</v>
      </c>
      <c r="E155" s="76" t="e">
        <v>#DIV/0!</v>
      </c>
      <c r="F155" s="76" t="e">
        <v>#DIV/0!</v>
      </c>
      <c r="G155" s="76" t="e">
        <v>#DIV/0!</v>
      </c>
      <c r="H155" s="76" t="e">
        <v>#DIV/0!</v>
      </c>
      <c r="I155" s="76" t="e">
        <v>#DIV/0!</v>
      </c>
      <c r="J155" s="76" t="e">
        <v>#DIV/0!</v>
      </c>
      <c r="K155" s="76" t="e">
        <v>#DIV/0!</v>
      </c>
      <c r="L155" s="76" t="e">
        <v>#DIV/0!</v>
      </c>
      <c r="M155" s="76" t="e">
        <v>#DIV/0!</v>
      </c>
      <c r="N155" s="76" t="e">
        <v>#DIV/0!</v>
      </c>
      <c r="O155" s="76" t="e">
        <v>#DIV/0!</v>
      </c>
    </row>
    <row r="156" spans="1:15" ht="17" x14ac:dyDescent="0.35">
      <c r="A156" s="74">
        <v>0</v>
      </c>
      <c r="B156" s="74">
        <v>0</v>
      </c>
      <c r="C156" s="74">
        <v>0</v>
      </c>
      <c r="D156" s="75">
        <v>0</v>
      </c>
      <c r="E156" s="76" t="e">
        <v>#DIV/0!</v>
      </c>
      <c r="F156" s="76" t="e">
        <v>#DIV/0!</v>
      </c>
      <c r="G156" s="76" t="e">
        <v>#DIV/0!</v>
      </c>
      <c r="H156" s="76" t="e">
        <v>#DIV/0!</v>
      </c>
      <c r="I156" s="76" t="e">
        <v>#DIV/0!</v>
      </c>
      <c r="J156" s="76" t="e">
        <v>#DIV/0!</v>
      </c>
      <c r="K156" s="76" t="e">
        <v>#DIV/0!</v>
      </c>
      <c r="L156" s="76" t="e">
        <v>#DIV/0!</v>
      </c>
      <c r="M156" s="76" t="e">
        <v>#DIV/0!</v>
      </c>
      <c r="N156" s="76" t="e">
        <v>#DIV/0!</v>
      </c>
      <c r="O156" s="76" t="e">
        <v>#DIV/0!</v>
      </c>
    </row>
    <row r="157" spans="1:15" ht="17" x14ac:dyDescent="0.35">
      <c r="A157" s="74">
        <v>0</v>
      </c>
      <c r="B157" s="74">
        <v>0</v>
      </c>
      <c r="C157" s="74">
        <v>0</v>
      </c>
      <c r="D157" s="75">
        <v>0</v>
      </c>
      <c r="E157" s="76" t="e">
        <v>#DIV/0!</v>
      </c>
      <c r="F157" s="76" t="e">
        <v>#DIV/0!</v>
      </c>
      <c r="G157" s="76" t="e">
        <v>#DIV/0!</v>
      </c>
      <c r="H157" s="76" t="e">
        <v>#DIV/0!</v>
      </c>
      <c r="I157" s="76" t="e">
        <v>#DIV/0!</v>
      </c>
      <c r="J157" s="76" t="e">
        <v>#DIV/0!</v>
      </c>
      <c r="K157" s="76" t="e">
        <v>#DIV/0!</v>
      </c>
      <c r="L157" s="76" t="e">
        <v>#DIV/0!</v>
      </c>
      <c r="M157" s="76" t="e">
        <v>#DIV/0!</v>
      </c>
      <c r="N157" s="76" t="e">
        <v>#DIV/0!</v>
      </c>
      <c r="O157" s="76" t="e">
        <v>#DIV/0!</v>
      </c>
    </row>
    <row r="158" spans="1:15" ht="17" x14ac:dyDescent="0.35">
      <c r="A158" s="74">
        <v>0</v>
      </c>
      <c r="B158" s="74">
        <v>0</v>
      </c>
      <c r="C158" s="74">
        <v>0</v>
      </c>
      <c r="D158" s="75">
        <v>0</v>
      </c>
      <c r="E158" s="76" t="e">
        <v>#DIV/0!</v>
      </c>
      <c r="F158" s="76" t="e">
        <v>#DIV/0!</v>
      </c>
      <c r="G158" s="76" t="e">
        <v>#DIV/0!</v>
      </c>
      <c r="H158" s="76" t="e">
        <v>#DIV/0!</v>
      </c>
      <c r="I158" s="76" t="e">
        <v>#DIV/0!</v>
      </c>
      <c r="J158" s="76" t="e">
        <v>#DIV/0!</v>
      </c>
      <c r="K158" s="76" t="e">
        <v>#DIV/0!</v>
      </c>
      <c r="L158" s="76" t="e">
        <v>#DIV/0!</v>
      </c>
      <c r="M158" s="76" t="e">
        <v>#DIV/0!</v>
      </c>
      <c r="N158" s="76" t="e">
        <v>#DIV/0!</v>
      </c>
      <c r="O158" s="76" t="e">
        <v>#DIV/0!</v>
      </c>
    </row>
    <row r="159" spans="1:15" ht="17" x14ac:dyDescent="0.35">
      <c r="A159" s="74">
        <v>0</v>
      </c>
      <c r="B159" s="74">
        <v>0</v>
      </c>
      <c r="C159" s="74">
        <v>0</v>
      </c>
      <c r="D159" s="75">
        <v>0</v>
      </c>
      <c r="E159" s="76" t="e">
        <v>#DIV/0!</v>
      </c>
      <c r="F159" s="76" t="e">
        <v>#DIV/0!</v>
      </c>
      <c r="G159" s="76" t="e">
        <v>#DIV/0!</v>
      </c>
      <c r="H159" s="76" t="e">
        <v>#DIV/0!</v>
      </c>
      <c r="I159" s="76" t="e">
        <v>#DIV/0!</v>
      </c>
      <c r="J159" s="76" t="e">
        <v>#DIV/0!</v>
      </c>
      <c r="K159" s="76" t="e">
        <v>#DIV/0!</v>
      </c>
      <c r="L159" s="76" t="e">
        <v>#DIV/0!</v>
      </c>
      <c r="M159" s="76" t="e">
        <v>#DIV/0!</v>
      </c>
      <c r="N159" s="76" t="e">
        <v>#DIV/0!</v>
      </c>
      <c r="O159" s="76" t="e">
        <v>#DIV/0!</v>
      </c>
    </row>
    <row r="160" spans="1:15" ht="17" x14ac:dyDescent="0.35">
      <c r="A160" s="74">
        <v>0</v>
      </c>
      <c r="B160" s="74">
        <v>0</v>
      </c>
      <c r="C160" s="74">
        <v>0</v>
      </c>
      <c r="D160" s="75">
        <v>0</v>
      </c>
      <c r="E160" s="76" t="e">
        <v>#DIV/0!</v>
      </c>
      <c r="F160" s="76" t="e">
        <v>#DIV/0!</v>
      </c>
      <c r="G160" s="76" t="e">
        <v>#DIV/0!</v>
      </c>
      <c r="H160" s="76" t="e">
        <v>#DIV/0!</v>
      </c>
      <c r="I160" s="76" t="e">
        <v>#DIV/0!</v>
      </c>
      <c r="J160" s="76" t="e">
        <v>#DIV/0!</v>
      </c>
      <c r="K160" s="76" t="e">
        <v>#DIV/0!</v>
      </c>
      <c r="L160" s="76" t="e">
        <v>#DIV/0!</v>
      </c>
      <c r="M160" s="76" t="e">
        <v>#DIV/0!</v>
      </c>
      <c r="N160" s="76" t="e">
        <v>#DIV/0!</v>
      </c>
      <c r="O160" s="76" t="e">
        <v>#DIV/0!</v>
      </c>
    </row>
    <row r="161" spans="1:15" ht="17" x14ac:dyDescent="0.35">
      <c r="A161" s="74">
        <v>0</v>
      </c>
      <c r="B161" s="74">
        <v>0</v>
      </c>
      <c r="C161" s="74">
        <v>0</v>
      </c>
      <c r="D161" s="75">
        <v>0</v>
      </c>
      <c r="E161" s="76" t="e">
        <v>#DIV/0!</v>
      </c>
      <c r="F161" s="76" t="e">
        <v>#DIV/0!</v>
      </c>
      <c r="G161" s="76" t="e">
        <v>#DIV/0!</v>
      </c>
      <c r="H161" s="76" t="e">
        <v>#DIV/0!</v>
      </c>
      <c r="I161" s="76" t="e">
        <v>#DIV/0!</v>
      </c>
      <c r="J161" s="76" t="e">
        <v>#DIV/0!</v>
      </c>
      <c r="K161" s="76" t="e">
        <v>#DIV/0!</v>
      </c>
      <c r="L161" s="76" t="e">
        <v>#DIV/0!</v>
      </c>
      <c r="M161" s="76" t="e">
        <v>#DIV/0!</v>
      </c>
      <c r="N161" s="76" t="e">
        <v>#DIV/0!</v>
      </c>
      <c r="O161" s="76" t="e">
        <v>#DIV/0!</v>
      </c>
    </row>
    <row r="162" spans="1:15" ht="17" x14ac:dyDescent="0.35">
      <c r="A162" s="74">
        <v>0</v>
      </c>
      <c r="B162" s="74">
        <v>0</v>
      </c>
      <c r="C162" s="74">
        <v>0</v>
      </c>
      <c r="D162" s="75">
        <v>0</v>
      </c>
      <c r="E162" s="76" t="e">
        <v>#DIV/0!</v>
      </c>
      <c r="F162" s="76" t="e">
        <v>#DIV/0!</v>
      </c>
      <c r="G162" s="76" t="e">
        <v>#DIV/0!</v>
      </c>
      <c r="H162" s="76" t="e">
        <v>#DIV/0!</v>
      </c>
      <c r="I162" s="76" t="e">
        <v>#DIV/0!</v>
      </c>
      <c r="J162" s="76" t="e">
        <v>#DIV/0!</v>
      </c>
      <c r="K162" s="76" t="e">
        <v>#DIV/0!</v>
      </c>
      <c r="L162" s="76" t="e">
        <v>#DIV/0!</v>
      </c>
      <c r="M162" s="76" t="e">
        <v>#DIV/0!</v>
      </c>
      <c r="N162" s="76" t="e">
        <v>#DIV/0!</v>
      </c>
      <c r="O162" s="76" t="e">
        <v>#DIV/0!</v>
      </c>
    </row>
    <row r="163" spans="1:15" ht="17" x14ac:dyDescent="0.35">
      <c r="A163" s="74">
        <v>0</v>
      </c>
      <c r="B163" s="74">
        <v>0</v>
      </c>
      <c r="C163" s="74">
        <v>0</v>
      </c>
      <c r="D163" s="75">
        <v>0</v>
      </c>
      <c r="E163" s="76" t="e">
        <v>#DIV/0!</v>
      </c>
      <c r="F163" s="76" t="e">
        <v>#DIV/0!</v>
      </c>
      <c r="G163" s="76" t="e">
        <v>#DIV/0!</v>
      </c>
      <c r="H163" s="76" t="e">
        <v>#DIV/0!</v>
      </c>
      <c r="I163" s="76" t="e">
        <v>#DIV/0!</v>
      </c>
      <c r="J163" s="76" t="e">
        <v>#DIV/0!</v>
      </c>
      <c r="K163" s="76" t="e">
        <v>#DIV/0!</v>
      </c>
      <c r="L163" s="76" t="e">
        <v>#DIV/0!</v>
      </c>
      <c r="M163" s="76" t="e">
        <v>#DIV/0!</v>
      </c>
      <c r="N163" s="76" t="e">
        <v>#DIV/0!</v>
      </c>
      <c r="O163" s="76" t="e">
        <v>#DIV/0!</v>
      </c>
    </row>
    <row r="164" spans="1:15" ht="17" x14ac:dyDescent="0.35">
      <c r="A164" s="74">
        <v>0</v>
      </c>
      <c r="B164" s="74">
        <v>0</v>
      </c>
      <c r="C164" s="74">
        <v>0</v>
      </c>
      <c r="D164" s="75">
        <v>0</v>
      </c>
      <c r="E164" s="76" t="e">
        <v>#DIV/0!</v>
      </c>
      <c r="F164" s="76" t="e">
        <v>#DIV/0!</v>
      </c>
      <c r="G164" s="76" t="e">
        <v>#DIV/0!</v>
      </c>
      <c r="H164" s="76" t="e">
        <v>#DIV/0!</v>
      </c>
      <c r="I164" s="76" t="e">
        <v>#DIV/0!</v>
      </c>
      <c r="J164" s="76" t="e">
        <v>#DIV/0!</v>
      </c>
      <c r="K164" s="76" t="e">
        <v>#DIV/0!</v>
      </c>
      <c r="L164" s="76" t="e">
        <v>#DIV/0!</v>
      </c>
      <c r="M164" s="76" t="e">
        <v>#DIV/0!</v>
      </c>
      <c r="N164" s="76" t="e">
        <v>#DIV/0!</v>
      </c>
      <c r="O164" s="76" t="e">
        <v>#DIV/0!</v>
      </c>
    </row>
    <row r="165" spans="1:15" ht="17" x14ac:dyDescent="0.35">
      <c r="A165" s="74">
        <v>0</v>
      </c>
      <c r="B165" s="74">
        <v>0</v>
      </c>
      <c r="C165" s="74">
        <v>0</v>
      </c>
      <c r="D165" s="75">
        <v>0</v>
      </c>
      <c r="E165" s="76" t="e">
        <v>#DIV/0!</v>
      </c>
      <c r="F165" s="76" t="e">
        <v>#DIV/0!</v>
      </c>
      <c r="G165" s="76" t="e">
        <v>#DIV/0!</v>
      </c>
      <c r="H165" s="76" t="e">
        <v>#DIV/0!</v>
      </c>
      <c r="I165" s="76" t="e">
        <v>#DIV/0!</v>
      </c>
      <c r="J165" s="76" t="e">
        <v>#DIV/0!</v>
      </c>
      <c r="K165" s="76" t="e">
        <v>#DIV/0!</v>
      </c>
      <c r="L165" s="76" t="e">
        <v>#DIV/0!</v>
      </c>
      <c r="M165" s="76" t="e">
        <v>#DIV/0!</v>
      </c>
      <c r="N165" s="76" t="e">
        <v>#DIV/0!</v>
      </c>
      <c r="O165" s="76" t="e">
        <v>#DIV/0!</v>
      </c>
    </row>
    <row r="166" spans="1:15" ht="17" x14ac:dyDescent="0.35">
      <c r="A166" s="74">
        <v>0</v>
      </c>
      <c r="B166" s="74">
        <v>0</v>
      </c>
      <c r="C166" s="74">
        <v>0</v>
      </c>
      <c r="D166" s="75">
        <v>0</v>
      </c>
      <c r="E166" s="76" t="e">
        <v>#DIV/0!</v>
      </c>
      <c r="F166" s="76" t="e">
        <v>#DIV/0!</v>
      </c>
      <c r="G166" s="76" t="e">
        <v>#DIV/0!</v>
      </c>
      <c r="H166" s="76" t="e">
        <v>#DIV/0!</v>
      </c>
      <c r="I166" s="76" t="e">
        <v>#DIV/0!</v>
      </c>
      <c r="J166" s="76" t="e">
        <v>#DIV/0!</v>
      </c>
      <c r="K166" s="76" t="e">
        <v>#DIV/0!</v>
      </c>
      <c r="L166" s="76" t="e">
        <v>#DIV/0!</v>
      </c>
      <c r="M166" s="76" t="e">
        <v>#DIV/0!</v>
      </c>
      <c r="N166" s="76" t="e">
        <v>#DIV/0!</v>
      </c>
      <c r="O166" s="76" t="e">
        <v>#DIV/0!</v>
      </c>
    </row>
    <row r="167" spans="1:15" ht="17" x14ac:dyDescent="0.35">
      <c r="A167" s="74">
        <v>0</v>
      </c>
      <c r="B167" s="74">
        <v>0</v>
      </c>
      <c r="C167" s="74">
        <v>0</v>
      </c>
      <c r="D167" s="75">
        <v>0</v>
      </c>
      <c r="E167" s="76" t="e">
        <v>#DIV/0!</v>
      </c>
      <c r="F167" s="76" t="e">
        <v>#DIV/0!</v>
      </c>
      <c r="G167" s="76" t="e">
        <v>#DIV/0!</v>
      </c>
      <c r="H167" s="76" t="e">
        <v>#DIV/0!</v>
      </c>
      <c r="I167" s="76" t="e">
        <v>#DIV/0!</v>
      </c>
      <c r="J167" s="76" t="e">
        <v>#DIV/0!</v>
      </c>
      <c r="K167" s="76" t="e">
        <v>#DIV/0!</v>
      </c>
      <c r="L167" s="76" t="e">
        <v>#DIV/0!</v>
      </c>
      <c r="M167" s="76" t="e">
        <v>#DIV/0!</v>
      </c>
      <c r="N167" s="76" t="e">
        <v>#DIV/0!</v>
      </c>
      <c r="O167" s="76" t="e">
        <v>#DIV/0!</v>
      </c>
    </row>
    <row r="168" spans="1:15" ht="17" x14ac:dyDescent="0.35">
      <c r="A168" s="74">
        <v>0</v>
      </c>
      <c r="B168" s="74">
        <v>0</v>
      </c>
      <c r="C168" s="74">
        <v>0</v>
      </c>
      <c r="D168" s="75">
        <v>0</v>
      </c>
      <c r="E168" s="76" t="e">
        <v>#DIV/0!</v>
      </c>
      <c r="F168" s="76" t="e">
        <v>#DIV/0!</v>
      </c>
      <c r="G168" s="76" t="e">
        <v>#DIV/0!</v>
      </c>
      <c r="H168" s="76" t="e">
        <v>#DIV/0!</v>
      </c>
      <c r="I168" s="76" t="e">
        <v>#DIV/0!</v>
      </c>
      <c r="J168" s="76" t="e">
        <v>#DIV/0!</v>
      </c>
      <c r="K168" s="76" t="e">
        <v>#DIV/0!</v>
      </c>
      <c r="L168" s="76" t="e">
        <v>#DIV/0!</v>
      </c>
      <c r="M168" s="76" t="e">
        <v>#DIV/0!</v>
      </c>
      <c r="N168" s="76" t="e">
        <v>#DIV/0!</v>
      </c>
      <c r="O168" s="76" t="e">
        <v>#DIV/0!</v>
      </c>
    </row>
    <row r="169" spans="1:15" ht="17" x14ac:dyDescent="0.35">
      <c r="A169" s="74">
        <v>0</v>
      </c>
      <c r="B169" s="74">
        <v>0</v>
      </c>
      <c r="C169" s="74">
        <v>0</v>
      </c>
      <c r="D169" s="75">
        <v>0</v>
      </c>
      <c r="E169" s="76" t="e">
        <v>#DIV/0!</v>
      </c>
      <c r="F169" s="76" t="e">
        <v>#DIV/0!</v>
      </c>
      <c r="G169" s="76" t="e">
        <v>#DIV/0!</v>
      </c>
      <c r="H169" s="76" t="e">
        <v>#DIV/0!</v>
      </c>
      <c r="I169" s="76" t="e">
        <v>#DIV/0!</v>
      </c>
      <c r="J169" s="76" t="e">
        <v>#DIV/0!</v>
      </c>
      <c r="K169" s="76" t="e">
        <v>#DIV/0!</v>
      </c>
      <c r="L169" s="76" t="e">
        <v>#DIV/0!</v>
      </c>
      <c r="M169" s="76" t="e">
        <v>#DIV/0!</v>
      </c>
      <c r="N169" s="76" t="e">
        <v>#DIV/0!</v>
      </c>
      <c r="O169" s="76" t="e">
        <v>#DIV/0!</v>
      </c>
    </row>
    <row r="170" spans="1:15" ht="17" x14ac:dyDescent="0.35">
      <c r="A170" s="74">
        <v>0</v>
      </c>
      <c r="B170" s="74">
        <v>0</v>
      </c>
      <c r="C170" s="74">
        <v>0</v>
      </c>
      <c r="D170" s="75">
        <v>0</v>
      </c>
      <c r="E170" s="76" t="e">
        <v>#DIV/0!</v>
      </c>
      <c r="F170" s="76" t="e">
        <v>#DIV/0!</v>
      </c>
      <c r="G170" s="76" t="e">
        <v>#DIV/0!</v>
      </c>
      <c r="H170" s="76" t="e">
        <v>#DIV/0!</v>
      </c>
      <c r="I170" s="76" t="e">
        <v>#DIV/0!</v>
      </c>
      <c r="J170" s="76" t="e">
        <v>#DIV/0!</v>
      </c>
      <c r="K170" s="76" t="e">
        <v>#DIV/0!</v>
      </c>
      <c r="L170" s="76" t="e">
        <v>#DIV/0!</v>
      </c>
      <c r="M170" s="76" t="e">
        <v>#DIV/0!</v>
      </c>
      <c r="N170" s="76" t="e">
        <v>#DIV/0!</v>
      </c>
      <c r="O170" s="76" t="e">
        <v>#DIV/0!</v>
      </c>
    </row>
    <row r="171" spans="1:15" ht="17" x14ac:dyDescent="0.35">
      <c r="A171" s="74">
        <v>0</v>
      </c>
      <c r="B171" s="74">
        <v>0</v>
      </c>
      <c r="C171" s="74">
        <v>0</v>
      </c>
      <c r="D171" s="75">
        <v>0</v>
      </c>
      <c r="E171" s="76" t="e">
        <v>#DIV/0!</v>
      </c>
      <c r="F171" s="76" t="e">
        <v>#DIV/0!</v>
      </c>
      <c r="G171" s="76" t="e">
        <v>#DIV/0!</v>
      </c>
      <c r="H171" s="76" t="e">
        <v>#DIV/0!</v>
      </c>
      <c r="I171" s="76" t="e">
        <v>#DIV/0!</v>
      </c>
      <c r="J171" s="76" t="e">
        <v>#DIV/0!</v>
      </c>
      <c r="K171" s="76" t="e">
        <v>#DIV/0!</v>
      </c>
      <c r="L171" s="76" t="e">
        <v>#DIV/0!</v>
      </c>
      <c r="M171" s="76" t="e">
        <v>#DIV/0!</v>
      </c>
      <c r="N171" s="76" t="e">
        <v>#DIV/0!</v>
      </c>
      <c r="O171" s="76" t="e">
        <v>#DIV/0!</v>
      </c>
    </row>
    <row r="172" spans="1:15" ht="17" x14ac:dyDescent="0.35">
      <c r="A172" s="74">
        <v>0</v>
      </c>
      <c r="B172" s="74">
        <v>0</v>
      </c>
      <c r="C172" s="74">
        <v>0</v>
      </c>
      <c r="D172" s="75">
        <v>0</v>
      </c>
      <c r="E172" s="76" t="e">
        <v>#DIV/0!</v>
      </c>
      <c r="F172" s="76" t="e">
        <v>#DIV/0!</v>
      </c>
      <c r="G172" s="76" t="e">
        <v>#DIV/0!</v>
      </c>
      <c r="H172" s="76" t="e">
        <v>#DIV/0!</v>
      </c>
      <c r="I172" s="76" t="e">
        <v>#DIV/0!</v>
      </c>
      <c r="J172" s="76" t="e">
        <v>#DIV/0!</v>
      </c>
      <c r="K172" s="76" t="e">
        <v>#DIV/0!</v>
      </c>
      <c r="L172" s="76" t="e">
        <v>#DIV/0!</v>
      </c>
      <c r="M172" s="76" t="e">
        <v>#DIV/0!</v>
      </c>
      <c r="N172" s="76" t="e">
        <v>#DIV/0!</v>
      </c>
      <c r="O172" s="76" t="e">
        <v>#DIV/0!</v>
      </c>
    </row>
    <row r="173" spans="1:15" ht="17" x14ac:dyDescent="0.35">
      <c r="A173" s="74">
        <v>0</v>
      </c>
      <c r="B173" s="74">
        <v>0</v>
      </c>
      <c r="C173" s="74">
        <v>0</v>
      </c>
      <c r="D173" s="75">
        <v>0</v>
      </c>
      <c r="E173" s="76" t="e">
        <v>#DIV/0!</v>
      </c>
      <c r="F173" s="76" t="e">
        <v>#DIV/0!</v>
      </c>
      <c r="G173" s="76" t="e">
        <v>#DIV/0!</v>
      </c>
      <c r="H173" s="76" t="e">
        <v>#DIV/0!</v>
      </c>
      <c r="I173" s="76" t="e">
        <v>#DIV/0!</v>
      </c>
      <c r="J173" s="76" t="e">
        <v>#DIV/0!</v>
      </c>
      <c r="K173" s="76" t="e">
        <v>#DIV/0!</v>
      </c>
      <c r="L173" s="76" t="e">
        <v>#DIV/0!</v>
      </c>
      <c r="M173" s="76" t="e">
        <v>#DIV/0!</v>
      </c>
      <c r="N173" s="76" t="e">
        <v>#DIV/0!</v>
      </c>
      <c r="O173" s="76" t="e">
        <v>#DIV/0!</v>
      </c>
    </row>
    <row r="174" spans="1:15" ht="17" x14ac:dyDescent="0.35">
      <c r="A174" s="74">
        <v>0</v>
      </c>
      <c r="B174" s="74">
        <v>0</v>
      </c>
      <c r="C174" s="74">
        <v>0</v>
      </c>
      <c r="D174" s="75">
        <v>0</v>
      </c>
      <c r="E174" s="76" t="e">
        <v>#DIV/0!</v>
      </c>
      <c r="F174" s="76" t="e">
        <v>#DIV/0!</v>
      </c>
      <c r="G174" s="76" t="e">
        <v>#DIV/0!</v>
      </c>
      <c r="H174" s="76" t="e">
        <v>#DIV/0!</v>
      </c>
      <c r="I174" s="76" t="e">
        <v>#DIV/0!</v>
      </c>
      <c r="J174" s="76" t="e">
        <v>#DIV/0!</v>
      </c>
      <c r="K174" s="76" t="e">
        <v>#DIV/0!</v>
      </c>
      <c r="L174" s="76" t="e">
        <v>#DIV/0!</v>
      </c>
      <c r="M174" s="76" t="e">
        <v>#DIV/0!</v>
      </c>
      <c r="N174" s="76" t="e">
        <v>#DIV/0!</v>
      </c>
      <c r="O174" s="76" t="e">
        <v>#DIV/0!</v>
      </c>
    </row>
    <row r="175" spans="1:15" ht="17" x14ac:dyDescent="0.35">
      <c r="A175" s="74">
        <v>0</v>
      </c>
      <c r="B175" s="74">
        <v>0</v>
      </c>
      <c r="C175" s="74">
        <v>0</v>
      </c>
      <c r="D175" s="75">
        <v>0</v>
      </c>
      <c r="E175" s="76" t="e">
        <v>#DIV/0!</v>
      </c>
      <c r="F175" s="76" t="e">
        <v>#DIV/0!</v>
      </c>
      <c r="G175" s="76" t="e">
        <v>#DIV/0!</v>
      </c>
      <c r="H175" s="76" t="e">
        <v>#DIV/0!</v>
      </c>
      <c r="I175" s="76" t="e">
        <v>#DIV/0!</v>
      </c>
      <c r="J175" s="76" t="e">
        <v>#DIV/0!</v>
      </c>
      <c r="K175" s="76" t="e">
        <v>#DIV/0!</v>
      </c>
      <c r="L175" s="76" t="e">
        <v>#DIV/0!</v>
      </c>
      <c r="M175" s="76" t="e">
        <v>#DIV/0!</v>
      </c>
      <c r="N175" s="76" t="e">
        <v>#DIV/0!</v>
      </c>
      <c r="O175" s="76" t="e">
        <v>#DIV/0!</v>
      </c>
    </row>
    <row r="176" spans="1:15" ht="17" x14ac:dyDescent="0.35">
      <c r="A176" s="74">
        <v>0</v>
      </c>
      <c r="B176" s="74">
        <v>0</v>
      </c>
      <c r="C176" s="74">
        <v>0</v>
      </c>
      <c r="D176" s="75">
        <v>0</v>
      </c>
      <c r="E176" s="76" t="e">
        <v>#DIV/0!</v>
      </c>
      <c r="F176" s="76" t="e">
        <v>#DIV/0!</v>
      </c>
      <c r="G176" s="76" t="e">
        <v>#DIV/0!</v>
      </c>
      <c r="H176" s="76" t="e">
        <v>#DIV/0!</v>
      </c>
      <c r="I176" s="76" t="e">
        <v>#DIV/0!</v>
      </c>
      <c r="J176" s="76" t="e">
        <v>#DIV/0!</v>
      </c>
      <c r="K176" s="76" t="e">
        <v>#DIV/0!</v>
      </c>
      <c r="L176" s="76" t="e">
        <v>#DIV/0!</v>
      </c>
      <c r="M176" s="76" t="e">
        <v>#DIV/0!</v>
      </c>
      <c r="N176" s="76" t="e">
        <v>#DIV/0!</v>
      </c>
      <c r="O176" s="76" t="e">
        <v>#DIV/0!</v>
      </c>
    </row>
    <row r="177" spans="1:15" ht="17" x14ac:dyDescent="0.35">
      <c r="A177" s="74">
        <v>0</v>
      </c>
      <c r="B177" s="74">
        <v>0</v>
      </c>
      <c r="C177" s="74">
        <v>0</v>
      </c>
      <c r="D177" s="75">
        <v>0</v>
      </c>
      <c r="E177" s="76" t="e">
        <v>#DIV/0!</v>
      </c>
      <c r="F177" s="76" t="e">
        <v>#DIV/0!</v>
      </c>
      <c r="G177" s="76" t="e">
        <v>#DIV/0!</v>
      </c>
      <c r="H177" s="76" t="e">
        <v>#DIV/0!</v>
      </c>
      <c r="I177" s="76" t="e">
        <v>#DIV/0!</v>
      </c>
      <c r="J177" s="76" t="e">
        <v>#DIV/0!</v>
      </c>
      <c r="K177" s="76" t="e">
        <v>#DIV/0!</v>
      </c>
      <c r="L177" s="76" t="e">
        <v>#DIV/0!</v>
      </c>
      <c r="M177" s="76" t="e">
        <v>#DIV/0!</v>
      </c>
      <c r="N177" s="76" t="e">
        <v>#DIV/0!</v>
      </c>
      <c r="O177" s="76" t="e">
        <v>#DIV/0!</v>
      </c>
    </row>
    <row r="178" spans="1:15" ht="17" x14ac:dyDescent="0.35">
      <c r="A178" s="74">
        <v>0</v>
      </c>
      <c r="B178" s="74">
        <v>0</v>
      </c>
      <c r="C178" s="74">
        <v>0</v>
      </c>
      <c r="D178" s="75">
        <v>0</v>
      </c>
      <c r="E178" s="76" t="e">
        <v>#DIV/0!</v>
      </c>
      <c r="F178" s="76" t="e">
        <v>#DIV/0!</v>
      </c>
      <c r="G178" s="76" t="e">
        <v>#DIV/0!</v>
      </c>
      <c r="H178" s="76" t="e">
        <v>#DIV/0!</v>
      </c>
      <c r="I178" s="76" t="e">
        <v>#DIV/0!</v>
      </c>
      <c r="J178" s="76" t="e">
        <v>#DIV/0!</v>
      </c>
      <c r="K178" s="76" t="e">
        <v>#DIV/0!</v>
      </c>
      <c r="L178" s="76" t="e">
        <v>#DIV/0!</v>
      </c>
      <c r="M178" s="76" t="e">
        <v>#DIV/0!</v>
      </c>
      <c r="N178" s="76" t="e">
        <v>#DIV/0!</v>
      </c>
      <c r="O178" s="76" t="e">
        <v>#DIV/0!</v>
      </c>
    </row>
    <row r="179" spans="1:15" ht="17" x14ac:dyDescent="0.35">
      <c r="A179" s="74">
        <v>0</v>
      </c>
      <c r="B179" s="74">
        <v>0</v>
      </c>
      <c r="C179" s="74">
        <v>0</v>
      </c>
      <c r="D179" s="75">
        <v>0</v>
      </c>
      <c r="E179" s="76" t="e">
        <v>#DIV/0!</v>
      </c>
      <c r="F179" s="76" t="e">
        <v>#DIV/0!</v>
      </c>
      <c r="G179" s="76" t="e">
        <v>#DIV/0!</v>
      </c>
      <c r="H179" s="76" t="e">
        <v>#DIV/0!</v>
      </c>
      <c r="I179" s="76" t="e">
        <v>#DIV/0!</v>
      </c>
      <c r="J179" s="76" t="e">
        <v>#DIV/0!</v>
      </c>
      <c r="K179" s="76" t="e">
        <v>#DIV/0!</v>
      </c>
      <c r="L179" s="76" t="e">
        <v>#DIV/0!</v>
      </c>
      <c r="M179" s="76" t="e">
        <v>#DIV/0!</v>
      </c>
      <c r="N179" s="76" t="e">
        <v>#DIV/0!</v>
      </c>
      <c r="O179" s="76" t="e">
        <v>#DIV/0!</v>
      </c>
    </row>
    <row r="180" spans="1:15" ht="17" x14ac:dyDescent="0.35">
      <c r="A180" s="74">
        <v>0</v>
      </c>
      <c r="B180" s="74">
        <v>0</v>
      </c>
      <c r="C180" s="74">
        <v>0</v>
      </c>
      <c r="D180" s="75">
        <v>0</v>
      </c>
      <c r="E180" s="76" t="e">
        <v>#DIV/0!</v>
      </c>
      <c r="F180" s="76" t="e">
        <v>#DIV/0!</v>
      </c>
      <c r="G180" s="76" t="e">
        <v>#DIV/0!</v>
      </c>
      <c r="H180" s="76" t="e">
        <v>#DIV/0!</v>
      </c>
      <c r="I180" s="76" t="e">
        <v>#DIV/0!</v>
      </c>
      <c r="J180" s="76" t="e">
        <v>#DIV/0!</v>
      </c>
      <c r="K180" s="76" t="e">
        <v>#DIV/0!</v>
      </c>
      <c r="L180" s="76" t="e">
        <v>#DIV/0!</v>
      </c>
      <c r="M180" s="76" t="e">
        <v>#DIV/0!</v>
      </c>
      <c r="N180" s="76" t="e">
        <v>#DIV/0!</v>
      </c>
      <c r="O180" s="76" t="e">
        <v>#DIV/0!</v>
      </c>
    </row>
    <row r="181" spans="1:15" ht="17" x14ac:dyDescent="0.35">
      <c r="A181" s="74">
        <v>0</v>
      </c>
      <c r="B181" s="74">
        <v>0</v>
      </c>
      <c r="C181" s="74">
        <v>0</v>
      </c>
      <c r="D181" s="75">
        <v>0</v>
      </c>
      <c r="E181" s="76" t="e">
        <v>#DIV/0!</v>
      </c>
      <c r="F181" s="76" t="e">
        <v>#DIV/0!</v>
      </c>
      <c r="G181" s="76" t="e">
        <v>#DIV/0!</v>
      </c>
      <c r="H181" s="76" t="e">
        <v>#DIV/0!</v>
      </c>
      <c r="I181" s="76" t="e">
        <v>#DIV/0!</v>
      </c>
      <c r="J181" s="76" t="e">
        <v>#DIV/0!</v>
      </c>
      <c r="K181" s="76" t="e">
        <v>#DIV/0!</v>
      </c>
      <c r="L181" s="76" t="e">
        <v>#DIV/0!</v>
      </c>
      <c r="M181" s="76" t="e">
        <v>#DIV/0!</v>
      </c>
      <c r="N181" s="76" t="e">
        <v>#DIV/0!</v>
      </c>
      <c r="O181" s="76" t="e">
        <v>#DIV/0!</v>
      </c>
    </row>
    <row r="182" spans="1:15" ht="17" x14ac:dyDescent="0.35">
      <c r="A182" s="74">
        <v>0</v>
      </c>
      <c r="B182" s="74">
        <v>0</v>
      </c>
      <c r="C182" s="74">
        <v>0</v>
      </c>
      <c r="D182" s="75">
        <v>0</v>
      </c>
      <c r="E182" s="76" t="e">
        <v>#DIV/0!</v>
      </c>
      <c r="F182" s="76" t="e">
        <v>#DIV/0!</v>
      </c>
      <c r="G182" s="76" t="e">
        <v>#DIV/0!</v>
      </c>
      <c r="H182" s="76" t="e">
        <v>#DIV/0!</v>
      </c>
      <c r="I182" s="76" t="e">
        <v>#DIV/0!</v>
      </c>
      <c r="J182" s="76" t="e">
        <v>#DIV/0!</v>
      </c>
      <c r="K182" s="76" t="e">
        <v>#DIV/0!</v>
      </c>
      <c r="L182" s="76" t="e">
        <v>#DIV/0!</v>
      </c>
      <c r="M182" s="76" t="e">
        <v>#DIV/0!</v>
      </c>
      <c r="N182" s="76" t="e">
        <v>#DIV/0!</v>
      </c>
      <c r="O182" s="76" t="e">
        <v>#DIV/0!</v>
      </c>
    </row>
    <row r="183" spans="1:15" ht="17" x14ac:dyDescent="0.35">
      <c r="A183" s="74">
        <v>0</v>
      </c>
      <c r="B183" s="74">
        <v>0</v>
      </c>
      <c r="C183" s="74">
        <v>0</v>
      </c>
      <c r="D183" s="75">
        <v>0</v>
      </c>
      <c r="E183" s="76" t="e">
        <v>#DIV/0!</v>
      </c>
      <c r="F183" s="76" t="e">
        <v>#DIV/0!</v>
      </c>
      <c r="G183" s="76" t="e">
        <v>#DIV/0!</v>
      </c>
      <c r="H183" s="76" t="e">
        <v>#DIV/0!</v>
      </c>
      <c r="I183" s="76" t="e">
        <v>#DIV/0!</v>
      </c>
      <c r="J183" s="76" t="e">
        <v>#DIV/0!</v>
      </c>
      <c r="K183" s="76" t="e">
        <v>#DIV/0!</v>
      </c>
      <c r="L183" s="76" t="e">
        <v>#DIV/0!</v>
      </c>
      <c r="M183" s="76" t="e">
        <v>#DIV/0!</v>
      </c>
      <c r="N183" s="76" t="e">
        <v>#DIV/0!</v>
      </c>
      <c r="O183" s="76" t="e">
        <v>#DIV/0!</v>
      </c>
    </row>
    <row r="184" spans="1:15" ht="17" x14ac:dyDescent="0.35">
      <c r="A184" s="74">
        <v>0</v>
      </c>
      <c r="B184" s="74">
        <v>0</v>
      </c>
      <c r="C184" s="74">
        <v>0</v>
      </c>
      <c r="D184" s="75">
        <v>0</v>
      </c>
      <c r="E184" s="76" t="e">
        <v>#DIV/0!</v>
      </c>
      <c r="F184" s="76" t="e">
        <v>#DIV/0!</v>
      </c>
      <c r="G184" s="76" t="e">
        <v>#DIV/0!</v>
      </c>
      <c r="H184" s="76" t="e">
        <v>#DIV/0!</v>
      </c>
      <c r="I184" s="76" t="e">
        <v>#DIV/0!</v>
      </c>
      <c r="J184" s="76" t="e">
        <v>#DIV/0!</v>
      </c>
      <c r="K184" s="76" t="e">
        <v>#DIV/0!</v>
      </c>
      <c r="L184" s="76" t="e">
        <v>#DIV/0!</v>
      </c>
      <c r="M184" s="76" t="e">
        <v>#DIV/0!</v>
      </c>
      <c r="N184" s="76" t="e">
        <v>#DIV/0!</v>
      </c>
      <c r="O184" s="76" t="e">
        <v>#DIV/0!</v>
      </c>
    </row>
    <row r="185" spans="1:15" ht="17" x14ac:dyDescent="0.35">
      <c r="A185" s="74">
        <v>0</v>
      </c>
      <c r="B185" s="74">
        <v>0</v>
      </c>
      <c r="C185" s="74">
        <v>0</v>
      </c>
      <c r="D185" s="75">
        <v>0</v>
      </c>
      <c r="E185" s="76" t="e">
        <v>#DIV/0!</v>
      </c>
      <c r="F185" s="76" t="e">
        <v>#DIV/0!</v>
      </c>
      <c r="G185" s="76" t="e">
        <v>#DIV/0!</v>
      </c>
      <c r="H185" s="76" t="e">
        <v>#DIV/0!</v>
      </c>
      <c r="I185" s="76" t="e">
        <v>#DIV/0!</v>
      </c>
      <c r="J185" s="76" t="e">
        <v>#DIV/0!</v>
      </c>
      <c r="K185" s="76" t="e">
        <v>#DIV/0!</v>
      </c>
      <c r="L185" s="76" t="e">
        <v>#DIV/0!</v>
      </c>
      <c r="M185" s="76" t="e">
        <v>#DIV/0!</v>
      </c>
      <c r="N185" s="76" t="e">
        <v>#DIV/0!</v>
      </c>
      <c r="O185" s="76" t="e">
        <v>#DIV/0!</v>
      </c>
    </row>
    <row r="186" spans="1:15" ht="17" x14ac:dyDescent="0.35">
      <c r="A186" s="74">
        <v>0</v>
      </c>
      <c r="B186" s="74">
        <v>0</v>
      </c>
      <c r="C186" s="74">
        <v>0</v>
      </c>
      <c r="D186" s="75">
        <v>0</v>
      </c>
      <c r="E186" s="76" t="e">
        <v>#DIV/0!</v>
      </c>
      <c r="F186" s="76" t="e">
        <v>#DIV/0!</v>
      </c>
      <c r="G186" s="76" t="e">
        <v>#DIV/0!</v>
      </c>
      <c r="H186" s="76" t="e">
        <v>#DIV/0!</v>
      </c>
      <c r="I186" s="76" t="e">
        <v>#DIV/0!</v>
      </c>
      <c r="J186" s="76" t="e">
        <v>#DIV/0!</v>
      </c>
      <c r="K186" s="76" t="e">
        <v>#DIV/0!</v>
      </c>
      <c r="L186" s="76" t="e">
        <v>#DIV/0!</v>
      </c>
      <c r="M186" s="76" t="e">
        <v>#DIV/0!</v>
      </c>
      <c r="N186" s="76" t="e">
        <v>#DIV/0!</v>
      </c>
      <c r="O186" s="76" t="e">
        <v>#DIV/0!</v>
      </c>
    </row>
    <row r="187" spans="1:15" ht="17" x14ac:dyDescent="0.35">
      <c r="A187" s="74">
        <v>0</v>
      </c>
      <c r="B187" s="74">
        <v>0</v>
      </c>
      <c r="C187" s="74">
        <v>0</v>
      </c>
      <c r="D187" s="75">
        <v>0</v>
      </c>
      <c r="E187" s="76" t="e">
        <v>#DIV/0!</v>
      </c>
      <c r="F187" s="76" t="e">
        <v>#DIV/0!</v>
      </c>
      <c r="G187" s="76" t="e">
        <v>#DIV/0!</v>
      </c>
      <c r="H187" s="76" t="e">
        <v>#DIV/0!</v>
      </c>
      <c r="I187" s="76" t="e">
        <v>#DIV/0!</v>
      </c>
      <c r="J187" s="76" t="e">
        <v>#DIV/0!</v>
      </c>
      <c r="K187" s="76" t="e">
        <v>#DIV/0!</v>
      </c>
      <c r="L187" s="76" t="e">
        <v>#DIV/0!</v>
      </c>
      <c r="M187" s="76" t="e">
        <v>#DIV/0!</v>
      </c>
      <c r="N187" s="76" t="e">
        <v>#DIV/0!</v>
      </c>
      <c r="O187" s="76" t="e">
        <v>#DIV/0!</v>
      </c>
    </row>
    <row r="188" spans="1:15" ht="17" x14ac:dyDescent="0.35">
      <c r="A188" s="74">
        <v>0</v>
      </c>
      <c r="B188" s="74">
        <v>0</v>
      </c>
      <c r="C188" s="74">
        <v>0</v>
      </c>
      <c r="D188" s="75">
        <v>0</v>
      </c>
      <c r="E188" s="76" t="e">
        <v>#DIV/0!</v>
      </c>
      <c r="F188" s="76" t="e">
        <v>#DIV/0!</v>
      </c>
      <c r="G188" s="76" t="e">
        <v>#DIV/0!</v>
      </c>
      <c r="H188" s="76" t="e">
        <v>#DIV/0!</v>
      </c>
      <c r="I188" s="76" t="e">
        <v>#DIV/0!</v>
      </c>
      <c r="J188" s="76" t="e">
        <v>#DIV/0!</v>
      </c>
      <c r="K188" s="76" t="e">
        <v>#DIV/0!</v>
      </c>
      <c r="L188" s="76" t="e">
        <v>#DIV/0!</v>
      </c>
      <c r="M188" s="76" t="e">
        <v>#DIV/0!</v>
      </c>
      <c r="N188" s="76" t="e">
        <v>#DIV/0!</v>
      </c>
      <c r="O188" s="76" t="e">
        <v>#DIV/0!</v>
      </c>
    </row>
    <row r="189" spans="1:15" ht="17" x14ac:dyDescent="0.35">
      <c r="A189" s="74">
        <v>0</v>
      </c>
      <c r="B189" s="74">
        <v>0</v>
      </c>
      <c r="C189" s="74">
        <v>0</v>
      </c>
      <c r="D189" s="75">
        <v>0</v>
      </c>
      <c r="E189" s="76" t="e">
        <v>#DIV/0!</v>
      </c>
      <c r="F189" s="76" t="e">
        <v>#DIV/0!</v>
      </c>
      <c r="G189" s="76" t="e">
        <v>#DIV/0!</v>
      </c>
      <c r="H189" s="76" t="e">
        <v>#DIV/0!</v>
      </c>
      <c r="I189" s="76" t="e">
        <v>#DIV/0!</v>
      </c>
      <c r="J189" s="76" t="e">
        <v>#DIV/0!</v>
      </c>
      <c r="K189" s="76" t="e">
        <v>#DIV/0!</v>
      </c>
      <c r="L189" s="76" t="e">
        <v>#DIV/0!</v>
      </c>
      <c r="M189" s="76" t="e">
        <v>#DIV/0!</v>
      </c>
      <c r="N189" s="76" t="e">
        <v>#DIV/0!</v>
      </c>
      <c r="O189" s="76" t="e">
        <v>#DIV/0!</v>
      </c>
    </row>
    <row r="190" spans="1:15" ht="17" x14ac:dyDescent="0.35">
      <c r="A190" s="74">
        <v>0</v>
      </c>
      <c r="B190" s="74">
        <v>0</v>
      </c>
      <c r="C190" s="74">
        <v>0</v>
      </c>
      <c r="D190" s="75">
        <v>0</v>
      </c>
      <c r="E190" s="76" t="e">
        <v>#DIV/0!</v>
      </c>
      <c r="F190" s="76" t="e">
        <v>#DIV/0!</v>
      </c>
      <c r="G190" s="76" t="e">
        <v>#DIV/0!</v>
      </c>
      <c r="H190" s="76" t="e">
        <v>#DIV/0!</v>
      </c>
      <c r="I190" s="76" t="e">
        <v>#DIV/0!</v>
      </c>
      <c r="J190" s="76" t="e">
        <v>#DIV/0!</v>
      </c>
      <c r="K190" s="76" t="e">
        <v>#DIV/0!</v>
      </c>
      <c r="L190" s="76" t="e">
        <v>#DIV/0!</v>
      </c>
      <c r="M190" s="76" t="e">
        <v>#DIV/0!</v>
      </c>
      <c r="N190" s="76" t="e">
        <v>#DIV/0!</v>
      </c>
      <c r="O190" s="76" t="e">
        <v>#DIV/0!</v>
      </c>
    </row>
    <row r="191" spans="1:15" ht="17" x14ac:dyDescent="0.35">
      <c r="A191" s="74">
        <v>0</v>
      </c>
      <c r="B191" s="74">
        <v>0</v>
      </c>
      <c r="C191" s="74">
        <v>0</v>
      </c>
      <c r="D191" s="75">
        <v>0</v>
      </c>
      <c r="E191" s="76" t="e">
        <v>#DIV/0!</v>
      </c>
      <c r="F191" s="76" t="e">
        <v>#DIV/0!</v>
      </c>
      <c r="G191" s="76" t="e">
        <v>#DIV/0!</v>
      </c>
      <c r="H191" s="76" t="e">
        <v>#DIV/0!</v>
      </c>
      <c r="I191" s="76" t="e">
        <v>#DIV/0!</v>
      </c>
      <c r="J191" s="76" t="e">
        <v>#DIV/0!</v>
      </c>
      <c r="K191" s="76" t="e">
        <v>#DIV/0!</v>
      </c>
      <c r="L191" s="76" t="e">
        <v>#DIV/0!</v>
      </c>
      <c r="M191" s="76" t="e">
        <v>#DIV/0!</v>
      </c>
      <c r="N191" s="76" t="e">
        <v>#DIV/0!</v>
      </c>
      <c r="O191" s="76" t="e">
        <v>#DIV/0!</v>
      </c>
    </row>
    <row r="192" spans="1:15" ht="17" x14ac:dyDescent="0.35">
      <c r="A192" s="74">
        <v>0</v>
      </c>
      <c r="B192" s="74">
        <v>0</v>
      </c>
      <c r="C192" s="74">
        <v>0</v>
      </c>
      <c r="D192" s="75">
        <v>0</v>
      </c>
      <c r="E192" s="76" t="e">
        <v>#DIV/0!</v>
      </c>
      <c r="F192" s="76" t="e">
        <v>#DIV/0!</v>
      </c>
      <c r="G192" s="76" t="e">
        <v>#DIV/0!</v>
      </c>
      <c r="H192" s="76" t="e">
        <v>#DIV/0!</v>
      </c>
      <c r="I192" s="76" t="e">
        <v>#DIV/0!</v>
      </c>
      <c r="J192" s="76" t="e">
        <v>#DIV/0!</v>
      </c>
      <c r="K192" s="76" t="e">
        <v>#DIV/0!</v>
      </c>
      <c r="L192" s="76" t="e">
        <v>#DIV/0!</v>
      </c>
      <c r="M192" s="76" t="e">
        <v>#DIV/0!</v>
      </c>
      <c r="N192" s="76" t="e">
        <v>#DIV/0!</v>
      </c>
      <c r="O192" s="76" t="e">
        <v>#DIV/0!</v>
      </c>
    </row>
    <row r="193" spans="1:15" ht="17" x14ac:dyDescent="0.35">
      <c r="A193" s="74">
        <v>0</v>
      </c>
      <c r="B193" s="74">
        <v>0</v>
      </c>
      <c r="C193" s="74">
        <v>0</v>
      </c>
      <c r="D193" s="75">
        <v>0</v>
      </c>
      <c r="E193" s="76" t="e">
        <v>#DIV/0!</v>
      </c>
      <c r="F193" s="76" t="e">
        <v>#DIV/0!</v>
      </c>
      <c r="G193" s="76" t="e">
        <v>#DIV/0!</v>
      </c>
      <c r="H193" s="76" t="e">
        <v>#DIV/0!</v>
      </c>
      <c r="I193" s="76" t="e">
        <v>#DIV/0!</v>
      </c>
      <c r="J193" s="76" t="e">
        <v>#DIV/0!</v>
      </c>
      <c r="K193" s="76" t="e">
        <v>#DIV/0!</v>
      </c>
      <c r="L193" s="76" t="e">
        <v>#DIV/0!</v>
      </c>
      <c r="M193" s="76" t="e">
        <v>#DIV/0!</v>
      </c>
      <c r="N193" s="76" t="e">
        <v>#DIV/0!</v>
      </c>
      <c r="O193" s="76" t="e">
        <v>#DIV/0!</v>
      </c>
    </row>
    <row r="194" spans="1:15" ht="17" x14ac:dyDescent="0.35">
      <c r="A194" s="74">
        <v>0</v>
      </c>
      <c r="B194" s="74">
        <v>0</v>
      </c>
      <c r="C194" s="74">
        <v>0</v>
      </c>
      <c r="D194" s="75">
        <v>0</v>
      </c>
      <c r="E194" s="76" t="e">
        <v>#DIV/0!</v>
      </c>
      <c r="F194" s="76" t="e">
        <v>#DIV/0!</v>
      </c>
      <c r="G194" s="76" t="e">
        <v>#DIV/0!</v>
      </c>
      <c r="H194" s="76" t="e">
        <v>#DIV/0!</v>
      </c>
      <c r="I194" s="76" t="e">
        <v>#DIV/0!</v>
      </c>
      <c r="J194" s="76" t="e">
        <v>#DIV/0!</v>
      </c>
      <c r="K194" s="76" t="e">
        <v>#DIV/0!</v>
      </c>
      <c r="L194" s="76" t="e">
        <v>#DIV/0!</v>
      </c>
      <c r="M194" s="76" t="e">
        <v>#DIV/0!</v>
      </c>
      <c r="N194" s="76" t="e">
        <v>#DIV/0!</v>
      </c>
      <c r="O194" s="76" t="e">
        <v>#DIV/0!</v>
      </c>
    </row>
    <row r="195" spans="1:15" ht="17" x14ac:dyDescent="0.35">
      <c r="A195" s="74">
        <v>0</v>
      </c>
      <c r="B195" s="74">
        <v>0</v>
      </c>
      <c r="C195" s="74">
        <v>0</v>
      </c>
      <c r="D195" s="75">
        <v>0</v>
      </c>
      <c r="E195" s="76" t="e">
        <v>#DIV/0!</v>
      </c>
      <c r="F195" s="76" t="e">
        <v>#DIV/0!</v>
      </c>
      <c r="G195" s="76" t="e">
        <v>#DIV/0!</v>
      </c>
      <c r="H195" s="76" t="e">
        <v>#DIV/0!</v>
      </c>
      <c r="I195" s="76" t="e">
        <v>#DIV/0!</v>
      </c>
      <c r="J195" s="76" t="e">
        <v>#DIV/0!</v>
      </c>
      <c r="K195" s="76" t="e">
        <v>#DIV/0!</v>
      </c>
      <c r="L195" s="76" t="e">
        <v>#DIV/0!</v>
      </c>
      <c r="M195" s="76" t="e">
        <v>#DIV/0!</v>
      </c>
      <c r="N195" s="76" t="e">
        <v>#DIV/0!</v>
      </c>
      <c r="O195" s="76" t="e">
        <v>#DIV/0!</v>
      </c>
    </row>
    <row r="196" spans="1:15" ht="17" x14ac:dyDescent="0.35">
      <c r="A196" s="74">
        <v>0</v>
      </c>
      <c r="B196" s="74">
        <v>0</v>
      </c>
      <c r="C196" s="74">
        <v>0</v>
      </c>
      <c r="D196" s="75">
        <v>0</v>
      </c>
      <c r="E196" s="76" t="e">
        <v>#DIV/0!</v>
      </c>
      <c r="F196" s="76" t="e">
        <v>#DIV/0!</v>
      </c>
      <c r="G196" s="76" t="e">
        <v>#DIV/0!</v>
      </c>
      <c r="H196" s="76" t="e">
        <v>#DIV/0!</v>
      </c>
      <c r="I196" s="76" t="e">
        <v>#DIV/0!</v>
      </c>
      <c r="J196" s="76" t="e">
        <v>#DIV/0!</v>
      </c>
      <c r="K196" s="76" t="e">
        <v>#DIV/0!</v>
      </c>
      <c r="L196" s="76" t="e">
        <v>#DIV/0!</v>
      </c>
      <c r="M196" s="76" t="e">
        <v>#DIV/0!</v>
      </c>
      <c r="N196" s="76" t="e">
        <v>#DIV/0!</v>
      </c>
      <c r="O196" s="76" t="e">
        <v>#DIV/0!</v>
      </c>
    </row>
    <row r="197" spans="1:15" ht="17" x14ac:dyDescent="0.35">
      <c r="A197" s="74">
        <v>0</v>
      </c>
      <c r="B197" s="74">
        <v>0</v>
      </c>
      <c r="C197" s="74">
        <v>0</v>
      </c>
      <c r="D197" s="75">
        <v>0</v>
      </c>
      <c r="E197" s="76" t="e">
        <v>#DIV/0!</v>
      </c>
      <c r="F197" s="76" t="e">
        <v>#DIV/0!</v>
      </c>
      <c r="G197" s="76" t="e">
        <v>#DIV/0!</v>
      </c>
      <c r="H197" s="76" t="e">
        <v>#DIV/0!</v>
      </c>
      <c r="I197" s="76" t="e">
        <v>#DIV/0!</v>
      </c>
      <c r="J197" s="76" t="e">
        <v>#DIV/0!</v>
      </c>
      <c r="K197" s="76" t="e">
        <v>#DIV/0!</v>
      </c>
      <c r="L197" s="76" t="e">
        <v>#DIV/0!</v>
      </c>
      <c r="M197" s="76" t="e">
        <v>#DIV/0!</v>
      </c>
      <c r="N197" s="76" t="e">
        <v>#DIV/0!</v>
      </c>
      <c r="O197" s="76" t="e">
        <v>#DIV/0!</v>
      </c>
    </row>
    <row r="198" spans="1:15" ht="17" x14ac:dyDescent="0.35">
      <c r="A198" s="74">
        <v>0</v>
      </c>
      <c r="B198" s="74">
        <v>0</v>
      </c>
      <c r="C198" s="74">
        <v>0</v>
      </c>
      <c r="D198" s="75">
        <v>0</v>
      </c>
      <c r="E198" s="76" t="e">
        <v>#DIV/0!</v>
      </c>
      <c r="F198" s="76" t="e">
        <v>#DIV/0!</v>
      </c>
      <c r="G198" s="76" t="e">
        <v>#DIV/0!</v>
      </c>
      <c r="H198" s="76" t="e">
        <v>#DIV/0!</v>
      </c>
      <c r="I198" s="76" t="e">
        <v>#DIV/0!</v>
      </c>
      <c r="J198" s="76" t="e">
        <v>#DIV/0!</v>
      </c>
      <c r="K198" s="76" t="e">
        <v>#DIV/0!</v>
      </c>
      <c r="L198" s="76" t="e">
        <v>#DIV/0!</v>
      </c>
      <c r="M198" s="76" t="e">
        <v>#DIV/0!</v>
      </c>
      <c r="N198" s="76" t="e">
        <v>#DIV/0!</v>
      </c>
      <c r="O198" s="76" t="e">
        <v>#DIV/0!</v>
      </c>
    </row>
    <row r="199" spans="1:15" ht="17" x14ac:dyDescent="0.35">
      <c r="A199" s="74">
        <v>0</v>
      </c>
      <c r="B199" s="74">
        <v>0</v>
      </c>
      <c r="C199" s="74">
        <v>0</v>
      </c>
      <c r="D199" s="75">
        <v>0</v>
      </c>
      <c r="E199" s="76" t="e">
        <v>#DIV/0!</v>
      </c>
      <c r="F199" s="76" t="e">
        <v>#DIV/0!</v>
      </c>
      <c r="G199" s="76" t="e">
        <v>#DIV/0!</v>
      </c>
      <c r="H199" s="76" t="e">
        <v>#DIV/0!</v>
      </c>
      <c r="I199" s="76" t="e">
        <v>#DIV/0!</v>
      </c>
      <c r="J199" s="76" t="e">
        <v>#DIV/0!</v>
      </c>
      <c r="K199" s="76" t="e">
        <v>#DIV/0!</v>
      </c>
      <c r="L199" s="76" t="e">
        <v>#DIV/0!</v>
      </c>
      <c r="M199" s="76" t="e">
        <v>#DIV/0!</v>
      </c>
      <c r="N199" s="76" t="e">
        <v>#DIV/0!</v>
      </c>
      <c r="O199" s="76" t="e">
        <v>#DIV/0!</v>
      </c>
    </row>
    <row r="200" spans="1:15" ht="17" x14ac:dyDescent="0.35">
      <c r="A200" s="74">
        <v>0</v>
      </c>
      <c r="B200" s="74">
        <v>0</v>
      </c>
      <c r="C200" s="74">
        <v>0</v>
      </c>
      <c r="D200" s="75">
        <v>0</v>
      </c>
      <c r="E200" s="76" t="e">
        <v>#DIV/0!</v>
      </c>
      <c r="F200" s="76" t="e">
        <v>#DIV/0!</v>
      </c>
      <c r="G200" s="76" t="e">
        <v>#DIV/0!</v>
      </c>
      <c r="H200" s="76" t="e">
        <v>#DIV/0!</v>
      </c>
      <c r="I200" s="76" t="e">
        <v>#DIV/0!</v>
      </c>
      <c r="J200" s="76" t="e">
        <v>#DIV/0!</v>
      </c>
      <c r="K200" s="76" t="e">
        <v>#DIV/0!</v>
      </c>
      <c r="L200" s="76" t="e">
        <v>#DIV/0!</v>
      </c>
      <c r="M200" s="76" t="e">
        <v>#DIV/0!</v>
      </c>
      <c r="N200" s="76" t="e">
        <v>#DIV/0!</v>
      </c>
      <c r="O200" s="76" t="e">
        <v>#DIV/0!</v>
      </c>
    </row>
    <row r="201" spans="1:15" ht="17" x14ac:dyDescent="0.35">
      <c r="A201" s="74">
        <v>0</v>
      </c>
      <c r="B201" s="74">
        <v>0</v>
      </c>
      <c r="C201" s="74">
        <v>0</v>
      </c>
      <c r="D201" s="75">
        <v>0</v>
      </c>
      <c r="E201" s="76" t="e">
        <v>#DIV/0!</v>
      </c>
      <c r="F201" s="76" t="e">
        <v>#DIV/0!</v>
      </c>
      <c r="G201" s="76" t="e">
        <v>#DIV/0!</v>
      </c>
      <c r="H201" s="76" t="e">
        <v>#DIV/0!</v>
      </c>
      <c r="I201" s="76" t="e">
        <v>#DIV/0!</v>
      </c>
      <c r="J201" s="76" t="e">
        <v>#DIV/0!</v>
      </c>
      <c r="K201" s="76" t="e">
        <v>#DIV/0!</v>
      </c>
      <c r="L201" s="76" t="e">
        <v>#DIV/0!</v>
      </c>
      <c r="M201" s="76" t="e">
        <v>#DIV/0!</v>
      </c>
      <c r="N201" s="76" t="e">
        <v>#DIV/0!</v>
      </c>
      <c r="O201" s="76" t="e">
        <v>#DIV/0!</v>
      </c>
    </row>
    <row r="202" spans="1:15" ht="17" x14ac:dyDescent="0.35">
      <c r="A202" s="74">
        <v>0</v>
      </c>
      <c r="B202" s="74">
        <v>0</v>
      </c>
      <c r="C202" s="74">
        <v>0</v>
      </c>
      <c r="D202" s="75">
        <v>0</v>
      </c>
      <c r="E202" s="76" t="e">
        <v>#DIV/0!</v>
      </c>
      <c r="F202" s="76" t="e">
        <v>#DIV/0!</v>
      </c>
      <c r="G202" s="76" t="e">
        <v>#DIV/0!</v>
      </c>
      <c r="H202" s="76" t="e">
        <v>#DIV/0!</v>
      </c>
      <c r="I202" s="76" t="e">
        <v>#DIV/0!</v>
      </c>
      <c r="J202" s="76" t="e">
        <v>#DIV/0!</v>
      </c>
      <c r="K202" s="76" t="e">
        <v>#DIV/0!</v>
      </c>
      <c r="L202" s="76" t="e">
        <v>#DIV/0!</v>
      </c>
      <c r="M202" s="76" t="e">
        <v>#DIV/0!</v>
      </c>
      <c r="N202" s="76" t="e">
        <v>#DIV/0!</v>
      </c>
      <c r="O202" s="76" t="e">
        <v>#DIV/0!</v>
      </c>
    </row>
    <row r="203" spans="1:15" ht="17" x14ac:dyDescent="0.35">
      <c r="A203" s="74">
        <v>0</v>
      </c>
      <c r="B203" s="74">
        <v>0</v>
      </c>
      <c r="C203" s="74">
        <v>0</v>
      </c>
      <c r="D203" s="75">
        <v>0</v>
      </c>
      <c r="E203" s="76" t="e">
        <v>#DIV/0!</v>
      </c>
      <c r="F203" s="76" t="e">
        <v>#DIV/0!</v>
      </c>
      <c r="G203" s="76" t="e">
        <v>#DIV/0!</v>
      </c>
      <c r="H203" s="76" t="e">
        <v>#DIV/0!</v>
      </c>
      <c r="I203" s="76" t="e">
        <v>#DIV/0!</v>
      </c>
      <c r="J203" s="76" t="e">
        <v>#DIV/0!</v>
      </c>
      <c r="K203" s="76" t="e">
        <v>#DIV/0!</v>
      </c>
      <c r="L203" s="76" t="e">
        <v>#DIV/0!</v>
      </c>
      <c r="M203" s="76" t="e">
        <v>#DIV/0!</v>
      </c>
      <c r="N203" s="76" t="e">
        <v>#DIV/0!</v>
      </c>
      <c r="O203" s="76" t="e">
        <v>#DIV/0!</v>
      </c>
    </row>
    <row r="204" spans="1:15" ht="17" x14ac:dyDescent="0.35">
      <c r="A204" s="74">
        <v>0</v>
      </c>
      <c r="B204" s="74">
        <v>0</v>
      </c>
      <c r="C204" s="74">
        <v>0</v>
      </c>
      <c r="D204" s="75">
        <v>0</v>
      </c>
      <c r="E204" s="76" t="e">
        <v>#DIV/0!</v>
      </c>
      <c r="F204" s="76" t="e">
        <v>#DIV/0!</v>
      </c>
      <c r="G204" s="76" t="e">
        <v>#DIV/0!</v>
      </c>
      <c r="H204" s="76" t="e">
        <v>#DIV/0!</v>
      </c>
      <c r="I204" s="76" t="e">
        <v>#DIV/0!</v>
      </c>
      <c r="J204" s="76" t="e">
        <v>#DIV/0!</v>
      </c>
      <c r="K204" s="76" t="e">
        <v>#DIV/0!</v>
      </c>
      <c r="L204" s="76" t="e">
        <v>#DIV/0!</v>
      </c>
      <c r="M204" s="76" t="e">
        <v>#DIV/0!</v>
      </c>
      <c r="N204" s="76" t="e">
        <v>#DIV/0!</v>
      </c>
      <c r="O204" s="76" t="e">
        <v>#DIV/0!</v>
      </c>
    </row>
    <row r="205" spans="1:15" ht="17" x14ac:dyDescent="0.35">
      <c r="A205" s="74">
        <v>0</v>
      </c>
      <c r="B205" s="74">
        <v>0</v>
      </c>
      <c r="C205" s="74">
        <v>0</v>
      </c>
      <c r="D205" s="75">
        <v>0</v>
      </c>
      <c r="E205" s="76" t="e">
        <v>#DIV/0!</v>
      </c>
      <c r="F205" s="76" t="e">
        <v>#DIV/0!</v>
      </c>
      <c r="G205" s="76" t="e">
        <v>#DIV/0!</v>
      </c>
      <c r="H205" s="76" t="e">
        <v>#DIV/0!</v>
      </c>
      <c r="I205" s="76" t="e">
        <v>#DIV/0!</v>
      </c>
      <c r="J205" s="76" t="e">
        <v>#DIV/0!</v>
      </c>
      <c r="K205" s="76" t="e">
        <v>#DIV/0!</v>
      </c>
      <c r="L205" s="76" t="e">
        <v>#DIV/0!</v>
      </c>
      <c r="M205" s="76" t="e">
        <v>#DIV/0!</v>
      </c>
      <c r="N205" s="76" t="e">
        <v>#DIV/0!</v>
      </c>
      <c r="O205" s="76" t="e">
        <v>#DIV/0!</v>
      </c>
    </row>
    <row r="206" spans="1:15" ht="17" x14ac:dyDescent="0.35">
      <c r="A206" s="74">
        <v>0</v>
      </c>
      <c r="B206" s="74">
        <v>0</v>
      </c>
      <c r="C206" s="74">
        <v>0</v>
      </c>
      <c r="D206" s="75">
        <v>0</v>
      </c>
      <c r="E206" s="76" t="e">
        <v>#DIV/0!</v>
      </c>
      <c r="F206" s="76" t="e">
        <v>#DIV/0!</v>
      </c>
      <c r="G206" s="76" t="e">
        <v>#DIV/0!</v>
      </c>
      <c r="H206" s="76" t="e">
        <v>#DIV/0!</v>
      </c>
      <c r="I206" s="76" t="e">
        <v>#DIV/0!</v>
      </c>
      <c r="J206" s="76" t="e">
        <v>#DIV/0!</v>
      </c>
      <c r="K206" s="76" t="e">
        <v>#DIV/0!</v>
      </c>
      <c r="L206" s="76" t="e">
        <v>#DIV/0!</v>
      </c>
      <c r="M206" s="76" t="e">
        <v>#DIV/0!</v>
      </c>
      <c r="N206" s="76" t="e">
        <v>#DIV/0!</v>
      </c>
      <c r="O206" s="76" t="e">
        <v>#DIV/0!</v>
      </c>
    </row>
    <row r="207" spans="1:15" ht="17" x14ac:dyDescent="0.35">
      <c r="A207" s="74">
        <v>0</v>
      </c>
      <c r="B207" s="74">
        <v>0</v>
      </c>
      <c r="C207" s="74">
        <v>0</v>
      </c>
      <c r="D207" s="75">
        <v>0</v>
      </c>
      <c r="E207" s="76" t="e">
        <v>#DIV/0!</v>
      </c>
      <c r="F207" s="76" t="e">
        <v>#DIV/0!</v>
      </c>
      <c r="G207" s="76" t="e">
        <v>#DIV/0!</v>
      </c>
      <c r="H207" s="76" t="e">
        <v>#DIV/0!</v>
      </c>
      <c r="I207" s="76" t="e">
        <v>#DIV/0!</v>
      </c>
      <c r="J207" s="76" t="e">
        <v>#DIV/0!</v>
      </c>
      <c r="K207" s="76" t="e">
        <v>#DIV/0!</v>
      </c>
      <c r="L207" s="76" t="e">
        <v>#DIV/0!</v>
      </c>
      <c r="M207" s="76" t="e">
        <v>#DIV/0!</v>
      </c>
      <c r="N207" s="76" t="e">
        <v>#DIV/0!</v>
      </c>
      <c r="O207" s="76" t="e">
        <v>#DIV/0!</v>
      </c>
    </row>
    <row r="208" spans="1:15" ht="17" x14ac:dyDescent="0.35">
      <c r="A208" s="74">
        <v>0</v>
      </c>
      <c r="B208" s="74">
        <v>0</v>
      </c>
      <c r="C208" s="74">
        <v>0</v>
      </c>
      <c r="D208" s="75">
        <v>0</v>
      </c>
      <c r="E208" s="76" t="e">
        <v>#DIV/0!</v>
      </c>
      <c r="F208" s="76" t="e">
        <v>#DIV/0!</v>
      </c>
      <c r="G208" s="76" t="e">
        <v>#DIV/0!</v>
      </c>
      <c r="H208" s="76" t="e">
        <v>#DIV/0!</v>
      </c>
      <c r="I208" s="76" t="e">
        <v>#DIV/0!</v>
      </c>
      <c r="J208" s="76" t="e">
        <v>#DIV/0!</v>
      </c>
      <c r="K208" s="76" t="e">
        <v>#DIV/0!</v>
      </c>
      <c r="L208" s="76" t="e">
        <v>#DIV/0!</v>
      </c>
      <c r="M208" s="76" t="e">
        <v>#DIV/0!</v>
      </c>
      <c r="N208" s="76" t="e">
        <v>#DIV/0!</v>
      </c>
      <c r="O208" s="76" t="e">
        <v>#DIV/0!</v>
      </c>
    </row>
    <row r="209" spans="1:15" ht="17" x14ac:dyDescent="0.35">
      <c r="A209" s="74">
        <v>0</v>
      </c>
      <c r="B209" s="74">
        <v>0</v>
      </c>
      <c r="C209" s="74">
        <v>0</v>
      </c>
      <c r="D209" s="75">
        <v>0</v>
      </c>
      <c r="E209" s="76" t="e">
        <v>#DIV/0!</v>
      </c>
      <c r="F209" s="76" t="e">
        <v>#DIV/0!</v>
      </c>
      <c r="G209" s="76" t="e">
        <v>#DIV/0!</v>
      </c>
      <c r="H209" s="76" t="e">
        <v>#DIV/0!</v>
      </c>
      <c r="I209" s="76" t="e">
        <v>#DIV/0!</v>
      </c>
      <c r="J209" s="76" t="e">
        <v>#DIV/0!</v>
      </c>
      <c r="K209" s="76" t="e">
        <v>#DIV/0!</v>
      </c>
      <c r="L209" s="76" t="e">
        <v>#DIV/0!</v>
      </c>
      <c r="M209" s="76" t="e">
        <v>#DIV/0!</v>
      </c>
      <c r="N209" s="76" t="e">
        <v>#DIV/0!</v>
      </c>
      <c r="O209" s="76" t="e">
        <v>#DIV/0!</v>
      </c>
    </row>
    <row r="210" spans="1:15" ht="17" x14ac:dyDescent="0.35">
      <c r="A210" s="74">
        <v>0</v>
      </c>
      <c r="B210" s="74">
        <v>0</v>
      </c>
      <c r="C210" s="74">
        <v>0</v>
      </c>
      <c r="D210" s="75">
        <v>0</v>
      </c>
      <c r="E210" s="76" t="e">
        <v>#DIV/0!</v>
      </c>
      <c r="F210" s="76" t="e">
        <v>#DIV/0!</v>
      </c>
      <c r="G210" s="76" t="e">
        <v>#DIV/0!</v>
      </c>
      <c r="H210" s="76" t="e">
        <v>#DIV/0!</v>
      </c>
      <c r="I210" s="76" t="e">
        <v>#DIV/0!</v>
      </c>
      <c r="J210" s="76" t="e">
        <v>#DIV/0!</v>
      </c>
      <c r="K210" s="76" t="e">
        <v>#DIV/0!</v>
      </c>
      <c r="L210" s="76" t="e">
        <v>#DIV/0!</v>
      </c>
      <c r="M210" s="76" t="e">
        <v>#DIV/0!</v>
      </c>
      <c r="N210" s="76" t="e">
        <v>#DIV/0!</v>
      </c>
      <c r="O210" s="76" t="e">
        <v>#DIV/0!</v>
      </c>
    </row>
    <row r="211" spans="1:15" ht="17" x14ac:dyDescent="0.35">
      <c r="A211" s="74">
        <v>0</v>
      </c>
      <c r="B211" s="74">
        <v>0</v>
      </c>
      <c r="C211" s="74">
        <v>0</v>
      </c>
      <c r="D211" s="75">
        <v>0</v>
      </c>
      <c r="E211" s="76" t="e">
        <v>#DIV/0!</v>
      </c>
      <c r="F211" s="76" t="e">
        <v>#DIV/0!</v>
      </c>
      <c r="G211" s="76" t="e">
        <v>#DIV/0!</v>
      </c>
      <c r="H211" s="76" t="e">
        <v>#DIV/0!</v>
      </c>
      <c r="I211" s="76" t="e">
        <v>#DIV/0!</v>
      </c>
      <c r="J211" s="76" t="e">
        <v>#DIV/0!</v>
      </c>
      <c r="K211" s="76" t="e">
        <v>#DIV/0!</v>
      </c>
      <c r="L211" s="76" t="e">
        <v>#DIV/0!</v>
      </c>
      <c r="M211" s="76" t="e">
        <v>#DIV/0!</v>
      </c>
      <c r="N211" s="76" t="e">
        <v>#DIV/0!</v>
      </c>
      <c r="O211" s="76" t="e">
        <v>#DIV/0!</v>
      </c>
    </row>
    <row r="212" spans="1:15" ht="17" x14ac:dyDescent="0.35">
      <c r="A212" s="74">
        <v>0</v>
      </c>
      <c r="B212" s="74">
        <v>0</v>
      </c>
      <c r="C212" s="74">
        <v>0</v>
      </c>
      <c r="D212" s="75">
        <v>0</v>
      </c>
      <c r="E212" s="76" t="e">
        <v>#DIV/0!</v>
      </c>
      <c r="F212" s="76" t="e">
        <v>#DIV/0!</v>
      </c>
      <c r="G212" s="76" t="e">
        <v>#DIV/0!</v>
      </c>
      <c r="H212" s="76" t="e">
        <v>#DIV/0!</v>
      </c>
      <c r="I212" s="76" t="e">
        <v>#DIV/0!</v>
      </c>
      <c r="J212" s="76" t="e">
        <v>#DIV/0!</v>
      </c>
      <c r="K212" s="76" t="e">
        <v>#DIV/0!</v>
      </c>
      <c r="L212" s="76" t="e">
        <v>#DIV/0!</v>
      </c>
      <c r="M212" s="76" t="e">
        <v>#DIV/0!</v>
      </c>
      <c r="N212" s="76" t="e">
        <v>#DIV/0!</v>
      </c>
      <c r="O212" s="76" t="e">
        <v>#DIV/0!</v>
      </c>
    </row>
    <row r="213" spans="1:15" ht="17" x14ac:dyDescent="0.35">
      <c r="A213" s="74">
        <v>0</v>
      </c>
      <c r="B213" s="74">
        <v>0</v>
      </c>
      <c r="C213" s="74">
        <v>0</v>
      </c>
      <c r="D213" s="75">
        <v>0</v>
      </c>
      <c r="E213" s="76" t="e">
        <v>#DIV/0!</v>
      </c>
      <c r="F213" s="76" t="e">
        <v>#DIV/0!</v>
      </c>
      <c r="G213" s="76" t="e">
        <v>#DIV/0!</v>
      </c>
      <c r="H213" s="76" t="e">
        <v>#DIV/0!</v>
      </c>
      <c r="I213" s="76" t="e">
        <v>#DIV/0!</v>
      </c>
      <c r="J213" s="76" t="e">
        <v>#DIV/0!</v>
      </c>
      <c r="K213" s="76" t="e">
        <v>#DIV/0!</v>
      </c>
      <c r="L213" s="76" t="e">
        <v>#DIV/0!</v>
      </c>
      <c r="M213" s="76" t="e">
        <v>#DIV/0!</v>
      </c>
      <c r="N213" s="76" t="e">
        <v>#DIV/0!</v>
      </c>
      <c r="O213" s="76" t="e">
        <v>#DIV/0!</v>
      </c>
    </row>
    <row r="214" spans="1:15" ht="17" x14ac:dyDescent="0.35">
      <c r="A214" s="74">
        <v>0</v>
      </c>
      <c r="B214" s="74">
        <v>0</v>
      </c>
      <c r="C214" s="74">
        <v>0</v>
      </c>
      <c r="D214" s="75">
        <v>0</v>
      </c>
      <c r="E214" s="76" t="e">
        <v>#DIV/0!</v>
      </c>
      <c r="F214" s="76" t="e">
        <v>#DIV/0!</v>
      </c>
      <c r="G214" s="76" t="e">
        <v>#DIV/0!</v>
      </c>
      <c r="H214" s="76" t="e">
        <v>#DIV/0!</v>
      </c>
      <c r="I214" s="76" t="e">
        <v>#DIV/0!</v>
      </c>
      <c r="J214" s="76" t="e">
        <v>#DIV/0!</v>
      </c>
      <c r="K214" s="76" t="e">
        <v>#DIV/0!</v>
      </c>
      <c r="L214" s="76" t="e">
        <v>#DIV/0!</v>
      </c>
      <c r="M214" s="76" t="e">
        <v>#DIV/0!</v>
      </c>
      <c r="N214" s="76" t="e">
        <v>#DIV/0!</v>
      </c>
      <c r="O214" s="76" t="e">
        <v>#DIV/0!</v>
      </c>
    </row>
    <row r="215" spans="1:15" ht="17" x14ac:dyDescent="0.35">
      <c r="A215" s="74">
        <v>0</v>
      </c>
      <c r="B215" s="74">
        <v>0</v>
      </c>
      <c r="C215" s="74">
        <v>0</v>
      </c>
      <c r="D215" s="75">
        <v>0</v>
      </c>
      <c r="E215" s="76" t="e">
        <v>#DIV/0!</v>
      </c>
      <c r="F215" s="76" t="e">
        <v>#DIV/0!</v>
      </c>
      <c r="G215" s="76" t="e">
        <v>#DIV/0!</v>
      </c>
      <c r="H215" s="76" t="e">
        <v>#DIV/0!</v>
      </c>
      <c r="I215" s="76" t="e">
        <v>#DIV/0!</v>
      </c>
      <c r="J215" s="76" t="e">
        <v>#DIV/0!</v>
      </c>
      <c r="K215" s="76" t="e">
        <v>#DIV/0!</v>
      </c>
      <c r="L215" s="76" t="e">
        <v>#DIV/0!</v>
      </c>
      <c r="M215" s="76" t="e">
        <v>#DIV/0!</v>
      </c>
      <c r="N215" s="76" t="e">
        <v>#DIV/0!</v>
      </c>
      <c r="O215" s="76" t="e">
        <v>#DIV/0!</v>
      </c>
    </row>
    <row r="216" spans="1:15" ht="17" x14ac:dyDescent="0.35">
      <c r="A216" s="74">
        <v>0</v>
      </c>
      <c r="B216" s="74">
        <v>0</v>
      </c>
      <c r="C216" s="74">
        <v>0</v>
      </c>
      <c r="D216" s="75">
        <v>0</v>
      </c>
      <c r="E216" s="76" t="e">
        <v>#DIV/0!</v>
      </c>
      <c r="F216" s="76" t="e">
        <v>#DIV/0!</v>
      </c>
      <c r="G216" s="76" t="e">
        <v>#DIV/0!</v>
      </c>
      <c r="H216" s="76" t="e">
        <v>#DIV/0!</v>
      </c>
      <c r="I216" s="76" t="e">
        <v>#DIV/0!</v>
      </c>
      <c r="J216" s="76" t="e">
        <v>#DIV/0!</v>
      </c>
      <c r="K216" s="76" t="e">
        <v>#DIV/0!</v>
      </c>
      <c r="L216" s="76" t="e">
        <v>#DIV/0!</v>
      </c>
      <c r="M216" s="76" t="e">
        <v>#DIV/0!</v>
      </c>
      <c r="N216" s="76" t="e">
        <v>#DIV/0!</v>
      </c>
      <c r="O216" s="76" t="e">
        <v>#DIV/0!</v>
      </c>
    </row>
    <row r="217" spans="1:15" ht="17" x14ac:dyDescent="0.35">
      <c r="A217" s="74">
        <v>0</v>
      </c>
      <c r="B217" s="74">
        <v>0</v>
      </c>
      <c r="C217" s="74">
        <v>0</v>
      </c>
      <c r="D217" s="75">
        <v>0</v>
      </c>
      <c r="E217" s="76" t="e">
        <v>#DIV/0!</v>
      </c>
      <c r="F217" s="76" t="e">
        <v>#DIV/0!</v>
      </c>
      <c r="G217" s="76" t="e">
        <v>#DIV/0!</v>
      </c>
      <c r="H217" s="76" t="e">
        <v>#DIV/0!</v>
      </c>
      <c r="I217" s="76" t="e">
        <v>#DIV/0!</v>
      </c>
      <c r="J217" s="76" t="e">
        <v>#DIV/0!</v>
      </c>
      <c r="K217" s="76" t="e">
        <v>#DIV/0!</v>
      </c>
      <c r="L217" s="76" t="e">
        <v>#DIV/0!</v>
      </c>
      <c r="M217" s="76" t="e">
        <v>#DIV/0!</v>
      </c>
      <c r="N217" s="76" t="e">
        <v>#DIV/0!</v>
      </c>
      <c r="O217" s="76" t="e">
        <v>#DIV/0!</v>
      </c>
    </row>
    <row r="218" spans="1:15" ht="17" x14ac:dyDescent="0.35">
      <c r="A218" s="74">
        <v>0</v>
      </c>
      <c r="B218" s="74">
        <v>0</v>
      </c>
      <c r="C218" s="74">
        <v>0</v>
      </c>
      <c r="D218" s="75">
        <v>0</v>
      </c>
      <c r="E218" s="76" t="e">
        <v>#DIV/0!</v>
      </c>
      <c r="F218" s="76" t="e">
        <v>#DIV/0!</v>
      </c>
      <c r="G218" s="76" t="e">
        <v>#DIV/0!</v>
      </c>
      <c r="H218" s="76" t="e">
        <v>#DIV/0!</v>
      </c>
      <c r="I218" s="76" t="e">
        <v>#DIV/0!</v>
      </c>
      <c r="J218" s="76" t="e">
        <v>#DIV/0!</v>
      </c>
      <c r="K218" s="76" t="e">
        <v>#DIV/0!</v>
      </c>
      <c r="L218" s="76" t="e">
        <v>#DIV/0!</v>
      </c>
      <c r="M218" s="76" t="e">
        <v>#DIV/0!</v>
      </c>
      <c r="N218" s="76" t="e">
        <v>#DIV/0!</v>
      </c>
      <c r="O218" s="76" t="e">
        <v>#DIV/0!</v>
      </c>
    </row>
    <row r="219" spans="1:15" ht="17" x14ac:dyDescent="0.35">
      <c r="A219" s="74">
        <v>0</v>
      </c>
      <c r="B219" s="74">
        <v>0</v>
      </c>
      <c r="C219" s="74">
        <v>0</v>
      </c>
      <c r="D219" s="75">
        <v>0</v>
      </c>
      <c r="E219" s="76" t="e">
        <v>#DIV/0!</v>
      </c>
      <c r="F219" s="76" t="e">
        <v>#DIV/0!</v>
      </c>
      <c r="G219" s="76" t="e">
        <v>#DIV/0!</v>
      </c>
      <c r="H219" s="76" t="e">
        <v>#DIV/0!</v>
      </c>
      <c r="I219" s="76" t="e">
        <v>#DIV/0!</v>
      </c>
      <c r="J219" s="76" t="e">
        <v>#DIV/0!</v>
      </c>
      <c r="K219" s="76" t="e">
        <v>#DIV/0!</v>
      </c>
      <c r="L219" s="76" t="e">
        <v>#DIV/0!</v>
      </c>
      <c r="M219" s="76" t="e">
        <v>#DIV/0!</v>
      </c>
      <c r="N219" s="76" t="e">
        <v>#DIV/0!</v>
      </c>
      <c r="O219" s="76" t="e">
        <v>#DIV/0!</v>
      </c>
    </row>
    <row r="220" spans="1:15" ht="17" x14ac:dyDescent="0.35">
      <c r="A220" s="74">
        <v>0</v>
      </c>
      <c r="B220" s="74">
        <v>0</v>
      </c>
      <c r="C220" s="74">
        <v>0</v>
      </c>
      <c r="D220" s="75">
        <v>0</v>
      </c>
      <c r="E220" s="76" t="e">
        <v>#DIV/0!</v>
      </c>
      <c r="F220" s="76" t="e">
        <v>#DIV/0!</v>
      </c>
      <c r="G220" s="76" t="e">
        <v>#DIV/0!</v>
      </c>
      <c r="H220" s="76" t="e">
        <v>#DIV/0!</v>
      </c>
      <c r="I220" s="76" t="e">
        <v>#DIV/0!</v>
      </c>
      <c r="J220" s="76" t="e">
        <v>#DIV/0!</v>
      </c>
      <c r="K220" s="76" t="e">
        <v>#DIV/0!</v>
      </c>
      <c r="L220" s="76" t="e">
        <v>#DIV/0!</v>
      </c>
      <c r="M220" s="76" t="e">
        <v>#DIV/0!</v>
      </c>
      <c r="N220" s="76" t="e">
        <v>#DIV/0!</v>
      </c>
      <c r="O220" s="76" t="e">
        <v>#DIV/0!</v>
      </c>
    </row>
    <row r="221" spans="1:15" ht="17" x14ac:dyDescent="0.35">
      <c r="A221" s="74">
        <v>0</v>
      </c>
      <c r="B221" s="74">
        <v>0</v>
      </c>
      <c r="C221" s="74">
        <v>0</v>
      </c>
      <c r="D221" s="75">
        <v>0</v>
      </c>
      <c r="E221" s="76" t="e">
        <v>#DIV/0!</v>
      </c>
      <c r="F221" s="76" t="e">
        <v>#DIV/0!</v>
      </c>
      <c r="G221" s="76" t="e">
        <v>#DIV/0!</v>
      </c>
      <c r="H221" s="76" t="e">
        <v>#DIV/0!</v>
      </c>
      <c r="I221" s="76" t="e">
        <v>#DIV/0!</v>
      </c>
      <c r="J221" s="76" t="e">
        <v>#DIV/0!</v>
      </c>
      <c r="K221" s="76" t="e">
        <v>#DIV/0!</v>
      </c>
      <c r="L221" s="76" t="e">
        <v>#DIV/0!</v>
      </c>
      <c r="M221" s="76" t="e">
        <v>#DIV/0!</v>
      </c>
      <c r="N221" s="76" t="e">
        <v>#DIV/0!</v>
      </c>
      <c r="O221" s="76" t="e">
        <v>#DIV/0!</v>
      </c>
    </row>
    <row r="222" spans="1:15" ht="17" x14ac:dyDescent="0.35">
      <c r="A222" s="74">
        <v>0</v>
      </c>
      <c r="B222" s="74">
        <v>0</v>
      </c>
      <c r="C222" s="74">
        <v>0</v>
      </c>
      <c r="D222" s="75">
        <v>0</v>
      </c>
      <c r="E222" s="76" t="e">
        <v>#DIV/0!</v>
      </c>
      <c r="F222" s="76" t="e">
        <v>#DIV/0!</v>
      </c>
      <c r="G222" s="76" t="e">
        <v>#DIV/0!</v>
      </c>
      <c r="H222" s="76" t="e">
        <v>#DIV/0!</v>
      </c>
      <c r="I222" s="76" t="e">
        <v>#DIV/0!</v>
      </c>
      <c r="J222" s="76" t="e">
        <v>#DIV/0!</v>
      </c>
      <c r="K222" s="76" t="e">
        <v>#DIV/0!</v>
      </c>
      <c r="L222" s="76" t="e">
        <v>#DIV/0!</v>
      </c>
      <c r="M222" s="76" t="e">
        <v>#DIV/0!</v>
      </c>
      <c r="N222" s="76" t="e">
        <v>#DIV/0!</v>
      </c>
      <c r="O222" s="76" t="e">
        <v>#DIV/0!</v>
      </c>
    </row>
    <row r="223" spans="1:15" ht="17" x14ac:dyDescent="0.35">
      <c r="A223" s="74">
        <v>0</v>
      </c>
      <c r="B223" s="74">
        <v>0</v>
      </c>
      <c r="C223" s="74">
        <v>0</v>
      </c>
      <c r="D223" s="75">
        <v>0</v>
      </c>
      <c r="E223" s="76" t="e">
        <v>#DIV/0!</v>
      </c>
      <c r="F223" s="76" t="e">
        <v>#DIV/0!</v>
      </c>
      <c r="G223" s="76" t="e">
        <v>#DIV/0!</v>
      </c>
      <c r="H223" s="76" t="e">
        <v>#DIV/0!</v>
      </c>
      <c r="I223" s="76" t="e">
        <v>#DIV/0!</v>
      </c>
      <c r="J223" s="76" t="e">
        <v>#DIV/0!</v>
      </c>
      <c r="K223" s="76" t="e">
        <v>#DIV/0!</v>
      </c>
      <c r="L223" s="76" t="e">
        <v>#DIV/0!</v>
      </c>
      <c r="M223" s="76" t="e">
        <v>#DIV/0!</v>
      </c>
      <c r="N223" s="76" t="e">
        <v>#DIV/0!</v>
      </c>
      <c r="O223" s="76" t="e">
        <v>#DIV/0!</v>
      </c>
    </row>
    <row r="224" spans="1:15" ht="17" x14ac:dyDescent="0.35">
      <c r="A224" s="74">
        <v>0</v>
      </c>
      <c r="B224" s="74">
        <v>0</v>
      </c>
      <c r="C224" s="74">
        <v>0</v>
      </c>
      <c r="D224" s="75">
        <v>0</v>
      </c>
      <c r="E224" s="76" t="e">
        <v>#DIV/0!</v>
      </c>
      <c r="F224" s="76" t="e">
        <v>#DIV/0!</v>
      </c>
      <c r="G224" s="76" t="e">
        <v>#DIV/0!</v>
      </c>
      <c r="H224" s="76" t="e">
        <v>#DIV/0!</v>
      </c>
      <c r="I224" s="76" t="e">
        <v>#DIV/0!</v>
      </c>
      <c r="J224" s="76" t="e">
        <v>#DIV/0!</v>
      </c>
      <c r="K224" s="76" t="e">
        <v>#DIV/0!</v>
      </c>
      <c r="L224" s="76" t="e">
        <v>#DIV/0!</v>
      </c>
      <c r="M224" s="76" t="e">
        <v>#DIV/0!</v>
      </c>
      <c r="N224" s="76" t="e">
        <v>#DIV/0!</v>
      </c>
      <c r="O224" s="76" t="e">
        <v>#DIV/0!</v>
      </c>
    </row>
    <row r="225" spans="1:15" ht="17" x14ac:dyDescent="0.35">
      <c r="A225" s="74">
        <v>0</v>
      </c>
      <c r="B225" s="74">
        <v>0</v>
      </c>
      <c r="C225" s="74">
        <v>0</v>
      </c>
      <c r="D225" s="75">
        <v>0</v>
      </c>
      <c r="E225" s="76" t="e">
        <v>#DIV/0!</v>
      </c>
      <c r="F225" s="76" t="e">
        <v>#DIV/0!</v>
      </c>
      <c r="G225" s="76" t="e">
        <v>#DIV/0!</v>
      </c>
      <c r="H225" s="76" t="e">
        <v>#DIV/0!</v>
      </c>
      <c r="I225" s="76" t="e">
        <v>#DIV/0!</v>
      </c>
      <c r="J225" s="76" t="e">
        <v>#DIV/0!</v>
      </c>
      <c r="K225" s="76" t="e">
        <v>#DIV/0!</v>
      </c>
      <c r="L225" s="76" t="e">
        <v>#DIV/0!</v>
      </c>
      <c r="M225" s="76" t="e">
        <v>#DIV/0!</v>
      </c>
      <c r="N225" s="76" t="e">
        <v>#DIV/0!</v>
      </c>
      <c r="O225" s="76" t="e">
        <v>#DIV/0!</v>
      </c>
    </row>
    <row r="226" spans="1:15" ht="17" x14ac:dyDescent="0.35">
      <c r="A226" s="74">
        <v>0</v>
      </c>
      <c r="B226" s="74">
        <v>0</v>
      </c>
      <c r="C226" s="74">
        <v>0</v>
      </c>
      <c r="D226" s="75">
        <v>0</v>
      </c>
      <c r="E226" s="76" t="e">
        <v>#DIV/0!</v>
      </c>
      <c r="F226" s="76" t="e">
        <v>#DIV/0!</v>
      </c>
      <c r="G226" s="76" t="e">
        <v>#DIV/0!</v>
      </c>
      <c r="H226" s="76" t="e">
        <v>#DIV/0!</v>
      </c>
      <c r="I226" s="76" t="e">
        <v>#DIV/0!</v>
      </c>
      <c r="J226" s="76" t="e">
        <v>#DIV/0!</v>
      </c>
      <c r="K226" s="76" t="e">
        <v>#DIV/0!</v>
      </c>
      <c r="L226" s="76" t="e">
        <v>#DIV/0!</v>
      </c>
      <c r="M226" s="76" t="e">
        <v>#DIV/0!</v>
      </c>
      <c r="N226" s="76" t="e">
        <v>#DIV/0!</v>
      </c>
      <c r="O226" s="76" t="e">
        <v>#DIV/0!</v>
      </c>
    </row>
    <row r="227" spans="1:15" ht="17" x14ac:dyDescent="0.35">
      <c r="A227" s="74">
        <v>0</v>
      </c>
      <c r="B227" s="74">
        <v>0</v>
      </c>
      <c r="C227" s="74">
        <v>0</v>
      </c>
      <c r="D227" s="75">
        <v>0</v>
      </c>
      <c r="E227" s="76" t="e">
        <v>#DIV/0!</v>
      </c>
      <c r="F227" s="76" t="e">
        <v>#DIV/0!</v>
      </c>
      <c r="G227" s="76" t="e">
        <v>#DIV/0!</v>
      </c>
      <c r="H227" s="76" t="e">
        <v>#DIV/0!</v>
      </c>
      <c r="I227" s="76" t="e">
        <v>#DIV/0!</v>
      </c>
      <c r="J227" s="76" t="e">
        <v>#DIV/0!</v>
      </c>
      <c r="K227" s="76" t="e">
        <v>#DIV/0!</v>
      </c>
      <c r="L227" s="76" t="e">
        <v>#DIV/0!</v>
      </c>
      <c r="M227" s="76" t="e">
        <v>#DIV/0!</v>
      </c>
      <c r="N227" s="76" t="e">
        <v>#DIV/0!</v>
      </c>
      <c r="O227" s="76" t="e">
        <v>#DIV/0!</v>
      </c>
    </row>
    <row r="228" spans="1:15" ht="17" x14ac:dyDescent="0.35">
      <c r="A228" s="74">
        <v>0</v>
      </c>
      <c r="B228" s="74">
        <v>0</v>
      </c>
      <c r="C228" s="74">
        <v>0</v>
      </c>
      <c r="D228" s="75">
        <v>0</v>
      </c>
      <c r="E228" s="76" t="e">
        <v>#DIV/0!</v>
      </c>
      <c r="F228" s="76" t="e">
        <v>#DIV/0!</v>
      </c>
      <c r="G228" s="76" t="e">
        <v>#DIV/0!</v>
      </c>
      <c r="H228" s="76" t="e">
        <v>#DIV/0!</v>
      </c>
      <c r="I228" s="76" t="e">
        <v>#DIV/0!</v>
      </c>
      <c r="J228" s="76" t="e">
        <v>#DIV/0!</v>
      </c>
      <c r="K228" s="76" t="e">
        <v>#DIV/0!</v>
      </c>
      <c r="L228" s="76" t="e">
        <v>#DIV/0!</v>
      </c>
      <c r="M228" s="76" t="e">
        <v>#DIV/0!</v>
      </c>
      <c r="N228" s="76" t="e">
        <v>#DIV/0!</v>
      </c>
      <c r="O228" s="76" t="e">
        <v>#DIV/0!</v>
      </c>
    </row>
    <row r="229" spans="1:15" ht="17" x14ac:dyDescent="0.35">
      <c r="A229" s="74">
        <v>0</v>
      </c>
      <c r="B229" s="74">
        <v>0</v>
      </c>
      <c r="C229" s="74">
        <v>0</v>
      </c>
      <c r="D229" s="75">
        <v>0</v>
      </c>
      <c r="E229" s="76" t="e">
        <v>#DIV/0!</v>
      </c>
      <c r="F229" s="76" t="e">
        <v>#DIV/0!</v>
      </c>
      <c r="G229" s="76" t="e">
        <v>#DIV/0!</v>
      </c>
      <c r="H229" s="76" t="e">
        <v>#DIV/0!</v>
      </c>
      <c r="I229" s="76" t="e">
        <v>#DIV/0!</v>
      </c>
      <c r="J229" s="76" t="e">
        <v>#DIV/0!</v>
      </c>
      <c r="K229" s="76" t="e">
        <v>#DIV/0!</v>
      </c>
      <c r="L229" s="76" t="e">
        <v>#DIV/0!</v>
      </c>
      <c r="M229" s="76" t="e">
        <v>#DIV/0!</v>
      </c>
      <c r="N229" s="76" t="e">
        <v>#DIV/0!</v>
      </c>
      <c r="O229" s="76" t="e">
        <v>#DIV/0!</v>
      </c>
    </row>
    <row r="230" spans="1:15" ht="17" x14ac:dyDescent="0.35">
      <c r="A230" s="74">
        <v>0</v>
      </c>
      <c r="B230" s="74">
        <v>0</v>
      </c>
      <c r="C230" s="74">
        <v>0</v>
      </c>
      <c r="D230" s="75">
        <v>0</v>
      </c>
      <c r="E230" s="76" t="e">
        <v>#DIV/0!</v>
      </c>
      <c r="F230" s="76" t="e">
        <v>#DIV/0!</v>
      </c>
      <c r="G230" s="76" t="e">
        <v>#DIV/0!</v>
      </c>
      <c r="H230" s="76" t="e">
        <v>#DIV/0!</v>
      </c>
      <c r="I230" s="76" t="e">
        <v>#DIV/0!</v>
      </c>
      <c r="J230" s="76" t="e">
        <v>#DIV/0!</v>
      </c>
      <c r="K230" s="76" t="e">
        <v>#DIV/0!</v>
      </c>
      <c r="L230" s="76" t="e">
        <v>#DIV/0!</v>
      </c>
      <c r="M230" s="76" t="e">
        <v>#DIV/0!</v>
      </c>
      <c r="N230" s="76" t="e">
        <v>#DIV/0!</v>
      </c>
      <c r="O230" s="76" t="e">
        <v>#DIV/0!</v>
      </c>
    </row>
    <row r="231" spans="1:15" ht="17" x14ac:dyDescent="0.35">
      <c r="A231" s="74">
        <v>0</v>
      </c>
      <c r="B231" s="74">
        <v>0</v>
      </c>
      <c r="C231" s="74">
        <v>0</v>
      </c>
      <c r="D231" s="75">
        <v>0</v>
      </c>
      <c r="E231" s="76" t="e">
        <v>#DIV/0!</v>
      </c>
      <c r="F231" s="76" t="e">
        <v>#DIV/0!</v>
      </c>
      <c r="G231" s="76" t="e">
        <v>#DIV/0!</v>
      </c>
      <c r="H231" s="76" t="e">
        <v>#DIV/0!</v>
      </c>
      <c r="I231" s="76" t="e">
        <v>#DIV/0!</v>
      </c>
      <c r="J231" s="76" t="e">
        <v>#DIV/0!</v>
      </c>
      <c r="K231" s="76" t="e">
        <v>#DIV/0!</v>
      </c>
      <c r="L231" s="76" t="e">
        <v>#DIV/0!</v>
      </c>
      <c r="M231" s="76" t="e">
        <v>#DIV/0!</v>
      </c>
      <c r="N231" s="76" t="e">
        <v>#DIV/0!</v>
      </c>
      <c r="O231" s="76" t="e">
        <v>#DIV/0!</v>
      </c>
    </row>
    <row r="232" spans="1:15" ht="17" x14ac:dyDescent="0.35">
      <c r="A232" s="74">
        <v>0</v>
      </c>
      <c r="B232" s="74">
        <v>0</v>
      </c>
      <c r="C232" s="74">
        <v>0</v>
      </c>
      <c r="D232" s="75">
        <v>0</v>
      </c>
      <c r="E232" s="76" t="e">
        <v>#DIV/0!</v>
      </c>
      <c r="F232" s="76" t="e">
        <v>#DIV/0!</v>
      </c>
      <c r="G232" s="76" t="e">
        <v>#DIV/0!</v>
      </c>
      <c r="H232" s="76" t="e">
        <v>#DIV/0!</v>
      </c>
      <c r="I232" s="76" t="e">
        <v>#DIV/0!</v>
      </c>
      <c r="J232" s="76" t="e">
        <v>#DIV/0!</v>
      </c>
      <c r="K232" s="76" t="e">
        <v>#DIV/0!</v>
      </c>
      <c r="L232" s="76" t="e">
        <v>#DIV/0!</v>
      </c>
      <c r="M232" s="76" t="e">
        <v>#DIV/0!</v>
      </c>
      <c r="N232" s="76" t="e">
        <v>#DIV/0!</v>
      </c>
      <c r="O232" s="76" t="e">
        <v>#DIV/0!</v>
      </c>
    </row>
    <row r="233" spans="1:15" ht="17" x14ac:dyDescent="0.35">
      <c r="A233" s="74">
        <v>0</v>
      </c>
      <c r="B233" s="74">
        <v>0</v>
      </c>
      <c r="C233" s="74">
        <v>0</v>
      </c>
      <c r="D233" s="75">
        <v>0</v>
      </c>
      <c r="E233" s="76" t="e">
        <v>#DIV/0!</v>
      </c>
      <c r="F233" s="76" t="e">
        <v>#DIV/0!</v>
      </c>
      <c r="G233" s="76" t="e">
        <v>#DIV/0!</v>
      </c>
      <c r="H233" s="76" t="e">
        <v>#DIV/0!</v>
      </c>
      <c r="I233" s="76" t="e">
        <v>#DIV/0!</v>
      </c>
      <c r="J233" s="76" t="e">
        <v>#DIV/0!</v>
      </c>
      <c r="K233" s="76" t="e">
        <v>#DIV/0!</v>
      </c>
      <c r="L233" s="76" t="e">
        <v>#DIV/0!</v>
      </c>
      <c r="M233" s="76" t="e">
        <v>#DIV/0!</v>
      </c>
      <c r="N233" s="76" t="e">
        <v>#DIV/0!</v>
      </c>
      <c r="O233" s="76" t="e">
        <v>#DIV/0!</v>
      </c>
    </row>
    <row r="234" spans="1:15" ht="17" x14ac:dyDescent="0.35">
      <c r="A234" s="74">
        <v>0</v>
      </c>
      <c r="B234" s="74">
        <v>0</v>
      </c>
      <c r="C234" s="74">
        <v>0</v>
      </c>
      <c r="D234" s="75">
        <v>0</v>
      </c>
      <c r="E234" s="76" t="e">
        <v>#DIV/0!</v>
      </c>
      <c r="F234" s="76" t="e">
        <v>#DIV/0!</v>
      </c>
      <c r="G234" s="76" t="e">
        <v>#DIV/0!</v>
      </c>
      <c r="H234" s="76" t="e">
        <v>#DIV/0!</v>
      </c>
      <c r="I234" s="76" t="e">
        <v>#DIV/0!</v>
      </c>
      <c r="J234" s="76" t="e">
        <v>#DIV/0!</v>
      </c>
      <c r="K234" s="76" t="e">
        <v>#DIV/0!</v>
      </c>
      <c r="L234" s="76" t="e">
        <v>#DIV/0!</v>
      </c>
      <c r="M234" s="76" t="e">
        <v>#DIV/0!</v>
      </c>
      <c r="N234" s="76" t="e">
        <v>#DIV/0!</v>
      </c>
      <c r="O234" s="76" t="e">
        <v>#DIV/0!</v>
      </c>
    </row>
    <row r="235" spans="1:15" ht="17" x14ac:dyDescent="0.35">
      <c r="A235" s="74">
        <v>0</v>
      </c>
      <c r="B235" s="74">
        <v>0</v>
      </c>
      <c r="C235" s="74">
        <v>0</v>
      </c>
      <c r="D235" s="75">
        <v>0</v>
      </c>
      <c r="E235" s="76" t="e">
        <v>#DIV/0!</v>
      </c>
      <c r="F235" s="76" t="e">
        <v>#DIV/0!</v>
      </c>
      <c r="G235" s="76" t="e">
        <v>#DIV/0!</v>
      </c>
      <c r="H235" s="76" t="e">
        <v>#DIV/0!</v>
      </c>
      <c r="I235" s="76" t="e">
        <v>#DIV/0!</v>
      </c>
      <c r="J235" s="76" t="e">
        <v>#DIV/0!</v>
      </c>
      <c r="K235" s="76" t="e">
        <v>#DIV/0!</v>
      </c>
      <c r="L235" s="76" t="e">
        <v>#DIV/0!</v>
      </c>
      <c r="M235" s="76" t="e">
        <v>#DIV/0!</v>
      </c>
      <c r="N235" s="76" t="e">
        <v>#DIV/0!</v>
      </c>
      <c r="O235" s="76" t="e">
        <v>#DIV/0!</v>
      </c>
    </row>
    <row r="236" spans="1:15" ht="17" x14ac:dyDescent="0.35">
      <c r="A236" s="74">
        <v>0</v>
      </c>
      <c r="B236" s="74">
        <v>0</v>
      </c>
      <c r="C236" s="74">
        <v>0</v>
      </c>
      <c r="D236" s="75">
        <v>0</v>
      </c>
      <c r="E236" s="76" t="e">
        <v>#DIV/0!</v>
      </c>
      <c r="F236" s="76" t="e">
        <v>#DIV/0!</v>
      </c>
      <c r="G236" s="76" t="e">
        <v>#DIV/0!</v>
      </c>
      <c r="H236" s="76" t="e">
        <v>#DIV/0!</v>
      </c>
      <c r="I236" s="76" t="e">
        <v>#DIV/0!</v>
      </c>
      <c r="J236" s="76" t="e">
        <v>#DIV/0!</v>
      </c>
      <c r="K236" s="76" t="e">
        <v>#DIV/0!</v>
      </c>
      <c r="L236" s="76" t="e">
        <v>#DIV/0!</v>
      </c>
      <c r="M236" s="76" t="e">
        <v>#DIV/0!</v>
      </c>
      <c r="N236" s="76" t="e">
        <v>#DIV/0!</v>
      </c>
      <c r="O236" s="76" t="e">
        <v>#DIV/0!</v>
      </c>
    </row>
    <row r="237" spans="1:15" ht="17" x14ac:dyDescent="0.35">
      <c r="A237" s="74">
        <v>0</v>
      </c>
      <c r="B237" s="74">
        <v>0</v>
      </c>
      <c r="C237" s="74">
        <v>0</v>
      </c>
      <c r="D237" s="75">
        <v>0</v>
      </c>
      <c r="E237" s="76" t="e">
        <v>#DIV/0!</v>
      </c>
      <c r="F237" s="76" t="e">
        <v>#DIV/0!</v>
      </c>
      <c r="G237" s="76" t="e">
        <v>#DIV/0!</v>
      </c>
      <c r="H237" s="76" t="e">
        <v>#DIV/0!</v>
      </c>
      <c r="I237" s="76" t="e">
        <v>#DIV/0!</v>
      </c>
      <c r="J237" s="76" t="e">
        <v>#DIV/0!</v>
      </c>
      <c r="K237" s="76" t="e">
        <v>#DIV/0!</v>
      </c>
      <c r="L237" s="76" t="e">
        <v>#DIV/0!</v>
      </c>
      <c r="M237" s="76" t="e">
        <v>#DIV/0!</v>
      </c>
      <c r="N237" s="76" t="e">
        <v>#DIV/0!</v>
      </c>
      <c r="O237" s="76" t="e">
        <v>#DIV/0!</v>
      </c>
    </row>
    <row r="238" spans="1:15" ht="17" x14ac:dyDescent="0.35">
      <c r="A238" s="74">
        <v>0</v>
      </c>
      <c r="B238" s="74">
        <v>0</v>
      </c>
      <c r="C238" s="74">
        <v>0</v>
      </c>
      <c r="D238" s="75">
        <v>0</v>
      </c>
      <c r="E238" s="76" t="e">
        <v>#DIV/0!</v>
      </c>
      <c r="F238" s="76" t="e">
        <v>#DIV/0!</v>
      </c>
      <c r="G238" s="76" t="e">
        <v>#DIV/0!</v>
      </c>
      <c r="H238" s="76" t="e">
        <v>#DIV/0!</v>
      </c>
      <c r="I238" s="76" t="e">
        <v>#DIV/0!</v>
      </c>
      <c r="J238" s="76" t="e">
        <v>#DIV/0!</v>
      </c>
      <c r="K238" s="76" t="e">
        <v>#DIV/0!</v>
      </c>
      <c r="L238" s="76" t="e">
        <v>#DIV/0!</v>
      </c>
      <c r="M238" s="76" t="e">
        <v>#DIV/0!</v>
      </c>
      <c r="N238" s="76" t="e">
        <v>#DIV/0!</v>
      </c>
      <c r="O238" s="76" t="e">
        <v>#DIV/0!</v>
      </c>
    </row>
    <row r="239" spans="1:15" ht="17" x14ac:dyDescent="0.35">
      <c r="A239" s="74">
        <v>0</v>
      </c>
      <c r="B239" s="74">
        <v>0</v>
      </c>
      <c r="C239" s="74">
        <v>0</v>
      </c>
      <c r="D239" s="75">
        <v>0</v>
      </c>
      <c r="E239" s="76" t="e">
        <v>#DIV/0!</v>
      </c>
      <c r="F239" s="76" t="e">
        <v>#DIV/0!</v>
      </c>
      <c r="G239" s="76" t="e">
        <v>#DIV/0!</v>
      </c>
      <c r="H239" s="76" t="e">
        <v>#DIV/0!</v>
      </c>
      <c r="I239" s="76" t="e">
        <v>#DIV/0!</v>
      </c>
      <c r="J239" s="76" t="e">
        <v>#DIV/0!</v>
      </c>
      <c r="K239" s="76" t="e">
        <v>#DIV/0!</v>
      </c>
      <c r="L239" s="76" t="e">
        <v>#DIV/0!</v>
      </c>
      <c r="M239" s="76" t="e">
        <v>#DIV/0!</v>
      </c>
      <c r="N239" s="76" t="e">
        <v>#DIV/0!</v>
      </c>
      <c r="O239" s="76" t="e">
        <v>#DIV/0!</v>
      </c>
    </row>
    <row r="240" spans="1:15" ht="17" x14ac:dyDescent="0.35">
      <c r="A240" s="74">
        <v>0</v>
      </c>
      <c r="B240" s="74">
        <v>0</v>
      </c>
      <c r="C240" s="74">
        <v>0</v>
      </c>
      <c r="D240" s="75">
        <v>0</v>
      </c>
      <c r="E240" s="76" t="e">
        <v>#DIV/0!</v>
      </c>
      <c r="F240" s="76" t="e">
        <v>#DIV/0!</v>
      </c>
      <c r="G240" s="76" t="e">
        <v>#DIV/0!</v>
      </c>
      <c r="H240" s="76" t="e">
        <v>#DIV/0!</v>
      </c>
      <c r="I240" s="76" t="e">
        <v>#DIV/0!</v>
      </c>
      <c r="J240" s="76" t="e">
        <v>#DIV/0!</v>
      </c>
      <c r="K240" s="76" t="e">
        <v>#DIV/0!</v>
      </c>
      <c r="L240" s="76" t="e">
        <v>#DIV/0!</v>
      </c>
      <c r="M240" s="76" t="e">
        <v>#DIV/0!</v>
      </c>
      <c r="N240" s="76" t="e">
        <v>#DIV/0!</v>
      </c>
      <c r="O240" s="76" t="e">
        <v>#DIV/0!</v>
      </c>
    </row>
    <row r="241" spans="1:15" ht="17" x14ac:dyDescent="0.35">
      <c r="A241" s="74">
        <v>0</v>
      </c>
      <c r="B241" s="74">
        <v>0</v>
      </c>
      <c r="C241" s="74">
        <v>0</v>
      </c>
      <c r="D241" s="75">
        <v>0</v>
      </c>
      <c r="E241" s="76" t="e">
        <v>#DIV/0!</v>
      </c>
      <c r="F241" s="76" t="e">
        <v>#DIV/0!</v>
      </c>
      <c r="G241" s="76" t="e">
        <v>#DIV/0!</v>
      </c>
      <c r="H241" s="76" t="e">
        <v>#DIV/0!</v>
      </c>
      <c r="I241" s="76" t="e">
        <v>#DIV/0!</v>
      </c>
      <c r="J241" s="76" t="e">
        <v>#DIV/0!</v>
      </c>
      <c r="K241" s="76" t="e">
        <v>#DIV/0!</v>
      </c>
      <c r="L241" s="76" t="e">
        <v>#DIV/0!</v>
      </c>
      <c r="M241" s="76" t="e">
        <v>#DIV/0!</v>
      </c>
      <c r="N241" s="76" t="e">
        <v>#DIV/0!</v>
      </c>
      <c r="O241" s="76" t="e">
        <v>#DIV/0!</v>
      </c>
    </row>
    <row r="242" spans="1:15" ht="17" x14ac:dyDescent="0.35">
      <c r="A242" s="74">
        <v>0</v>
      </c>
      <c r="B242" s="74">
        <v>0</v>
      </c>
      <c r="C242" s="74">
        <v>0</v>
      </c>
      <c r="D242" s="75">
        <v>0</v>
      </c>
      <c r="E242" s="76" t="e">
        <v>#DIV/0!</v>
      </c>
      <c r="F242" s="76" t="e">
        <v>#DIV/0!</v>
      </c>
      <c r="G242" s="76" t="e">
        <v>#DIV/0!</v>
      </c>
      <c r="H242" s="76" t="e">
        <v>#DIV/0!</v>
      </c>
      <c r="I242" s="76" t="e">
        <v>#DIV/0!</v>
      </c>
      <c r="J242" s="76" t="e">
        <v>#DIV/0!</v>
      </c>
      <c r="K242" s="76" t="e">
        <v>#DIV/0!</v>
      </c>
      <c r="L242" s="76" t="e">
        <v>#DIV/0!</v>
      </c>
      <c r="M242" s="76" t="e">
        <v>#DIV/0!</v>
      </c>
      <c r="N242" s="76" t="e">
        <v>#DIV/0!</v>
      </c>
      <c r="O242" s="76" t="e">
        <v>#DIV/0!</v>
      </c>
    </row>
    <row r="243" spans="1:15" ht="17" x14ac:dyDescent="0.35">
      <c r="A243" s="74">
        <v>0</v>
      </c>
      <c r="B243" s="74">
        <v>0</v>
      </c>
      <c r="C243" s="74">
        <v>0</v>
      </c>
      <c r="D243" s="75">
        <v>0</v>
      </c>
      <c r="E243" s="76" t="e">
        <v>#DIV/0!</v>
      </c>
      <c r="F243" s="76" t="e">
        <v>#DIV/0!</v>
      </c>
      <c r="G243" s="76" t="e">
        <v>#DIV/0!</v>
      </c>
      <c r="H243" s="76" t="e">
        <v>#DIV/0!</v>
      </c>
      <c r="I243" s="76" t="e">
        <v>#DIV/0!</v>
      </c>
      <c r="J243" s="76" t="e">
        <v>#DIV/0!</v>
      </c>
      <c r="K243" s="76" t="e">
        <v>#DIV/0!</v>
      </c>
      <c r="L243" s="76" t="e">
        <v>#DIV/0!</v>
      </c>
      <c r="M243" s="76" t="e">
        <v>#DIV/0!</v>
      </c>
      <c r="N243" s="76" t="e">
        <v>#DIV/0!</v>
      </c>
      <c r="O243" s="76" t="e">
        <v>#DIV/0!</v>
      </c>
    </row>
    <row r="244" spans="1:15" ht="17" x14ac:dyDescent="0.35">
      <c r="A244" s="74">
        <v>0</v>
      </c>
      <c r="B244" s="74">
        <v>0</v>
      </c>
      <c r="C244" s="74">
        <v>0</v>
      </c>
      <c r="D244" s="75">
        <v>0</v>
      </c>
      <c r="E244" s="76" t="e">
        <v>#DIV/0!</v>
      </c>
      <c r="F244" s="76" t="e">
        <v>#DIV/0!</v>
      </c>
      <c r="G244" s="76" t="e">
        <v>#DIV/0!</v>
      </c>
      <c r="H244" s="76" t="e">
        <v>#DIV/0!</v>
      </c>
      <c r="I244" s="76" t="e">
        <v>#DIV/0!</v>
      </c>
      <c r="J244" s="76" t="e">
        <v>#DIV/0!</v>
      </c>
      <c r="K244" s="76" t="e">
        <v>#DIV/0!</v>
      </c>
      <c r="L244" s="76" t="e">
        <v>#DIV/0!</v>
      </c>
      <c r="M244" s="76" t="e">
        <v>#DIV/0!</v>
      </c>
      <c r="N244" s="76" t="e">
        <v>#DIV/0!</v>
      </c>
      <c r="O244" s="76" t="e">
        <v>#DIV/0!</v>
      </c>
    </row>
    <row r="245" spans="1:15" ht="17" x14ac:dyDescent="0.35">
      <c r="A245" s="74">
        <v>0</v>
      </c>
      <c r="B245" s="74">
        <v>0</v>
      </c>
      <c r="C245" s="74">
        <v>0</v>
      </c>
      <c r="D245" s="74">
        <v>0</v>
      </c>
      <c r="E245" s="76" t="e">
        <v>#DIV/0!</v>
      </c>
      <c r="F245" s="76" t="e">
        <v>#DIV/0!</v>
      </c>
      <c r="G245" s="76" t="e">
        <v>#DIV/0!</v>
      </c>
      <c r="H245" s="76" t="e">
        <v>#DIV/0!</v>
      </c>
      <c r="I245" s="76" t="e">
        <v>#DIV/0!</v>
      </c>
      <c r="J245" s="76" t="e">
        <v>#DIV/0!</v>
      </c>
      <c r="K245" s="76" t="e">
        <v>#DIV/0!</v>
      </c>
      <c r="L245" s="76" t="e">
        <v>#DIV/0!</v>
      </c>
      <c r="M245" s="76" t="e">
        <v>#DIV/0!</v>
      </c>
      <c r="N245" s="76" t="e">
        <v>#DIV/0!</v>
      </c>
      <c r="O245" s="76" t="e">
        <v>#DIV/0!</v>
      </c>
    </row>
    <row r="246" spans="1:15" ht="17" x14ac:dyDescent="0.35">
      <c r="A246" s="74">
        <v>0</v>
      </c>
      <c r="B246" s="74">
        <v>0</v>
      </c>
      <c r="C246" s="74">
        <v>0</v>
      </c>
      <c r="D246" s="74">
        <v>0</v>
      </c>
      <c r="E246" s="76" t="e">
        <v>#DIV/0!</v>
      </c>
      <c r="F246" s="76" t="e">
        <v>#DIV/0!</v>
      </c>
      <c r="G246" s="76" t="e">
        <v>#DIV/0!</v>
      </c>
      <c r="H246" s="76" t="e">
        <v>#DIV/0!</v>
      </c>
      <c r="I246" s="76" t="e">
        <v>#DIV/0!</v>
      </c>
      <c r="J246" s="76" t="e">
        <v>#DIV/0!</v>
      </c>
      <c r="K246" s="76" t="e">
        <v>#DIV/0!</v>
      </c>
      <c r="L246" s="76" t="e">
        <v>#DIV/0!</v>
      </c>
      <c r="M246" s="76" t="e">
        <v>#DIV/0!</v>
      </c>
      <c r="N246" s="76" t="e">
        <v>#DIV/0!</v>
      </c>
      <c r="O246" s="76" t="e">
        <v>#DIV/0!</v>
      </c>
    </row>
    <row r="247" spans="1:15" ht="17" x14ac:dyDescent="0.35">
      <c r="A247" s="74">
        <v>0</v>
      </c>
      <c r="B247" s="74">
        <v>0</v>
      </c>
      <c r="C247" s="74">
        <v>0</v>
      </c>
      <c r="D247" s="74">
        <v>0</v>
      </c>
      <c r="E247" s="76" t="e">
        <v>#DIV/0!</v>
      </c>
      <c r="F247" s="76" t="e">
        <v>#DIV/0!</v>
      </c>
      <c r="G247" s="76" t="e">
        <v>#DIV/0!</v>
      </c>
      <c r="H247" s="76" t="e">
        <v>#DIV/0!</v>
      </c>
      <c r="I247" s="76" t="e">
        <v>#DIV/0!</v>
      </c>
      <c r="J247" s="76" t="e">
        <v>#DIV/0!</v>
      </c>
      <c r="K247" s="76" t="e">
        <v>#DIV/0!</v>
      </c>
      <c r="L247" s="76" t="e">
        <v>#DIV/0!</v>
      </c>
      <c r="M247" s="76" t="e">
        <v>#DIV/0!</v>
      </c>
      <c r="N247" s="76" t="e">
        <v>#DIV/0!</v>
      </c>
      <c r="O247" s="76" t="e">
        <v>#DIV/0!</v>
      </c>
    </row>
    <row r="248" spans="1:15" ht="17" x14ac:dyDescent="0.35">
      <c r="A248" s="74">
        <v>0</v>
      </c>
      <c r="B248" s="74">
        <v>0</v>
      </c>
      <c r="C248" s="74">
        <v>0</v>
      </c>
      <c r="D248" s="74">
        <v>0</v>
      </c>
      <c r="E248" s="76" t="e">
        <v>#DIV/0!</v>
      </c>
      <c r="F248" s="76" t="e">
        <v>#DIV/0!</v>
      </c>
      <c r="G248" s="76" t="e">
        <v>#DIV/0!</v>
      </c>
      <c r="H248" s="76" t="e">
        <v>#DIV/0!</v>
      </c>
      <c r="I248" s="76" t="e">
        <v>#DIV/0!</v>
      </c>
      <c r="J248" s="76" t="e">
        <v>#DIV/0!</v>
      </c>
      <c r="K248" s="76" t="e">
        <v>#DIV/0!</v>
      </c>
      <c r="L248" s="76" t="e">
        <v>#DIV/0!</v>
      </c>
      <c r="M248" s="76" t="e">
        <v>#DIV/0!</v>
      </c>
      <c r="N248" s="76" t="e">
        <v>#DIV/0!</v>
      </c>
      <c r="O248" s="76" t="e">
        <v>#DIV/0!</v>
      </c>
    </row>
    <row r="249" spans="1:15" ht="17" x14ac:dyDescent="0.35">
      <c r="A249" s="74">
        <v>0</v>
      </c>
      <c r="B249" s="74">
        <v>0</v>
      </c>
      <c r="C249" s="74">
        <v>0</v>
      </c>
      <c r="D249" s="74">
        <v>0</v>
      </c>
      <c r="E249" s="76" t="e">
        <v>#DIV/0!</v>
      </c>
      <c r="F249" s="76" t="e">
        <v>#DIV/0!</v>
      </c>
      <c r="G249" s="76" t="e">
        <v>#DIV/0!</v>
      </c>
      <c r="H249" s="76" t="e">
        <v>#DIV/0!</v>
      </c>
      <c r="I249" s="76" t="e">
        <v>#DIV/0!</v>
      </c>
      <c r="J249" s="76" t="e">
        <v>#DIV/0!</v>
      </c>
      <c r="K249" s="76" t="e">
        <v>#DIV/0!</v>
      </c>
      <c r="L249" s="76" t="e">
        <v>#DIV/0!</v>
      </c>
      <c r="M249" s="76" t="e">
        <v>#DIV/0!</v>
      </c>
      <c r="N249" s="76" t="e">
        <v>#DIV/0!</v>
      </c>
      <c r="O249" s="76" t="e">
        <v>#DIV/0!</v>
      </c>
    </row>
    <row r="250" spans="1:15" ht="17" x14ac:dyDescent="0.35">
      <c r="A250" s="74">
        <v>0</v>
      </c>
      <c r="B250" s="74">
        <v>0</v>
      </c>
      <c r="C250" s="74">
        <v>0</v>
      </c>
      <c r="D250" s="74">
        <v>0</v>
      </c>
      <c r="E250" s="76" t="e">
        <v>#DIV/0!</v>
      </c>
      <c r="F250" s="76" t="e">
        <v>#DIV/0!</v>
      </c>
      <c r="G250" s="76" t="e">
        <v>#DIV/0!</v>
      </c>
      <c r="H250" s="76" t="e">
        <v>#DIV/0!</v>
      </c>
      <c r="I250" s="76" t="e">
        <v>#DIV/0!</v>
      </c>
      <c r="J250" s="76" t="e">
        <v>#DIV/0!</v>
      </c>
      <c r="K250" s="76" t="e">
        <v>#DIV/0!</v>
      </c>
      <c r="L250" s="76" t="e">
        <v>#DIV/0!</v>
      </c>
      <c r="M250" s="76" t="e">
        <v>#DIV/0!</v>
      </c>
      <c r="N250" s="76" t="e">
        <v>#DIV/0!</v>
      </c>
      <c r="O250" s="76" t="e">
        <v>#DIV/0!</v>
      </c>
    </row>
    <row r="251" spans="1:15" ht="17" x14ac:dyDescent="0.35">
      <c r="A251" s="74">
        <v>0</v>
      </c>
      <c r="B251" s="74">
        <v>0</v>
      </c>
      <c r="C251" s="74">
        <v>0</v>
      </c>
      <c r="D251" s="74">
        <v>0</v>
      </c>
      <c r="E251" s="76" t="e">
        <v>#DIV/0!</v>
      </c>
      <c r="F251" s="76" t="e">
        <v>#DIV/0!</v>
      </c>
      <c r="G251" s="76" t="e">
        <v>#DIV/0!</v>
      </c>
      <c r="H251" s="76" t="e">
        <v>#DIV/0!</v>
      </c>
      <c r="I251" s="76" t="e">
        <v>#DIV/0!</v>
      </c>
      <c r="J251" s="76" t="e">
        <v>#DIV/0!</v>
      </c>
      <c r="K251" s="76" t="e">
        <v>#DIV/0!</v>
      </c>
      <c r="L251" s="76" t="e">
        <v>#DIV/0!</v>
      </c>
      <c r="M251" s="76" t="e">
        <v>#DIV/0!</v>
      </c>
      <c r="N251" s="76" t="e">
        <v>#DIV/0!</v>
      </c>
      <c r="O251" s="76" t="e">
        <v>#DIV/0!</v>
      </c>
    </row>
    <row r="252" spans="1:15" ht="17" x14ac:dyDescent="0.35">
      <c r="A252" s="74">
        <v>0</v>
      </c>
      <c r="B252" s="74">
        <v>0</v>
      </c>
      <c r="C252" s="74">
        <v>0</v>
      </c>
      <c r="D252" s="74">
        <v>0</v>
      </c>
      <c r="E252" s="76" t="e">
        <v>#DIV/0!</v>
      </c>
      <c r="F252" s="76" t="e">
        <v>#DIV/0!</v>
      </c>
      <c r="G252" s="76" t="e">
        <v>#DIV/0!</v>
      </c>
      <c r="H252" s="76" t="e">
        <v>#DIV/0!</v>
      </c>
      <c r="I252" s="76" t="e">
        <v>#DIV/0!</v>
      </c>
      <c r="J252" s="76" t="e">
        <v>#DIV/0!</v>
      </c>
      <c r="K252" s="76" t="e">
        <v>#DIV/0!</v>
      </c>
      <c r="L252" s="76" t="e">
        <v>#DIV/0!</v>
      </c>
      <c r="M252" s="76" t="e">
        <v>#DIV/0!</v>
      </c>
      <c r="N252" s="76" t="e">
        <v>#DIV/0!</v>
      </c>
      <c r="O252" s="76" t="e">
        <v>#DIV/0!</v>
      </c>
    </row>
    <row r="253" spans="1:15" ht="17" x14ac:dyDescent="0.35">
      <c r="A253" s="74">
        <v>0</v>
      </c>
      <c r="B253" s="74">
        <v>0</v>
      </c>
      <c r="C253" s="74">
        <v>0</v>
      </c>
      <c r="D253" s="74">
        <v>0</v>
      </c>
      <c r="E253" s="76" t="e">
        <v>#DIV/0!</v>
      </c>
      <c r="F253" s="76" t="e">
        <v>#DIV/0!</v>
      </c>
      <c r="G253" s="76" t="e">
        <v>#DIV/0!</v>
      </c>
      <c r="H253" s="76" t="e">
        <v>#DIV/0!</v>
      </c>
      <c r="I253" s="76" t="e">
        <v>#DIV/0!</v>
      </c>
      <c r="J253" s="76" t="e">
        <v>#DIV/0!</v>
      </c>
      <c r="K253" s="76" t="e">
        <v>#DIV/0!</v>
      </c>
      <c r="L253" s="76" t="e">
        <v>#DIV/0!</v>
      </c>
      <c r="M253" s="76" t="e">
        <v>#DIV/0!</v>
      </c>
      <c r="N253" s="76" t="e">
        <v>#DIV/0!</v>
      </c>
      <c r="O253" s="76" t="e">
        <v>#DIV/0!</v>
      </c>
    </row>
    <row r="254" spans="1:15" ht="17" x14ac:dyDescent="0.35">
      <c r="A254" s="74">
        <v>0</v>
      </c>
      <c r="B254" s="74">
        <v>0</v>
      </c>
      <c r="C254" s="74">
        <v>0</v>
      </c>
      <c r="D254" s="74">
        <v>0</v>
      </c>
      <c r="E254" s="76" t="e">
        <v>#DIV/0!</v>
      </c>
      <c r="F254" s="76" t="e">
        <v>#DIV/0!</v>
      </c>
      <c r="G254" s="76" t="e">
        <v>#DIV/0!</v>
      </c>
      <c r="H254" s="76" t="e">
        <v>#DIV/0!</v>
      </c>
      <c r="I254" s="76" t="e">
        <v>#DIV/0!</v>
      </c>
      <c r="J254" s="76" t="e">
        <v>#DIV/0!</v>
      </c>
      <c r="K254" s="76" t="e">
        <v>#DIV/0!</v>
      </c>
      <c r="L254" s="76" t="e">
        <v>#DIV/0!</v>
      </c>
      <c r="M254" s="76" t="e">
        <v>#DIV/0!</v>
      </c>
      <c r="N254" s="76" t="e">
        <v>#DIV/0!</v>
      </c>
      <c r="O254" s="76" t="e">
        <v>#DIV/0!</v>
      </c>
    </row>
    <row r="255" spans="1:15" ht="17" x14ac:dyDescent="0.35">
      <c r="A255" s="74">
        <v>0</v>
      </c>
      <c r="B255" s="74">
        <v>0</v>
      </c>
      <c r="C255" s="74">
        <v>0</v>
      </c>
      <c r="D255" s="74">
        <v>0</v>
      </c>
      <c r="E255" s="76" t="e">
        <v>#DIV/0!</v>
      </c>
      <c r="F255" s="76" t="e">
        <v>#DIV/0!</v>
      </c>
      <c r="G255" s="76" t="e">
        <v>#DIV/0!</v>
      </c>
      <c r="H255" s="76" t="e">
        <v>#DIV/0!</v>
      </c>
      <c r="I255" s="76" t="e">
        <v>#DIV/0!</v>
      </c>
      <c r="J255" s="76" t="e">
        <v>#DIV/0!</v>
      </c>
      <c r="K255" s="76" t="e">
        <v>#DIV/0!</v>
      </c>
      <c r="L255" s="76" t="e">
        <v>#DIV/0!</v>
      </c>
      <c r="M255" s="76" t="e">
        <v>#DIV/0!</v>
      </c>
      <c r="N255" s="76" t="e">
        <v>#DIV/0!</v>
      </c>
      <c r="O255" s="76" t="e">
        <v>#DIV/0!</v>
      </c>
    </row>
  </sheetData>
  <mergeCells count="10">
    <mergeCell ref="BG33:BN33"/>
    <mergeCell ref="BG45:BN45"/>
    <mergeCell ref="R2:Y2"/>
    <mergeCell ref="AA2:AH2"/>
    <mergeCell ref="AJ2:AQ2"/>
    <mergeCell ref="AX2:BE2"/>
    <mergeCell ref="R33:Y33"/>
    <mergeCell ref="AA33:AH33"/>
    <mergeCell ref="AJ33:AQ33"/>
    <mergeCell ref="AS33:AZ33"/>
  </mergeCells>
  <phoneticPr fontId="3" type="noConversion"/>
  <conditionalFormatting sqref="D2:J6 D21:J255 E7:J20">
    <cfRule type="cellIs" dxfId="145" priority="10" operator="equal">
      <formula>0</formula>
    </cfRule>
  </conditionalFormatting>
  <conditionalFormatting sqref="E1:O1048576">
    <cfRule type="containsErrors" dxfId="144" priority="11">
      <formula>ISERROR(E1)</formula>
    </cfRule>
  </conditionalFormatting>
  <conditionalFormatting sqref="E22:O93">
    <cfRule type="cellIs" dxfId="143" priority="9" operator="greaterThan">
      <formula>30000</formula>
    </cfRule>
  </conditionalFormatting>
  <conditionalFormatting sqref="AT35:AZ60 BB36:BB60">
    <cfRule type="cellIs" dxfId="142" priority="8" operator="greaterThan">
      <formula>30</formula>
    </cfRule>
  </conditionalFormatting>
  <conditionalFormatting sqref="P1">
    <cfRule type="containsErrors" dxfId="141" priority="7">
      <formula>ISERROR(P1)</formula>
    </cfRule>
  </conditionalFormatting>
  <conditionalFormatting sqref="P1:P139">
    <cfRule type="containsText" dxfId="140" priority="4" operator="containsText" text="MRL">
      <formula>NOT(ISERROR(SEARCH("MRL",P1)))</formula>
    </cfRule>
    <cfRule type="containsText" dxfId="139" priority="5" operator="containsText" text="LOW">
      <formula>NOT(ISERROR(SEARCH("LOW",P1)))</formula>
    </cfRule>
    <cfRule type="containsText" dxfId="138" priority="6" operator="containsText" text="HIGH">
      <formula>NOT(ISERROR(SEARCH("HIGH",P1)))</formula>
    </cfRule>
  </conditionalFormatting>
  <conditionalFormatting sqref="S35:X60">
    <cfRule type="cellIs" dxfId="137" priority="3" operator="lessThan">
      <formula>20</formula>
    </cfRule>
  </conditionalFormatting>
  <conditionalFormatting sqref="AB35:AG60">
    <cfRule type="cellIs" dxfId="136" priority="2" operator="equal">
      <formula>0</formula>
    </cfRule>
  </conditionalFormatting>
  <conditionalFormatting sqref="D7:D20">
    <cfRule type="cellIs" dxfId="135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D274-D8EC-48BC-B0BB-6F67FBA5B5CF}">
  <dimension ref="A1:BO104"/>
  <sheetViews>
    <sheetView zoomScale="70" zoomScaleNormal="70" zoomScaleSheetLayoutView="50" workbookViewId="0">
      <pane ySplit="1" topLeftCell="A2" activePane="bottomLeft" state="frozen"/>
      <selection pane="bottomLeft" activeCell="BF32" sqref="BF32"/>
    </sheetView>
  </sheetViews>
  <sheetFormatPr defaultRowHeight="14.5" x14ac:dyDescent="0.35"/>
  <cols>
    <col min="1" max="1" width="10.54296875" customWidth="1"/>
    <col min="2" max="2" width="12" customWidth="1"/>
    <col min="4" max="4" width="30.54296875" bestFit="1" customWidth="1"/>
    <col min="7" max="7" width="10.54296875" bestFit="1" customWidth="1"/>
    <col min="10" max="10" width="11.81640625" customWidth="1"/>
    <col min="11" max="11" width="13.1796875" customWidth="1"/>
    <col min="12" max="12" width="11.1796875" customWidth="1"/>
    <col min="13" max="13" width="10.90625" customWidth="1"/>
    <col min="15" max="15" width="10.54296875" customWidth="1"/>
    <col min="16" max="16" width="26.08984375" style="8" bestFit="1" customWidth="1"/>
    <col min="18" max="18" width="24.54296875" style="8" customWidth="1"/>
    <col min="19" max="19" width="11.453125" style="8" customWidth="1"/>
    <col min="20" max="20" width="13.81640625" style="8" customWidth="1"/>
    <col min="21" max="21" width="11.08984375" style="8" customWidth="1"/>
    <col min="22" max="22" width="12.6328125" style="8" customWidth="1"/>
    <col min="23" max="23" width="13.08984375" style="8" customWidth="1"/>
    <col min="24" max="24" width="13.453125" style="8" bestFit="1" customWidth="1"/>
    <col min="25" max="25" width="13.26953125" style="8" customWidth="1"/>
    <col min="27" max="27" width="15.54296875" style="8" customWidth="1"/>
    <col min="28" max="28" width="11.54296875" bestFit="1" customWidth="1"/>
    <col min="29" max="32" width="9.90625" customWidth="1"/>
    <col min="33" max="33" width="13.90625" customWidth="1"/>
    <col min="34" max="34" width="15" style="8" customWidth="1"/>
    <col min="35" max="36" width="12.6328125" customWidth="1"/>
    <col min="37" max="37" width="16.08984375" style="8" bestFit="1" customWidth="1"/>
    <col min="38" max="38" width="13" customWidth="1"/>
    <col min="39" max="39" width="18.36328125" bestFit="1" customWidth="1"/>
    <col min="40" max="40" width="12.54296875" customWidth="1"/>
    <col min="41" max="41" width="18.6328125" bestFit="1" customWidth="1"/>
    <col min="42" max="42" width="11.54296875" bestFit="1" customWidth="1"/>
    <col min="43" max="43" width="21.90625" bestFit="1" customWidth="1"/>
    <col min="44" max="44" width="9.36328125" bestFit="1" customWidth="1"/>
    <col min="45" max="45" width="16.90625" customWidth="1"/>
    <col min="46" max="46" width="16.6328125" customWidth="1"/>
    <col min="47" max="47" width="16.1796875" customWidth="1"/>
    <col min="48" max="48" width="9.1796875" customWidth="1"/>
    <col min="49" max="49" width="10.26953125" customWidth="1"/>
    <col min="50" max="50" width="9.1796875" bestFit="1" customWidth="1"/>
    <col min="51" max="51" width="15.1796875" customWidth="1"/>
    <col min="52" max="52" width="12.26953125" bestFit="1" customWidth="1"/>
    <col min="53" max="53" width="12.81640625" customWidth="1"/>
    <col min="54" max="54" width="13" customWidth="1"/>
    <col min="55" max="55" width="11.7265625" customWidth="1"/>
    <col min="56" max="56" width="14.26953125" customWidth="1"/>
    <col min="57" max="57" width="15.90625" customWidth="1"/>
    <col min="58" max="58" width="11.90625" customWidth="1"/>
    <col min="59" max="59" width="11.1796875" customWidth="1"/>
    <col min="60" max="60" width="12.90625" customWidth="1"/>
    <col min="61" max="61" width="11.453125" bestFit="1" customWidth="1"/>
    <col min="62" max="62" width="13.453125" bestFit="1" customWidth="1"/>
    <col min="63" max="63" width="9.90625" bestFit="1" customWidth="1"/>
    <col min="64" max="65" width="10.81640625" bestFit="1" customWidth="1"/>
  </cols>
  <sheetData>
    <row r="1" spans="1:58" ht="34.5" thickBot="1" x14ac:dyDescent="0.4">
      <c r="A1" s="66" t="s">
        <v>626</v>
      </c>
      <c r="B1" s="66" t="s">
        <v>92</v>
      </c>
      <c r="C1" s="66" t="s">
        <v>93</v>
      </c>
      <c r="D1" s="67" t="s">
        <v>94</v>
      </c>
      <c r="E1" s="68" t="s">
        <v>61</v>
      </c>
      <c r="F1" s="69" t="s">
        <v>97</v>
      </c>
      <c r="G1" s="69" t="s">
        <v>96</v>
      </c>
      <c r="H1" s="69" t="s">
        <v>98</v>
      </c>
      <c r="I1" s="69" t="s">
        <v>99</v>
      </c>
      <c r="J1" s="69" t="s">
        <v>95</v>
      </c>
      <c r="K1" s="70" t="s">
        <v>100</v>
      </c>
      <c r="L1" s="70" t="s">
        <v>101</v>
      </c>
      <c r="M1" s="70" t="s">
        <v>102</v>
      </c>
      <c r="N1" s="70" t="s">
        <v>103</v>
      </c>
      <c r="O1" s="70" t="s">
        <v>104</v>
      </c>
      <c r="P1" s="228" t="s">
        <v>627</v>
      </c>
    </row>
    <row r="2" spans="1:58" ht="17" x14ac:dyDescent="0.35">
      <c r="A2" s="8"/>
      <c r="B2" s="8"/>
      <c r="C2" s="74" t="s">
        <v>106</v>
      </c>
      <c r="D2" s="439" t="s">
        <v>1460</v>
      </c>
      <c r="E2" s="76" t="e">
        <v>#DIV/0!</v>
      </c>
      <c r="F2" s="76" t="e">
        <v>#DIV/0!</v>
      </c>
      <c r="G2" s="76" t="e">
        <v>#DIV/0!</v>
      </c>
      <c r="H2" s="76" t="e">
        <v>#DIV/0!</v>
      </c>
      <c r="I2" s="76" t="e">
        <v>#DIV/0!</v>
      </c>
      <c r="J2" s="76" t="e">
        <v>#DIV/0!</v>
      </c>
      <c r="K2" s="76" t="e">
        <v>#DIV/0!</v>
      </c>
      <c r="L2" s="76" t="e">
        <v>#DIV/0!</v>
      </c>
      <c r="M2" s="76" t="e">
        <v>#DIV/0!</v>
      </c>
      <c r="N2" s="76" t="e">
        <v>#DIV/0!</v>
      </c>
      <c r="O2" s="76" t="e">
        <v>#DIV/0!</v>
      </c>
      <c r="P2" s="196" t="s">
        <v>1468</v>
      </c>
      <c r="R2" s="502" t="s">
        <v>628</v>
      </c>
      <c r="S2" s="502"/>
      <c r="T2" s="502"/>
      <c r="U2" s="502"/>
      <c r="V2" s="502"/>
      <c r="W2" s="502"/>
      <c r="X2" s="502"/>
      <c r="Y2" s="502"/>
      <c r="AA2" s="509" t="s">
        <v>629</v>
      </c>
      <c r="AB2" s="509"/>
      <c r="AC2" s="509"/>
      <c r="AD2" s="509"/>
      <c r="AE2" s="509"/>
      <c r="AF2" s="509"/>
      <c r="AG2" s="509"/>
      <c r="AH2" s="509"/>
      <c r="AI2" s="86"/>
      <c r="AJ2" s="86"/>
      <c r="AK2" s="509" t="s">
        <v>630</v>
      </c>
      <c r="AL2" s="509"/>
      <c r="AM2" s="509"/>
      <c r="AN2" s="509"/>
      <c r="AO2" s="509"/>
      <c r="AP2" s="509"/>
      <c r="AQ2" s="509"/>
      <c r="AR2" s="509"/>
      <c r="AT2" t="s">
        <v>631</v>
      </c>
      <c r="AV2" s="184"/>
      <c r="AW2" s="184"/>
      <c r="AX2" s="184"/>
      <c r="AY2" s="502" t="s">
        <v>632</v>
      </c>
      <c r="AZ2" s="502"/>
      <c r="BA2" s="502"/>
      <c r="BB2" s="502"/>
      <c r="BC2" s="502"/>
      <c r="BD2" s="502"/>
      <c r="BE2" s="502"/>
      <c r="BF2" s="502"/>
    </row>
    <row r="3" spans="1:58" ht="17.5" thickBot="1" x14ac:dyDescent="0.4">
      <c r="A3" s="8"/>
      <c r="B3" s="8"/>
      <c r="C3" s="74" t="s">
        <v>106</v>
      </c>
      <c r="D3" s="439" t="s">
        <v>132</v>
      </c>
      <c r="E3" s="76" t="e">
        <v>#DIV/0!</v>
      </c>
      <c r="F3" s="76" t="e">
        <v>#DIV/0!</v>
      </c>
      <c r="G3" s="76" t="e">
        <v>#DIV/0!</v>
      </c>
      <c r="H3" s="76" t="e">
        <v>#DIV/0!</v>
      </c>
      <c r="I3" s="76" t="e">
        <v>#DIV/0!</v>
      </c>
      <c r="J3" s="76" t="e">
        <v>#DIV/0!</v>
      </c>
      <c r="K3" s="76" t="e">
        <v>#DIV/0!</v>
      </c>
      <c r="L3" s="76" t="e">
        <v>#DIV/0!</v>
      </c>
      <c r="M3" s="76" t="e">
        <v>#DIV/0!</v>
      </c>
      <c r="N3" s="76" t="e">
        <v>#DIV/0!</v>
      </c>
      <c r="O3" s="76" t="e">
        <v>#DIV/0!</v>
      </c>
      <c r="P3" s="196" t="s">
        <v>108</v>
      </c>
      <c r="R3" s="229" t="s">
        <v>94</v>
      </c>
      <c r="S3" s="229" t="str">
        <f>E1</f>
        <v>PFOA</v>
      </c>
      <c r="T3" s="229" t="str">
        <f t="shared" ref="T3:X3" si="0">F1</f>
        <v>PFNA</v>
      </c>
      <c r="U3" s="229" t="str">
        <f t="shared" si="0"/>
        <v>PFBS</v>
      </c>
      <c r="V3" s="229" t="str">
        <f t="shared" si="0"/>
        <v>PFHxS</v>
      </c>
      <c r="W3" s="229" t="str">
        <f t="shared" si="0"/>
        <v>TPFHxS</v>
      </c>
      <c r="X3" s="229" t="str">
        <f t="shared" si="0"/>
        <v>HFPO-DA</v>
      </c>
      <c r="Y3" s="229" t="s">
        <v>633</v>
      </c>
      <c r="AA3" s="230" t="s">
        <v>94</v>
      </c>
      <c r="AB3" s="230" t="str">
        <f t="shared" ref="AB3:AH3" si="1">S3</f>
        <v>PFOA</v>
      </c>
      <c r="AC3" s="230" t="str">
        <f t="shared" si="1"/>
        <v>PFNA</v>
      </c>
      <c r="AD3" s="230" t="str">
        <f t="shared" si="1"/>
        <v>PFBS</v>
      </c>
      <c r="AE3" s="230" t="str">
        <f t="shared" si="1"/>
        <v>PFHxS</v>
      </c>
      <c r="AF3" s="230" t="str">
        <f t="shared" si="1"/>
        <v>TPFHxS</v>
      </c>
      <c r="AG3" s="230" t="str">
        <f t="shared" si="1"/>
        <v>HFPO-DA</v>
      </c>
      <c r="AH3" s="230" t="str">
        <f t="shared" si="1"/>
        <v>Sum</v>
      </c>
      <c r="AI3" s="86"/>
      <c r="AJ3" s="86"/>
      <c r="AK3" s="230" t="s">
        <v>94</v>
      </c>
      <c r="AL3" s="230" t="str">
        <f t="shared" ref="AL3:AQ3" si="2">AB3</f>
        <v>PFOA</v>
      </c>
      <c r="AM3" s="230" t="str">
        <f t="shared" si="2"/>
        <v>PFNA</v>
      </c>
      <c r="AN3" s="230" t="str">
        <f t="shared" si="2"/>
        <v>PFBS</v>
      </c>
      <c r="AO3" s="230" t="str">
        <f t="shared" si="2"/>
        <v>PFHxS</v>
      </c>
      <c r="AP3" s="230" t="str">
        <f t="shared" si="2"/>
        <v>TPFHxS</v>
      </c>
      <c r="AQ3" s="230" t="str">
        <f t="shared" si="2"/>
        <v>HFPO-DA</v>
      </c>
      <c r="AR3" s="230" t="s">
        <v>633</v>
      </c>
      <c r="AY3" s="229" t="s">
        <v>94</v>
      </c>
      <c r="AZ3" s="229" t="str">
        <f t="shared" ref="AZ3:BF3" si="3">S3</f>
        <v>PFOA</v>
      </c>
      <c r="BA3" s="229" t="str">
        <f t="shared" si="3"/>
        <v>PFNA</v>
      </c>
      <c r="BB3" s="229" t="str">
        <f t="shared" si="3"/>
        <v>PFBS</v>
      </c>
      <c r="BC3" s="229" t="str">
        <f t="shared" si="3"/>
        <v>PFHxS</v>
      </c>
      <c r="BD3" s="229" t="str">
        <f t="shared" si="3"/>
        <v>TPFHxS</v>
      </c>
      <c r="BE3" s="229" t="str">
        <f t="shared" si="3"/>
        <v>HFPO-DA</v>
      </c>
      <c r="BF3" s="229" t="str">
        <f t="shared" si="3"/>
        <v>Sum</v>
      </c>
    </row>
    <row r="4" spans="1:58" ht="17" x14ac:dyDescent="0.35">
      <c r="A4" s="8"/>
      <c r="B4" s="8"/>
      <c r="C4" s="74" t="s">
        <v>106</v>
      </c>
      <c r="D4" s="439" t="s">
        <v>134</v>
      </c>
      <c r="E4" s="76" t="e">
        <v>#DIV/0!</v>
      </c>
      <c r="F4" s="76" t="e">
        <v>#DIV/0!</v>
      </c>
      <c r="G4" s="76" t="e">
        <v>#DIV/0!</v>
      </c>
      <c r="H4" s="76" t="e">
        <v>#DIV/0!</v>
      </c>
      <c r="I4" s="76" t="e">
        <v>#DIV/0!</v>
      </c>
      <c r="J4" s="76" t="e">
        <v>#DIV/0!</v>
      </c>
      <c r="K4" s="76" t="e">
        <v>#DIV/0!</v>
      </c>
      <c r="L4" s="76" t="e">
        <v>#DIV/0!</v>
      </c>
      <c r="M4" s="76" t="e">
        <v>#DIV/0!</v>
      </c>
      <c r="N4" s="76" t="e">
        <v>#DIV/0!</v>
      </c>
      <c r="O4" s="76" t="e">
        <v>#DIV/0!</v>
      </c>
      <c r="P4" s="196" t="s">
        <v>194</v>
      </c>
      <c r="R4" s="442" t="str">
        <f t="shared" ref="R4:X6" si="4">D22</f>
        <v>1 S1 C1 A</v>
      </c>
      <c r="S4" s="96">
        <f t="shared" si="4"/>
        <v>0</v>
      </c>
      <c r="T4" s="96">
        <f t="shared" si="4"/>
        <v>0</v>
      </c>
      <c r="U4" s="96">
        <f t="shared" si="4"/>
        <v>0</v>
      </c>
      <c r="V4" s="96">
        <f t="shared" si="4"/>
        <v>0</v>
      </c>
      <c r="W4" s="96">
        <f t="shared" si="4"/>
        <v>0</v>
      </c>
      <c r="X4" s="96">
        <f t="shared" si="4"/>
        <v>0</v>
      </c>
      <c r="Y4" s="96">
        <f>SUM(S4:X4)</f>
        <v>0</v>
      </c>
      <c r="AA4" s="448" t="str">
        <f>R4</f>
        <v>1 S1 C1 A</v>
      </c>
      <c r="AB4" s="232">
        <f>(($S$66-S4)*$AU$5)/$AW$12</f>
        <v>43030</v>
      </c>
      <c r="AC4" s="232">
        <f>(($T$66-T4)*$AU$5)/$AW$12</f>
        <v>27715</v>
      </c>
      <c r="AD4" s="232">
        <f>(($U$66-U4)*$AU$5)/$AW$12</f>
        <v>45350</v>
      </c>
      <c r="AE4" s="232">
        <f>(($V$66-V4)*$AU$5)/$AW$12</f>
        <v>23655</v>
      </c>
      <c r="AF4" s="232">
        <f>(($W$66-W4)*$AU$5)/$AW$12</f>
        <v>26000</v>
      </c>
      <c r="AG4" s="232">
        <f>(($X$66-X4)*$AU$5)/$AW$12</f>
        <v>55370</v>
      </c>
      <c r="AH4" s="232">
        <f>SUM(AB4:AD4,AF4:AG4)</f>
        <v>197465</v>
      </c>
      <c r="AI4" s="128"/>
      <c r="AJ4" s="128"/>
      <c r="AK4" s="448" t="str">
        <f t="shared" ref="AK4:AK30" si="5">AA4</f>
        <v>1 S1 C1 A</v>
      </c>
      <c r="AL4" s="233">
        <f t="shared" ref="AL4:AQ6" si="6">AB4*$AW$13</f>
        <v>3915.7300000000005</v>
      </c>
      <c r="AM4" s="233">
        <f t="shared" si="6"/>
        <v>2522.0650000000005</v>
      </c>
      <c r="AN4" s="233">
        <f t="shared" si="6"/>
        <v>4126.8500000000004</v>
      </c>
      <c r="AO4" s="233">
        <f t="shared" si="6"/>
        <v>2152.6050000000005</v>
      </c>
      <c r="AP4" s="233">
        <f t="shared" si="6"/>
        <v>2366.0000000000005</v>
      </c>
      <c r="AQ4" s="233">
        <f t="shared" si="6"/>
        <v>5038.670000000001</v>
      </c>
      <c r="AR4" s="234">
        <f t="shared" ref="AR4:AR12" si="7">SUM(AL4:AQ4)</f>
        <v>20121.920000000002</v>
      </c>
      <c r="AT4" s="235" t="s">
        <v>634</v>
      </c>
      <c r="AU4" s="236">
        <v>0.1</v>
      </c>
      <c r="AY4" s="451" t="str">
        <f t="shared" ref="AY4:AY30" si="8">R4</f>
        <v>1 S1 C1 A</v>
      </c>
      <c r="AZ4" s="128">
        <f>100-(S4/S66*100)</f>
        <v>100</v>
      </c>
      <c r="BA4" s="128">
        <f t="shared" ref="BA4:BA30" si="9">100-(T4/$T$66*100)</f>
        <v>100</v>
      </c>
      <c r="BB4" s="128">
        <f t="shared" ref="BB4:BB30" si="10">100-(U4/$U$66*100)</f>
        <v>100</v>
      </c>
      <c r="BC4" s="128">
        <f t="shared" ref="BC4:BC30" si="11">100-(V4/$V$66*100)</f>
        <v>100</v>
      </c>
      <c r="BD4" s="128">
        <f t="shared" ref="BD4:BD30" si="12">100-(W4/$W$66*100)</f>
        <v>100</v>
      </c>
      <c r="BE4" s="128">
        <f t="shared" ref="BE4:BE30" si="13">100-(X4/$X$66*100)</f>
        <v>100</v>
      </c>
      <c r="BF4" s="128">
        <f t="shared" ref="BF4:BF30" si="14">100-(Y4/$Y$66*100)</f>
        <v>100</v>
      </c>
    </row>
    <row r="5" spans="1:58" ht="17" x14ac:dyDescent="0.35">
      <c r="A5" s="8"/>
      <c r="B5" s="8"/>
      <c r="C5" s="74" t="s">
        <v>106</v>
      </c>
      <c r="D5" s="439" t="s">
        <v>137</v>
      </c>
      <c r="E5" s="76" t="e">
        <v>#DIV/0!</v>
      </c>
      <c r="F5" s="76" t="e">
        <v>#DIV/0!</v>
      </c>
      <c r="G5" s="76" t="e">
        <v>#DIV/0!</v>
      </c>
      <c r="H5" s="76" t="e">
        <v>#DIV/0!</v>
      </c>
      <c r="I5" s="76" t="e">
        <v>#DIV/0!</v>
      </c>
      <c r="J5" s="76" t="e">
        <v>#DIV/0!</v>
      </c>
      <c r="K5" s="76" t="e">
        <v>#DIV/0!</v>
      </c>
      <c r="L5" s="76" t="e">
        <v>#DIV/0!</v>
      </c>
      <c r="M5" s="76" t="e">
        <v>#DIV/0!</v>
      </c>
      <c r="N5" s="76" t="e">
        <v>#DIV/0!</v>
      </c>
      <c r="O5" s="76" t="e">
        <v>#DIV/0!</v>
      </c>
      <c r="P5" s="196" t="s">
        <v>194</v>
      </c>
      <c r="R5" s="442" t="str">
        <f t="shared" si="4"/>
        <v>11 S2 C1 A</v>
      </c>
      <c r="S5" s="96">
        <f t="shared" si="4"/>
        <v>0</v>
      </c>
      <c r="T5" s="96">
        <f t="shared" si="4"/>
        <v>0</v>
      </c>
      <c r="U5" s="96">
        <f t="shared" si="4"/>
        <v>0</v>
      </c>
      <c r="V5" s="96">
        <f t="shared" si="4"/>
        <v>0</v>
      </c>
      <c r="W5" s="96">
        <f t="shared" si="4"/>
        <v>0</v>
      </c>
      <c r="X5" s="96">
        <f t="shared" si="4"/>
        <v>0</v>
      </c>
      <c r="Y5" s="96">
        <f t="shared" ref="Y5:Y9" si="15">SUM(S5:X5)</f>
        <v>0</v>
      </c>
      <c r="AA5" s="448" t="str">
        <f t="shared" ref="AA5:AA12" si="16">R5</f>
        <v>11 S2 C1 A</v>
      </c>
      <c r="AB5" s="232">
        <f>(($S$66-S5)*$AU$5)/$AW$12</f>
        <v>43030</v>
      </c>
      <c r="AC5" s="232">
        <f>(($T$66-T5)*$AU$5)/$AW$12</f>
        <v>27715</v>
      </c>
      <c r="AD5" s="232">
        <f>(($U$66-U5)*$AU$5)/$AW$12</f>
        <v>45350</v>
      </c>
      <c r="AE5" s="232">
        <f>(($V$66-V5)*$AU$5)/$AW$12</f>
        <v>23655</v>
      </c>
      <c r="AF5" s="232">
        <f>(($W$66-W5)*$AU$5)/$AW$12</f>
        <v>26000</v>
      </c>
      <c r="AG5" s="232">
        <f>(($X$66-X5)*$AU$5)/$AW$12</f>
        <v>55370</v>
      </c>
      <c r="AH5" s="232">
        <f t="shared" ref="AH5:AH30" si="17">SUM(AB5:AD5,AF5:AG5)</f>
        <v>197465</v>
      </c>
      <c r="AI5" s="128"/>
      <c r="AJ5" s="128"/>
      <c r="AK5" s="448" t="str">
        <f t="shared" si="5"/>
        <v>11 S2 C1 A</v>
      </c>
      <c r="AL5" s="233">
        <f t="shared" si="6"/>
        <v>3915.7300000000005</v>
      </c>
      <c r="AM5" s="233">
        <f t="shared" si="6"/>
        <v>2522.0650000000005</v>
      </c>
      <c r="AN5" s="233">
        <f t="shared" si="6"/>
        <v>4126.8500000000004</v>
      </c>
      <c r="AO5" s="233">
        <f t="shared" si="6"/>
        <v>2152.6050000000005</v>
      </c>
      <c r="AP5" s="233">
        <f t="shared" si="6"/>
        <v>2366.0000000000005</v>
      </c>
      <c r="AQ5" s="233">
        <f t="shared" si="6"/>
        <v>5038.670000000001</v>
      </c>
      <c r="AR5" s="234">
        <f t="shared" si="7"/>
        <v>20121.920000000002</v>
      </c>
      <c r="AT5" s="237" t="s">
        <v>683</v>
      </c>
      <c r="AU5" s="238">
        <f>50/1000</f>
        <v>0.05</v>
      </c>
      <c r="AY5" s="451" t="str">
        <f t="shared" si="8"/>
        <v>11 S2 C1 A</v>
      </c>
      <c r="AZ5" s="128">
        <f t="shared" ref="AZ5:AZ30" si="18">100-(S5/$S$66*100)</f>
        <v>100</v>
      </c>
      <c r="BA5" s="128">
        <f t="shared" si="9"/>
        <v>100</v>
      </c>
      <c r="BB5" s="128">
        <f t="shared" si="10"/>
        <v>100</v>
      </c>
      <c r="BC5" s="128">
        <f t="shared" si="11"/>
        <v>100</v>
      </c>
      <c r="BD5" s="128">
        <f t="shared" si="12"/>
        <v>100</v>
      </c>
      <c r="BE5" s="128">
        <f t="shared" si="13"/>
        <v>100</v>
      </c>
      <c r="BF5" s="128">
        <f t="shared" si="14"/>
        <v>100</v>
      </c>
    </row>
    <row r="6" spans="1:58" ht="17" x14ac:dyDescent="0.35">
      <c r="A6" s="8"/>
      <c r="B6" s="8"/>
      <c r="C6" s="74" t="s">
        <v>106</v>
      </c>
      <c r="D6" s="439" t="s">
        <v>139</v>
      </c>
      <c r="E6" s="76" t="e">
        <v>#DIV/0!</v>
      </c>
      <c r="F6" s="76" t="e">
        <v>#DIV/0!</v>
      </c>
      <c r="G6" s="76" t="e">
        <v>#DIV/0!</v>
      </c>
      <c r="H6" s="76" t="e">
        <v>#DIV/0!</v>
      </c>
      <c r="I6" s="76" t="e">
        <v>#DIV/0!</v>
      </c>
      <c r="J6" s="76" t="e">
        <v>#DIV/0!</v>
      </c>
      <c r="K6" s="76" t="e">
        <v>#DIV/0!</v>
      </c>
      <c r="L6" s="76" t="e">
        <v>#DIV/0!</v>
      </c>
      <c r="M6" s="76" t="e">
        <v>#DIV/0!</v>
      </c>
      <c r="N6" s="76" t="e">
        <v>#DIV/0!</v>
      </c>
      <c r="O6" s="76" t="e">
        <v>#DIV/0!</v>
      </c>
      <c r="P6" s="196" t="s">
        <v>194</v>
      </c>
      <c r="R6" s="444" t="str">
        <f t="shared" si="4"/>
        <v>21 S3 C1 A</v>
      </c>
      <c r="S6" s="107">
        <f t="shared" si="4"/>
        <v>0</v>
      </c>
      <c r="T6" s="107">
        <f t="shared" si="4"/>
        <v>0</v>
      </c>
      <c r="U6" s="107">
        <f t="shared" si="4"/>
        <v>0</v>
      </c>
      <c r="V6" s="107">
        <f t="shared" si="4"/>
        <v>0</v>
      </c>
      <c r="W6" s="107">
        <f t="shared" si="4"/>
        <v>0</v>
      </c>
      <c r="X6" s="107">
        <f t="shared" si="4"/>
        <v>0</v>
      </c>
      <c r="Y6" s="107">
        <f t="shared" si="15"/>
        <v>0</v>
      </c>
      <c r="Z6" s="95"/>
      <c r="AA6" s="449" t="str">
        <f t="shared" si="16"/>
        <v>21 S3 C1 A</v>
      </c>
      <c r="AB6" s="240">
        <f>(($S$66-S6)*$AU$5)/$AW$12</f>
        <v>43030</v>
      </c>
      <c r="AC6" s="240">
        <f>(($T$66-T6)*$AU$5)/$AW$12</f>
        <v>27715</v>
      </c>
      <c r="AD6" s="240">
        <f>(($U$66-U6)*$AU$5)/$AW$12</f>
        <v>45350</v>
      </c>
      <c r="AE6" s="240">
        <f>(($V$66-V6)*$AU$5)/$AW$12</f>
        <v>23655</v>
      </c>
      <c r="AF6" s="240">
        <f>(($W$66-W6)*$AU$5)/$AW$12</f>
        <v>26000</v>
      </c>
      <c r="AG6" s="240">
        <f>(($X$66-X6)*$AU$5)/$AW$12</f>
        <v>55370</v>
      </c>
      <c r="AH6" s="240">
        <f t="shared" si="17"/>
        <v>197465</v>
      </c>
      <c r="AI6" s="128"/>
      <c r="AJ6" s="128"/>
      <c r="AK6" s="449" t="str">
        <f t="shared" si="5"/>
        <v>21 S3 C1 A</v>
      </c>
      <c r="AL6" s="241">
        <f t="shared" si="6"/>
        <v>3915.7300000000005</v>
      </c>
      <c r="AM6" s="241">
        <f t="shared" si="6"/>
        <v>2522.0650000000005</v>
      </c>
      <c r="AN6" s="241">
        <f t="shared" si="6"/>
        <v>4126.8500000000004</v>
      </c>
      <c r="AO6" s="241">
        <f t="shared" si="6"/>
        <v>2152.6050000000005</v>
      </c>
      <c r="AP6" s="241">
        <f t="shared" si="6"/>
        <v>2366.0000000000005</v>
      </c>
      <c r="AQ6" s="241">
        <f t="shared" si="6"/>
        <v>5038.670000000001</v>
      </c>
      <c r="AR6" s="242">
        <f t="shared" si="7"/>
        <v>20121.920000000002</v>
      </c>
      <c r="AT6" s="243" t="s">
        <v>50</v>
      </c>
      <c r="AU6" s="244" t="s">
        <v>684</v>
      </c>
      <c r="AY6" s="452" t="str">
        <f t="shared" si="8"/>
        <v>21 S3 C1 A</v>
      </c>
      <c r="AZ6" s="131">
        <f t="shared" si="18"/>
        <v>100</v>
      </c>
      <c r="BA6" s="131">
        <f t="shared" si="9"/>
        <v>100</v>
      </c>
      <c r="BB6" s="131">
        <f t="shared" si="10"/>
        <v>100</v>
      </c>
      <c r="BC6" s="131">
        <f t="shared" si="11"/>
        <v>100</v>
      </c>
      <c r="BD6" s="131">
        <f t="shared" si="12"/>
        <v>100</v>
      </c>
      <c r="BE6" s="131">
        <f t="shared" si="13"/>
        <v>100</v>
      </c>
      <c r="BF6" s="131">
        <f t="shared" si="14"/>
        <v>100</v>
      </c>
    </row>
    <row r="7" spans="1:58" ht="17" x14ac:dyDescent="0.35">
      <c r="A7" s="8"/>
      <c r="B7" s="8"/>
      <c r="C7" s="74" t="s">
        <v>106</v>
      </c>
      <c r="D7" s="439" t="s">
        <v>141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 t="e">
        <v>#DIV/0!</v>
      </c>
      <c r="J7" s="76" t="e">
        <v>#DIV/0!</v>
      </c>
      <c r="K7" s="76" t="e">
        <v>#DIV/0!</v>
      </c>
      <c r="L7" s="76" t="e">
        <v>#DIV/0!</v>
      </c>
      <c r="M7" s="76" t="e">
        <v>#DIV/0!</v>
      </c>
      <c r="N7" s="76" t="e">
        <v>#DIV/0!</v>
      </c>
      <c r="O7" s="76" t="e">
        <v>#DIV/0!</v>
      </c>
      <c r="P7" s="196" t="s">
        <v>194</v>
      </c>
      <c r="R7" s="442" t="str">
        <f t="shared" ref="R7:Y9" si="19">D35</f>
        <v>3 S1 C2 A</v>
      </c>
      <c r="S7" s="96">
        <f t="shared" si="19"/>
        <v>0</v>
      </c>
      <c r="T7" s="96">
        <f t="shared" si="19"/>
        <v>0</v>
      </c>
      <c r="U7" s="96">
        <f t="shared" si="19"/>
        <v>3</v>
      </c>
      <c r="V7" s="96">
        <f t="shared" si="19"/>
        <v>0</v>
      </c>
      <c r="W7" s="96">
        <f t="shared" si="19"/>
        <v>0</v>
      </c>
      <c r="X7" s="96">
        <f t="shared" si="19"/>
        <v>100.6</v>
      </c>
      <c r="Y7" s="96">
        <f t="shared" si="19"/>
        <v>554.4</v>
      </c>
      <c r="AA7" s="448" t="str">
        <f t="shared" si="16"/>
        <v>3 S1 C2 A</v>
      </c>
      <c r="AB7" s="232">
        <f>(($S$66-S7)*$AU$5)/$AW$14+AB4</f>
        <v>95505.609756097561</v>
      </c>
      <c r="AC7" s="232">
        <f>(($T$66-T7)*$AU$5)/$AW$14+AC4</f>
        <v>61513.780487804877</v>
      </c>
      <c r="AD7" s="232">
        <f t="shared" ref="AD7:AD12" si="20">(($U$66-U7)*$AU$5)/$AW$14+AD4</f>
        <v>100653.04878048781</v>
      </c>
      <c r="AE7" s="232">
        <f>(($V$66-V7)*$AU$5)/$AW$14+AE4</f>
        <v>52502.560975609755</v>
      </c>
      <c r="AF7" s="232">
        <f>(($W$66-W7)*$AU$5)/$AW$14+AF4</f>
        <v>57707.317073170729</v>
      </c>
      <c r="AG7" s="232">
        <f>(($X$66-X7)*$AU$5)/$AW$14+AG4</f>
        <v>122833.04878048781</v>
      </c>
      <c r="AH7" s="232">
        <f t="shared" si="17"/>
        <v>438212.80487804877</v>
      </c>
      <c r="AI7" s="128"/>
      <c r="AJ7" s="128"/>
      <c r="AK7" s="448" t="str">
        <f t="shared" si="5"/>
        <v>3 S1 C2 A</v>
      </c>
      <c r="AL7" s="233">
        <f t="shared" ref="AL7:AQ9" si="21">AB7*$AW$15</f>
        <v>6971.9095121951232</v>
      </c>
      <c r="AM7" s="233">
        <f t="shared" si="21"/>
        <v>4490.5059756097562</v>
      </c>
      <c r="AN7" s="233">
        <f t="shared" si="21"/>
        <v>7347.6725609756104</v>
      </c>
      <c r="AO7" s="233">
        <f t="shared" si="21"/>
        <v>3832.6869512195126</v>
      </c>
      <c r="AP7" s="233">
        <f t="shared" si="21"/>
        <v>4212.6341463414637</v>
      </c>
      <c r="AQ7" s="233">
        <f t="shared" si="21"/>
        <v>8966.8125609756116</v>
      </c>
      <c r="AR7" s="234">
        <f t="shared" si="7"/>
        <v>35822.221707317076</v>
      </c>
      <c r="AT7" s="245" t="s">
        <v>49</v>
      </c>
      <c r="AU7" s="292">
        <v>8.9999999999999993E-3</v>
      </c>
      <c r="AY7" s="451" t="str">
        <f t="shared" si="8"/>
        <v>3 S1 C2 A</v>
      </c>
      <c r="AZ7" s="128">
        <f t="shared" si="18"/>
        <v>100</v>
      </c>
      <c r="BA7" s="128">
        <f t="shared" si="9"/>
        <v>100</v>
      </c>
      <c r="BB7" s="128">
        <f t="shared" si="10"/>
        <v>99.996692392502752</v>
      </c>
      <c r="BC7" s="128">
        <f t="shared" si="11"/>
        <v>100</v>
      </c>
      <c r="BD7" s="128">
        <f t="shared" si="12"/>
        <v>100</v>
      </c>
      <c r="BE7" s="128">
        <f t="shared" si="13"/>
        <v>99.90915658298718</v>
      </c>
      <c r="BF7" s="128">
        <f t="shared" si="14"/>
        <v>99.874638205499281</v>
      </c>
    </row>
    <row r="8" spans="1:58" ht="17" x14ac:dyDescent="0.35">
      <c r="A8" s="8"/>
      <c r="B8" s="8"/>
      <c r="C8" s="74" t="s">
        <v>106</v>
      </c>
      <c r="D8" s="439" t="s">
        <v>143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 t="e">
        <v>#DIV/0!</v>
      </c>
      <c r="J8" s="76" t="e">
        <v>#DIV/0!</v>
      </c>
      <c r="K8" s="76" t="e">
        <v>#DIV/0!</v>
      </c>
      <c r="L8" s="76" t="e">
        <v>#DIV/0!</v>
      </c>
      <c r="M8" s="76" t="e">
        <v>#DIV/0!</v>
      </c>
      <c r="N8" s="76" t="e">
        <v>#DIV/0!</v>
      </c>
      <c r="O8" s="76" t="e">
        <v>#DIV/0!</v>
      </c>
      <c r="P8" s="196" t="s">
        <v>135</v>
      </c>
      <c r="R8" s="442" t="str">
        <f t="shared" si="19"/>
        <v>13 S2 C2 A</v>
      </c>
      <c r="S8" s="96">
        <f t="shared" si="19"/>
        <v>31</v>
      </c>
      <c r="T8" s="96">
        <f t="shared" si="19"/>
        <v>28.6</v>
      </c>
      <c r="U8" s="96">
        <f t="shared" si="19"/>
        <v>41.2</v>
      </c>
      <c r="V8" s="96">
        <f t="shared" si="19"/>
        <v>12</v>
      </c>
      <c r="W8" s="96">
        <f t="shared" si="19"/>
        <v>12</v>
      </c>
      <c r="X8" s="96">
        <f t="shared" si="19"/>
        <v>306.39999999999998</v>
      </c>
      <c r="Y8" s="96">
        <f t="shared" si="15"/>
        <v>431.2</v>
      </c>
      <c r="AA8" s="448" t="str">
        <f t="shared" si="16"/>
        <v>13 S2 C2 A</v>
      </c>
      <c r="AB8" s="232">
        <f>(($S$66-S8)*$AU$5)/$AW$14+AB5</f>
        <v>95486.70731707316</v>
      </c>
      <c r="AC8" s="232">
        <f>(($T$66-T8)*$AU$5)/$AW$14+AC5</f>
        <v>61496.341463414632</v>
      </c>
      <c r="AD8" s="232">
        <f t="shared" si="20"/>
        <v>100629.75609756098</v>
      </c>
      <c r="AE8" s="232">
        <f>(($V$66-V8)*$AU$5)/$AW$14+AE5</f>
        <v>52495.243902439026</v>
      </c>
      <c r="AF8" s="232">
        <f>(($W$66-W8)*$AU$5)/$AW$14+AF5</f>
        <v>57700</v>
      </c>
      <c r="AG8" s="232">
        <f>(($X$66-X8)*$AU$5)/$AW$14+AG5</f>
        <v>122707.56097560975</v>
      </c>
      <c r="AH8" s="232">
        <f t="shared" si="17"/>
        <v>438020.36585365853</v>
      </c>
      <c r="AI8" s="128"/>
      <c r="AJ8" s="128"/>
      <c r="AK8" s="448" t="str">
        <f t="shared" si="5"/>
        <v>13 S2 C2 A</v>
      </c>
      <c r="AL8" s="233">
        <f t="shared" si="21"/>
        <v>6970.5296341463418</v>
      </c>
      <c r="AM8" s="233">
        <f t="shared" si="21"/>
        <v>4489.2329268292688</v>
      </c>
      <c r="AN8" s="233">
        <f t="shared" si="21"/>
        <v>7345.9721951219526</v>
      </c>
      <c r="AO8" s="233">
        <f t="shared" si="21"/>
        <v>3832.1528048780492</v>
      </c>
      <c r="AP8" s="233">
        <f t="shared" si="21"/>
        <v>4212.1000000000004</v>
      </c>
      <c r="AQ8" s="233">
        <f t="shared" si="21"/>
        <v>8957.6519512195136</v>
      </c>
      <c r="AR8" s="234">
        <f t="shared" si="7"/>
        <v>35807.639512195128</v>
      </c>
      <c r="AT8" s="245" t="s">
        <v>56</v>
      </c>
      <c r="AU8" s="292">
        <v>6.6666666666666671E-3</v>
      </c>
      <c r="AY8" s="451" t="str">
        <f t="shared" si="8"/>
        <v>13 S2 C2 A</v>
      </c>
      <c r="AZ8" s="128">
        <f t="shared" si="18"/>
        <v>99.96397861956774</v>
      </c>
      <c r="BA8" s="128">
        <f t="shared" si="9"/>
        <v>99.948403391665167</v>
      </c>
      <c r="BB8" s="128">
        <f t="shared" si="10"/>
        <v>99.95457552370452</v>
      </c>
      <c r="BC8" s="128">
        <f t="shared" si="11"/>
        <v>99.974635383639821</v>
      </c>
      <c r="BD8" s="128">
        <f t="shared" si="12"/>
        <v>99.976923076923072</v>
      </c>
      <c r="BE8" s="128">
        <f t="shared" si="13"/>
        <v>99.723315875022578</v>
      </c>
      <c r="BF8" s="128">
        <f t="shared" si="14"/>
        <v>99.902496382054991</v>
      </c>
    </row>
    <row r="9" spans="1:58" ht="17" x14ac:dyDescent="0.35">
      <c r="A9" s="8"/>
      <c r="B9" s="8"/>
      <c r="C9" s="74" t="s">
        <v>106</v>
      </c>
      <c r="D9" s="439" t="s">
        <v>145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 t="e">
        <v>#DIV/0!</v>
      </c>
      <c r="J9" s="76" t="e">
        <v>#DIV/0!</v>
      </c>
      <c r="K9" s="76" t="e">
        <v>#DIV/0!</v>
      </c>
      <c r="L9" s="76" t="e">
        <v>#DIV/0!</v>
      </c>
      <c r="M9" s="76" t="e">
        <v>#DIV/0!</v>
      </c>
      <c r="N9" s="76" t="e">
        <v>#DIV/0!</v>
      </c>
      <c r="O9" s="76" t="e">
        <v>#DIV/0!</v>
      </c>
      <c r="P9" s="196" t="s">
        <v>108</v>
      </c>
      <c r="R9" s="444" t="str">
        <f t="shared" si="19"/>
        <v>23 S3 C2 A</v>
      </c>
      <c r="S9" s="107">
        <f t="shared" si="19"/>
        <v>0</v>
      </c>
      <c r="T9" s="107">
        <f t="shared" si="19"/>
        <v>0</v>
      </c>
      <c r="U9" s="107">
        <f t="shared" si="19"/>
        <v>0</v>
      </c>
      <c r="V9" s="107">
        <f t="shared" si="19"/>
        <v>0</v>
      </c>
      <c r="W9" s="107">
        <f t="shared" si="19"/>
        <v>0</v>
      </c>
      <c r="X9" s="107">
        <f t="shared" si="19"/>
        <v>0</v>
      </c>
      <c r="Y9" s="107">
        <f t="shared" si="15"/>
        <v>0</v>
      </c>
      <c r="AA9" s="449" t="str">
        <f t="shared" si="16"/>
        <v>23 S3 C2 A</v>
      </c>
      <c r="AB9" s="240">
        <f>(($S$66-S9)*$AU$5)/$AW$14+AB6</f>
        <v>95505.609756097561</v>
      </c>
      <c r="AC9" s="240">
        <f>(($T$66-T9)*$AU$5)/$AW$14+AC6</f>
        <v>61513.780487804877</v>
      </c>
      <c r="AD9" s="240">
        <f t="shared" si="20"/>
        <v>100654.87804878049</v>
      </c>
      <c r="AE9" s="240">
        <f>(($V$66-V9)*$AU$5)/$AW$14+AE6</f>
        <v>52502.560975609755</v>
      </c>
      <c r="AF9" s="240">
        <f>(($W$66-W9)*$AU$5)/$AW$14+AF6</f>
        <v>57707.317073170729</v>
      </c>
      <c r="AG9" s="240">
        <f>(($X$66-X9)*$AU$5)/$AW$14+AG6</f>
        <v>122894.39024390244</v>
      </c>
      <c r="AH9" s="240">
        <f t="shared" si="17"/>
        <v>438275.97560975613</v>
      </c>
      <c r="AI9" s="128"/>
      <c r="AJ9" s="128"/>
      <c r="AK9" s="449" t="str">
        <f t="shared" si="5"/>
        <v>23 S3 C2 A</v>
      </c>
      <c r="AL9" s="241">
        <f t="shared" si="21"/>
        <v>6971.9095121951232</v>
      </c>
      <c r="AM9" s="241">
        <f t="shared" si="21"/>
        <v>4490.5059756097562</v>
      </c>
      <c r="AN9" s="241">
        <f t="shared" si="21"/>
        <v>7347.8060975609769</v>
      </c>
      <c r="AO9" s="241">
        <f t="shared" si="21"/>
        <v>3832.6869512195126</v>
      </c>
      <c r="AP9" s="241">
        <f t="shared" si="21"/>
        <v>4212.6341463414637</v>
      </c>
      <c r="AQ9" s="241">
        <f t="shared" si="21"/>
        <v>8971.2904878048794</v>
      </c>
      <c r="AR9" s="242">
        <f t="shared" si="7"/>
        <v>35826.833170731712</v>
      </c>
      <c r="AT9" s="252" t="s">
        <v>681</v>
      </c>
      <c r="AU9" s="293">
        <v>5.6666666666666671E-3</v>
      </c>
      <c r="AY9" s="452" t="str">
        <f t="shared" si="8"/>
        <v>23 S3 C2 A</v>
      </c>
      <c r="AZ9" s="131">
        <f t="shared" si="18"/>
        <v>100</v>
      </c>
      <c r="BA9" s="131">
        <f t="shared" si="9"/>
        <v>100</v>
      </c>
      <c r="BB9" s="131">
        <f t="shared" si="10"/>
        <v>100</v>
      </c>
      <c r="BC9" s="131">
        <f t="shared" si="11"/>
        <v>100</v>
      </c>
      <c r="BD9" s="131">
        <f t="shared" si="12"/>
        <v>100</v>
      </c>
      <c r="BE9" s="131">
        <f t="shared" si="13"/>
        <v>100</v>
      </c>
      <c r="BF9" s="131">
        <f t="shared" si="14"/>
        <v>100</v>
      </c>
    </row>
    <row r="10" spans="1:58" ht="17" x14ac:dyDescent="0.35">
      <c r="A10" s="8"/>
      <c r="B10" s="8"/>
      <c r="C10" s="74" t="s">
        <v>106</v>
      </c>
      <c r="D10" s="439" t="s">
        <v>147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 t="e">
        <v>#DIV/0!</v>
      </c>
      <c r="J10" s="76" t="e">
        <v>#DIV/0!</v>
      </c>
      <c r="K10" s="76" t="e">
        <v>#DIV/0!</v>
      </c>
      <c r="L10" s="76" t="e">
        <v>#DIV/0!</v>
      </c>
      <c r="M10" s="76" t="e">
        <v>#DIV/0!</v>
      </c>
      <c r="N10" s="76" t="e">
        <v>#DIV/0!</v>
      </c>
      <c r="O10" s="76" t="e">
        <v>#DIV/0!</v>
      </c>
      <c r="P10" s="196" t="s">
        <v>108</v>
      </c>
      <c r="R10" s="442" t="str">
        <f t="shared" ref="R10:X10" si="22">D46</f>
        <v>5 S1 C3 A</v>
      </c>
      <c r="S10" s="96">
        <f t="shared" si="22"/>
        <v>0</v>
      </c>
      <c r="T10" s="96">
        <f t="shared" si="22"/>
        <v>119.4</v>
      </c>
      <c r="U10" s="96">
        <f t="shared" si="22"/>
        <v>0</v>
      </c>
      <c r="V10" s="96">
        <f t="shared" si="22"/>
        <v>2.8</v>
      </c>
      <c r="W10" s="96">
        <f t="shared" si="22"/>
        <v>2.8</v>
      </c>
      <c r="X10" s="96">
        <f t="shared" si="22"/>
        <v>0</v>
      </c>
      <c r="Y10" s="96">
        <f>SUM(S10:X10)</f>
        <v>125</v>
      </c>
      <c r="AA10" s="448" t="str">
        <f t="shared" si="16"/>
        <v>5 S1 C3 A</v>
      </c>
      <c r="AB10" s="232">
        <f>(($S$66-S10)*$AU$5)/$AW$16+AB7</f>
        <v>162739.98475609755</v>
      </c>
      <c r="AC10" s="232">
        <f>(($T$66-T10)*$AU$5)/$AW$16+AC7</f>
        <v>104725.18673780488</v>
      </c>
      <c r="AD10" s="232">
        <f t="shared" si="20"/>
        <v>155957.92682926828</v>
      </c>
      <c r="AE10" s="232">
        <f>(($V$66-V10)*$AU$5)/$AW$16+AE7</f>
        <v>89461.310975609755</v>
      </c>
      <c r="AF10" s="232">
        <f>(($W$66-W10)*$AU$5)/$AW$16+AF7</f>
        <v>98330.129573170736</v>
      </c>
      <c r="AG10" s="232">
        <f>(($X$66-X10)*$AU$5)/$AW$16+AG7</f>
        <v>209348.67378048779</v>
      </c>
      <c r="AH10" s="232">
        <f t="shared" si="17"/>
        <v>731101.90167682921</v>
      </c>
      <c r="AI10" s="128"/>
      <c r="AJ10" s="128"/>
      <c r="AK10" s="448" t="str">
        <f t="shared" si="5"/>
        <v>5 S1 C3 A</v>
      </c>
      <c r="AL10" s="233">
        <f t="shared" ref="AL10:AQ12" si="23">AB10*$AW$17</f>
        <v>8950.6991615853658</v>
      </c>
      <c r="AM10" s="233">
        <f t="shared" si="23"/>
        <v>5759.8852705792688</v>
      </c>
      <c r="AN10" s="233">
        <f t="shared" si="23"/>
        <v>8577.6859756097565</v>
      </c>
      <c r="AO10" s="233">
        <f t="shared" si="23"/>
        <v>4920.3721036585375</v>
      </c>
      <c r="AP10" s="233">
        <f t="shared" si="23"/>
        <v>5408.1571265243911</v>
      </c>
      <c r="AQ10" s="233">
        <f t="shared" si="23"/>
        <v>11514.17705792683</v>
      </c>
      <c r="AR10" s="234">
        <f t="shared" si="7"/>
        <v>45130.97669588415</v>
      </c>
      <c r="AY10" s="451" t="str">
        <f t="shared" si="8"/>
        <v>5 S1 C3 A</v>
      </c>
      <c r="AZ10" s="128">
        <f t="shared" si="18"/>
        <v>100</v>
      </c>
      <c r="BA10" s="128">
        <f t="shared" si="9"/>
        <v>99.784593180588132</v>
      </c>
      <c r="BB10" s="128">
        <f t="shared" si="10"/>
        <v>100</v>
      </c>
      <c r="BC10" s="128">
        <f t="shared" si="11"/>
        <v>99.994081589515957</v>
      </c>
      <c r="BD10" s="128">
        <f t="shared" si="12"/>
        <v>99.994615384615386</v>
      </c>
      <c r="BE10" s="128">
        <f t="shared" si="13"/>
        <v>100</v>
      </c>
      <c r="BF10" s="128">
        <f t="shared" si="14"/>
        <v>99.97173480463097</v>
      </c>
    </row>
    <row r="11" spans="1:58" ht="17" x14ac:dyDescent="0.35">
      <c r="A11" s="8"/>
      <c r="B11" s="8"/>
      <c r="C11" s="74" t="s">
        <v>106</v>
      </c>
      <c r="D11" s="439" t="s">
        <v>149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 t="e">
        <v>#DIV/0!</v>
      </c>
      <c r="J11" s="76" t="e">
        <v>#DIV/0!</v>
      </c>
      <c r="K11" s="76" t="e">
        <v>#DIV/0!</v>
      </c>
      <c r="L11" s="76" t="e">
        <v>#DIV/0!</v>
      </c>
      <c r="M11" s="76" t="e">
        <v>#DIV/0!</v>
      </c>
      <c r="N11" s="76" t="e">
        <v>#DIV/0!</v>
      </c>
      <c r="O11" s="76" t="e">
        <v>#DIV/0!</v>
      </c>
      <c r="P11" s="196" t="s">
        <v>108</v>
      </c>
      <c r="R11" s="442" t="str">
        <f t="shared" ref="R11:X12" si="24">D49</f>
        <v>15 S2 C3 A</v>
      </c>
      <c r="S11" s="96">
        <f t="shared" si="24"/>
        <v>19</v>
      </c>
      <c r="T11" s="96">
        <f t="shared" si="24"/>
        <v>127.6</v>
      </c>
      <c r="U11" s="96">
        <f t="shared" si="24"/>
        <v>15.8</v>
      </c>
      <c r="V11" s="96">
        <f t="shared" si="24"/>
        <v>11.6</v>
      </c>
      <c r="W11" s="96">
        <f t="shared" si="24"/>
        <v>11.6</v>
      </c>
      <c r="X11" s="96">
        <f t="shared" si="24"/>
        <v>0.8</v>
      </c>
      <c r="Y11" s="96">
        <f t="shared" ref="Y11:Y30" si="25">SUM(S11:X11)</f>
        <v>186.4</v>
      </c>
      <c r="AA11" s="448" t="str">
        <f t="shared" si="16"/>
        <v>15 S2 C3 A</v>
      </c>
      <c r="AB11" s="232">
        <f>(($S$66-S11)*$AU$5)/$AW$16+AB8</f>
        <v>162706.23856707316</v>
      </c>
      <c r="AC11" s="232">
        <f>(($T$66-T11)*$AU$5)/$AW$16+AC8</f>
        <v>104701.34146341463</v>
      </c>
      <c r="AD11" s="232">
        <f t="shared" si="20"/>
        <v>155925</v>
      </c>
      <c r="AE11" s="232">
        <f>(($V$66-V11)*$AU$5)/$AW$16+AE8</f>
        <v>89447.118902439019</v>
      </c>
      <c r="AF11" s="232">
        <f>(($W$66-W11)*$AU$5)/$AW$16+AF8</f>
        <v>98315.9375</v>
      </c>
      <c r="AG11" s="232">
        <f>(($X$66-X11)*$AU$5)/$AW$16+AG8</f>
        <v>209222.56097560975</v>
      </c>
      <c r="AH11" s="232">
        <f t="shared" si="17"/>
        <v>730871.07850609755</v>
      </c>
      <c r="AI11" s="128"/>
      <c r="AJ11" s="128"/>
      <c r="AK11" s="448" t="str">
        <f t="shared" si="5"/>
        <v>15 S2 C3 A</v>
      </c>
      <c r="AL11" s="233">
        <f t="shared" si="23"/>
        <v>8948.8431211890256</v>
      </c>
      <c r="AM11" s="233">
        <f t="shared" si="23"/>
        <v>5758.5737804878054</v>
      </c>
      <c r="AN11" s="233">
        <f t="shared" si="23"/>
        <v>8575.8750000000018</v>
      </c>
      <c r="AO11" s="233">
        <f t="shared" si="23"/>
        <v>4919.591539634147</v>
      </c>
      <c r="AP11" s="233">
        <f t="shared" si="23"/>
        <v>5407.3765625000005</v>
      </c>
      <c r="AQ11" s="233">
        <f t="shared" si="23"/>
        <v>11507.240853658537</v>
      </c>
      <c r="AR11" s="234">
        <f>SUM(AL11:AQ11)</f>
        <v>45117.500857469517</v>
      </c>
      <c r="AT11" s="244" t="s">
        <v>637</v>
      </c>
      <c r="AU11" s="244" t="s">
        <v>638</v>
      </c>
      <c r="AV11" s="256" t="s">
        <v>639</v>
      </c>
      <c r="AW11" s="256" t="s">
        <v>640</v>
      </c>
      <c r="AY11" s="451" t="str">
        <f t="shared" si="8"/>
        <v>15 S2 C3 A</v>
      </c>
      <c r="AZ11" s="128">
        <f t="shared" si="18"/>
        <v>99.977922379735062</v>
      </c>
      <c r="BA11" s="128">
        <f t="shared" si="9"/>
        <v>99.76979974742919</v>
      </c>
      <c r="BB11" s="128">
        <f t="shared" si="10"/>
        <v>99.982579933847845</v>
      </c>
      <c r="BC11" s="128">
        <f t="shared" si="11"/>
        <v>99.975480870851825</v>
      </c>
      <c r="BD11" s="128">
        <f t="shared" si="12"/>
        <v>99.977692307692308</v>
      </c>
      <c r="BE11" s="128">
        <f t="shared" si="13"/>
        <v>99.999277587141052</v>
      </c>
      <c r="BF11" s="128">
        <f t="shared" si="14"/>
        <v>99.957850940665708</v>
      </c>
    </row>
    <row r="12" spans="1:58" ht="17.5" thickBot="1" x14ac:dyDescent="0.4">
      <c r="A12" s="8"/>
      <c r="B12" s="8"/>
      <c r="C12" s="74" t="s">
        <v>106</v>
      </c>
      <c r="D12" s="439" t="s">
        <v>151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 t="e">
        <v>#DIV/0!</v>
      </c>
      <c r="J12" s="76" t="e">
        <v>#DIV/0!</v>
      </c>
      <c r="K12" s="76" t="e">
        <v>#DIV/0!</v>
      </c>
      <c r="L12" s="76" t="e">
        <v>#DIV/0!</v>
      </c>
      <c r="M12" s="76" t="e">
        <v>#DIV/0!</v>
      </c>
      <c r="N12" s="76" t="e">
        <v>#DIV/0!</v>
      </c>
      <c r="O12" s="76" t="e">
        <v>#DIV/0!</v>
      </c>
      <c r="P12" s="196" t="s">
        <v>108</v>
      </c>
      <c r="R12" s="443" t="str">
        <f t="shared" si="24"/>
        <v>25 S3 C3 A</v>
      </c>
      <c r="S12" s="263">
        <f t="shared" si="24"/>
        <v>72.2</v>
      </c>
      <c r="T12" s="263">
        <f t="shared" si="24"/>
        <v>81.599999999999994</v>
      </c>
      <c r="U12" s="263">
        <f t="shared" si="24"/>
        <v>45.6</v>
      </c>
      <c r="V12" s="263">
        <f t="shared" si="24"/>
        <v>14.2</v>
      </c>
      <c r="W12" s="263">
        <f t="shared" si="24"/>
        <v>14.2</v>
      </c>
      <c r="X12" s="263">
        <f t="shared" si="24"/>
        <v>319</v>
      </c>
      <c r="Y12" s="263">
        <f t="shared" si="25"/>
        <v>546.79999999999995</v>
      </c>
      <c r="AA12" s="450" t="str">
        <f t="shared" si="16"/>
        <v>25 S3 C3 A</v>
      </c>
      <c r="AB12" s="249">
        <f>(($S$66-S12)*$AU$5)/$AW$16+AB9</f>
        <v>162683.57850609755</v>
      </c>
      <c r="AC12" s="249">
        <f>(($T$66-T12)*$AU$5)/$AW$16+AC9</f>
        <v>104754.71798780488</v>
      </c>
      <c r="AD12" s="249">
        <f t="shared" si="20"/>
        <v>155931.95121951221</v>
      </c>
      <c r="AE12" s="249">
        <f>(($V$66-V12)*$AU$5)/$AW$16+AE9</f>
        <v>89452.404725609755</v>
      </c>
      <c r="AF12" s="249">
        <f>(($W$66-W12)*$AU$5)/$AW$16+AF9</f>
        <v>98321.223323170736</v>
      </c>
      <c r="AG12" s="249">
        <f>(($X$66-X12)*$AU$5)/$AW$16+AG9</f>
        <v>209160.79649390245</v>
      </c>
      <c r="AH12" s="249">
        <f t="shared" si="17"/>
        <v>730852.26753048785</v>
      </c>
      <c r="AI12" s="128"/>
      <c r="AJ12" s="128"/>
      <c r="AK12" s="450" t="str">
        <f t="shared" si="5"/>
        <v>25 S3 C3 A</v>
      </c>
      <c r="AL12" s="250">
        <f t="shared" si="23"/>
        <v>8947.5968178353669</v>
      </c>
      <c r="AM12" s="250">
        <f t="shared" si="23"/>
        <v>5761.5094893292689</v>
      </c>
      <c r="AN12" s="250">
        <f t="shared" si="23"/>
        <v>8576.2573170731721</v>
      </c>
      <c r="AO12" s="250">
        <f t="shared" si="23"/>
        <v>4919.882259908537</v>
      </c>
      <c r="AP12" s="250">
        <f t="shared" si="23"/>
        <v>5407.6672827743914</v>
      </c>
      <c r="AQ12" s="250">
        <f t="shared" si="23"/>
        <v>11503.843807164636</v>
      </c>
      <c r="AR12" s="251">
        <f t="shared" si="7"/>
        <v>45116.756974085372</v>
      </c>
      <c r="AT12" s="245">
        <v>0</v>
      </c>
      <c r="AU12" s="440" t="s">
        <v>641</v>
      </c>
      <c r="AV12" s="246">
        <f t="shared" ref="AV12:AV17" si="26">$AU$7*AT12</f>
        <v>0</v>
      </c>
      <c r="AW12" s="246">
        <f t="shared" ref="AW12:AW29" si="27">$AU$4-AV12</f>
        <v>0.1</v>
      </c>
      <c r="AY12" s="453" t="str">
        <f t="shared" si="8"/>
        <v>25 S3 C3 A</v>
      </c>
      <c r="AZ12" s="255">
        <f t="shared" si="18"/>
        <v>99.916105042993266</v>
      </c>
      <c r="BA12" s="255">
        <f t="shared" si="9"/>
        <v>99.852787299296409</v>
      </c>
      <c r="BB12" s="255">
        <f t="shared" si="10"/>
        <v>99.949724366041892</v>
      </c>
      <c r="BC12" s="255">
        <f t="shared" si="11"/>
        <v>99.969985203973792</v>
      </c>
      <c r="BD12" s="255">
        <f t="shared" si="12"/>
        <v>99.972692307692313</v>
      </c>
      <c r="BE12" s="255">
        <f t="shared" si="13"/>
        <v>99.711937872494133</v>
      </c>
      <c r="BF12" s="255">
        <f t="shared" si="14"/>
        <v>99.876356729377719</v>
      </c>
    </row>
    <row r="13" spans="1:58" ht="17" x14ac:dyDescent="0.35">
      <c r="A13" s="8"/>
      <c r="B13" s="8"/>
      <c r="C13" s="74" t="s">
        <v>106</v>
      </c>
      <c r="D13" s="439" t="s">
        <v>153</v>
      </c>
      <c r="E13" s="76" t="e">
        <v>#DIV/0!</v>
      </c>
      <c r="F13" s="76" t="e">
        <v>#DIV/0!</v>
      </c>
      <c r="G13" s="76" t="e">
        <v>#DIV/0!</v>
      </c>
      <c r="H13" s="76" t="e">
        <v>#DIV/0!</v>
      </c>
      <c r="I13" s="76" t="e">
        <v>#DIV/0!</v>
      </c>
      <c r="J13" s="76" t="e">
        <v>#DIV/0!</v>
      </c>
      <c r="K13" s="76" t="e">
        <v>#DIV/0!</v>
      </c>
      <c r="L13" s="76" t="e">
        <v>#DIV/0!</v>
      </c>
      <c r="M13" s="76" t="e">
        <v>#DIV/0!</v>
      </c>
      <c r="N13" s="76" t="e">
        <v>#DIV/0!</v>
      </c>
      <c r="O13" s="76" t="e">
        <v>#DIV/0!</v>
      </c>
      <c r="P13" s="196" t="s">
        <v>108</v>
      </c>
      <c r="R13" s="442" t="str">
        <f t="shared" ref="R13:X15" si="28">D25</f>
        <v>31 H1 C1 A</v>
      </c>
      <c r="S13" s="96">
        <f t="shared" si="28"/>
        <v>112.4</v>
      </c>
      <c r="T13" s="96">
        <f t="shared" si="28"/>
        <v>124.8</v>
      </c>
      <c r="U13" s="96">
        <f t="shared" si="28"/>
        <v>341</v>
      </c>
      <c r="V13" s="96">
        <f t="shared" si="28"/>
        <v>19.399999999999999</v>
      </c>
      <c r="W13" s="96">
        <f t="shared" si="28"/>
        <v>19.399999999999999</v>
      </c>
      <c r="X13" s="96">
        <f t="shared" si="28"/>
        <v>879.8</v>
      </c>
      <c r="Y13" s="96">
        <f t="shared" si="25"/>
        <v>1496.8</v>
      </c>
      <c r="AA13" s="448" t="str">
        <f t="shared" ref="AA13:AA21" si="29">AY13</f>
        <v>31 H1 C1 A</v>
      </c>
      <c r="AB13" s="232">
        <f>(($S$66-S13)*$AU$5)/$AW$18</f>
        <v>42973.799999999996</v>
      </c>
      <c r="AC13" s="232">
        <f>(($T$66-T13)*$AU$5)/$AW$18</f>
        <v>27652.600000000002</v>
      </c>
      <c r="AD13" s="232">
        <f>(($U$66-U13)*$AU$5)/$AW$18</f>
        <v>45179.499999999993</v>
      </c>
      <c r="AE13" s="232">
        <f>(($V$66-V13)*$AU$5)/$AW$18</f>
        <v>23645.3</v>
      </c>
      <c r="AF13" s="232">
        <f>(($W$66-W13)*$AU$5)/$AW$18</f>
        <v>25990.3</v>
      </c>
      <c r="AG13" s="232">
        <f>(($X$66-X13)*$AU$5)/$AW$18</f>
        <v>54930.1</v>
      </c>
      <c r="AH13" s="232">
        <f t="shared" si="17"/>
        <v>196726.3</v>
      </c>
      <c r="AI13" s="257"/>
      <c r="AJ13" s="257"/>
      <c r="AK13" s="448" t="str">
        <f t="shared" si="5"/>
        <v>31 H1 C1 A</v>
      </c>
      <c r="AL13" s="233">
        <f t="shared" ref="AL13:AQ15" si="30">AB13*$AW$19</f>
        <v>4010.8879999999999</v>
      </c>
      <c r="AM13" s="233">
        <f t="shared" si="30"/>
        <v>2580.9093333333335</v>
      </c>
      <c r="AN13" s="233">
        <f t="shared" si="30"/>
        <v>4216.7533333333331</v>
      </c>
      <c r="AO13" s="233">
        <f t="shared" si="30"/>
        <v>2206.8946666666666</v>
      </c>
      <c r="AP13" s="233">
        <f t="shared" si="30"/>
        <v>2425.7613333333334</v>
      </c>
      <c r="AQ13" s="233">
        <f t="shared" si="30"/>
        <v>5126.8093333333336</v>
      </c>
      <c r="AR13" s="234">
        <f>SUM(AL13:AQ13)</f>
        <v>20568.016</v>
      </c>
      <c r="AT13" s="245">
        <v>1</v>
      </c>
      <c r="AU13" s="440" t="s">
        <v>642</v>
      </c>
      <c r="AV13" s="246">
        <f t="shared" si="26"/>
        <v>8.9999999999999993E-3</v>
      </c>
      <c r="AW13" s="246">
        <f t="shared" si="27"/>
        <v>9.1000000000000011E-2</v>
      </c>
      <c r="AY13" s="451" t="str">
        <f t="shared" si="8"/>
        <v>31 H1 C1 A</v>
      </c>
      <c r="AZ13" s="128">
        <f t="shared" si="18"/>
        <v>99.869393446432724</v>
      </c>
      <c r="BA13" s="128">
        <f t="shared" si="9"/>
        <v>99.774851163629805</v>
      </c>
      <c r="BB13" s="128">
        <f t="shared" si="10"/>
        <v>99.624035281146632</v>
      </c>
      <c r="BC13" s="128">
        <f t="shared" si="11"/>
        <v>99.958993870217711</v>
      </c>
      <c r="BD13" s="128">
        <f t="shared" si="12"/>
        <v>99.962692307692308</v>
      </c>
      <c r="BE13" s="128">
        <f t="shared" si="13"/>
        <v>99.205526458370954</v>
      </c>
      <c r="BF13" s="128">
        <f t="shared" si="14"/>
        <v>99.661541244573087</v>
      </c>
    </row>
    <row r="14" spans="1:58" ht="17" x14ac:dyDescent="0.35">
      <c r="A14" s="8"/>
      <c r="B14" s="8"/>
      <c r="C14" s="74" t="s">
        <v>106</v>
      </c>
      <c r="D14" s="439" t="s">
        <v>155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 t="e">
        <v>#DIV/0!</v>
      </c>
      <c r="J14" s="76" t="e">
        <v>#DIV/0!</v>
      </c>
      <c r="K14" s="76" t="e">
        <v>#DIV/0!</v>
      </c>
      <c r="L14" s="76" t="e">
        <v>#DIV/0!</v>
      </c>
      <c r="M14" s="76" t="e">
        <v>#DIV/0!</v>
      </c>
      <c r="N14" s="76" t="e">
        <v>#DIV/0!</v>
      </c>
      <c r="O14" s="76" t="e">
        <v>#DIV/0!</v>
      </c>
      <c r="P14" s="196" t="s">
        <v>108</v>
      </c>
      <c r="R14" s="442" t="str">
        <f t="shared" si="28"/>
        <v>41 H2 C1 A</v>
      </c>
      <c r="S14" s="96">
        <f t="shared" si="28"/>
        <v>288.8</v>
      </c>
      <c r="T14" s="96">
        <f t="shared" si="28"/>
        <v>124.6</v>
      </c>
      <c r="U14" s="96">
        <f t="shared" si="28"/>
        <v>1051.4000000000001</v>
      </c>
      <c r="V14" s="96">
        <f t="shared" si="28"/>
        <v>83</v>
      </c>
      <c r="W14" s="96">
        <f t="shared" si="28"/>
        <v>83</v>
      </c>
      <c r="X14" s="96">
        <f t="shared" si="28"/>
        <v>26651.4</v>
      </c>
      <c r="Y14" s="96">
        <f t="shared" si="25"/>
        <v>28282.2</v>
      </c>
      <c r="AA14" s="448" t="str">
        <f t="shared" si="29"/>
        <v>41 H2 C1 A</v>
      </c>
      <c r="AB14" s="232">
        <f>(($S$66-S14)*$AU$5)/$AW$18</f>
        <v>42885.599999999999</v>
      </c>
      <c r="AC14" s="232">
        <f>(($T$66-T14)*$AU$5)/$AW$18</f>
        <v>27652.700000000004</v>
      </c>
      <c r="AD14" s="232">
        <f>(($U$66-U14)*$AU$5)/$AW$18</f>
        <v>44824.3</v>
      </c>
      <c r="AE14" s="232">
        <f>(($V$66-V14)*$AU$5)/$AW$18</f>
        <v>23613.499999999996</v>
      </c>
      <c r="AF14" s="232">
        <f>(($W$66-W14)*$AU$5)/$AW$18</f>
        <v>25958.500000000004</v>
      </c>
      <c r="AG14" s="232">
        <f>(($X$66-X14)*$AU$5)/$AW$18</f>
        <v>42044.3</v>
      </c>
      <c r="AH14" s="232">
        <f t="shared" si="17"/>
        <v>183365.40000000002</v>
      </c>
      <c r="AI14" s="257"/>
      <c r="AJ14" s="257"/>
      <c r="AK14" s="448" t="str">
        <f t="shared" si="5"/>
        <v>41 H2 C1 A</v>
      </c>
      <c r="AL14" s="233">
        <f t="shared" si="30"/>
        <v>4002.6559999999999</v>
      </c>
      <c r="AM14" s="233">
        <f t="shared" si="30"/>
        <v>2580.9186666666674</v>
      </c>
      <c r="AN14" s="233">
        <f t="shared" si="30"/>
        <v>4183.601333333334</v>
      </c>
      <c r="AO14" s="233">
        <f t="shared" si="30"/>
        <v>2203.9266666666663</v>
      </c>
      <c r="AP14" s="233">
        <f t="shared" si="30"/>
        <v>2422.793333333334</v>
      </c>
      <c r="AQ14" s="233">
        <f t="shared" si="30"/>
        <v>3924.1346666666673</v>
      </c>
      <c r="AR14" s="234">
        <f t="shared" ref="AR14:AR20" si="31">SUM(AL14:AQ14)</f>
        <v>19318.030666666669</v>
      </c>
      <c r="AT14" s="245">
        <v>2</v>
      </c>
      <c r="AU14" s="440" t="s">
        <v>643</v>
      </c>
      <c r="AV14" s="246">
        <f t="shared" si="26"/>
        <v>1.7999999999999999E-2</v>
      </c>
      <c r="AW14" s="246">
        <f t="shared" si="27"/>
        <v>8.2000000000000003E-2</v>
      </c>
      <c r="AY14" s="451" t="str">
        <f t="shared" si="8"/>
        <v>41 H2 C1 A</v>
      </c>
      <c r="AZ14" s="128">
        <f t="shared" si="18"/>
        <v>99.664420171973049</v>
      </c>
      <c r="BA14" s="128">
        <f t="shared" si="9"/>
        <v>99.775211979072708</v>
      </c>
      <c r="BB14" s="128">
        <f t="shared" si="10"/>
        <v>98.840793825799338</v>
      </c>
      <c r="BC14" s="128">
        <f t="shared" si="11"/>
        <v>99.824561403508767</v>
      </c>
      <c r="BD14" s="128">
        <f t="shared" si="12"/>
        <v>99.840384615384622</v>
      </c>
      <c r="BE14" s="128">
        <f t="shared" si="13"/>
        <v>75.933357413761968</v>
      </c>
      <c r="BF14" s="128">
        <f t="shared" si="14"/>
        <v>93.604784732272066</v>
      </c>
    </row>
    <row r="15" spans="1:58" ht="17" x14ac:dyDescent="0.35">
      <c r="A15" s="8"/>
      <c r="B15" s="8"/>
      <c r="C15" s="74" t="s">
        <v>106</v>
      </c>
      <c r="D15" s="439" t="s">
        <v>157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 t="e">
        <v>#DIV/0!</v>
      </c>
      <c r="J15" s="76" t="e">
        <v>#DIV/0!</v>
      </c>
      <c r="K15" s="76" t="e">
        <v>#DIV/0!</v>
      </c>
      <c r="L15" s="76" t="e">
        <v>#DIV/0!</v>
      </c>
      <c r="M15" s="76" t="e">
        <v>#DIV/0!</v>
      </c>
      <c r="N15" s="76" t="e">
        <v>#DIV/0!</v>
      </c>
      <c r="O15" s="76" t="e">
        <v>#DIV/0!</v>
      </c>
      <c r="P15" s="196" t="s">
        <v>108</v>
      </c>
      <c r="R15" s="444" t="str">
        <f t="shared" si="28"/>
        <v>51 H3 C1 A</v>
      </c>
      <c r="S15" s="107">
        <f t="shared" si="28"/>
        <v>123</v>
      </c>
      <c r="T15" s="107">
        <f t="shared" si="28"/>
        <v>74.400000000000006</v>
      </c>
      <c r="U15" s="107">
        <f t="shared" si="28"/>
        <v>371.4</v>
      </c>
      <c r="V15" s="107">
        <f t="shared" si="28"/>
        <v>11</v>
      </c>
      <c r="W15" s="107">
        <f t="shared" si="28"/>
        <v>11</v>
      </c>
      <c r="X15" s="107">
        <f t="shared" si="28"/>
        <v>1083</v>
      </c>
      <c r="Y15" s="107">
        <f t="shared" si="25"/>
        <v>1673.8</v>
      </c>
      <c r="AA15" s="449" t="str">
        <f t="shared" si="29"/>
        <v>51 H3 C1 A</v>
      </c>
      <c r="AB15" s="240">
        <f>(($S$66-S15)*$AU$5)/$AW$18</f>
        <v>42968.5</v>
      </c>
      <c r="AC15" s="240">
        <f>(($T$66-T15)*$AU$5)/$AW$18</f>
        <v>27677.8</v>
      </c>
      <c r="AD15" s="240">
        <f>(($U$66-U15)*$AU$5)/$AW$18</f>
        <v>45164.3</v>
      </c>
      <c r="AE15" s="240">
        <f>(($V$66-V15)*$AU$5)/$AW$18</f>
        <v>23649.5</v>
      </c>
      <c r="AF15" s="240">
        <f>(($W$66-W15)*$AU$5)/$AW$18</f>
        <v>25994.5</v>
      </c>
      <c r="AG15" s="240">
        <f>(($X$66-X15)*$AU$5)/$AW$18</f>
        <v>54828.5</v>
      </c>
      <c r="AH15" s="240">
        <f t="shared" si="17"/>
        <v>196633.60000000001</v>
      </c>
      <c r="AI15" s="257"/>
      <c r="AJ15" s="257"/>
      <c r="AK15" s="449" t="str">
        <f t="shared" si="5"/>
        <v>51 H3 C1 A</v>
      </c>
      <c r="AL15" s="241">
        <f t="shared" si="30"/>
        <v>4010.3933333333334</v>
      </c>
      <c r="AM15" s="241">
        <f t="shared" si="30"/>
        <v>2583.2613333333334</v>
      </c>
      <c r="AN15" s="241">
        <f t="shared" si="30"/>
        <v>4215.3346666666675</v>
      </c>
      <c r="AO15" s="241">
        <f t="shared" si="30"/>
        <v>2207.2866666666669</v>
      </c>
      <c r="AP15" s="241">
        <f t="shared" si="30"/>
        <v>2426.1533333333336</v>
      </c>
      <c r="AQ15" s="241">
        <f t="shared" si="30"/>
        <v>5117.3266666666668</v>
      </c>
      <c r="AR15" s="242">
        <f t="shared" si="31"/>
        <v>20559.756000000001</v>
      </c>
      <c r="AT15" s="245">
        <v>3</v>
      </c>
      <c r="AU15" s="440" t="s">
        <v>644</v>
      </c>
      <c r="AV15" s="246">
        <f t="shared" si="26"/>
        <v>2.6999999999999996E-2</v>
      </c>
      <c r="AW15" s="246">
        <f t="shared" si="27"/>
        <v>7.3000000000000009E-2</v>
      </c>
      <c r="AY15" s="452" t="str">
        <f t="shared" si="8"/>
        <v>51 H3 C1 A</v>
      </c>
      <c r="AZ15" s="131">
        <f t="shared" si="18"/>
        <v>99.857076458284922</v>
      </c>
      <c r="BA15" s="131">
        <f t="shared" si="9"/>
        <v>99.86577665524085</v>
      </c>
      <c r="BB15" s="131">
        <f t="shared" si="10"/>
        <v>99.590518191841241</v>
      </c>
      <c r="BC15" s="131">
        <f t="shared" si="11"/>
        <v>99.976749101669839</v>
      </c>
      <c r="BD15" s="131">
        <f t="shared" si="12"/>
        <v>99.978846153846149</v>
      </c>
      <c r="BE15" s="131">
        <f t="shared" si="13"/>
        <v>99.022033592197943</v>
      </c>
      <c r="BF15" s="131">
        <f t="shared" si="14"/>
        <v>99.621517727930538</v>
      </c>
    </row>
    <row r="16" spans="1:58" ht="17" x14ac:dyDescent="0.35">
      <c r="A16" s="8"/>
      <c r="B16" s="8"/>
      <c r="C16" s="74" t="s">
        <v>106</v>
      </c>
      <c r="D16" s="439" t="s">
        <v>159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 t="e">
        <v>#DIV/0!</v>
      </c>
      <c r="J16" s="76" t="e">
        <v>#DIV/0!</v>
      </c>
      <c r="K16" s="76" t="e">
        <v>#DIV/0!</v>
      </c>
      <c r="L16" s="76" t="e">
        <v>#DIV/0!</v>
      </c>
      <c r="M16" s="76" t="e">
        <v>#DIV/0!</v>
      </c>
      <c r="N16" s="76" t="e">
        <v>#DIV/0!</v>
      </c>
      <c r="O16" s="76" t="e">
        <v>#DIV/0!</v>
      </c>
      <c r="P16" s="196" t="s">
        <v>108</v>
      </c>
      <c r="R16" s="442" t="str">
        <f t="shared" ref="R16:X18" si="32">D38</f>
        <v>33 H1 C2 A</v>
      </c>
      <c r="S16" s="96">
        <f t="shared" si="32"/>
        <v>742.6</v>
      </c>
      <c r="T16" s="96">
        <f t="shared" si="32"/>
        <v>660.6</v>
      </c>
      <c r="U16" s="96">
        <f t="shared" si="32"/>
        <v>294.39999999999998</v>
      </c>
      <c r="V16" s="96">
        <f t="shared" si="32"/>
        <v>413.8</v>
      </c>
      <c r="W16" s="96">
        <f t="shared" si="32"/>
        <v>417.8</v>
      </c>
      <c r="X16" s="96">
        <f t="shared" si="32"/>
        <v>590</v>
      </c>
      <c r="Y16" s="96">
        <f t="shared" si="25"/>
        <v>3119.2000000000003</v>
      </c>
      <c r="AA16" s="448" t="str">
        <f t="shared" si="29"/>
        <v>33 H1 C2 A</v>
      </c>
      <c r="AB16" s="232">
        <f>(($S$66-S16)*$AU$5)/$AW$20+AB13</f>
        <v>92195.376923076925</v>
      </c>
      <c r="AC16" s="232">
        <f>(($T$66-T16)*$AU$5)/$AW$20+AC13</f>
        <v>59250.330769230772</v>
      </c>
      <c r="AD16" s="232">
        <f>(($U$66-U16)*$AU$5)/$AW$20+AD13</f>
        <v>97336.576923076922</v>
      </c>
      <c r="AE16" s="232">
        <f>(($V$66-V16)*$AU$5)/$AW$20+AE13</f>
        <v>50700.800000000003</v>
      </c>
      <c r="AF16" s="232">
        <f>(($W$66-W16)*$AU$5)/$AW$20+AF13</f>
        <v>55749.261538461535</v>
      </c>
      <c r="AG16" s="232">
        <f>(($X$66-X16)*$AU$5)/$AW$20+AG13</f>
        <v>118478.17692307691</v>
      </c>
      <c r="AH16" s="232">
        <f t="shared" si="17"/>
        <v>423009.72307692311</v>
      </c>
      <c r="AI16" s="257"/>
      <c r="AJ16" s="257"/>
      <c r="AK16" s="448" t="str">
        <f t="shared" si="5"/>
        <v>33 H1 C2 A</v>
      </c>
      <c r="AL16" s="233">
        <f t="shared" ref="AL16:AQ18" si="33">AB16*$AW$21</f>
        <v>7375.6301538461539</v>
      </c>
      <c r="AM16" s="233">
        <f t="shared" si="33"/>
        <v>4740.0264615384622</v>
      </c>
      <c r="AN16" s="233">
        <f t="shared" si="33"/>
        <v>7786.9261538461542</v>
      </c>
      <c r="AO16" s="233">
        <f t="shared" si="33"/>
        <v>4056.0640000000003</v>
      </c>
      <c r="AP16" s="233">
        <f t="shared" si="33"/>
        <v>4459.9409230769224</v>
      </c>
      <c r="AQ16" s="233">
        <f t="shared" si="33"/>
        <v>9478.2541538461537</v>
      </c>
      <c r="AR16" s="234">
        <f t="shared" si="31"/>
        <v>37896.841846153846</v>
      </c>
      <c r="AT16" s="245">
        <v>4</v>
      </c>
      <c r="AU16" s="440" t="s">
        <v>645</v>
      </c>
      <c r="AV16" s="246">
        <f t="shared" si="26"/>
        <v>3.5999999999999997E-2</v>
      </c>
      <c r="AW16" s="246">
        <f t="shared" si="27"/>
        <v>6.4000000000000001E-2</v>
      </c>
      <c r="AY16" s="451" t="str">
        <f t="shared" si="8"/>
        <v>33 H1 C2 A</v>
      </c>
      <c r="AZ16" s="128">
        <f t="shared" si="18"/>
        <v>99.137113641645357</v>
      </c>
      <c r="BA16" s="128">
        <f t="shared" si="9"/>
        <v>98.808226592098137</v>
      </c>
      <c r="BB16" s="128">
        <f t="shared" si="10"/>
        <v>99.675413450937157</v>
      </c>
      <c r="BC16" s="128">
        <f t="shared" si="11"/>
        <v>99.125343479179875</v>
      </c>
      <c r="BD16" s="128">
        <f t="shared" si="12"/>
        <v>99.196538461538466</v>
      </c>
      <c r="BE16" s="128">
        <f t="shared" si="13"/>
        <v>99.467220516525188</v>
      </c>
      <c r="BF16" s="128">
        <f t="shared" si="14"/>
        <v>99.29468162083937</v>
      </c>
    </row>
    <row r="17" spans="1:66" ht="17" x14ac:dyDescent="0.35">
      <c r="A17" s="8"/>
      <c r="B17" s="8"/>
      <c r="C17" s="74" t="s">
        <v>106</v>
      </c>
      <c r="D17" s="439" t="s">
        <v>169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 t="e">
        <v>#DIV/0!</v>
      </c>
      <c r="J17" s="76" t="e">
        <v>#DIV/0!</v>
      </c>
      <c r="K17" s="76" t="e">
        <v>#DIV/0!</v>
      </c>
      <c r="L17" s="76" t="e">
        <v>#DIV/0!</v>
      </c>
      <c r="M17" s="76" t="e">
        <v>#DIV/0!</v>
      </c>
      <c r="N17" s="76" t="e">
        <v>#DIV/0!</v>
      </c>
      <c r="O17" s="76" t="e">
        <v>#DIV/0!</v>
      </c>
      <c r="P17" s="196" t="s">
        <v>194</v>
      </c>
      <c r="R17" s="442" t="str">
        <f t="shared" si="32"/>
        <v>43 H2 C2 A</v>
      </c>
      <c r="S17" s="96">
        <f t="shared" si="32"/>
        <v>691.2</v>
      </c>
      <c r="T17" s="96">
        <f t="shared" si="32"/>
        <v>327</v>
      </c>
      <c r="U17" s="96">
        <f t="shared" si="32"/>
        <v>567</v>
      </c>
      <c r="V17" s="96">
        <f t="shared" si="32"/>
        <v>202.4</v>
      </c>
      <c r="W17" s="96">
        <f t="shared" si="32"/>
        <v>202.4</v>
      </c>
      <c r="X17" s="96">
        <f t="shared" si="32"/>
        <v>1504.4</v>
      </c>
      <c r="Y17" s="96">
        <f t="shared" si="25"/>
        <v>3494.4000000000005</v>
      </c>
      <c r="AA17" s="448" t="str">
        <f t="shared" si="29"/>
        <v>43 H2 C2 A</v>
      </c>
      <c r="AB17" s="232">
        <f>(($S$66-S17)*$AU$5)/$AW$20+AB14</f>
        <v>92136.830769230772</v>
      </c>
      <c r="AC17" s="232">
        <f>(($T$66-T17)*$AU$5)/$AW$20+AC14</f>
        <v>59442.892307692309</v>
      </c>
      <c r="AD17" s="232">
        <f>(($U$66-U17)*$AU$5)/$AW$20+AD14</f>
        <v>96824.107692307705</v>
      </c>
      <c r="AE17" s="232">
        <f>(($V$66-V17)*$AU$5)/$AW$20+AE14</f>
        <v>50790.961538461532</v>
      </c>
      <c r="AF17" s="232">
        <f>(($W$66-W17)*$AU$5)/$AW$20+AF14</f>
        <v>55841.730769230773</v>
      </c>
      <c r="AG17" s="232">
        <f>(($X$66-X17)*$AU$5)/$AW$20+AG14</f>
        <v>105064.83846153847</v>
      </c>
      <c r="AH17" s="232">
        <f t="shared" si="17"/>
        <v>409310.4</v>
      </c>
      <c r="AI17" s="257"/>
      <c r="AJ17" s="257"/>
      <c r="AK17" s="448" t="str">
        <f t="shared" si="5"/>
        <v>43 H2 C2 A</v>
      </c>
      <c r="AL17" s="233">
        <f t="shared" si="33"/>
        <v>7370.9464615384622</v>
      </c>
      <c r="AM17" s="233">
        <f t="shared" si="33"/>
        <v>4755.4313846153846</v>
      </c>
      <c r="AN17" s="233">
        <f t="shared" si="33"/>
        <v>7745.9286153846169</v>
      </c>
      <c r="AO17" s="233">
        <f t="shared" si="33"/>
        <v>4063.2769230769227</v>
      </c>
      <c r="AP17" s="233">
        <f t="shared" si="33"/>
        <v>4467.3384615384621</v>
      </c>
      <c r="AQ17" s="233">
        <f t="shared" si="33"/>
        <v>8405.1870769230773</v>
      </c>
      <c r="AR17" s="234">
        <f t="shared" si="31"/>
        <v>36808.108923076928</v>
      </c>
      <c r="AT17" s="252">
        <v>5</v>
      </c>
      <c r="AU17" s="441" t="s">
        <v>646</v>
      </c>
      <c r="AV17" s="253">
        <f t="shared" si="26"/>
        <v>4.4999999999999998E-2</v>
      </c>
      <c r="AW17" s="253">
        <f t="shared" si="27"/>
        <v>5.5000000000000007E-2</v>
      </c>
      <c r="AY17" s="451" t="str">
        <f t="shared" si="8"/>
        <v>43 H2 C2 A</v>
      </c>
      <c r="AZ17" s="128">
        <f t="shared" si="18"/>
        <v>99.196839414362074</v>
      </c>
      <c r="BA17" s="128">
        <f t="shared" si="9"/>
        <v>99.410066750856942</v>
      </c>
      <c r="BB17" s="128">
        <f t="shared" si="10"/>
        <v>99.374862183020952</v>
      </c>
      <c r="BC17" s="128">
        <f t="shared" si="11"/>
        <v>99.572183470725008</v>
      </c>
      <c r="BD17" s="128">
        <f t="shared" si="12"/>
        <v>99.610769230769236</v>
      </c>
      <c r="BE17" s="128">
        <f t="shared" si="13"/>
        <v>98.641502618746614</v>
      </c>
      <c r="BF17" s="128">
        <f t="shared" si="14"/>
        <v>99.209840810419678</v>
      </c>
      <c r="BH17" s="483" t="s">
        <v>50</v>
      </c>
      <c r="BI17" s="483" t="s">
        <v>687</v>
      </c>
      <c r="BJ17" s="483"/>
      <c r="BK17" s="483"/>
      <c r="BL17" s="483"/>
      <c r="BM17" s="483"/>
      <c r="BN17" s="483"/>
    </row>
    <row r="18" spans="1:66" ht="17" x14ac:dyDescent="0.35">
      <c r="A18" s="8"/>
      <c r="B18" s="8"/>
      <c r="C18" s="74" t="s">
        <v>106</v>
      </c>
      <c r="D18" s="439" t="s">
        <v>1461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 t="e">
        <v>#DIV/0!</v>
      </c>
      <c r="J18" s="76" t="e">
        <v>#DIV/0!</v>
      </c>
      <c r="K18" s="76" t="e">
        <v>#DIV/0!</v>
      </c>
      <c r="L18" s="76" t="e">
        <v>#DIV/0!</v>
      </c>
      <c r="M18" s="76" t="e">
        <v>#DIV/0!</v>
      </c>
      <c r="N18" s="76" t="e">
        <v>#DIV/0!</v>
      </c>
      <c r="O18" s="76" t="e">
        <v>#DIV/0!</v>
      </c>
      <c r="P18" s="196" t="s">
        <v>108</v>
      </c>
      <c r="R18" s="444" t="str">
        <f t="shared" si="32"/>
        <v>53 H3 C2 A</v>
      </c>
      <c r="S18" s="107">
        <f t="shared" si="32"/>
        <v>513</v>
      </c>
      <c r="T18" s="107">
        <f t="shared" si="32"/>
        <v>545.6</v>
      </c>
      <c r="U18" s="107">
        <f t="shared" si="32"/>
        <v>186.6</v>
      </c>
      <c r="V18" s="107">
        <f t="shared" si="32"/>
        <v>265.8</v>
      </c>
      <c r="W18" s="107">
        <f t="shared" si="32"/>
        <v>265.8</v>
      </c>
      <c r="X18" s="107">
        <f t="shared" si="32"/>
        <v>408.8</v>
      </c>
      <c r="Y18" s="107">
        <f t="shared" si="25"/>
        <v>2185.6</v>
      </c>
      <c r="AA18" s="449" t="str">
        <f t="shared" si="29"/>
        <v>53 H3 C2 A</v>
      </c>
      <c r="AB18" s="240">
        <f>(($S$66-S18)*$AU$5)/$AW$20+AB15</f>
        <v>92322.538461538468</v>
      </c>
      <c r="AC18" s="240">
        <f>(($T$66-T18)*$AU$5)/$AW$20+AC15</f>
        <v>59341.876923076925</v>
      </c>
      <c r="AD18" s="240">
        <f>(($U$66-U18)*$AU$5)/$AW$20+AD15</f>
        <v>97383.569230769237</v>
      </c>
      <c r="AE18" s="240">
        <f>(($V$66-V18)*$AU$5)/$AW$20+AE15</f>
        <v>50790.38461538461</v>
      </c>
      <c r="AF18" s="240">
        <f>(($W$66-W18)*$AU$5)/$AW$20+AF15</f>
        <v>55841.153846153844</v>
      </c>
      <c r="AG18" s="240">
        <f>(($X$66-X18)*$AU$5)/$AW$20+AG15</f>
        <v>118481.11538461539</v>
      </c>
      <c r="AH18" s="240">
        <f t="shared" si="17"/>
        <v>423370.25384615385</v>
      </c>
      <c r="AI18" s="257"/>
      <c r="AJ18" s="257"/>
      <c r="AK18" s="449" t="str">
        <f t="shared" si="5"/>
        <v>53 H3 C2 A</v>
      </c>
      <c r="AL18" s="241">
        <f t="shared" si="33"/>
        <v>7385.8030769230772</v>
      </c>
      <c r="AM18" s="241">
        <f t="shared" si="33"/>
        <v>4747.3501538461542</v>
      </c>
      <c r="AN18" s="241">
        <f t="shared" si="33"/>
        <v>7790.6855384615392</v>
      </c>
      <c r="AO18" s="241">
        <f t="shared" si="33"/>
        <v>4063.2307692307691</v>
      </c>
      <c r="AP18" s="241">
        <f t="shared" si="33"/>
        <v>4467.292307692308</v>
      </c>
      <c r="AQ18" s="241">
        <f t="shared" si="33"/>
        <v>9478.4892307692317</v>
      </c>
      <c r="AR18" s="242">
        <f t="shared" si="31"/>
        <v>37932.851076923078</v>
      </c>
      <c r="AT18" s="245">
        <v>0</v>
      </c>
      <c r="AU18" s="440" t="s">
        <v>647</v>
      </c>
      <c r="AV18" s="246">
        <f t="shared" ref="AV18:AV23" si="34">AT18*$AU$8</f>
        <v>0</v>
      </c>
      <c r="AW18" s="246">
        <f t="shared" si="27"/>
        <v>0.1</v>
      </c>
      <c r="AY18" s="452" t="str">
        <f t="shared" si="8"/>
        <v>53 H3 C2 A</v>
      </c>
      <c r="AZ18" s="131">
        <f t="shared" si="18"/>
        <v>99.403904252846857</v>
      </c>
      <c r="BA18" s="131">
        <f t="shared" si="9"/>
        <v>99.015695471766193</v>
      </c>
      <c r="BB18" s="131">
        <f t="shared" si="10"/>
        <v>99.794266813671442</v>
      </c>
      <c r="BC18" s="131">
        <f t="shared" si="11"/>
        <v>99.438173747622074</v>
      </c>
      <c r="BD18" s="131">
        <f t="shared" si="12"/>
        <v>99.488846153846154</v>
      </c>
      <c r="BE18" s="131">
        <f t="shared" si="13"/>
        <v>99.630847029077117</v>
      </c>
      <c r="BF18" s="131">
        <f t="shared" si="14"/>
        <v>99.505788712011579</v>
      </c>
      <c r="BH18" s="483"/>
      <c r="BI18" s="55" t="str">
        <f t="shared" ref="BI18:BN18" si="35">BI34</f>
        <v>PFOA</v>
      </c>
      <c r="BJ18" s="55" t="str">
        <f t="shared" si="35"/>
        <v>PFNA</v>
      </c>
      <c r="BK18" s="55" t="str">
        <f t="shared" si="35"/>
        <v>PFBS</v>
      </c>
      <c r="BL18" s="55" t="str">
        <f t="shared" si="35"/>
        <v>PFHxS</v>
      </c>
      <c r="BM18" s="55" t="str">
        <f t="shared" si="35"/>
        <v>TPFHxS</v>
      </c>
      <c r="BN18" s="55" t="str">
        <f t="shared" si="35"/>
        <v>HFPO-DA</v>
      </c>
    </row>
    <row r="19" spans="1:66" ht="17" x14ac:dyDescent="0.35">
      <c r="A19" s="8"/>
      <c r="B19" s="8"/>
      <c r="C19" s="74">
        <v>0</v>
      </c>
      <c r="D19" s="439" t="s">
        <v>1462</v>
      </c>
      <c r="E19" s="76" t="e">
        <v>#DIV/0!</v>
      </c>
      <c r="F19" s="76" t="e">
        <v>#DIV/0!</v>
      </c>
      <c r="G19" s="76" t="e">
        <v>#DIV/0!</v>
      </c>
      <c r="H19" s="76" t="e">
        <v>#DIV/0!</v>
      </c>
      <c r="I19" s="76" t="e">
        <v>#DIV/0!</v>
      </c>
      <c r="J19" s="76" t="e">
        <v>#DIV/0!</v>
      </c>
      <c r="K19" s="76" t="e">
        <v>#DIV/0!</v>
      </c>
      <c r="L19" s="76" t="e">
        <v>#DIV/0!</v>
      </c>
      <c r="M19" s="76" t="e">
        <v>#DIV/0!</v>
      </c>
      <c r="N19" s="76" t="e">
        <v>#DIV/0!</v>
      </c>
      <c r="O19" s="76" t="e">
        <v>#DIV/0!</v>
      </c>
      <c r="P19" s="196" t="s">
        <v>108</v>
      </c>
      <c r="R19" s="442" t="str">
        <f t="shared" ref="R19:X21" si="36">D51</f>
        <v>35 H1 C3 A</v>
      </c>
      <c r="S19" s="96">
        <f t="shared" si="36"/>
        <v>122.2</v>
      </c>
      <c r="T19" s="96">
        <f t="shared" si="36"/>
        <v>146.80000000000001</v>
      </c>
      <c r="U19" s="96">
        <f t="shared" si="36"/>
        <v>106.4</v>
      </c>
      <c r="V19" s="96">
        <f t="shared" si="36"/>
        <v>33.4</v>
      </c>
      <c r="W19" s="96">
        <f t="shared" si="36"/>
        <v>33.4</v>
      </c>
      <c r="X19" s="96">
        <f t="shared" si="36"/>
        <v>153.4</v>
      </c>
      <c r="Y19" s="96">
        <f>SUM(S19:X19)</f>
        <v>595.59999999999991</v>
      </c>
      <c r="AA19" s="448" t="str">
        <f t="shared" si="29"/>
        <v>35 H1 C3 A</v>
      </c>
      <c r="AB19" s="232">
        <f>(($S$66-S19)*$AU$5)/$AW$22+AB16</f>
        <v>150789.33146853148</v>
      </c>
      <c r="AC19" s="232">
        <f>(($T$66-T19)*$AU$5)/$AW$22+AC16</f>
        <v>96943.421678321669</v>
      </c>
      <c r="AD19" s="232">
        <f>(($U$66-U19)*$AU$5)/$AW$22+AD16</f>
        <v>159104.94055944055</v>
      </c>
      <c r="AE19" s="232">
        <f>(($V$66-V19)*$AU$5)/$AW$22+AE16</f>
        <v>82934.845454545459</v>
      </c>
      <c r="AF19" s="232">
        <f>(($W$66-W19)*$AU$5)/$AW$22+AF16</f>
        <v>91181.034265734255</v>
      </c>
      <c r="AG19" s="232">
        <f>(($X$66-X19)*$AU$5)/$AW$22+AG16</f>
        <v>193878.13146853147</v>
      </c>
      <c r="AH19" s="232">
        <f t="shared" si="17"/>
        <v>691896.8594405594</v>
      </c>
      <c r="AI19" s="257"/>
      <c r="AJ19" s="257"/>
      <c r="AK19" s="448" t="str">
        <f t="shared" si="5"/>
        <v>35 H1 C3 A</v>
      </c>
      <c r="AL19" s="233">
        <f t="shared" ref="AL19:AQ21" si="37">AB19*$AW$23</f>
        <v>10052.6220979021</v>
      </c>
      <c r="AM19" s="233">
        <f t="shared" si="37"/>
        <v>6462.8947785547789</v>
      </c>
      <c r="AN19" s="233">
        <f t="shared" si="37"/>
        <v>10606.99603729604</v>
      </c>
      <c r="AO19" s="233">
        <f t="shared" si="37"/>
        <v>5528.9896969696983</v>
      </c>
      <c r="AP19" s="233">
        <f t="shared" si="37"/>
        <v>6078.735617715618</v>
      </c>
      <c r="AQ19" s="233">
        <f t="shared" si="37"/>
        <v>12925.208764568768</v>
      </c>
      <c r="AR19" s="234">
        <f t="shared" si="31"/>
        <v>51655.446993007004</v>
      </c>
      <c r="AT19" s="245">
        <v>1</v>
      </c>
      <c r="AU19" s="440" t="s">
        <v>648</v>
      </c>
      <c r="AV19" s="246">
        <f t="shared" si="34"/>
        <v>6.6666666666666671E-3</v>
      </c>
      <c r="AW19" s="246">
        <f t="shared" si="27"/>
        <v>9.3333333333333338E-2</v>
      </c>
      <c r="AY19" s="451" t="str">
        <f t="shared" si="8"/>
        <v>35 H1 C3 A</v>
      </c>
      <c r="AZ19" s="128">
        <f t="shared" si="18"/>
        <v>99.858006042296068</v>
      </c>
      <c r="BA19" s="128">
        <f t="shared" si="9"/>
        <v>99.735161464910703</v>
      </c>
      <c r="BB19" s="128">
        <f t="shared" si="10"/>
        <v>99.882690187431095</v>
      </c>
      <c r="BC19" s="128">
        <f t="shared" si="11"/>
        <v>99.929401817797512</v>
      </c>
      <c r="BD19" s="128">
        <f t="shared" si="12"/>
        <v>99.935769230769225</v>
      </c>
      <c r="BE19" s="128">
        <f t="shared" si="13"/>
        <v>99.861477334296552</v>
      </c>
      <c r="BF19" s="128">
        <f t="shared" si="14"/>
        <v>99.865321997105639</v>
      </c>
      <c r="BH19" s="8" t="s">
        <v>49</v>
      </c>
      <c r="BI19" s="96">
        <f t="shared" ref="BI19:BN19" si="38">AVERAGE(BI35:BI37)</f>
        <v>8.5882524503474595</v>
      </c>
      <c r="BJ19" s="96">
        <f t="shared" si="38"/>
        <v>6.438918172714402</v>
      </c>
      <c r="BK19" s="96">
        <f t="shared" si="38"/>
        <v>25.863680685974249</v>
      </c>
      <c r="BL19" s="96">
        <f t="shared" si="38"/>
        <v>5.0528912981361467</v>
      </c>
      <c r="BM19" s="96">
        <f t="shared" si="38"/>
        <v>5.5580503161706334</v>
      </c>
      <c r="BN19" s="96">
        <f t="shared" si="38"/>
        <v>32.593366059882023</v>
      </c>
    </row>
    <row r="20" spans="1:66" ht="17" x14ac:dyDescent="0.35">
      <c r="A20" s="8"/>
      <c r="B20" s="8"/>
      <c r="C20" s="74">
        <v>0</v>
      </c>
      <c r="D20" s="439" t="s">
        <v>179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 t="e">
        <v>#DIV/0!</v>
      </c>
      <c r="J20" s="76" t="e">
        <v>#DIV/0!</v>
      </c>
      <c r="K20" s="76" t="e">
        <v>#DIV/0!</v>
      </c>
      <c r="L20" s="76" t="e">
        <v>#DIV/0!</v>
      </c>
      <c r="M20" s="76" t="e">
        <v>#DIV/0!</v>
      </c>
      <c r="N20" s="76" t="e">
        <v>#DIV/0!</v>
      </c>
      <c r="O20" s="76" t="e">
        <v>#DIV/0!</v>
      </c>
      <c r="P20" s="196" t="s">
        <v>319</v>
      </c>
      <c r="R20" s="442" t="str">
        <f t="shared" si="36"/>
        <v>45 H2 C3 A</v>
      </c>
      <c r="S20" s="96">
        <f t="shared" si="36"/>
        <v>834</v>
      </c>
      <c r="T20" s="96">
        <f t="shared" si="36"/>
        <v>492.6</v>
      </c>
      <c r="U20" s="96">
        <f t="shared" si="36"/>
        <v>0.2</v>
      </c>
      <c r="V20" s="96">
        <f t="shared" si="36"/>
        <v>227.6</v>
      </c>
      <c r="W20" s="96">
        <f t="shared" si="36"/>
        <v>227.6</v>
      </c>
      <c r="X20" s="96">
        <f t="shared" si="36"/>
        <v>135</v>
      </c>
      <c r="Y20" s="96">
        <f t="shared" si="25"/>
        <v>1916.9999999999998</v>
      </c>
      <c r="AA20" s="448" t="str">
        <f t="shared" si="29"/>
        <v>45 H2 C3 A</v>
      </c>
      <c r="AB20" s="232">
        <f>(($S$66-S20)*$AU$5)/$AW$22+AB17</f>
        <v>150245.46713286714</v>
      </c>
      <c r="AC20" s="232">
        <f>(($T$66-T20)*$AU$5)/$AW$22+AC17</f>
        <v>96900.2104895105</v>
      </c>
      <c r="AD20" s="232">
        <f>(($U$66-U20)*$AU$5)/$AW$22+AD17</f>
        <v>158664.88041958044</v>
      </c>
      <c r="AE20" s="232">
        <f>(($V$66-V20)*$AU$5)/$AW$22+AE17</f>
        <v>82892.597902097899</v>
      </c>
      <c r="AF20" s="232">
        <f>(($W$66-W20)*$AU$5)/$AW$22+AF17</f>
        <v>91141.094405594413</v>
      </c>
      <c r="AG20" s="232">
        <f>(($X$66-X20)*$AU$5)/$AW$22+AG17</f>
        <v>180477.33846153849</v>
      </c>
      <c r="AH20" s="232">
        <f t="shared" si="17"/>
        <v>677428.99090909096</v>
      </c>
      <c r="AI20" s="257"/>
      <c r="AJ20" s="257"/>
      <c r="AK20" s="448" t="str">
        <f t="shared" si="5"/>
        <v>45 H2 C3 A</v>
      </c>
      <c r="AL20" s="233">
        <f t="shared" si="37"/>
        <v>10016.364475524479</v>
      </c>
      <c r="AM20" s="233">
        <f t="shared" si="37"/>
        <v>6460.0140326340343</v>
      </c>
      <c r="AN20" s="233">
        <f t="shared" si="37"/>
        <v>10577.658694638698</v>
      </c>
      <c r="AO20" s="233">
        <f t="shared" si="37"/>
        <v>5526.1731934731943</v>
      </c>
      <c r="AP20" s="233">
        <f t="shared" si="37"/>
        <v>6076.0729603729624</v>
      </c>
      <c r="AQ20" s="233">
        <f t="shared" si="37"/>
        <v>12031.822564102567</v>
      </c>
      <c r="AR20" s="234">
        <f t="shared" si="31"/>
        <v>50688.105920745933</v>
      </c>
      <c r="AT20" s="245">
        <v>2</v>
      </c>
      <c r="AU20" s="440" t="s">
        <v>649</v>
      </c>
      <c r="AV20" s="246">
        <f t="shared" si="34"/>
        <v>1.3333333333333334E-2</v>
      </c>
      <c r="AW20" s="246">
        <f t="shared" si="27"/>
        <v>8.666666666666667E-2</v>
      </c>
      <c r="AY20" s="451" t="str">
        <f t="shared" si="8"/>
        <v>45 H2 C3 A</v>
      </c>
      <c r="AZ20" s="128">
        <f t="shared" si="18"/>
        <v>99.030908668370898</v>
      </c>
      <c r="BA20" s="128">
        <f t="shared" si="9"/>
        <v>99.111311564134951</v>
      </c>
      <c r="BB20" s="128">
        <f t="shared" si="10"/>
        <v>99.999779492833511</v>
      </c>
      <c r="BC20" s="128">
        <f t="shared" si="11"/>
        <v>99.518917776368639</v>
      </c>
      <c r="BD20" s="128">
        <f t="shared" si="12"/>
        <v>99.562307692307698</v>
      </c>
      <c r="BE20" s="128">
        <f t="shared" si="13"/>
        <v>99.878092830052381</v>
      </c>
      <c r="BF20" s="128">
        <f t="shared" si="14"/>
        <v>99.566524963820555</v>
      </c>
      <c r="BH20" s="8" t="s">
        <v>56</v>
      </c>
      <c r="BI20" s="96">
        <f t="shared" ref="BI20:BN20" si="39">AVERAGE(BI38:BI40)</f>
        <v>18.762846882590399</v>
      </c>
      <c r="BJ20" s="96">
        <f t="shared" si="39"/>
        <v>9.7491013637995376</v>
      </c>
      <c r="BK20" s="96">
        <f t="shared" si="39"/>
        <v>36.170643545049657</v>
      </c>
      <c r="BL20" s="96">
        <f t="shared" si="39"/>
        <v>6.4690547381099206</v>
      </c>
      <c r="BM20" s="96">
        <f t="shared" si="39"/>
        <v>7.0814126991032866</v>
      </c>
      <c r="BN20" s="96">
        <f t="shared" si="39"/>
        <v>35.953770752366069</v>
      </c>
    </row>
    <row r="21" spans="1:66" ht="17.5" thickBot="1" x14ac:dyDescent="0.4">
      <c r="A21" s="8"/>
      <c r="B21" s="8"/>
      <c r="C21" s="74">
        <v>0</v>
      </c>
      <c r="D21" s="439" t="s">
        <v>182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 t="e">
        <v>#DIV/0!</v>
      </c>
      <c r="J21" s="76" t="e">
        <v>#DIV/0!</v>
      </c>
      <c r="K21" s="76" t="e">
        <v>#DIV/0!</v>
      </c>
      <c r="L21" s="76" t="e">
        <v>#DIV/0!</v>
      </c>
      <c r="M21" s="76" t="e">
        <v>#DIV/0!</v>
      </c>
      <c r="N21" s="76" t="e">
        <v>#DIV/0!</v>
      </c>
      <c r="O21" s="76" t="e">
        <v>#DIV/0!</v>
      </c>
      <c r="P21" s="196" t="s">
        <v>135</v>
      </c>
      <c r="R21" s="443" t="str">
        <f t="shared" si="36"/>
        <v>55 H3 C3 A</v>
      </c>
      <c r="S21" s="263">
        <f t="shared" si="36"/>
        <v>144.19999999999999</v>
      </c>
      <c r="T21" s="263">
        <f t="shared" si="36"/>
        <v>138.6</v>
      </c>
      <c r="U21" s="263">
        <f t="shared" si="36"/>
        <v>340.6</v>
      </c>
      <c r="V21" s="263">
        <f t="shared" si="36"/>
        <v>67.599999999999994</v>
      </c>
      <c r="W21" s="263">
        <f t="shared" si="36"/>
        <v>67.599999999999994</v>
      </c>
      <c r="X21" s="263">
        <f t="shared" si="36"/>
        <v>33281.199999999997</v>
      </c>
      <c r="Y21" s="263">
        <f>SUM(S21:W21)</f>
        <v>758.6</v>
      </c>
      <c r="AA21" s="450" t="str">
        <f t="shared" si="29"/>
        <v>55 H3 C3 A</v>
      </c>
      <c r="AB21" s="249">
        <f>(($S$66-S21)*$AU$5)/$AW$22+AB18</f>
        <v>150901.49300699303</v>
      </c>
      <c r="AC21" s="249">
        <f>(($T$66-T21)*$AU$5)/$AW$22+AC18</f>
        <v>97040.558741258748</v>
      </c>
      <c r="AD21" s="249">
        <f>(($U$66-U21)*$AU$5)/$AW$22+AD18</f>
        <v>158992.25104895106</v>
      </c>
      <c r="AE21" s="249">
        <f>(($V$66-V21)*$AU$5)/$AW$22+AE18</f>
        <v>83001.111888111889</v>
      </c>
      <c r="AF21" s="249">
        <f>(($W$66-W21)*$AU$5)/$AW$22+AF18</f>
        <v>91249.608391608403</v>
      </c>
      <c r="AG21" s="249">
        <f>(($X$66-X21)*$AU$5)/$AW$22+AG18</f>
        <v>171293.93356643358</v>
      </c>
      <c r="AH21" s="249">
        <f t="shared" si="17"/>
        <v>669477.84475524479</v>
      </c>
      <c r="AI21" s="257"/>
      <c r="AJ21" s="257"/>
      <c r="AK21" s="450" t="str">
        <f t="shared" si="5"/>
        <v>55 H3 C3 A</v>
      </c>
      <c r="AL21" s="250">
        <f t="shared" si="37"/>
        <v>10060.099533799537</v>
      </c>
      <c r="AM21" s="250">
        <f t="shared" si="37"/>
        <v>6469.3705827505846</v>
      </c>
      <c r="AN21" s="250">
        <f t="shared" si="37"/>
        <v>10599.483403263406</v>
      </c>
      <c r="AO21" s="250">
        <f t="shared" si="37"/>
        <v>5533.4074592074603</v>
      </c>
      <c r="AP21" s="250">
        <f t="shared" si="37"/>
        <v>6083.3072261072284</v>
      </c>
      <c r="AQ21" s="302">
        <f t="shared" si="37"/>
        <v>11419.595571095575</v>
      </c>
      <c r="AR21" s="251">
        <f>SUM(AL21:AP21)</f>
        <v>38745.668205128219</v>
      </c>
      <c r="AT21" s="245">
        <v>3</v>
      </c>
      <c r="AU21" s="440" t="s">
        <v>650</v>
      </c>
      <c r="AV21" s="246">
        <f t="shared" si="34"/>
        <v>0.02</v>
      </c>
      <c r="AW21" s="246">
        <f t="shared" si="27"/>
        <v>0.08</v>
      </c>
      <c r="AY21" s="453" t="str">
        <f t="shared" si="8"/>
        <v>55 H3 C3 A</v>
      </c>
      <c r="AZ21" s="255">
        <f t="shared" si="18"/>
        <v>99.832442481989304</v>
      </c>
      <c r="BA21" s="255">
        <f t="shared" si="9"/>
        <v>99.749954898069632</v>
      </c>
      <c r="BB21" s="255">
        <f t="shared" si="10"/>
        <v>99.62447629547961</v>
      </c>
      <c r="BC21" s="255">
        <f t="shared" si="11"/>
        <v>99.857112661171001</v>
      </c>
      <c r="BD21" s="255">
        <f t="shared" si="12"/>
        <v>99.87</v>
      </c>
      <c r="BE21" s="255">
        <f t="shared" si="13"/>
        <v>69.946541448437785</v>
      </c>
      <c r="BF21" s="255">
        <f t="shared" si="14"/>
        <v>99.828464182344433</v>
      </c>
      <c r="BH21" s="8" t="s">
        <v>681</v>
      </c>
      <c r="BI21" s="96">
        <f t="shared" ref="BI21:BN21" si="40">AVERAGE(BI41:BI43)</f>
        <v>17.801662927143948</v>
      </c>
      <c r="BJ21" s="96">
        <f t="shared" si="40"/>
        <v>12.305893932628981</v>
      </c>
      <c r="BK21" s="96">
        <f t="shared" si="40"/>
        <v>8.9575814267941869</v>
      </c>
      <c r="BL21" s="96">
        <f t="shared" si="40"/>
        <v>2.2444212712508746</v>
      </c>
      <c r="BM21" s="96">
        <f t="shared" si="40"/>
        <v>2.4201011250382218</v>
      </c>
      <c r="BN21" s="96">
        <f t="shared" si="40"/>
        <v>29.917675908775745</v>
      </c>
    </row>
    <row r="22" spans="1:66" ht="17" x14ac:dyDescent="0.35">
      <c r="A22" s="8">
        <v>5</v>
      </c>
      <c r="B22" s="8">
        <v>10</v>
      </c>
      <c r="C22" s="74">
        <v>0</v>
      </c>
      <c r="D22" s="439" t="s">
        <v>521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578</v>
      </c>
      <c r="L22" s="76">
        <v>506.2</v>
      </c>
      <c r="M22" s="76">
        <v>525.4</v>
      </c>
      <c r="N22" s="76">
        <v>587.6</v>
      </c>
      <c r="O22" s="76">
        <v>494</v>
      </c>
      <c r="P22" s="196" t="s">
        <v>160</v>
      </c>
      <c r="R22" s="442" t="str">
        <f t="shared" ref="R22:X24" si="41">D32</f>
        <v>61 A1 C1 A</v>
      </c>
      <c r="S22" s="96">
        <f t="shared" si="41"/>
        <v>23.8</v>
      </c>
      <c r="T22" s="96">
        <f t="shared" si="41"/>
        <v>124.2</v>
      </c>
      <c r="U22" s="96">
        <f t="shared" si="41"/>
        <v>0</v>
      </c>
      <c r="V22" s="96">
        <f t="shared" si="41"/>
        <v>43.6</v>
      </c>
      <c r="W22" s="96">
        <f t="shared" si="41"/>
        <v>43.6</v>
      </c>
      <c r="X22" s="96">
        <f t="shared" si="41"/>
        <v>0</v>
      </c>
      <c r="Y22" s="96">
        <f t="shared" si="25"/>
        <v>235.2</v>
      </c>
      <c r="AA22" s="448" t="str">
        <f>R22</f>
        <v>61 A1 C1 A</v>
      </c>
      <c r="AB22" s="232">
        <f>(($S$66-S22)*$AU$5)/$AW$24</f>
        <v>43018.1</v>
      </c>
      <c r="AC22" s="232">
        <f>(($T$66-T22)*$AU$5)/$AW$24</f>
        <v>27652.9</v>
      </c>
      <c r="AD22" s="232">
        <f>(($U$66-U22)*$AU$5)/$AW$24</f>
        <v>45350</v>
      </c>
      <c r="AE22" s="232">
        <f>(($V$66-V22)*$AU$5)/$AW$24</f>
        <v>23633.200000000001</v>
      </c>
      <c r="AF22" s="232">
        <f>(($W$66-W22)*$AU$5)/$AW$24</f>
        <v>25978.2</v>
      </c>
      <c r="AG22" s="232">
        <f>(($X$66-X22)*$AU$5)/$AW$24</f>
        <v>55370</v>
      </c>
      <c r="AH22" s="232">
        <f t="shared" si="17"/>
        <v>197369.2</v>
      </c>
      <c r="AI22" s="257"/>
      <c r="AJ22" s="257"/>
      <c r="AK22" s="448" t="str">
        <f t="shared" si="5"/>
        <v>61 A1 C1 A</v>
      </c>
      <c r="AL22" s="233">
        <f t="shared" ref="AL22:AQ24" si="42">AB22*$AW$25</f>
        <v>4058.040766666667</v>
      </c>
      <c r="AM22" s="233">
        <f t="shared" si="42"/>
        <v>2608.5902333333338</v>
      </c>
      <c r="AN22" s="233">
        <f t="shared" si="42"/>
        <v>4278.0166666666673</v>
      </c>
      <c r="AO22" s="233">
        <f t="shared" si="42"/>
        <v>2229.3985333333335</v>
      </c>
      <c r="AP22" s="233">
        <f t="shared" si="42"/>
        <v>2450.6102000000001</v>
      </c>
      <c r="AQ22" s="233">
        <f t="shared" si="42"/>
        <v>5223.2366666666667</v>
      </c>
      <c r="AR22" s="234">
        <f>SUM(AL22:AQ22)</f>
        <v>20847.893066666667</v>
      </c>
      <c r="AT22" s="245">
        <v>4</v>
      </c>
      <c r="AU22" s="440" t="s">
        <v>651</v>
      </c>
      <c r="AV22" s="246">
        <f t="shared" si="34"/>
        <v>2.6666666666666668E-2</v>
      </c>
      <c r="AW22" s="246">
        <f t="shared" si="27"/>
        <v>7.3333333333333334E-2</v>
      </c>
      <c r="AY22" s="451" t="str">
        <f t="shared" si="8"/>
        <v>61 A1 C1 A</v>
      </c>
      <c r="AZ22" s="128">
        <f t="shared" si="18"/>
        <v>99.972344875668142</v>
      </c>
      <c r="BA22" s="128">
        <f t="shared" si="9"/>
        <v>99.7759336099585</v>
      </c>
      <c r="BB22" s="128">
        <f t="shared" si="10"/>
        <v>100</v>
      </c>
      <c r="BC22" s="128">
        <f t="shared" si="11"/>
        <v>99.907841893891359</v>
      </c>
      <c r="BD22" s="128">
        <f t="shared" si="12"/>
        <v>99.916153846153847</v>
      </c>
      <c r="BE22" s="128">
        <f t="shared" si="13"/>
        <v>100</v>
      </c>
      <c r="BF22" s="128">
        <f t="shared" si="14"/>
        <v>99.946816208393628</v>
      </c>
    </row>
    <row r="23" spans="1:66" ht="17" x14ac:dyDescent="0.35">
      <c r="A23" s="8">
        <v>5</v>
      </c>
      <c r="B23" s="8">
        <v>10</v>
      </c>
      <c r="C23" s="74">
        <v>0</v>
      </c>
      <c r="D23" s="439" t="s">
        <v>523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489.6</v>
      </c>
      <c r="L23" s="76">
        <v>501.6</v>
      </c>
      <c r="M23" s="76">
        <v>524.20000000000005</v>
      </c>
      <c r="N23" s="76">
        <v>594.4</v>
      </c>
      <c r="O23" s="76">
        <v>479.8</v>
      </c>
      <c r="P23" s="196" t="s">
        <v>160</v>
      </c>
      <c r="R23" s="442" t="str">
        <f t="shared" si="41"/>
        <v>71 A2 C1 A</v>
      </c>
      <c r="S23" s="96">
        <f t="shared" si="41"/>
        <v>227</v>
      </c>
      <c r="T23" s="96">
        <f t="shared" si="41"/>
        <v>266</v>
      </c>
      <c r="U23" s="96">
        <f t="shared" si="41"/>
        <v>14.8</v>
      </c>
      <c r="V23" s="96">
        <f t="shared" si="41"/>
        <v>110</v>
      </c>
      <c r="W23" s="96">
        <f t="shared" si="41"/>
        <v>110</v>
      </c>
      <c r="X23" s="96">
        <f t="shared" si="41"/>
        <v>53.4</v>
      </c>
      <c r="Y23" s="96">
        <f t="shared" si="25"/>
        <v>781.19999999999993</v>
      </c>
      <c r="AA23" s="448" t="str">
        <f t="shared" ref="AA23:AA30" si="43">R23</f>
        <v>71 A2 C1 A</v>
      </c>
      <c r="AB23" s="232">
        <f>(($S$66-S23)*$AU$5)/$AW$24</f>
        <v>42916.5</v>
      </c>
      <c r="AC23" s="232">
        <f>(($T$66-T23)*$AU$5)/$AW$24</f>
        <v>27582</v>
      </c>
      <c r="AD23" s="232">
        <f>(($U$66-U23)*$AU$5)/$AW$24</f>
        <v>45342.6</v>
      </c>
      <c r="AE23" s="232">
        <f>(($V$66-V23)*$AU$5)/$AW$12</f>
        <v>23600</v>
      </c>
      <c r="AF23" s="232">
        <f>(($W$66-W23)*$AU$5)/$AW$24</f>
        <v>25945</v>
      </c>
      <c r="AG23" s="232">
        <f>(($X$66-X23)*$AU$5)/$AW$24</f>
        <v>55343.3</v>
      </c>
      <c r="AH23" s="232">
        <f t="shared" si="17"/>
        <v>197129.40000000002</v>
      </c>
      <c r="AI23" s="257"/>
      <c r="AJ23" s="257"/>
      <c r="AK23" s="448" t="str">
        <f t="shared" si="5"/>
        <v>71 A2 C1 A</v>
      </c>
      <c r="AL23" s="233">
        <f t="shared" si="42"/>
        <v>4048.4565000000002</v>
      </c>
      <c r="AM23" s="233">
        <f t="shared" si="42"/>
        <v>2601.902</v>
      </c>
      <c r="AN23" s="233">
        <f t="shared" si="42"/>
        <v>4277.3186000000005</v>
      </c>
      <c r="AO23" s="233">
        <f t="shared" si="42"/>
        <v>2226.2666666666669</v>
      </c>
      <c r="AP23" s="233">
        <f t="shared" si="42"/>
        <v>2447.4783333333335</v>
      </c>
      <c r="AQ23" s="233">
        <f t="shared" si="42"/>
        <v>5220.7179666666671</v>
      </c>
      <c r="AR23" s="234">
        <f t="shared" ref="AR23:AR27" si="44">SUM(AL23:AQ23)</f>
        <v>20822.140066666667</v>
      </c>
      <c r="AT23" s="252">
        <v>5</v>
      </c>
      <c r="AU23" s="441" t="s">
        <v>652</v>
      </c>
      <c r="AV23" s="253">
        <f t="shared" si="34"/>
        <v>3.3333333333333333E-2</v>
      </c>
      <c r="AW23" s="253">
        <f t="shared" si="27"/>
        <v>6.666666666666668E-2</v>
      </c>
      <c r="AY23" s="451" t="str">
        <f t="shared" si="8"/>
        <v>71 A2 C1 A</v>
      </c>
      <c r="AZ23" s="128">
        <f t="shared" si="18"/>
        <v>99.736230536834768</v>
      </c>
      <c r="BA23" s="128">
        <f t="shared" si="9"/>
        <v>99.520115460941724</v>
      </c>
      <c r="BB23" s="128">
        <f t="shared" si="10"/>
        <v>99.983682469680261</v>
      </c>
      <c r="BC23" s="128">
        <f t="shared" si="11"/>
        <v>99.767491016698372</v>
      </c>
      <c r="BD23" s="128">
        <f t="shared" si="12"/>
        <v>99.788461538461533</v>
      </c>
      <c r="BE23" s="128">
        <f t="shared" si="13"/>
        <v>99.951778941665168</v>
      </c>
      <c r="BF23" s="128">
        <f t="shared" si="14"/>
        <v>99.823353835021706</v>
      </c>
      <c r="BH23" s="483" t="s">
        <v>50</v>
      </c>
      <c r="BI23" s="483" t="s">
        <v>688</v>
      </c>
      <c r="BJ23" s="483"/>
      <c r="BK23" s="483"/>
      <c r="BL23" s="483"/>
      <c r="BM23" s="483"/>
      <c r="BN23" s="483"/>
    </row>
    <row r="24" spans="1:66" ht="17" x14ac:dyDescent="0.35">
      <c r="A24" s="8">
        <v>5</v>
      </c>
      <c r="B24" s="8">
        <v>10</v>
      </c>
      <c r="C24" s="74">
        <v>0</v>
      </c>
      <c r="D24" s="439" t="s">
        <v>524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467.4</v>
      </c>
      <c r="L24" s="76">
        <v>514</v>
      </c>
      <c r="M24" s="76">
        <v>530.79999999999995</v>
      </c>
      <c r="N24" s="76">
        <v>601.20000000000005</v>
      </c>
      <c r="O24" s="76">
        <v>493.8</v>
      </c>
      <c r="P24" s="196" t="s">
        <v>525</v>
      </c>
      <c r="R24" s="444" t="str">
        <f t="shared" si="41"/>
        <v>81 A3 C1 A</v>
      </c>
      <c r="S24" s="107">
        <f t="shared" si="41"/>
        <v>236.8</v>
      </c>
      <c r="T24" s="107">
        <f t="shared" si="41"/>
        <v>367.4</v>
      </c>
      <c r="U24" s="107">
        <f t="shared" si="41"/>
        <v>0</v>
      </c>
      <c r="V24" s="107">
        <f t="shared" si="41"/>
        <v>220.4</v>
      </c>
      <c r="W24" s="107">
        <f t="shared" si="41"/>
        <v>220.4</v>
      </c>
      <c r="X24" s="107">
        <f t="shared" si="41"/>
        <v>211.6</v>
      </c>
      <c r="Y24" s="107">
        <f t="shared" si="25"/>
        <v>1256.5999999999999</v>
      </c>
      <c r="AA24" s="449" t="str">
        <f t="shared" si="43"/>
        <v>81 A3 C1 A</v>
      </c>
      <c r="AB24" s="240">
        <f>(($S$66-S24)*$AU$5)/$AW$24</f>
        <v>42911.6</v>
      </c>
      <c r="AC24" s="240">
        <f>(($T$66-T24)*$AU$5)/$AW$24</f>
        <v>27531.3</v>
      </c>
      <c r="AD24" s="240">
        <f>(($U$66-U24)*$AU$5)/$AW$24</f>
        <v>45350</v>
      </c>
      <c r="AE24" s="240">
        <f>(($V$66-V24)*$AU$5)/$AW$24</f>
        <v>23544.799999999999</v>
      </c>
      <c r="AF24" s="240">
        <f>(($W$66-W24)*$AU$5)/$AW$24</f>
        <v>25889.8</v>
      </c>
      <c r="AG24" s="240">
        <f>(($X$66-X24)*$AU$5)/$AW$24</f>
        <v>55264.2</v>
      </c>
      <c r="AH24" s="240">
        <f t="shared" si="17"/>
        <v>196946.89999999997</v>
      </c>
      <c r="AI24" s="257"/>
      <c r="AJ24" s="257"/>
      <c r="AK24" s="449" t="str">
        <f t="shared" si="5"/>
        <v>81 A3 C1 A</v>
      </c>
      <c r="AL24" s="241">
        <f t="shared" si="42"/>
        <v>4047.9942666666666</v>
      </c>
      <c r="AM24" s="241">
        <f t="shared" si="42"/>
        <v>2597.1193000000003</v>
      </c>
      <c r="AN24" s="241">
        <f t="shared" si="42"/>
        <v>4278.0166666666673</v>
      </c>
      <c r="AO24" s="241">
        <f t="shared" si="42"/>
        <v>2221.0594666666666</v>
      </c>
      <c r="AP24" s="241">
        <f t="shared" si="42"/>
        <v>2442.2711333333332</v>
      </c>
      <c r="AQ24" s="241">
        <f t="shared" si="42"/>
        <v>5213.2561999999998</v>
      </c>
      <c r="AR24" s="242">
        <f t="shared" si="44"/>
        <v>20799.717033333334</v>
      </c>
      <c r="AT24" s="245">
        <v>0</v>
      </c>
      <c r="AU24" s="440" t="s">
        <v>2082</v>
      </c>
      <c r="AV24" s="246">
        <f t="shared" ref="AV24:AV29" si="45">AT24*$AU$9</f>
        <v>0</v>
      </c>
      <c r="AW24" s="246">
        <f t="shared" si="27"/>
        <v>0.1</v>
      </c>
      <c r="AY24" s="452" t="str">
        <f t="shared" si="8"/>
        <v>81 A3 C1 A</v>
      </c>
      <c r="AZ24" s="131">
        <f t="shared" si="18"/>
        <v>99.724843132698112</v>
      </c>
      <c r="BA24" s="131">
        <f t="shared" si="9"/>
        <v>99.337182031390938</v>
      </c>
      <c r="BB24" s="131">
        <f t="shared" si="10"/>
        <v>100</v>
      </c>
      <c r="BC24" s="131">
        <f t="shared" si="11"/>
        <v>99.53413654618474</v>
      </c>
      <c r="BD24" s="131">
        <f t="shared" si="12"/>
        <v>99.576153846153844</v>
      </c>
      <c r="BE24" s="131">
        <f t="shared" si="13"/>
        <v>99.808921798808015</v>
      </c>
      <c r="BF24" s="131">
        <f t="shared" si="14"/>
        <v>99.715855643994217</v>
      </c>
      <c r="BH24" s="483"/>
      <c r="BI24" s="55" t="str">
        <f>BI18</f>
        <v>PFOA</v>
      </c>
      <c r="BJ24" s="55" t="str">
        <f t="shared" ref="BJ24:BN24" si="46">BJ18</f>
        <v>PFNA</v>
      </c>
      <c r="BK24" s="55" t="str">
        <f t="shared" si="46"/>
        <v>PFBS</v>
      </c>
      <c r="BL24" s="55" t="str">
        <f t="shared" si="46"/>
        <v>PFHxS</v>
      </c>
      <c r="BM24" s="55" t="str">
        <f t="shared" si="46"/>
        <v>TPFHxS</v>
      </c>
      <c r="BN24" s="55" t="str">
        <f t="shared" si="46"/>
        <v>HFPO-DA</v>
      </c>
    </row>
    <row r="25" spans="1:66" ht="17" x14ac:dyDescent="0.35">
      <c r="A25" s="8">
        <v>5</v>
      </c>
      <c r="B25" s="8">
        <v>10</v>
      </c>
      <c r="C25" s="74">
        <v>0</v>
      </c>
      <c r="D25" s="439" t="s">
        <v>526</v>
      </c>
      <c r="E25" s="76">
        <v>112.4</v>
      </c>
      <c r="F25" s="76">
        <v>124.8</v>
      </c>
      <c r="G25" s="76">
        <v>341</v>
      </c>
      <c r="H25" s="76">
        <v>19.399999999999999</v>
      </c>
      <c r="I25" s="76">
        <v>19.399999999999999</v>
      </c>
      <c r="J25" s="76">
        <v>879.8</v>
      </c>
      <c r="K25" s="76">
        <v>615.79999999999995</v>
      </c>
      <c r="L25" s="76">
        <v>525</v>
      </c>
      <c r="M25" s="76">
        <v>545</v>
      </c>
      <c r="N25" s="76">
        <v>642.20000000000005</v>
      </c>
      <c r="O25" s="76">
        <v>527.4</v>
      </c>
      <c r="P25" s="196" t="s">
        <v>319</v>
      </c>
      <c r="R25" s="442" t="str">
        <f t="shared" ref="R25:X25" si="47">D41</f>
        <v>63 A1 C2 A</v>
      </c>
      <c r="S25" s="96">
        <f t="shared" si="47"/>
        <v>581.4</v>
      </c>
      <c r="T25" s="96">
        <f t="shared" si="47"/>
        <v>161.80000000000001</v>
      </c>
      <c r="U25" s="96">
        <f t="shared" si="47"/>
        <v>980.2</v>
      </c>
      <c r="V25" s="96">
        <f t="shared" si="47"/>
        <v>94.6</v>
      </c>
      <c r="W25" s="96">
        <f t="shared" si="47"/>
        <v>94.6</v>
      </c>
      <c r="X25" s="96">
        <f t="shared" si="47"/>
        <v>2005.8</v>
      </c>
      <c r="Y25" s="96">
        <f t="shared" si="25"/>
        <v>3918.3999999999996</v>
      </c>
      <c r="AA25" s="448" t="str">
        <f t="shared" si="43"/>
        <v>63 A1 C2 A</v>
      </c>
      <c r="AB25" s="232">
        <f>(($S$66-S25)*$AU$5)/$AW$26+AB22</f>
        <v>91220.318045112785</v>
      </c>
      <c r="AC25" s="232">
        <f>(($T$66-T25)*$AU$5)/$AW$26+AC22</f>
        <v>58819.178195488719</v>
      </c>
      <c r="AD25" s="232">
        <f>(($U$66-U25)*$AU$5)/$AW$26+AD22</f>
        <v>95943.87218045113</v>
      </c>
      <c r="AE25" s="232">
        <f>(($V$66-V25)*$AU$5)/$AW$26+AE22</f>
        <v>50258.425563909768</v>
      </c>
      <c r="AF25" s="232">
        <f>(($W$66-W25)*$AU$5)/$AW$26+AF22</f>
        <v>55248.162406015043</v>
      </c>
      <c r="AG25" s="232">
        <f>(($X$66-X25)*$AU$5)/$AW$26+AG22</f>
        <v>116686.27819548872</v>
      </c>
      <c r="AH25" s="232">
        <f t="shared" si="17"/>
        <v>417917.80902255641</v>
      </c>
      <c r="AI25" s="257"/>
      <c r="AJ25" s="257"/>
      <c r="AK25" s="448" t="str">
        <f t="shared" si="5"/>
        <v>63 A1 C2 A</v>
      </c>
      <c r="AL25" s="233">
        <f t="shared" ref="AL25:AQ27" si="48">AB25*$AW$27</f>
        <v>7571.2863977443612</v>
      </c>
      <c r="AM25" s="233">
        <f t="shared" si="48"/>
        <v>4881.9917902255638</v>
      </c>
      <c r="AN25" s="233">
        <f t="shared" si="48"/>
        <v>7963.3413909774445</v>
      </c>
      <c r="AO25" s="233">
        <f t="shared" si="48"/>
        <v>4171.4493218045109</v>
      </c>
      <c r="AP25" s="233">
        <f t="shared" si="48"/>
        <v>4585.5974796992487</v>
      </c>
      <c r="AQ25" s="233">
        <f t="shared" si="48"/>
        <v>9684.9610902255645</v>
      </c>
      <c r="AR25" s="234">
        <f t="shared" si="44"/>
        <v>38858.627470676693</v>
      </c>
      <c r="AT25" s="245">
        <v>1</v>
      </c>
      <c r="AU25" s="440" t="s">
        <v>2080</v>
      </c>
      <c r="AV25" s="246">
        <f t="shared" si="45"/>
        <v>5.6666666666666671E-3</v>
      </c>
      <c r="AW25" s="246">
        <f t="shared" si="27"/>
        <v>9.4333333333333338E-2</v>
      </c>
      <c r="AY25" s="451" t="str">
        <f t="shared" si="8"/>
        <v>63 A1 C2 A</v>
      </c>
      <c r="AZ25" s="128">
        <f t="shared" si="18"/>
        <v>99.324424819893096</v>
      </c>
      <c r="BA25" s="128">
        <f t="shared" si="9"/>
        <v>99.708100306693126</v>
      </c>
      <c r="BB25" s="128">
        <f t="shared" si="10"/>
        <v>98.91929437706726</v>
      </c>
      <c r="BC25" s="128">
        <f t="shared" si="11"/>
        <v>99.800042274360607</v>
      </c>
      <c r="BD25" s="128">
        <f t="shared" si="12"/>
        <v>99.81807692307693</v>
      </c>
      <c r="BE25" s="128">
        <f t="shared" si="13"/>
        <v>98.188730359400395</v>
      </c>
      <c r="BF25" s="128">
        <f t="shared" si="14"/>
        <v>99.113965267727934</v>
      </c>
      <c r="BH25" s="8" t="s">
        <v>49</v>
      </c>
      <c r="BI25" s="96">
        <f t="shared" ref="BI25:BN25" si="49">STDEVA(BI35:BI37)</f>
        <v>5.4114582012786618</v>
      </c>
      <c r="BJ25" s="96">
        <f t="shared" si="49"/>
        <v>4.2358740349868675</v>
      </c>
      <c r="BK25" s="96">
        <f t="shared" si="49"/>
        <v>11.806698925464737</v>
      </c>
      <c r="BL25" s="96">
        <f t="shared" si="49"/>
        <v>3.6588037430150147</v>
      </c>
      <c r="BM25" s="96">
        <f t="shared" si="49"/>
        <v>3.9900646445055066</v>
      </c>
      <c r="BN25" s="96">
        <f t="shared" si="49"/>
        <v>9.4510031597293001</v>
      </c>
    </row>
    <row r="26" spans="1:66" ht="17" x14ac:dyDescent="0.35">
      <c r="A26" s="8">
        <v>5</v>
      </c>
      <c r="B26" s="8">
        <v>10</v>
      </c>
      <c r="C26" s="74">
        <v>0</v>
      </c>
      <c r="D26" s="439" t="s">
        <v>527</v>
      </c>
      <c r="E26" s="76">
        <v>288.8</v>
      </c>
      <c r="F26" s="76">
        <v>124.6</v>
      </c>
      <c r="G26" s="76">
        <v>1051.4000000000001</v>
      </c>
      <c r="H26" s="76">
        <v>83</v>
      </c>
      <c r="I26" s="76">
        <v>83</v>
      </c>
      <c r="J26" s="76">
        <v>26651.4</v>
      </c>
      <c r="K26" s="76">
        <v>481.4</v>
      </c>
      <c r="L26" s="76">
        <v>507.8</v>
      </c>
      <c r="M26" s="76">
        <v>526.20000000000005</v>
      </c>
      <c r="N26" s="76">
        <v>610.4</v>
      </c>
      <c r="O26" s="76">
        <v>501.4</v>
      </c>
      <c r="P26" s="196" t="s">
        <v>319</v>
      </c>
      <c r="R26" s="442" t="str">
        <f t="shared" ref="R26:X27" si="50">D44</f>
        <v>73 A2 C2 A</v>
      </c>
      <c r="S26" s="96">
        <f t="shared" si="50"/>
        <v>684.4</v>
      </c>
      <c r="T26" s="96">
        <f t="shared" si="50"/>
        <v>256.2</v>
      </c>
      <c r="U26" s="96">
        <f t="shared" si="50"/>
        <v>826</v>
      </c>
      <c r="V26" s="96">
        <f t="shared" si="50"/>
        <v>153</v>
      </c>
      <c r="W26" s="96">
        <f t="shared" si="50"/>
        <v>153</v>
      </c>
      <c r="X26" s="96">
        <f t="shared" si="50"/>
        <v>1091</v>
      </c>
      <c r="Y26" s="96">
        <f t="shared" si="25"/>
        <v>3163.6</v>
      </c>
      <c r="AA26" s="448" t="str">
        <f t="shared" si="43"/>
        <v>73 A2 C2 A</v>
      </c>
      <c r="AB26" s="232">
        <f>(($S$66-S26)*$AU$5)/$AW$26+AB23</f>
        <v>91060.635338345863</v>
      </c>
      <c r="AC26" s="232">
        <f>(($T$66-T26)*$AU$5)/$AW$26+AC23</f>
        <v>58695.045112781954</v>
      </c>
      <c r="AD26" s="232">
        <f>(($U$66-U26)*$AU$5)/$AW$26+AD23</f>
        <v>96023.427067669167</v>
      </c>
      <c r="AE26" s="232">
        <f>(($V$66-V26)*$AU$5)/$AW$26+AE23</f>
        <v>50192.293233082702</v>
      </c>
      <c r="AF26" s="232">
        <f>(($W$66-W26)*$AU$5)/$AW$26+AF23</f>
        <v>55182.030075187969</v>
      </c>
      <c r="AG26" s="232">
        <f>(($X$66-X26)*$AU$5)/$AW$26+AG23</f>
        <v>117175.44285714286</v>
      </c>
      <c r="AH26" s="232">
        <f t="shared" si="17"/>
        <v>418136.58045112784</v>
      </c>
      <c r="AI26" s="257"/>
      <c r="AJ26" s="257"/>
      <c r="AK26" s="448" t="str">
        <f t="shared" si="5"/>
        <v>73 A2 C2 A</v>
      </c>
      <c r="AL26" s="233">
        <f t="shared" si="48"/>
        <v>7558.0327330827067</v>
      </c>
      <c r="AM26" s="233">
        <f t="shared" si="48"/>
        <v>4871.6887443609021</v>
      </c>
      <c r="AN26" s="233">
        <f t="shared" si="48"/>
        <v>7969.9444466165414</v>
      </c>
      <c r="AO26" s="233">
        <f t="shared" si="48"/>
        <v>4165.9603383458643</v>
      </c>
      <c r="AP26" s="233">
        <f t="shared" si="48"/>
        <v>4580.1084962406021</v>
      </c>
      <c r="AQ26" s="233">
        <f t="shared" si="48"/>
        <v>9725.5617571428575</v>
      </c>
      <c r="AR26" s="234">
        <f t="shared" si="44"/>
        <v>38871.296515789472</v>
      </c>
      <c r="AT26" s="245">
        <v>2</v>
      </c>
      <c r="AU26" s="440" t="s">
        <v>2083</v>
      </c>
      <c r="AV26" s="246">
        <f t="shared" si="45"/>
        <v>1.1333333333333334E-2</v>
      </c>
      <c r="AW26" s="246">
        <f t="shared" si="27"/>
        <v>8.8666666666666671E-2</v>
      </c>
      <c r="AY26" s="451" t="str">
        <f t="shared" si="8"/>
        <v>73 A2 C2 A</v>
      </c>
      <c r="AZ26" s="128">
        <f t="shared" si="18"/>
        <v>99.204740878456889</v>
      </c>
      <c r="BA26" s="128">
        <f t="shared" si="9"/>
        <v>99.537795417643878</v>
      </c>
      <c r="BB26" s="128">
        <f t="shared" si="10"/>
        <v>99.08930540242558</v>
      </c>
      <c r="BC26" s="128">
        <f t="shared" si="11"/>
        <v>99.67660114140773</v>
      </c>
      <c r="BD26" s="128">
        <f t="shared" si="12"/>
        <v>99.705769230769235</v>
      </c>
      <c r="BE26" s="128">
        <f t="shared" si="13"/>
        <v>99.014809463608458</v>
      </c>
      <c r="BF26" s="128">
        <f t="shared" si="14"/>
        <v>99.284641823444289</v>
      </c>
      <c r="BH26" s="8" t="s">
        <v>56</v>
      </c>
      <c r="BI26" s="96">
        <f t="shared" ref="BI26:BN26" si="51">STDEVA(BI38:BI40)</f>
        <v>2.316758879108098</v>
      </c>
      <c r="BJ26" s="96">
        <f t="shared" si="51"/>
        <v>1.0485437979683359</v>
      </c>
      <c r="BK26" s="96">
        <f t="shared" si="51"/>
        <v>6.2084928941445998</v>
      </c>
      <c r="BL26" s="96">
        <f t="shared" si="51"/>
        <v>0.60143676903194632</v>
      </c>
      <c r="BM26" s="96">
        <f t="shared" si="51"/>
        <v>0.64672632255994456</v>
      </c>
      <c r="BN26" s="96">
        <f t="shared" si="51"/>
        <v>13.124497816744963</v>
      </c>
    </row>
    <row r="27" spans="1:66" ht="17" x14ac:dyDescent="0.35">
      <c r="A27" s="8">
        <v>5</v>
      </c>
      <c r="B27" s="8">
        <v>10</v>
      </c>
      <c r="C27" s="74" t="s">
        <v>106</v>
      </c>
      <c r="D27" s="439" t="s">
        <v>529</v>
      </c>
      <c r="E27" s="76">
        <v>123</v>
      </c>
      <c r="F27" s="76">
        <v>74.400000000000006</v>
      </c>
      <c r="G27" s="76">
        <v>371.4</v>
      </c>
      <c r="H27" s="76">
        <v>11</v>
      </c>
      <c r="I27" s="76">
        <v>11</v>
      </c>
      <c r="J27" s="76">
        <v>1083</v>
      </c>
      <c r="K27" s="76">
        <v>577</v>
      </c>
      <c r="L27" s="76">
        <v>500.4</v>
      </c>
      <c r="M27" s="76">
        <v>517</v>
      </c>
      <c r="N27" s="76">
        <v>597.4</v>
      </c>
      <c r="O27" s="76">
        <v>488.2</v>
      </c>
      <c r="P27" s="196" t="s">
        <v>108</v>
      </c>
      <c r="R27" s="444" t="str">
        <f t="shared" si="50"/>
        <v>83 A3 C2 A</v>
      </c>
      <c r="S27" s="107">
        <f t="shared" si="50"/>
        <v>1308.8</v>
      </c>
      <c r="T27" s="107">
        <f t="shared" si="50"/>
        <v>269</v>
      </c>
      <c r="U27" s="107">
        <f t="shared" si="50"/>
        <v>3921.4</v>
      </c>
      <c r="V27" s="107">
        <f t="shared" si="50"/>
        <v>252.4</v>
      </c>
      <c r="W27" s="107">
        <f t="shared" si="50"/>
        <v>253.6</v>
      </c>
      <c r="X27" s="107">
        <f t="shared" si="50"/>
        <v>8447</v>
      </c>
      <c r="Y27" s="107">
        <f t="shared" si="25"/>
        <v>14452.2</v>
      </c>
      <c r="AA27" s="449" t="str">
        <f t="shared" si="43"/>
        <v>83 A3 C2 A</v>
      </c>
      <c r="AB27" s="240">
        <f>(($S$66-S27)*$AU$5)/$AW$26+AB24</f>
        <v>90703.630075187975</v>
      </c>
      <c r="AC27" s="240">
        <f>(($T$66-T27)*$AU$5)/$AW$26+AC24</f>
        <v>58637.127067669171</v>
      </c>
      <c r="AD27" s="240">
        <f>(($U$66-U27)*$AU$5)/$AW$26+AD24</f>
        <v>94285.300751879695</v>
      </c>
      <c r="AE27" s="240">
        <f>(($V$66-V27)*$AU$5)/$AW$26+AE24</f>
        <v>50081.040601503759</v>
      </c>
      <c r="AF27" s="240">
        <f>(($W$66-W27)*$AU$5)/$AW$26+AF24</f>
        <v>55070.100751879698</v>
      </c>
      <c r="AG27" s="240">
        <f>(($X$66-X27)*$AU$5)/$AW$26+AG24</f>
        <v>112948.22255639097</v>
      </c>
      <c r="AH27" s="240">
        <f t="shared" si="17"/>
        <v>411644.38120300754</v>
      </c>
      <c r="AI27" s="257"/>
      <c r="AJ27" s="257"/>
      <c r="AK27" s="449" t="str">
        <f t="shared" si="5"/>
        <v>83 A3 C2 A</v>
      </c>
      <c r="AL27" s="241">
        <f t="shared" si="48"/>
        <v>7528.4012962406023</v>
      </c>
      <c r="AM27" s="241">
        <f t="shared" si="48"/>
        <v>4866.8815466165415</v>
      </c>
      <c r="AN27" s="241">
        <f t="shared" si="48"/>
        <v>7825.679962406015</v>
      </c>
      <c r="AO27" s="241">
        <f t="shared" si="48"/>
        <v>4156.7263699248124</v>
      </c>
      <c r="AP27" s="241">
        <f t="shared" si="48"/>
        <v>4570.8183624060148</v>
      </c>
      <c r="AQ27" s="241">
        <f t="shared" si="48"/>
        <v>9374.7024721804519</v>
      </c>
      <c r="AR27" s="242">
        <f t="shared" si="44"/>
        <v>38323.210009774441</v>
      </c>
      <c r="AT27" s="245">
        <v>3</v>
      </c>
      <c r="AU27" s="440" t="s">
        <v>2081</v>
      </c>
      <c r="AV27" s="246">
        <f t="shared" si="45"/>
        <v>1.7000000000000001E-2</v>
      </c>
      <c r="AW27" s="246">
        <f t="shared" si="27"/>
        <v>8.3000000000000004E-2</v>
      </c>
      <c r="AY27" s="452" t="str">
        <f t="shared" si="8"/>
        <v>83 A3 C2 A</v>
      </c>
      <c r="AZ27" s="131">
        <f t="shared" si="18"/>
        <v>98.479200557750403</v>
      </c>
      <c r="BA27" s="131">
        <f t="shared" si="9"/>
        <v>99.51470322929822</v>
      </c>
      <c r="BB27" s="131">
        <f t="shared" si="10"/>
        <v>95.676515986769573</v>
      </c>
      <c r="BC27" s="131">
        <f t="shared" si="11"/>
        <v>99.466497569224259</v>
      </c>
      <c r="BD27" s="131">
        <f t="shared" si="12"/>
        <v>99.512307692307687</v>
      </c>
      <c r="BE27" s="131">
        <f t="shared" si="13"/>
        <v>92.372223225573421</v>
      </c>
      <c r="BF27" s="131">
        <f t="shared" si="14"/>
        <v>96.732045947901597</v>
      </c>
      <c r="BH27" s="8" t="s">
        <v>681</v>
      </c>
      <c r="BI27" s="96">
        <f t="shared" ref="BI27:BN27" si="52">STDEVA(BI41:BI43)</f>
        <v>2.0784309346971335</v>
      </c>
      <c r="BJ27" s="96">
        <f t="shared" si="52"/>
        <v>1.4826295693037046</v>
      </c>
      <c r="BK27" s="96">
        <f t="shared" si="52"/>
        <v>1.2150106189371248</v>
      </c>
      <c r="BL27" s="96">
        <f t="shared" si="52"/>
        <v>0.355004584318733</v>
      </c>
      <c r="BM27" s="96">
        <f t="shared" si="52"/>
        <v>0.38333402304548769</v>
      </c>
      <c r="BN27" s="96">
        <f t="shared" si="52"/>
        <v>8.2489827596476708</v>
      </c>
    </row>
    <row r="28" spans="1:66" ht="17" x14ac:dyDescent="0.35">
      <c r="A28" s="8"/>
      <c r="B28" s="8"/>
      <c r="C28" s="74" t="s">
        <v>106</v>
      </c>
      <c r="D28" s="439" t="s">
        <v>1446</v>
      </c>
      <c r="E28" s="76" t="e">
        <v>#DIV/0!</v>
      </c>
      <c r="F28" s="76" t="e">
        <v>#DIV/0!</v>
      </c>
      <c r="G28" s="76" t="e">
        <v>#DIV/0!</v>
      </c>
      <c r="H28" s="76" t="e">
        <v>#DIV/0!</v>
      </c>
      <c r="I28" s="76" t="e">
        <v>#DIV/0!</v>
      </c>
      <c r="J28" s="76" t="e">
        <v>#DIV/0!</v>
      </c>
      <c r="K28" s="76" t="e">
        <v>#DIV/0!</v>
      </c>
      <c r="L28" s="76" t="e">
        <v>#DIV/0!</v>
      </c>
      <c r="M28" s="76" t="e">
        <v>#DIV/0!</v>
      </c>
      <c r="N28" s="76" t="e">
        <v>#DIV/0!</v>
      </c>
      <c r="O28" s="76" t="e">
        <v>#DIV/0!</v>
      </c>
      <c r="P28" s="196" t="s">
        <v>108</v>
      </c>
      <c r="R28" s="442" t="str">
        <f t="shared" ref="R28:X30" si="53">D56</f>
        <v>65 A1 C3 A</v>
      </c>
      <c r="S28" s="96">
        <f t="shared" si="53"/>
        <v>483.6</v>
      </c>
      <c r="T28" s="96">
        <f t="shared" si="53"/>
        <v>137</v>
      </c>
      <c r="U28" s="96">
        <f t="shared" si="53"/>
        <v>372.8</v>
      </c>
      <c r="V28" s="96">
        <f t="shared" si="53"/>
        <v>104.8</v>
      </c>
      <c r="W28" s="96">
        <f t="shared" si="53"/>
        <v>104.8</v>
      </c>
      <c r="X28" s="96">
        <f t="shared" si="53"/>
        <v>103.8</v>
      </c>
      <c r="Y28" s="96">
        <f t="shared" si="25"/>
        <v>1306.8</v>
      </c>
      <c r="AA28" s="448" t="str">
        <f t="shared" si="43"/>
        <v>65 A1 C3 A</v>
      </c>
      <c r="AB28" s="232">
        <f>(($S$66-S28)*$AU$5)/$AW$28+AB25</f>
        <v>146549.88701063002</v>
      </c>
      <c r="AC28" s="232">
        <f>(($T$66-T28)*$AU$5)/$AW$28+AC25</f>
        <v>94568.962678247335</v>
      </c>
      <c r="AD28" s="232">
        <f>(($U$66-U28)*$AU$5)/$AW$28+AD25</f>
        <v>154345.07907700285</v>
      </c>
      <c r="AE28" s="232">
        <f>(($V$66-V28)*$AU$5)/$AW$28+AE25</f>
        <v>80779.029012185623</v>
      </c>
      <c r="AF28" s="232">
        <f>(($W$66-W28)*$AU$5)/$AW$28+AF25</f>
        <v>88801.093440497803</v>
      </c>
      <c r="AG28" s="232">
        <f>(($X$66-X28)*$AU$5)/$AW$28+AG25</f>
        <v>188218.30405755769</v>
      </c>
      <c r="AH28" s="232">
        <f t="shared" si="17"/>
        <v>672483.32626393565</v>
      </c>
      <c r="AI28" s="257"/>
      <c r="AJ28" s="257"/>
      <c r="AK28" s="448" t="str">
        <f t="shared" si="5"/>
        <v>65 A1 C3 A</v>
      </c>
      <c r="AL28" s="233">
        <f t="shared" ref="AL28:AQ30" si="54">AB28*$AW$29</f>
        <v>10502.741902428485</v>
      </c>
      <c r="AM28" s="233">
        <f t="shared" si="54"/>
        <v>6777.4423252743927</v>
      </c>
      <c r="AN28" s="233">
        <f t="shared" si="54"/>
        <v>11061.397333851872</v>
      </c>
      <c r="AO28" s="233">
        <f t="shared" si="54"/>
        <v>5789.163745873303</v>
      </c>
      <c r="AP28" s="233">
        <f t="shared" si="54"/>
        <v>6364.0783632356761</v>
      </c>
      <c r="AQ28" s="233">
        <f t="shared" si="54"/>
        <v>13488.978457458301</v>
      </c>
      <c r="AR28" s="234">
        <f>SUM(AL28:AQ28)</f>
        <v>53983.802128122028</v>
      </c>
      <c r="AT28" s="245">
        <v>4</v>
      </c>
      <c r="AU28" s="440" t="s">
        <v>2084</v>
      </c>
      <c r="AV28" s="246">
        <f t="shared" si="45"/>
        <v>2.2666666666666668E-2</v>
      </c>
      <c r="AW28" s="246">
        <f t="shared" si="27"/>
        <v>7.7333333333333337E-2</v>
      </c>
      <c r="AY28" s="451" t="str">
        <f t="shared" si="8"/>
        <v>65 A1 C3 A</v>
      </c>
      <c r="AZ28" s="128">
        <f t="shared" si="18"/>
        <v>99.438066465256796</v>
      </c>
      <c r="BA28" s="128">
        <f t="shared" si="9"/>
        <v>99.752841421612843</v>
      </c>
      <c r="BB28" s="128">
        <f t="shared" si="10"/>
        <v>99.588974641675861</v>
      </c>
      <c r="BC28" s="128">
        <f t="shared" si="11"/>
        <v>99.778482350454453</v>
      </c>
      <c r="BD28" s="128">
        <f t="shared" si="12"/>
        <v>99.798461538461538</v>
      </c>
      <c r="BE28" s="128">
        <f t="shared" si="13"/>
        <v>99.906266931551386</v>
      </c>
      <c r="BF28" s="128">
        <f t="shared" si="14"/>
        <v>99.704504341534005</v>
      </c>
    </row>
    <row r="29" spans="1:66" ht="17" x14ac:dyDescent="0.35">
      <c r="A29" s="8"/>
      <c r="B29" s="8"/>
      <c r="C29" s="74" t="s">
        <v>106</v>
      </c>
      <c r="D29" s="439" t="s">
        <v>1463</v>
      </c>
      <c r="E29" s="76" t="e">
        <v>#DIV/0!</v>
      </c>
      <c r="F29" s="76" t="e">
        <v>#DIV/0!</v>
      </c>
      <c r="G29" s="76" t="e">
        <v>#DIV/0!</v>
      </c>
      <c r="H29" s="76" t="e">
        <v>#DIV/0!</v>
      </c>
      <c r="I29" s="76" t="e">
        <v>#DIV/0!</v>
      </c>
      <c r="J29" s="76" t="e">
        <v>#DIV/0!</v>
      </c>
      <c r="K29" s="76" t="e">
        <v>#DIV/0!</v>
      </c>
      <c r="L29" s="76" t="e">
        <v>#DIV/0!</v>
      </c>
      <c r="M29" s="76" t="e">
        <v>#DIV/0!</v>
      </c>
      <c r="N29" s="76" t="e">
        <v>#DIV/0!</v>
      </c>
      <c r="O29" s="76" t="e">
        <v>#DIV/0!</v>
      </c>
      <c r="P29" s="196" t="s">
        <v>108</v>
      </c>
      <c r="R29" s="442" t="str">
        <f t="shared" si="53"/>
        <v>75 A2 C3 A</v>
      </c>
      <c r="S29" s="96">
        <f t="shared" si="53"/>
        <v>424.6</v>
      </c>
      <c r="T29" s="96">
        <f t="shared" si="53"/>
        <v>169.6</v>
      </c>
      <c r="U29" s="96">
        <f t="shared" si="53"/>
        <v>187.8</v>
      </c>
      <c r="V29" s="96">
        <f t="shared" si="53"/>
        <v>128.6</v>
      </c>
      <c r="W29" s="96">
        <f t="shared" si="53"/>
        <v>128.6</v>
      </c>
      <c r="X29" s="96">
        <f t="shared" si="53"/>
        <v>0</v>
      </c>
      <c r="Y29" s="96">
        <f t="shared" si="25"/>
        <v>1039.2</v>
      </c>
      <c r="AA29" s="448" t="str">
        <f t="shared" si="43"/>
        <v>75 A2 C3 A</v>
      </c>
      <c r="AB29" s="232">
        <f>(($S$66-S29)*$AU$5)/$AW$28+AB26</f>
        <v>146428.35085558722</v>
      </c>
      <c r="AC29" s="232">
        <f>(($T$66-T29)*$AU$5)/$AW$28+AC26</f>
        <v>94423.752009333679</v>
      </c>
      <c r="AD29" s="232">
        <f>(($U$66-U29)*$AU$5)/$AW$28+AD26</f>
        <v>154544.24603318638</v>
      </c>
      <c r="AE29" s="232">
        <f>(($V$66-V29)*$AU$5)/$AW$28+AE26</f>
        <v>80697.508750324079</v>
      </c>
      <c r="AF29" s="232">
        <f>(($W$66-W29)*$AU$5)/$AW$28+AF26</f>
        <v>88719.573178636245</v>
      </c>
      <c r="AG29" s="232">
        <f>(($X$66-X29)*$AU$5)/$AW$28+AG26</f>
        <v>188774.58078817732</v>
      </c>
      <c r="AH29" s="232">
        <f t="shared" si="17"/>
        <v>672890.50286492088</v>
      </c>
      <c r="AI29" s="257"/>
      <c r="AJ29" s="257"/>
      <c r="AK29" s="448" t="str">
        <f t="shared" si="5"/>
        <v>75 A2 C3 A</v>
      </c>
      <c r="AL29" s="233">
        <f t="shared" si="54"/>
        <v>10494.031811317085</v>
      </c>
      <c r="AM29" s="233">
        <f t="shared" si="54"/>
        <v>6767.0355606689136</v>
      </c>
      <c r="AN29" s="233">
        <f t="shared" si="54"/>
        <v>11075.670965711692</v>
      </c>
      <c r="AO29" s="233">
        <f t="shared" si="54"/>
        <v>5783.3214604398927</v>
      </c>
      <c r="AP29" s="233">
        <f t="shared" si="54"/>
        <v>6358.2360778022648</v>
      </c>
      <c r="AQ29" s="233">
        <f t="shared" si="54"/>
        <v>13528.844956486042</v>
      </c>
      <c r="AR29" s="234">
        <f>SUM(AL29:AQ29)</f>
        <v>54007.140832425888</v>
      </c>
      <c r="AT29" s="252">
        <v>5</v>
      </c>
      <c r="AU29" s="441" t="s">
        <v>2081</v>
      </c>
      <c r="AV29" s="253">
        <f t="shared" si="45"/>
        <v>2.8333333333333335E-2</v>
      </c>
      <c r="AW29" s="253">
        <f t="shared" si="27"/>
        <v>7.166666666666667E-2</v>
      </c>
      <c r="AY29" s="451" t="str">
        <f t="shared" si="8"/>
        <v>75 A2 C3 A</v>
      </c>
      <c r="AZ29" s="128">
        <f t="shared" si="18"/>
        <v>99.506623286079474</v>
      </c>
      <c r="BA29" s="128">
        <f t="shared" si="9"/>
        <v>99.69402850441999</v>
      </c>
      <c r="BB29" s="128">
        <f t="shared" si="10"/>
        <v>99.792943770672551</v>
      </c>
      <c r="BC29" s="128">
        <f t="shared" si="11"/>
        <v>99.728175861340091</v>
      </c>
      <c r="BD29" s="128">
        <f t="shared" si="12"/>
        <v>99.752692307692314</v>
      </c>
      <c r="BE29" s="128">
        <f t="shared" si="13"/>
        <v>100</v>
      </c>
      <c r="BF29" s="128">
        <f t="shared" si="14"/>
        <v>99.765014471780034</v>
      </c>
    </row>
    <row r="30" spans="1:66" ht="17.5" thickBot="1" x14ac:dyDescent="0.4">
      <c r="A30" s="8"/>
      <c r="B30" s="8"/>
      <c r="C30" s="74" t="s">
        <v>106</v>
      </c>
      <c r="D30" s="439" t="s">
        <v>198</v>
      </c>
      <c r="E30" s="76" t="e">
        <v>#DIV/0!</v>
      </c>
      <c r="F30" s="76" t="e">
        <v>#DIV/0!</v>
      </c>
      <c r="G30" s="76" t="e">
        <v>#DIV/0!</v>
      </c>
      <c r="H30" s="76" t="e">
        <v>#DIV/0!</v>
      </c>
      <c r="I30" s="76" t="e">
        <v>#DIV/0!</v>
      </c>
      <c r="J30" s="76" t="e">
        <v>#DIV/0!</v>
      </c>
      <c r="K30" s="76" t="e">
        <v>#DIV/0!</v>
      </c>
      <c r="L30" s="76" t="e">
        <v>#DIV/0!</v>
      </c>
      <c r="M30" s="76" t="e">
        <v>#DIV/0!</v>
      </c>
      <c r="N30" s="76" t="e">
        <v>#DIV/0!</v>
      </c>
      <c r="O30" s="76" t="e">
        <v>#DIV/0!</v>
      </c>
      <c r="P30" s="196" t="s">
        <v>108</v>
      </c>
      <c r="R30" s="443" t="str">
        <f t="shared" si="53"/>
        <v>85 A3 C3 A</v>
      </c>
      <c r="S30" s="263">
        <f t="shared" si="53"/>
        <v>1255.2</v>
      </c>
      <c r="T30" s="263">
        <f t="shared" si="53"/>
        <v>300</v>
      </c>
      <c r="U30" s="263">
        <f t="shared" si="53"/>
        <v>2050.6</v>
      </c>
      <c r="V30" s="263">
        <f t="shared" si="53"/>
        <v>356.4</v>
      </c>
      <c r="W30" s="263">
        <f t="shared" si="53"/>
        <v>381.2</v>
      </c>
      <c r="X30" s="263">
        <f t="shared" si="53"/>
        <v>3228.2</v>
      </c>
      <c r="Y30" s="263">
        <f t="shared" si="25"/>
        <v>7571.6</v>
      </c>
      <c r="AA30" s="450" t="str">
        <f t="shared" si="43"/>
        <v>85 A3 C3 A</v>
      </c>
      <c r="AB30" s="249">
        <f>(($S$66-S30)*$AU$5)/$AW$28+AB27</f>
        <v>145534.31973036041</v>
      </c>
      <c r="AC30" s="249">
        <f>(($T$66-T30)*$AU$5)/$AW$28+AC27</f>
        <v>94281.523619393309</v>
      </c>
      <c r="AD30" s="249">
        <f>(($U$66-U30)*$AU$5)/$AW$28+AD27</f>
        <v>151601.7231656728</v>
      </c>
      <c r="AE30" s="249">
        <f>(($V$66-V30)*$AU$5)/$AW$28+AE27</f>
        <v>80438.971635986512</v>
      </c>
      <c r="AF30" s="249">
        <f>(($W$66-W30)*$AU$5)/$AW$28+AF27</f>
        <v>88444.324889810727</v>
      </c>
      <c r="AG30" s="249">
        <f>(($X$66-X30)*$AU$5)/$AW$28+AG27</f>
        <v>182460.16221156338</v>
      </c>
      <c r="AH30" s="249">
        <f t="shared" si="17"/>
        <v>662322.05361680058</v>
      </c>
      <c r="AI30" s="257"/>
      <c r="AJ30" s="257"/>
      <c r="AK30" s="450" t="str">
        <f t="shared" si="5"/>
        <v>85 A3 C3 A</v>
      </c>
      <c r="AL30" s="250">
        <f t="shared" si="54"/>
        <v>10429.95958067583</v>
      </c>
      <c r="AM30" s="250">
        <f t="shared" si="54"/>
        <v>6756.8425260565209</v>
      </c>
      <c r="AN30" s="250">
        <f t="shared" si="54"/>
        <v>10864.79016020655</v>
      </c>
      <c r="AO30" s="250">
        <f t="shared" si="54"/>
        <v>5764.7929672457003</v>
      </c>
      <c r="AP30" s="250">
        <f t="shared" si="54"/>
        <v>6338.5099504364362</v>
      </c>
      <c r="AQ30" s="250">
        <f t="shared" si="54"/>
        <v>13076.311625162043</v>
      </c>
      <c r="AR30" s="251">
        <f>SUM(AL30:AQ30)</f>
        <v>53231.206809783078</v>
      </c>
      <c r="AY30" s="453" t="str">
        <f t="shared" si="8"/>
        <v>85 A3 C3 A</v>
      </c>
      <c r="AZ30" s="255">
        <f t="shared" si="18"/>
        <v>98.541482686497787</v>
      </c>
      <c r="BA30" s="255">
        <f t="shared" si="9"/>
        <v>99.458776835648564</v>
      </c>
      <c r="BB30" s="255">
        <f t="shared" si="10"/>
        <v>97.739140022050719</v>
      </c>
      <c r="BC30" s="255">
        <f t="shared" si="11"/>
        <v>99.246670894102721</v>
      </c>
      <c r="BD30" s="255">
        <f t="shared" si="12"/>
        <v>99.266923076923078</v>
      </c>
      <c r="BE30" s="255">
        <f t="shared" si="13"/>
        <v>97.084883510926488</v>
      </c>
      <c r="BF30" s="255">
        <f t="shared" si="14"/>
        <v>98.287897973950791</v>
      </c>
    </row>
    <row r="31" spans="1:66" ht="17" x14ac:dyDescent="0.35">
      <c r="A31" s="8"/>
      <c r="B31" s="8"/>
      <c r="C31" s="74" t="s">
        <v>106</v>
      </c>
      <c r="D31" s="439" t="s">
        <v>200</v>
      </c>
      <c r="E31" s="76" t="e">
        <v>#DIV/0!</v>
      </c>
      <c r="F31" s="76" t="e">
        <v>#DIV/0!</v>
      </c>
      <c r="G31" s="76" t="e">
        <v>#DIV/0!</v>
      </c>
      <c r="H31" s="76" t="e">
        <v>#DIV/0!</v>
      </c>
      <c r="I31" s="76" t="e">
        <v>#DIV/0!</v>
      </c>
      <c r="J31" s="76" t="e">
        <v>#DIV/0!</v>
      </c>
      <c r="K31" s="76" t="e">
        <v>#DIV/0!</v>
      </c>
      <c r="L31" s="76" t="e">
        <v>#DIV/0!</v>
      </c>
      <c r="M31" s="76" t="e">
        <v>#DIV/0!</v>
      </c>
      <c r="N31" s="76" t="e">
        <v>#DIV/0!</v>
      </c>
      <c r="O31" s="76" t="e">
        <v>#DIV/0!</v>
      </c>
      <c r="P31" s="196" t="s">
        <v>108</v>
      </c>
      <c r="AA31" s="128"/>
      <c r="AS31" s="245" t="s">
        <v>658</v>
      </c>
    </row>
    <row r="32" spans="1:66" ht="17" x14ac:dyDescent="0.35">
      <c r="A32" s="8">
        <v>5</v>
      </c>
      <c r="B32" s="8">
        <v>10</v>
      </c>
      <c r="C32" s="74">
        <v>0</v>
      </c>
      <c r="D32" s="439" t="s">
        <v>2107</v>
      </c>
      <c r="E32" s="76">
        <v>23.8</v>
      </c>
      <c r="F32" s="76">
        <v>124.2</v>
      </c>
      <c r="G32" s="76">
        <v>0</v>
      </c>
      <c r="H32" s="76">
        <v>43.6</v>
      </c>
      <c r="I32" s="76">
        <v>43.6</v>
      </c>
      <c r="J32" s="76">
        <v>0</v>
      </c>
      <c r="K32" s="76">
        <v>623.20000000000005</v>
      </c>
      <c r="L32" s="76">
        <v>551.4</v>
      </c>
      <c r="M32" s="76">
        <v>566.79999999999995</v>
      </c>
      <c r="N32" s="76">
        <v>665.2</v>
      </c>
      <c r="O32" s="76">
        <v>469.8</v>
      </c>
      <c r="P32" s="196" t="s">
        <v>525</v>
      </c>
      <c r="AA32" s="128"/>
      <c r="AB32" s="96"/>
      <c r="AS32" s="245" t="s">
        <v>660</v>
      </c>
    </row>
    <row r="33" spans="1:67" ht="17" x14ac:dyDescent="0.35">
      <c r="A33" s="8">
        <v>5</v>
      </c>
      <c r="B33" s="8">
        <v>10</v>
      </c>
      <c r="C33" s="74" t="s">
        <v>106</v>
      </c>
      <c r="D33" s="439" t="s">
        <v>2108</v>
      </c>
      <c r="E33" s="76">
        <v>227</v>
      </c>
      <c r="F33" s="76">
        <v>266</v>
      </c>
      <c r="G33" s="76">
        <v>14.8</v>
      </c>
      <c r="H33" s="76">
        <v>110</v>
      </c>
      <c r="I33" s="76">
        <v>110</v>
      </c>
      <c r="J33" s="76">
        <v>53.4</v>
      </c>
      <c r="K33" s="76">
        <v>512</v>
      </c>
      <c r="L33" s="76">
        <v>508.6</v>
      </c>
      <c r="M33" s="76">
        <v>530.79999999999995</v>
      </c>
      <c r="N33" s="76">
        <v>617.4</v>
      </c>
      <c r="O33" s="76">
        <v>474.4</v>
      </c>
      <c r="P33" s="196" t="s">
        <v>525</v>
      </c>
      <c r="R33" s="502" t="s">
        <v>654</v>
      </c>
      <c r="S33" s="502"/>
      <c r="T33" s="502"/>
      <c r="U33" s="502"/>
      <c r="V33" s="502"/>
      <c r="W33" s="502"/>
      <c r="X33" s="502"/>
      <c r="Y33" s="502"/>
      <c r="AA33" s="502" t="s">
        <v>655</v>
      </c>
      <c r="AB33" s="502"/>
      <c r="AC33" s="502"/>
      <c r="AD33" s="502"/>
      <c r="AE33" s="502"/>
      <c r="AF33" s="502"/>
      <c r="AG33" s="502"/>
      <c r="AH33" s="502"/>
      <c r="AI33" s="86"/>
      <c r="AJ33" s="86"/>
      <c r="AK33" s="502" t="s">
        <v>685</v>
      </c>
      <c r="AL33" s="502"/>
      <c r="AM33" s="502"/>
      <c r="AN33" s="502"/>
      <c r="AO33" s="502"/>
      <c r="AP33" s="502"/>
      <c r="AQ33" s="502"/>
      <c r="AR33" s="502"/>
      <c r="AS33" s="245" t="s">
        <v>661</v>
      </c>
      <c r="AT33" s="502" t="s">
        <v>657</v>
      </c>
      <c r="AU33" s="502"/>
      <c r="AV33" s="502"/>
      <c r="AW33" s="502"/>
      <c r="AX33" s="502"/>
      <c r="AY33" s="502"/>
      <c r="AZ33" s="502"/>
      <c r="BA33" s="502"/>
      <c r="BH33" s="502" t="s">
        <v>653</v>
      </c>
      <c r="BI33" s="502"/>
      <c r="BJ33" s="502"/>
      <c r="BK33" s="502"/>
      <c r="BL33" s="502"/>
      <c r="BM33" s="502"/>
      <c r="BN33" s="502"/>
      <c r="BO33" s="502"/>
    </row>
    <row r="34" spans="1:67" ht="17.5" thickBot="1" x14ac:dyDescent="0.4">
      <c r="A34" s="8">
        <v>5</v>
      </c>
      <c r="B34" s="8">
        <v>10</v>
      </c>
      <c r="C34" s="74">
        <v>0</v>
      </c>
      <c r="D34" s="439" t="s">
        <v>2109</v>
      </c>
      <c r="E34" s="76">
        <v>236.8</v>
      </c>
      <c r="F34" s="76">
        <v>367.4</v>
      </c>
      <c r="G34" s="76">
        <v>0</v>
      </c>
      <c r="H34" s="76">
        <v>220.4</v>
      </c>
      <c r="I34" s="76">
        <v>220.4</v>
      </c>
      <c r="J34" s="76">
        <v>211.6</v>
      </c>
      <c r="K34" s="76">
        <v>539.79999999999995</v>
      </c>
      <c r="L34" s="76">
        <v>497.8</v>
      </c>
      <c r="M34" s="76">
        <v>557</v>
      </c>
      <c r="N34" s="76">
        <v>602.79999999999995</v>
      </c>
      <c r="O34" s="76">
        <v>484.6</v>
      </c>
      <c r="P34" s="196" t="s">
        <v>525</v>
      </c>
      <c r="R34" s="229" t="s">
        <v>94</v>
      </c>
      <c r="S34" s="229" t="str">
        <f>S3</f>
        <v>PFOA</v>
      </c>
      <c r="T34" s="229" t="str">
        <f t="shared" ref="T34:Y34" si="55">T3</f>
        <v>PFNA</v>
      </c>
      <c r="U34" s="229" t="str">
        <f t="shared" si="55"/>
        <v>PFBS</v>
      </c>
      <c r="V34" s="229" t="str">
        <f t="shared" si="55"/>
        <v>PFHxS</v>
      </c>
      <c r="W34" s="229" t="str">
        <f t="shared" si="55"/>
        <v>TPFHxS</v>
      </c>
      <c r="X34" s="229" t="str">
        <f t="shared" si="55"/>
        <v>HFPO-DA</v>
      </c>
      <c r="Y34" s="229" t="str">
        <f t="shared" si="55"/>
        <v>Sum</v>
      </c>
      <c r="AA34" s="229" t="str">
        <f t="shared" ref="AA34:AG34" si="56">AT34</f>
        <v>Sample ID</v>
      </c>
      <c r="AB34" s="229" t="str">
        <f t="shared" si="56"/>
        <v>PFOA</v>
      </c>
      <c r="AC34" s="229" t="str">
        <f t="shared" si="56"/>
        <v>PFNA</v>
      </c>
      <c r="AD34" s="229" t="str">
        <f t="shared" si="56"/>
        <v>PFBS</v>
      </c>
      <c r="AE34" s="229" t="str">
        <f t="shared" si="56"/>
        <v>PFHxS</v>
      </c>
      <c r="AF34" s="229" t="str">
        <f t="shared" si="56"/>
        <v>TPFHxS</v>
      </c>
      <c r="AG34" s="229" t="str">
        <f t="shared" si="56"/>
        <v>HFPO-DA</v>
      </c>
      <c r="AH34" s="261" t="s">
        <v>633</v>
      </c>
      <c r="AI34" s="86"/>
      <c r="AJ34" s="86"/>
      <c r="AK34" s="229" t="s">
        <v>94</v>
      </c>
      <c r="AL34" s="229" t="s">
        <v>61</v>
      </c>
      <c r="AM34" s="229" t="s">
        <v>97</v>
      </c>
      <c r="AN34" s="229" t="s">
        <v>96</v>
      </c>
      <c r="AO34" s="229" t="s">
        <v>98</v>
      </c>
      <c r="AP34" s="229" t="s">
        <v>99</v>
      </c>
      <c r="AQ34" s="229" t="s">
        <v>95</v>
      </c>
      <c r="AR34" s="261" t="s">
        <v>633</v>
      </c>
      <c r="AS34" s="86"/>
      <c r="AT34" s="229" t="s">
        <v>94</v>
      </c>
      <c r="AU34" s="229" t="str">
        <f t="shared" ref="AU34:BA34" si="57">S3</f>
        <v>PFOA</v>
      </c>
      <c r="AV34" s="229" t="str">
        <f t="shared" si="57"/>
        <v>PFNA</v>
      </c>
      <c r="AW34" s="229" t="str">
        <f t="shared" si="57"/>
        <v>PFBS</v>
      </c>
      <c r="AX34" s="229" t="str">
        <f t="shared" si="57"/>
        <v>PFHxS</v>
      </c>
      <c r="AY34" s="229" t="str">
        <f t="shared" si="57"/>
        <v>TPFHxS</v>
      </c>
      <c r="AZ34" s="229" t="str">
        <f t="shared" si="57"/>
        <v>HFPO-DA</v>
      </c>
      <c r="BA34" s="229" t="str">
        <f t="shared" si="57"/>
        <v>Sum</v>
      </c>
      <c r="BB34" s="303" t="s">
        <v>689</v>
      </c>
      <c r="BC34" s="229" t="s">
        <v>270</v>
      </c>
      <c r="BD34" s="304" t="s">
        <v>690</v>
      </c>
      <c r="BE34" s="304" t="s">
        <v>270</v>
      </c>
      <c r="BH34" s="229" t="str">
        <f>AT34</f>
        <v>Sample ID</v>
      </c>
      <c r="BI34" s="229" t="str">
        <f t="shared" ref="BI34:BO34" si="58">AU34</f>
        <v>PFOA</v>
      </c>
      <c r="BJ34" s="229" t="str">
        <f t="shared" si="58"/>
        <v>PFNA</v>
      </c>
      <c r="BK34" s="229" t="str">
        <f t="shared" si="58"/>
        <v>PFBS</v>
      </c>
      <c r="BL34" s="229" t="str">
        <f t="shared" si="58"/>
        <v>PFHxS</v>
      </c>
      <c r="BM34" s="229" t="str">
        <f t="shared" si="58"/>
        <v>TPFHxS</v>
      </c>
      <c r="BN34" s="229" t="str">
        <f t="shared" si="58"/>
        <v>HFPO-DA</v>
      </c>
      <c r="BO34" s="229" t="str">
        <f t="shared" si="58"/>
        <v>Sum</v>
      </c>
    </row>
    <row r="35" spans="1:67" ht="17" x14ac:dyDescent="0.35">
      <c r="A35" s="8">
        <v>5</v>
      </c>
      <c r="B35" s="8">
        <v>10</v>
      </c>
      <c r="C35" s="74">
        <v>0</v>
      </c>
      <c r="D35" s="439" t="s">
        <v>530</v>
      </c>
      <c r="E35" s="76">
        <v>0</v>
      </c>
      <c r="F35" s="76">
        <v>0</v>
      </c>
      <c r="G35" s="76">
        <v>3</v>
      </c>
      <c r="H35" s="76">
        <v>0</v>
      </c>
      <c r="I35" s="76">
        <v>0</v>
      </c>
      <c r="J35" s="76">
        <v>100.6</v>
      </c>
      <c r="K35" s="76">
        <v>554.4</v>
      </c>
      <c r="L35" s="76">
        <v>498.2</v>
      </c>
      <c r="M35" s="76">
        <v>556</v>
      </c>
      <c r="N35" s="76">
        <v>626.79999999999995</v>
      </c>
      <c r="O35" s="76">
        <v>465.6</v>
      </c>
      <c r="P35" s="196" t="s">
        <v>525</v>
      </c>
      <c r="R35" s="442" t="str">
        <f>D59</f>
        <v>2 S1 C1 D</v>
      </c>
      <c r="S35" s="8">
        <f t="shared" ref="S35:X37" si="59">E59</f>
        <v>2872</v>
      </c>
      <c r="T35" s="8">
        <f t="shared" si="59"/>
        <v>1262</v>
      </c>
      <c r="U35" s="8">
        <f t="shared" si="59"/>
        <v>11211.2</v>
      </c>
      <c r="V35" s="8">
        <f t="shared" si="59"/>
        <v>779</v>
      </c>
      <c r="W35" s="8">
        <f>I59</f>
        <v>898.8</v>
      </c>
      <c r="X35" s="8">
        <f t="shared" si="59"/>
        <v>33950.800000000003</v>
      </c>
      <c r="Y35" s="8">
        <f>SUM(S35:X35)</f>
        <v>50973.8</v>
      </c>
      <c r="AA35" s="442" t="str">
        <f t="shared" ref="AA35:AA61" si="60">R35</f>
        <v>2 S1 C1 D</v>
      </c>
      <c r="AB35" s="96">
        <f>IF(S35&lt;40,0,S35*$AU$5)</f>
        <v>143.6</v>
      </c>
      <c r="AC35" s="96">
        <f t="shared" ref="AC35:AG50" si="61">IF(T35&lt;40,0,T35*$AU$5)</f>
        <v>63.1</v>
      </c>
      <c r="AD35" s="96">
        <f t="shared" si="61"/>
        <v>560.56000000000006</v>
      </c>
      <c r="AE35" s="96">
        <f t="shared" si="61"/>
        <v>38.950000000000003</v>
      </c>
      <c r="AF35" s="96">
        <f t="shared" si="61"/>
        <v>44.94</v>
      </c>
      <c r="AG35" s="96">
        <f t="shared" si="61"/>
        <v>1697.5400000000002</v>
      </c>
      <c r="AH35" s="104">
        <f>SUM(AB35:AD35,AF35:AG35)</f>
        <v>2509.7400000000002</v>
      </c>
      <c r="AI35" s="96">
        <f>AVERAGE(AH35:AH37)</f>
        <v>2531.2666666666669</v>
      </c>
      <c r="AJ35" s="96"/>
      <c r="AK35" s="442" t="str">
        <f>AA35</f>
        <v>2 S1 C1 D</v>
      </c>
      <c r="AL35" s="96">
        <f t="shared" ref="AL35:AR37" si="62">AB35/$AW$13</f>
        <v>1578.0219780219777</v>
      </c>
      <c r="AM35" s="96">
        <f t="shared" si="62"/>
        <v>693.40659340659329</v>
      </c>
      <c r="AN35" s="96">
        <f t="shared" si="62"/>
        <v>6160</v>
      </c>
      <c r="AO35" s="96">
        <f t="shared" si="62"/>
        <v>428.02197802197799</v>
      </c>
      <c r="AP35" s="96">
        <f t="shared" si="62"/>
        <v>493.84615384615375</v>
      </c>
      <c r="AQ35" s="96">
        <f t="shared" si="62"/>
        <v>18654.285714285714</v>
      </c>
      <c r="AR35" s="104">
        <f t="shared" si="62"/>
        <v>27579.560439560439</v>
      </c>
      <c r="AS35" s="96"/>
      <c r="AT35" s="442" t="str">
        <f t="shared" ref="AT35:AT61" si="63">R35</f>
        <v>2 S1 C1 D</v>
      </c>
      <c r="AU35" s="96">
        <f t="shared" ref="AU35:BA61" si="64">AB35/AL4*100</f>
        <v>3.6672600000510758</v>
      </c>
      <c r="AV35" s="96">
        <f t="shared" si="64"/>
        <v>2.501918071104432</v>
      </c>
      <c r="AW35" s="96">
        <f t="shared" si="64"/>
        <v>13.5832414553473</v>
      </c>
      <c r="AX35" s="96">
        <f t="shared" si="64"/>
        <v>1.809435544375303</v>
      </c>
      <c r="AY35" s="96">
        <f t="shared" si="64"/>
        <v>1.8994082840236681</v>
      </c>
      <c r="AZ35" s="96">
        <f t="shared" si="64"/>
        <v>33.690239686266416</v>
      </c>
      <c r="BA35" s="262">
        <f t="shared" si="64"/>
        <v>12.472666624258521</v>
      </c>
      <c r="BB35" s="47"/>
      <c r="BH35" s="442" t="s">
        <v>642</v>
      </c>
      <c r="BI35" s="96">
        <f>AVERAGE(AU35:AU37)</f>
        <v>3.2972991838899346</v>
      </c>
      <c r="BJ35" s="96">
        <f t="shared" ref="BJ35:BN35" si="65">AVERAGE(AV35:AV37)</f>
        <v>2.2461752571801279</v>
      </c>
      <c r="BK35" s="96">
        <f t="shared" si="65"/>
        <v>13.348195354810571</v>
      </c>
      <c r="BL35" s="96">
        <f t="shared" si="65"/>
        <v>1.581030116223521</v>
      </c>
      <c r="BM35" s="96">
        <f t="shared" si="65"/>
        <v>1.6493378416455338</v>
      </c>
      <c r="BN35" s="96">
        <f t="shared" si="65"/>
        <v>34.842924819446402</v>
      </c>
      <c r="BO35" s="96">
        <f>AVERAGE(BA35:BA37)</f>
        <v>12.579647800342444</v>
      </c>
    </row>
    <row r="36" spans="1:67" ht="17" x14ac:dyDescent="0.35">
      <c r="A36" s="8">
        <v>5</v>
      </c>
      <c r="B36" s="8">
        <v>10</v>
      </c>
      <c r="C36" s="74">
        <v>0</v>
      </c>
      <c r="D36" s="439" t="s">
        <v>531</v>
      </c>
      <c r="E36" s="76">
        <v>31</v>
      </c>
      <c r="F36" s="76">
        <v>28.6</v>
      </c>
      <c r="G36" s="76">
        <v>41.2</v>
      </c>
      <c r="H36" s="76">
        <v>12</v>
      </c>
      <c r="I36" s="76">
        <v>12</v>
      </c>
      <c r="J36" s="76">
        <v>306.39999999999998</v>
      </c>
      <c r="K36" s="76">
        <v>473</v>
      </c>
      <c r="L36" s="76">
        <v>505.2</v>
      </c>
      <c r="M36" s="76">
        <v>538.6</v>
      </c>
      <c r="N36" s="76">
        <v>645.6</v>
      </c>
      <c r="O36" s="76">
        <v>471.6</v>
      </c>
      <c r="P36" s="196" t="s">
        <v>525</v>
      </c>
      <c r="R36" s="442" t="str">
        <f>D60</f>
        <v>12 S2 C1 D</v>
      </c>
      <c r="S36" s="8">
        <f t="shared" si="59"/>
        <v>2735.8</v>
      </c>
      <c r="T36" s="8">
        <f t="shared" si="59"/>
        <v>1175.4000000000001</v>
      </c>
      <c r="U36" s="8">
        <f t="shared" si="59"/>
        <v>12940.6</v>
      </c>
      <c r="V36" s="8">
        <f t="shared" si="59"/>
        <v>778.6</v>
      </c>
      <c r="W36" s="8">
        <f t="shared" si="59"/>
        <v>849.8</v>
      </c>
      <c r="X36" s="8">
        <f t="shared" si="59"/>
        <v>27933</v>
      </c>
      <c r="Y36" s="8">
        <f t="shared" ref="Y36:Y61" si="66">SUM(S36:X36)</f>
        <v>46413.2</v>
      </c>
      <c r="AA36" s="442" t="str">
        <f t="shared" si="60"/>
        <v>12 S2 C1 D</v>
      </c>
      <c r="AB36" s="96">
        <f t="shared" ref="AB36:AG61" si="67">IF(S36&lt;40,0,S36*$AU$5)</f>
        <v>136.79000000000002</v>
      </c>
      <c r="AC36" s="96">
        <f t="shared" si="61"/>
        <v>58.77000000000001</v>
      </c>
      <c r="AD36" s="96">
        <f t="shared" si="61"/>
        <v>647.03000000000009</v>
      </c>
      <c r="AE36" s="96">
        <f t="shared" si="61"/>
        <v>38.930000000000007</v>
      </c>
      <c r="AF36" s="96">
        <f t="shared" si="61"/>
        <v>42.49</v>
      </c>
      <c r="AG36" s="96">
        <f t="shared" si="61"/>
        <v>1396.65</v>
      </c>
      <c r="AH36" s="104">
        <f t="shared" ref="AH36:AH61" si="68">SUM(AB36:AD36,AF36:AG36)</f>
        <v>2281.7300000000005</v>
      </c>
      <c r="AI36" s="96">
        <f>STDEVA(AH35:AH37)</f>
        <v>260.96673740791795</v>
      </c>
      <c r="AJ36" s="96"/>
      <c r="AK36" s="442" t="str">
        <f t="shared" ref="AK36:AK61" si="69">AA36</f>
        <v>12 S2 C1 D</v>
      </c>
      <c r="AL36" s="96">
        <f t="shared" si="62"/>
        <v>1503.1868131868132</v>
      </c>
      <c r="AM36" s="96">
        <f t="shared" si="62"/>
        <v>645.82417582417588</v>
      </c>
      <c r="AN36" s="96">
        <f t="shared" si="62"/>
        <v>7110.2197802197807</v>
      </c>
      <c r="AO36" s="96">
        <f t="shared" si="62"/>
        <v>427.80219780219784</v>
      </c>
      <c r="AP36" s="96">
        <f t="shared" si="62"/>
        <v>466.92307692307691</v>
      </c>
      <c r="AQ36" s="96">
        <f t="shared" si="62"/>
        <v>15347.802197802197</v>
      </c>
      <c r="AR36" s="104">
        <f t="shared" si="62"/>
        <v>25073.956043956045</v>
      </c>
      <c r="AS36" s="96"/>
      <c r="AT36" s="442" t="str">
        <f t="shared" si="63"/>
        <v>12 S2 C1 D</v>
      </c>
      <c r="AU36" s="96">
        <f t="shared" si="64"/>
        <v>3.4933460682937798</v>
      </c>
      <c r="AV36" s="96">
        <f t="shared" si="64"/>
        <v>2.3302333603614498</v>
      </c>
      <c r="AW36" s="96">
        <f t="shared" si="64"/>
        <v>15.678544168070077</v>
      </c>
      <c r="AX36" s="96">
        <f t="shared" si="64"/>
        <v>1.808506437548923</v>
      </c>
      <c r="AY36" s="96">
        <f t="shared" si="64"/>
        <v>1.7958579881656802</v>
      </c>
      <c r="AZ36" s="96">
        <f t="shared" si="64"/>
        <v>27.718624160740831</v>
      </c>
      <c r="BA36" s="104">
        <f t="shared" si="64"/>
        <v>11.33952426011037</v>
      </c>
      <c r="BB36" s="104">
        <f>AVERAGE(BA35:BA37)</f>
        <v>12.579647800342444</v>
      </c>
      <c r="BC36" s="96">
        <f>STDEVA(BA35:BA37)</f>
        <v>1.2969276162906798</v>
      </c>
      <c r="BD36" s="98">
        <f>AVERAGE(BB36,BB39,BB42)</f>
        <v>16.509892579903138</v>
      </c>
      <c r="BE36" s="98">
        <f>STDEVA(BB36,BB39,BB42)</f>
        <v>5.4271078746504733</v>
      </c>
      <c r="BH36" s="442" t="s">
        <v>644</v>
      </c>
      <c r="BI36" s="96">
        <f>AVERAGE(AU38:AU40)</f>
        <v>8.3547987243441852</v>
      </c>
      <c r="BJ36" s="96">
        <f t="shared" ref="BJ36:BN36" si="70">AVERAGE(AV38:AV40)</f>
        <v>6.3539347823530221</v>
      </c>
      <c r="BK36" s="96">
        <f t="shared" si="70"/>
        <v>27.439531670767199</v>
      </c>
      <c r="BL36" s="96">
        <f t="shared" si="70"/>
        <v>4.7040006065728095</v>
      </c>
      <c r="BM36" s="96">
        <f t="shared" si="70"/>
        <v>5.4000403538949087</v>
      </c>
      <c r="BN36" s="96">
        <f t="shared" si="70"/>
        <v>22.220555821281081</v>
      </c>
      <c r="BO36" s="96">
        <f>AVERAGE(BA38:BA40)</f>
        <v>14.247914088151902</v>
      </c>
    </row>
    <row r="37" spans="1:67" ht="17.5" thickBot="1" x14ac:dyDescent="0.4">
      <c r="A37" s="8">
        <v>5</v>
      </c>
      <c r="B37" s="8">
        <v>10</v>
      </c>
      <c r="C37" s="74">
        <v>0</v>
      </c>
      <c r="D37" s="439" t="s">
        <v>532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563.20000000000005</v>
      </c>
      <c r="L37" s="76">
        <v>508.6</v>
      </c>
      <c r="M37" s="76">
        <v>569.4</v>
      </c>
      <c r="N37" s="76">
        <v>665.2</v>
      </c>
      <c r="O37" s="76">
        <v>502.2</v>
      </c>
      <c r="P37" s="196" t="s">
        <v>525</v>
      </c>
      <c r="R37" s="444" t="str">
        <f>D61</f>
        <v>22 S3 C1 D</v>
      </c>
      <c r="S37" s="106">
        <f t="shared" si="59"/>
        <v>2139</v>
      </c>
      <c r="T37" s="106">
        <f t="shared" si="59"/>
        <v>961.6</v>
      </c>
      <c r="U37" s="106">
        <f t="shared" si="59"/>
        <v>8899.7999999999993</v>
      </c>
      <c r="V37" s="106">
        <f t="shared" si="59"/>
        <v>484.4</v>
      </c>
      <c r="W37" s="106">
        <f t="shared" si="59"/>
        <v>592.79999999999995</v>
      </c>
      <c r="X37" s="106">
        <f t="shared" si="59"/>
        <v>43453.4</v>
      </c>
      <c r="Y37" s="106">
        <f t="shared" si="66"/>
        <v>56531</v>
      </c>
      <c r="AA37" s="444" t="str">
        <f t="shared" si="60"/>
        <v>22 S3 C1 D</v>
      </c>
      <c r="AB37" s="107">
        <f t="shared" si="67"/>
        <v>106.95</v>
      </c>
      <c r="AC37" s="107">
        <f t="shared" si="61"/>
        <v>48.080000000000005</v>
      </c>
      <c r="AD37" s="107">
        <f t="shared" si="61"/>
        <v>444.99</v>
      </c>
      <c r="AE37" s="107">
        <f t="shared" si="61"/>
        <v>24.22</v>
      </c>
      <c r="AF37" s="107">
        <f t="shared" si="61"/>
        <v>29.64</v>
      </c>
      <c r="AG37" s="107">
        <f t="shared" si="61"/>
        <v>2172.67</v>
      </c>
      <c r="AH37" s="152">
        <f t="shared" si="68"/>
        <v>2802.33</v>
      </c>
      <c r="AI37" s="96"/>
      <c r="AJ37" s="96"/>
      <c r="AK37" s="444" t="str">
        <f t="shared" si="69"/>
        <v>22 S3 C1 D</v>
      </c>
      <c r="AL37" s="107">
        <f t="shared" si="62"/>
        <v>1175.2747252747251</v>
      </c>
      <c r="AM37" s="107">
        <f t="shared" si="62"/>
        <v>528.35164835164835</v>
      </c>
      <c r="AN37" s="107">
        <f t="shared" si="62"/>
        <v>4889.9999999999991</v>
      </c>
      <c r="AO37" s="107">
        <f t="shared" si="62"/>
        <v>266.15384615384613</v>
      </c>
      <c r="AP37" s="107">
        <f t="shared" si="62"/>
        <v>325.71428571428567</v>
      </c>
      <c r="AQ37" s="107">
        <f t="shared" si="62"/>
        <v>23875.494505494502</v>
      </c>
      <c r="AR37" s="152">
        <f t="shared" si="62"/>
        <v>30794.83516483516</v>
      </c>
      <c r="AS37" s="96"/>
      <c r="AT37" s="444" t="str">
        <f t="shared" si="63"/>
        <v>22 S3 C1 D</v>
      </c>
      <c r="AU37" s="107">
        <f t="shared" si="64"/>
        <v>2.7312914833249482</v>
      </c>
      <c r="AV37" s="107">
        <f t="shared" si="64"/>
        <v>1.9063743400745021</v>
      </c>
      <c r="AW37" s="107">
        <f t="shared" si="64"/>
        <v>10.782800441014333</v>
      </c>
      <c r="AX37" s="107">
        <f t="shared" si="64"/>
        <v>1.1251483667463373</v>
      </c>
      <c r="AY37" s="107">
        <f t="shared" si="64"/>
        <v>1.2527472527472525</v>
      </c>
      <c r="AZ37" s="107">
        <f t="shared" si="64"/>
        <v>43.119910611331953</v>
      </c>
      <c r="BA37" s="152">
        <f t="shared" si="64"/>
        <v>13.926752516658446</v>
      </c>
      <c r="BB37" s="104"/>
      <c r="BC37" s="96"/>
      <c r="BD37" s="98"/>
      <c r="BE37" s="98"/>
      <c r="BH37" s="443" t="s">
        <v>646</v>
      </c>
      <c r="BI37" s="263">
        <f>AVERAGE(AU41:AU43)</f>
        <v>14.112659442808258</v>
      </c>
      <c r="BJ37" s="263">
        <f t="shared" ref="BJ37:BN37" si="71">AVERAGE(AV41:AV43)</f>
        <v>10.716644478610057</v>
      </c>
      <c r="BK37" s="263">
        <f t="shared" si="71"/>
        <v>36.803315032344983</v>
      </c>
      <c r="BL37" s="263">
        <f t="shared" si="71"/>
        <v>8.8736431716121089</v>
      </c>
      <c r="BM37" s="263">
        <f t="shared" si="71"/>
        <v>9.6247727529714577</v>
      </c>
      <c r="BN37" s="263">
        <f t="shared" si="71"/>
        <v>40.716617538918584</v>
      </c>
      <c r="BO37" s="263">
        <f>AVERAGE(BA41:BA43)</f>
        <v>22.702115851215069</v>
      </c>
    </row>
    <row r="38" spans="1:67" ht="17" x14ac:dyDescent="0.35">
      <c r="A38" s="8">
        <v>5</v>
      </c>
      <c r="B38" s="8">
        <v>10</v>
      </c>
      <c r="C38" s="74">
        <v>0</v>
      </c>
      <c r="D38" s="439" t="s">
        <v>533</v>
      </c>
      <c r="E38" s="76">
        <v>742.6</v>
      </c>
      <c r="F38" s="76">
        <v>660.6</v>
      </c>
      <c r="G38" s="76">
        <v>294.39999999999998</v>
      </c>
      <c r="H38" s="76">
        <v>413.8</v>
      </c>
      <c r="I38" s="76">
        <v>417.8</v>
      </c>
      <c r="J38" s="76">
        <v>590</v>
      </c>
      <c r="K38" s="76">
        <v>561</v>
      </c>
      <c r="L38" s="76">
        <v>480.8</v>
      </c>
      <c r="M38" s="76">
        <v>551.79999999999995</v>
      </c>
      <c r="N38" s="76">
        <v>656.6</v>
      </c>
      <c r="O38" s="76">
        <v>491.2</v>
      </c>
      <c r="P38" s="196" t="s">
        <v>319</v>
      </c>
      <c r="R38" s="442" t="str">
        <f t="shared" ref="R38:X40" si="72">D70</f>
        <v>4 S1 C2 D</v>
      </c>
      <c r="S38" s="8">
        <f t="shared" si="72"/>
        <v>13089.4</v>
      </c>
      <c r="T38" s="8">
        <f t="shared" si="72"/>
        <v>6636.8</v>
      </c>
      <c r="U38" s="8">
        <f t="shared" si="72"/>
        <v>39537.4</v>
      </c>
      <c r="V38" s="8">
        <f t="shared" si="72"/>
        <v>3622.8</v>
      </c>
      <c r="W38" s="8">
        <f t="shared" si="72"/>
        <v>5135</v>
      </c>
      <c r="X38" s="8">
        <f t="shared" si="72"/>
        <v>40668.199999999997</v>
      </c>
      <c r="Y38" s="8">
        <f t="shared" ref="Y38:Y43" si="73">SUM(S38:X38)</f>
        <v>108689.60000000001</v>
      </c>
      <c r="AA38" s="442" t="str">
        <f t="shared" si="60"/>
        <v>4 S1 C2 D</v>
      </c>
      <c r="AB38" s="96">
        <f t="shared" si="67"/>
        <v>654.47</v>
      </c>
      <c r="AC38" s="96">
        <f t="shared" si="61"/>
        <v>331.84000000000003</v>
      </c>
      <c r="AD38" s="96">
        <f t="shared" si="61"/>
        <v>1976.8700000000001</v>
      </c>
      <c r="AE38" s="96">
        <f t="shared" si="61"/>
        <v>181.14000000000001</v>
      </c>
      <c r="AF38" s="96">
        <f t="shared" si="61"/>
        <v>256.75</v>
      </c>
      <c r="AG38" s="96">
        <f t="shared" si="61"/>
        <v>2033.4099999999999</v>
      </c>
      <c r="AH38" s="104">
        <f t="shared" si="68"/>
        <v>5253.34</v>
      </c>
      <c r="AI38" s="96">
        <f>AVERAGE(AH38:AH40)</f>
        <v>5103.1733333333332</v>
      </c>
      <c r="AJ38" s="96"/>
      <c r="AK38" s="442" t="str">
        <f t="shared" si="69"/>
        <v>4 S1 C2 D</v>
      </c>
      <c r="AL38" s="96">
        <f t="shared" ref="AL38:AR40" si="74">AB38/$AW$15</f>
        <v>8965.3424657534233</v>
      </c>
      <c r="AM38" s="96">
        <f t="shared" si="74"/>
        <v>4545.7534246575342</v>
      </c>
      <c r="AN38" s="96">
        <f t="shared" si="74"/>
        <v>27080.410958904107</v>
      </c>
      <c r="AO38" s="96">
        <f t="shared" si="74"/>
        <v>2481.3698630136987</v>
      </c>
      <c r="AP38" s="96">
        <f t="shared" si="74"/>
        <v>3517.1232876712324</v>
      </c>
      <c r="AQ38" s="96">
        <f t="shared" si="74"/>
        <v>27854.931506849309</v>
      </c>
      <c r="AR38" s="104">
        <f t="shared" si="74"/>
        <v>71963.561643835608</v>
      </c>
      <c r="AS38" s="96"/>
      <c r="AT38" s="442" t="str">
        <f t="shared" si="63"/>
        <v>4 S1 C2 D</v>
      </c>
      <c r="AU38" s="96">
        <f t="shared" si="64"/>
        <v>9.3872417428139929</v>
      </c>
      <c r="AV38" s="96">
        <f t="shared" si="64"/>
        <v>7.3898131257901332</v>
      </c>
      <c r="AW38" s="96">
        <f t="shared" si="64"/>
        <v>26.90471007784695</v>
      </c>
      <c r="AX38" s="96">
        <f t="shared" si="64"/>
        <v>4.726188240924909</v>
      </c>
      <c r="AY38" s="96">
        <f t="shared" si="64"/>
        <v>6.0947614029805806</v>
      </c>
      <c r="AZ38" s="96">
        <f t="shared" si="64"/>
        <v>22.677065971575967</v>
      </c>
      <c r="BA38" s="104">
        <f t="shared" si="64"/>
        <v>14.665031228163464</v>
      </c>
      <c r="BB38" s="104"/>
      <c r="BC38" s="96"/>
      <c r="BD38" s="98"/>
      <c r="BE38" s="98"/>
      <c r="BH38" s="442" t="s">
        <v>648</v>
      </c>
      <c r="BI38" s="96">
        <f>AVERAGE(AU44:AU46)</f>
        <v>21.417316308859977</v>
      </c>
      <c r="BJ38" s="96">
        <f t="shared" ref="BJ38:BN38" si="75">AVERAGE(AV44:AV46)</f>
        <v>10.951051335431783</v>
      </c>
      <c r="BK38" s="96">
        <f t="shared" si="75"/>
        <v>43.31830929361778</v>
      </c>
      <c r="BL38" s="96">
        <f t="shared" si="75"/>
        <v>7.1257924528724308</v>
      </c>
      <c r="BM38" s="96">
        <f t="shared" si="75"/>
        <v>7.7800635179041793</v>
      </c>
      <c r="BN38" s="96">
        <f t="shared" si="75"/>
        <v>45.238920530193866</v>
      </c>
      <c r="BO38" s="96">
        <f>AVERAGE(BA44:BA46)</f>
        <v>26.233696668714533</v>
      </c>
    </row>
    <row r="39" spans="1:67" ht="17" x14ac:dyDescent="0.35">
      <c r="A39" s="8">
        <v>5</v>
      </c>
      <c r="B39" s="8">
        <v>10</v>
      </c>
      <c r="C39" s="74">
        <v>0</v>
      </c>
      <c r="D39" s="439" t="s">
        <v>534</v>
      </c>
      <c r="E39" s="76">
        <v>691.2</v>
      </c>
      <c r="F39" s="76">
        <v>327</v>
      </c>
      <c r="G39" s="76">
        <v>567</v>
      </c>
      <c r="H39" s="76">
        <v>202.4</v>
      </c>
      <c r="I39" s="76">
        <v>202.4</v>
      </c>
      <c r="J39" s="76">
        <v>1504.4</v>
      </c>
      <c r="K39" s="76">
        <v>692.6</v>
      </c>
      <c r="L39" s="76">
        <v>485.8</v>
      </c>
      <c r="M39" s="76">
        <v>548.6</v>
      </c>
      <c r="N39" s="76">
        <v>629.6</v>
      </c>
      <c r="O39" s="76">
        <v>471</v>
      </c>
      <c r="P39" s="196" t="s">
        <v>319</v>
      </c>
      <c r="R39" s="442" t="str">
        <f t="shared" si="72"/>
        <v>14 S2 C2 D</v>
      </c>
      <c r="S39" s="8">
        <f t="shared" si="72"/>
        <v>15864</v>
      </c>
      <c r="T39" s="8">
        <f t="shared" si="72"/>
        <v>7861.2</v>
      </c>
      <c r="U39" s="8">
        <f t="shared" si="72"/>
        <v>58067.199999999997</v>
      </c>
      <c r="V39" s="8">
        <f t="shared" si="72"/>
        <v>5574.8</v>
      </c>
      <c r="W39" s="8">
        <f t="shared" si="72"/>
        <v>6597.4</v>
      </c>
      <c r="X39" s="8">
        <f t="shared" si="72"/>
        <v>43431.8</v>
      </c>
      <c r="Y39" s="8">
        <f t="shared" si="73"/>
        <v>137396.4</v>
      </c>
      <c r="AA39" s="442" t="str">
        <f t="shared" si="60"/>
        <v>14 S2 C2 D</v>
      </c>
      <c r="AB39" s="96">
        <f t="shared" si="67"/>
        <v>793.2</v>
      </c>
      <c r="AC39" s="96">
        <f t="shared" si="61"/>
        <v>393.06</v>
      </c>
      <c r="AD39" s="96">
        <f t="shared" si="61"/>
        <v>2903.36</v>
      </c>
      <c r="AE39" s="96">
        <f t="shared" si="61"/>
        <v>278.74</v>
      </c>
      <c r="AF39" s="96">
        <f t="shared" si="61"/>
        <v>329.87</v>
      </c>
      <c r="AG39" s="96">
        <f t="shared" si="61"/>
        <v>2171.59</v>
      </c>
      <c r="AH39" s="104">
        <f t="shared" si="68"/>
        <v>6591.08</v>
      </c>
      <c r="AI39" s="96">
        <f>STDEVA(AH38:AH40)</f>
        <v>1568.3909783384179</v>
      </c>
      <c r="AJ39" s="96"/>
      <c r="AK39" s="442" t="str">
        <f t="shared" si="69"/>
        <v>14 S2 C2 D</v>
      </c>
      <c r="AL39" s="96">
        <f t="shared" si="74"/>
        <v>10865.753424657534</v>
      </c>
      <c r="AM39" s="96">
        <f t="shared" si="74"/>
        <v>5384.3835616438346</v>
      </c>
      <c r="AN39" s="96">
        <f t="shared" si="74"/>
        <v>39772.054794520547</v>
      </c>
      <c r="AO39" s="96">
        <f t="shared" si="74"/>
        <v>3818.3561643835615</v>
      </c>
      <c r="AP39" s="96">
        <f t="shared" si="74"/>
        <v>4518.767123287671</v>
      </c>
      <c r="AQ39" s="96">
        <f t="shared" si="74"/>
        <v>29747.808219178081</v>
      </c>
      <c r="AR39" s="104">
        <f t="shared" si="74"/>
        <v>90288.76712328766</v>
      </c>
      <c r="AS39" s="96"/>
      <c r="AT39" s="442" t="str">
        <f t="shared" si="63"/>
        <v>14 S2 C2 D</v>
      </c>
      <c r="AU39" s="96">
        <f t="shared" si="64"/>
        <v>11.379336171449198</v>
      </c>
      <c r="AV39" s="96">
        <f t="shared" si="64"/>
        <v>8.7556160797746134</v>
      </c>
      <c r="AW39" s="96">
        <f t="shared" si="64"/>
        <v>39.523155313982244</v>
      </c>
      <c r="AX39" s="96">
        <f t="shared" si="64"/>
        <v>7.2737183038521964</v>
      </c>
      <c r="AY39" s="96">
        <f t="shared" si="64"/>
        <v>7.8314854823009901</v>
      </c>
      <c r="AZ39" s="96">
        <f t="shared" si="64"/>
        <v>24.242848592753766</v>
      </c>
      <c r="BA39" s="104">
        <f t="shared" si="64"/>
        <v>18.406910061064632</v>
      </c>
      <c r="BB39" s="104">
        <f t="shared" ref="BB39:BB51" si="76">AVERAGE(BA38:BA40)</f>
        <v>14.247914088151902</v>
      </c>
      <c r="BC39" s="96">
        <f t="shared" ref="BC39:BC57" si="77">STDEVA(BA38:BA40)</f>
        <v>4.3824676515334158</v>
      </c>
      <c r="BD39" s="98"/>
      <c r="BE39" s="98"/>
      <c r="BH39" s="442" t="s">
        <v>650</v>
      </c>
      <c r="BI39" s="96">
        <f>AVERAGE(AU47:AU49)</f>
        <v>17.723215633753679</v>
      </c>
      <c r="BJ39" s="96">
        <f t="shared" ref="BJ39:BN39" si="78">AVERAGE(AV47:AV49)</f>
        <v>9.0219071420175982</v>
      </c>
      <c r="BK39" s="96">
        <f t="shared" si="78"/>
        <v>33.074869011037258</v>
      </c>
      <c r="BL39" s="96">
        <f t="shared" si="78"/>
        <v>5.9451152601079462</v>
      </c>
      <c r="BM39" s="96">
        <f t="shared" si="78"/>
        <v>6.5036792965556183</v>
      </c>
      <c r="BN39" s="96">
        <f t="shared" si="78"/>
        <v>41.683849243577313</v>
      </c>
      <c r="BO39" s="96">
        <f>AVERAGE(BA47:BA49)</f>
        <v>22.110521230233328</v>
      </c>
    </row>
    <row r="40" spans="1:67" ht="17.5" thickBot="1" x14ac:dyDescent="0.4">
      <c r="A40" s="8">
        <v>5</v>
      </c>
      <c r="B40" s="8">
        <v>10</v>
      </c>
      <c r="C40" s="74">
        <v>0</v>
      </c>
      <c r="D40" s="439" t="s">
        <v>535</v>
      </c>
      <c r="E40" s="76">
        <v>513</v>
      </c>
      <c r="F40" s="76">
        <v>545.6</v>
      </c>
      <c r="G40" s="76">
        <v>186.6</v>
      </c>
      <c r="H40" s="76">
        <v>265.8</v>
      </c>
      <c r="I40" s="76">
        <v>265.8</v>
      </c>
      <c r="J40" s="76">
        <v>408.8</v>
      </c>
      <c r="K40" s="76">
        <v>610</v>
      </c>
      <c r="L40" s="76">
        <v>509</v>
      </c>
      <c r="M40" s="76">
        <v>569.20000000000005</v>
      </c>
      <c r="N40" s="76">
        <v>637.79999999999995</v>
      </c>
      <c r="O40" s="76">
        <v>514.4</v>
      </c>
      <c r="P40" s="196" t="s">
        <v>319</v>
      </c>
      <c r="R40" s="444" t="str">
        <f t="shared" si="72"/>
        <v>24 S3 C2 D</v>
      </c>
      <c r="S40" s="106">
        <f t="shared" si="72"/>
        <v>5992.8</v>
      </c>
      <c r="T40" s="106">
        <f t="shared" si="72"/>
        <v>2619.1999999999998</v>
      </c>
      <c r="U40" s="106">
        <f t="shared" si="72"/>
        <v>23352.400000000001</v>
      </c>
      <c r="V40" s="106">
        <f t="shared" si="72"/>
        <v>1619</v>
      </c>
      <c r="W40" s="106">
        <f t="shared" si="72"/>
        <v>1915.8</v>
      </c>
      <c r="X40" s="106">
        <f t="shared" si="72"/>
        <v>35421.800000000003</v>
      </c>
      <c r="Y40" s="106">
        <f t="shared" si="73"/>
        <v>70921</v>
      </c>
      <c r="AA40" s="444" t="str">
        <f t="shared" si="60"/>
        <v>24 S3 C2 D</v>
      </c>
      <c r="AB40" s="107">
        <f t="shared" si="67"/>
        <v>299.64000000000004</v>
      </c>
      <c r="AC40" s="107">
        <f t="shared" si="61"/>
        <v>130.96</v>
      </c>
      <c r="AD40" s="107">
        <f t="shared" si="61"/>
        <v>1167.6200000000001</v>
      </c>
      <c r="AE40" s="107">
        <f t="shared" si="61"/>
        <v>80.95</v>
      </c>
      <c r="AF40" s="107">
        <f t="shared" si="61"/>
        <v>95.79</v>
      </c>
      <c r="AG40" s="107">
        <f t="shared" si="61"/>
        <v>1771.0900000000001</v>
      </c>
      <c r="AH40" s="152">
        <f t="shared" si="68"/>
        <v>3465.1000000000004</v>
      </c>
      <c r="AK40" s="444" t="str">
        <f t="shared" si="69"/>
        <v>24 S3 C2 D</v>
      </c>
      <c r="AL40" s="107">
        <f t="shared" si="74"/>
        <v>4104.6575342465758</v>
      </c>
      <c r="AM40" s="107">
        <f t="shared" si="74"/>
        <v>1793.972602739726</v>
      </c>
      <c r="AN40" s="107">
        <f t="shared" si="74"/>
        <v>15994.794520547945</v>
      </c>
      <c r="AO40" s="107">
        <f t="shared" si="74"/>
        <v>1108.9041095890409</v>
      </c>
      <c r="AP40" s="107">
        <f t="shared" si="74"/>
        <v>1312.1917808219177</v>
      </c>
      <c r="AQ40" s="107">
        <f t="shared" si="74"/>
        <v>24261.506849315068</v>
      </c>
      <c r="AR40" s="152">
        <f t="shared" si="74"/>
        <v>47467.123287671231</v>
      </c>
      <c r="AS40" s="96"/>
      <c r="AT40" s="444" t="str">
        <f t="shared" si="63"/>
        <v>24 S3 C2 D</v>
      </c>
      <c r="AU40" s="107">
        <f t="shared" si="64"/>
        <v>4.2978182587693636</v>
      </c>
      <c r="AV40" s="107">
        <f t="shared" si="64"/>
        <v>2.916375141494322</v>
      </c>
      <c r="AW40" s="107">
        <f t="shared" si="64"/>
        <v>15.89072962047241</v>
      </c>
      <c r="AX40" s="107">
        <f t="shared" si="64"/>
        <v>2.112095274941324</v>
      </c>
      <c r="AY40" s="107">
        <f t="shared" si="64"/>
        <v>2.2738741764031545</v>
      </c>
      <c r="AZ40" s="107">
        <f t="shared" si="64"/>
        <v>19.741752899513518</v>
      </c>
      <c r="BA40" s="152">
        <f t="shared" si="64"/>
        <v>9.6718009752276153</v>
      </c>
      <c r="BB40" s="104"/>
      <c r="BC40" s="96"/>
      <c r="BD40" s="98"/>
      <c r="BE40" s="98"/>
      <c r="BH40" s="443" t="s">
        <v>652</v>
      </c>
      <c r="BI40" s="263">
        <f>AVERAGE(AU50:AU52)</f>
        <v>17.148008705157544</v>
      </c>
      <c r="BJ40" s="263">
        <f t="shared" ref="BJ40:BN40" si="79">AVERAGE(AV50:AV52)</f>
        <v>9.2743456139492295</v>
      </c>
      <c r="BK40" s="263">
        <f t="shared" si="79"/>
        <v>32.118752330493933</v>
      </c>
      <c r="BL40" s="263">
        <f t="shared" si="79"/>
        <v>6.3362565013493821</v>
      </c>
      <c r="BM40" s="263">
        <f t="shared" si="79"/>
        <v>6.960495282850065</v>
      </c>
      <c r="BN40" s="263">
        <f t="shared" si="79"/>
        <v>20.93854248332703</v>
      </c>
      <c r="BO40" s="263">
        <f>AVERAGE(BA50:BA52)</f>
        <v>18.763578650884394</v>
      </c>
    </row>
    <row r="41" spans="1:67" ht="17" x14ac:dyDescent="0.35">
      <c r="A41" s="8">
        <v>5</v>
      </c>
      <c r="B41" s="8">
        <v>10</v>
      </c>
      <c r="C41" s="74">
        <v>0</v>
      </c>
      <c r="D41" s="439" t="s">
        <v>2110</v>
      </c>
      <c r="E41" s="76">
        <v>581.4</v>
      </c>
      <c r="F41" s="76">
        <v>161.80000000000001</v>
      </c>
      <c r="G41" s="76">
        <v>980.2</v>
      </c>
      <c r="H41" s="76">
        <v>94.6</v>
      </c>
      <c r="I41" s="76">
        <v>94.6</v>
      </c>
      <c r="J41" s="76">
        <v>2005.8</v>
      </c>
      <c r="K41" s="76">
        <v>608</v>
      </c>
      <c r="L41" s="76">
        <v>515.4</v>
      </c>
      <c r="M41" s="76">
        <v>584.79999999999995</v>
      </c>
      <c r="N41" s="76">
        <v>667.8</v>
      </c>
      <c r="O41" s="76">
        <v>518.6</v>
      </c>
      <c r="P41" s="196" t="s">
        <v>319</v>
      </c>
      <c r="R41" s="442" t="str">
        <f t="shared" ref="R41:X43" si="80">D83</f>
        <v>6 S1 C3 D</v>
      </c>
      <c r="S41" s="8">
        <f t="shared" si="80"/>
        <v>28620.799999999999</v>
      </c>
      <c r="T41" s="8">
        <f t="shared" si="80"/>
        <v>14323.2</v>
      </c>
      <c r="U41" s="8">
        <f t="shared" si="80"/>
        <v>52425.2</v>
      </c>
      <c r="V41" s="8">
        <f t="shared" si="80"/>
        <v>9777.6</v>
      </c>
      <c r="W41" s="8">
        <f t="shared" si="80"/>
        <v>11674.6</v>
      </c>
      <c r="X41" s="8">
        <f t="shared" si="80"/>
        <v>174792.2</v>
      </c>
      <c r="Y41" s="8">
        <f t="shared" si="73"/>
        <v>291613.60000000003</v>
      </c>
      <c r="AA41" s="442" t="str">
        <f t="shared" si="60"/>
        <v>6 S1 C3 D</v>
      </c>
      <c r="AB41" s="96">
        <f t="shared" si="67"/>
        <v>1431.04</v>
      </c>
      <c r="AC41" s="96">
        <f t="shared" si="61"/>
        <v>716.16000000000008</v>
      </c>
      <c r="AD41" s="96">
        <f t="shared" si="61"/>
        <v>2621.2600000000002</v>
      </c>
      <c r="AE41" s="96">
        <f t="shared" si="61"/>
        <v>488.88000000000005</v>
      </c>
      <c r="AF41" s="96">
        <f t="shared" si="61"/>
        <v>583.73</v>
      </c>
      <c r="AG41" s="96">
        <f t="shared" si="61"/>
        <v>8739.61</v>
      </c>
      <c r="AH41" s="104">
        <f t="shared" si="68"/>
        <v>14091.800000000001</v>
      </c>
      <c r="AI41" s="96">
        <f>AVERAGE(AH41:AH43)</f>
        <v>10244.000000000002</v>
      </c>
      <c r="AJ41" s="96"/>
      <c r="AK41" s="442" t="str">
        <f t="shared" si="69"/>
        <v>6 S1 C3 D</v>
      </c>
      <c r="AL41" s="96">
        <f t="shared" ref="AL41:AR43" si="81">AB41/$AW$17</f>
        <v>26018.909090909088</v>
      </c>
      <c r="AM41" s="96">
        <f t="shared" si="81"/>
        <v>13021.090909090908</v>
      </c>
      <c r="AN41" s="96">
        <f t="shared" si="81"/>
        <v>47659.272727272728</v>
      </c>
      <c r="AO41" s="96">
        <f t="shared" si="81"/>
        <v>8888.7272727272721</v>
      </c>
      <c r="AP41" s="96">
        <f t="shared" si="81"/>
        <v>10613.272727272726</v>
      </c>
      <c r="AQ41" s="96">
        <f t="shared" si="81"/>
        <v>158902</v>
      </c>
      <c r="AR41" s="104">
        <f t="shared" si="81"/>
        <v>256214.54545454544</v>
      </c>
      <c r="AS41" s="96"/>
      <c r="AT41" s="442" t="str">
        <f t="shared" si="63"/>
        <v>6 S1 C3 D</v>
      </c>
      <c r="AU41" s="96">
        <f t="shared" si="64"/>
        <v>15.988024780698041</v>
      </c>
      <c r="AV41" s="96">
        <f t="shared" si="64"/>
        <v>12.433580989157033</v>
      </c>
      <c r="AW41" s="96">
        <f t="shared" si="64"/>
        <v>30.559057622923348</v>
      </c>
      <c r="AX41" s="96">
        <f t="shared" si="64"/>
        <v>9.9358339105388769</v>
      </c>
      <c r="AY41" s="96">
        <f t="shared" si="64"/>
        <v>10.793510364872482</v>
      </c>
      <c r="AZ41" s="96">
        <f t="shared" si="64"/>
        <v>75.903036370135496</v>
      </c>
      <c r="BA41" s="104">
        <f t="shared" si="64"/>
        <v>31.224230078063307</v>
      </c>
      <c r="BB41" s="104"/>
      <c r="BC41" s="96"/>
      <c r="BD41" s="98"/>
      <c r="BE41" s="98"/>
      <c r="BH41" s="442" t="s">
        <v>2080</v>
      </c>
      <c r="BI41" s="96">
        <f>AVERAGE(AU53:AU55)</f>
        <v>19.725874820998609</v>
      </c>
      <c r="BJ41" s="96">
        <f t="shared" ref="BJ41:BN41" si="82">AVERAGE(AV53:AV55)</f>
        <v>13.438533831993587</v>
      </c>
      <c r="BK41" s="96">
        <f t="shared" si="82"/>
        <v>7.5945121928019228</v>
      </c>
      <c r="BL41" s="96">
        <f t="shared" si="82"/>
        <v>2.1409193823000123</v>
      </c>
      <c r="BM41" s="96">
        <f t="shared" si="82"/>
        <v>2.3483905721167466</v>
      </c>
      <c r="BN41" s="96">
        <f t="shared" si="82"/>
        <v>39.412927015303431</v>
      </c>
      <c r="BO41" s="96">
        <f>AVERAGE(BA53:BA55)</f>
        <v>17.231840842679961</v>
      </c>
    </row>
    <row r="42" spans="1:67" ht="17" x14ac:dyDescent="0.35">
      <c r="A42" s="8">
        <v>5</v>
      </c>
      <c r="B42" s="8">
        <v>10</v>
      </c>
      <c r="C42" s="74">
        <v>0</v>
      </c>
      <c r="D42" s="439" t="s">
        <v>1464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6410.2</v>
      </c>
      <c r="L42" s="76">
        <v>4387.2</v>
      </c>
      <c r="M42" s="76">
        <v>5097.2</v>
      </c>
      <c r="N42" s="76">
        <v>5302.2</v>
      </c>
      <c r="O42" s="76">
        <v>4294.3999999999996</v>
      </c>
      <c r="P42" s="196" t="s">
        <v>319</v>
      </c>
      <c r="R42" s="442" t="str">
        <f t="shared" si="80"/>
        <v>16 S2 C3 D</v>
      </c>
      <c r="S42" s="8">
        <f t="shared" si="80"/>
        <v>34809.4</v>
      </c>
      <c r="T42" s="8">
        <f t="shared" si="80"/>
        <v>17242.8</v>
      </c>
      <c r="U42" s="8">
        <f t="shared" si="80"/>
        <v>97612</v>
      </c>
      <c r="V42" s="8">
        <f t="shared" si="80"/>
        <v>12542.2</v>
      </c>
      <c r="W42" s="8">
        <f t="shared" si="80"/>
        <v>14855</v>
      </c>
      <c r="X42" s="8">
        <f t="shared" si="80"/>
        <v>59516.6</v>
      </c>
      <c r="Y42" s="8">
        <f t="shared" si="73"/>
        <v>236578.00000000003</v>
      </c>
      <c r="AA42" s="442" t="str">
        <f t="shared" si="60"/>
        <v>16 S2 C3 D</v>
      </c>
      <c r="AB42" s="96">
        <f t="shared" si="67"/>
        <v>1740.4700000000003</v>
      </c>
      <c r="AC42" s="96">
        <f t="shared" si="61"/>
        <v>862.14</v>
      </c>
      <c r="AD42" s="96">
        <f t="shared" si="61"/>
        <v>4880.6000000000004</v>
      </c>
      <c r="AE42" s="96">
        <f t="shared" si="61"/>
        <v>627.11000000000013</v>
      </c>
      <c r="AF42" s="96">
        <f t="shared" si="61"/>
        <v>742.75</v>
      </c>
      <c r="AG42" s="96">
        <f t="shared" si="61"/>
        <v>2975.83</v>
      </c>
      <c r="AH42" s="104">
        <f t="shared" si="68"/>
        <v>11201.79</v>
      </c>
      <c r="AI42" s="96">
        <f>STDEVA(AH41:AH43)</f>
        <v>4405.4864528335565</v>
      </c>
      <c r="AJ42" s="96"/>
      <c r="AK42" s="442" t="str">
        <f t="shared" si="69"/>
        <v>16 S2 C3 D</v>
      </c>
      <c r="AL42" s="96">
        <f t="shared" si="81"/>
        <v>31644.909090909092</v>
      </c>
      <c r="AM42" s="96">
        <f t="shared" si="81"/>
        <v>15675.272727272724</v>
      </c>
      <c r="AN42" s="96">
        <f t="shared" si="81"/>
        <v>88738.181818181809</v>
      </c>
      <c r="AO42" s="96">
        <f t="shared" si="81"/>
        <v>11402</v>
      </c>
      <c r="AP42" s="96">
        <f t="shared" si="81"/>
        <v>13504.545454545452</v>
      </c>
      <c r="AQ42" s="96">
        <f t="shared" si="81"/>
        <v>54105.999999999993</v>
      </c>
      <c r="AR42" s="104">
        <f t="shared" si="81"/>
        <v>203668.90909090909</v>
      </c>
      <c r="AS42" s="96"/>
      <c r="AT42" s="442" t="str">
        <f t="shared" si="63"/>
        <v>16 S2 C3 D</v>
      </c>
      <c r="AU42" s="96">
        <f t="shared" si="64"/>
        <v>19.449106174170428</v>
      </c>
      <c r="AV42" s="96">
        <f t="shared" si="64"/>
        <v>14.971415368875739</v>
      </c>
      <c r="AW42" s="96">
        <f t="shared" si="64"/>
        <v>56.910810850204783</v>
      </c>
      <c r="AX42" s="96">
        <f t="shared" si="64"/>
        <v>12.747196488727926</v>
      </c>
      <c r="AY42" s="96">
        <f t="shared" si="64"/>
        <v>13.735866023293989</v>
      </c>
      <c r="AZ42" s="96">
        <f t="shared" si="64"/>
        <v>25.860499817850634</v>
      </c>
      <c r="BA42" s="104">
        <f t="shared" si="64"/>
        <v>24.828037429173044</v>
      </c>
      <c r="BB42" s="104">
        <f>AVERAGE(BA41:BA43)</f>
        <v>22.702115851215069</v>
      </c>
      <c r="BC42" s="96">
        <f t="shared" si="77"/>
        <v>9.7602930271460462</v>
      </c>
      <c r="BD42" s="98"/>
      <c r="BE42" s="98"/>
      <c r="BH42" s="442" t="s">
        <v>2081</v>
      </c>
      <c r="BI42" s="96">
        <f>AVERAGE(AU56:AU58)</f>
        <v>15.597409005550476</v>
      </c>
      <c r="BJ42" s="96">
        <f t="shared" ref="BJ42:BN42" si="83">AVERAGE(AV56:AV58)</f>
        <v>10.627802610968972</v>
      </c>
      <c r="BK42" s="96">
        <f t="shared" si="83"/>
        <v>9.35139655950438</v>
      </c>
      <c r="BL42" s="96">
        <f t="shared" si="83"/>
        <v>1.9526699972108812</v>
      </c>
      <c r="BM42" s="96">
        <f t="shared" si="83"/>
        <v>2.0776864308774297</v>
      </c>
      <c r="BN42" s="96">
        <f t="shared" si="83"/>
        <v>25.822638577098246</v>
      </c>
      <c r="BO42" s="96">
        <f>AVERAGE(BA56:BA58)</f>
        <v>12.945618482908378</v>
      </c>
    </row>
    <row r="43" spans="1:67" ht="17.5" thickBot="1" x14ac:dyDescent="0.4">
      <c r="A43" s="8">
        <v>5</v>
      </c>
      <c r="B43" s="8">
        <v>10</v>
      </c>
      <c r="C43" s="74">
        <v>0</v>
      </c>
      <c r="D43" s="439" t="s">
        <v>226</v>
      </c>
      <c r="E43" s="76">
        <v>3822.6</v>
      </c>
      <c r="F43" s="76">
        <v>3814.4</v>
      </c>
      <c r="G43" s="76">
        <v>3493.2</v>
      </c>
      <c r="H43" s="76">
        <v>2903.2</v>
      </c>
      <c r="I43" s="76">
        <v>3448.6</v>
      </c>
      <c r="J43" s="76">
        <v>3414.6</v>
      </c>
      <c r="K43" s="76">
        <v>5463.2</v>
      </c>
      <c r="L43" s="76">
        <v>4395.2</v>
      </c>
      <c r="M43" s="76">
        <v>5197.2</v>
      </c>
      <c r="N43" s="76">
        <v>5129</v>
      </c>
      <c r="O43" s="76">
        <v>4283.2</v>
      </c>
      <c r="P43" s="196" t="s">
        <v>108</v>
      </c>
      <c r="R43" s="443" t="str">
        <f t="shared" si="80"/>
        <v>26 S3 C3 D</v>
      </c>
      <c r="S43" s="247">
        <f t="shared" si="80"/>
        <v>12349.2</v>
      </c>
      <c r="T43" s="247">
        <f t="shared" si="80"/>
        <v>5467.6</v>
      </c>
      <c r="U43" s="247">
        <f t="shared" si="80"/>
        <v>39348</v>
      </c>
      <c r="V43" s="247">
        <f t="shared" si="80"/>
        <v>3874.8</v>
      </c>
      <c r="W43" s="247">
        <f t="shared" si="80"/>
        <v>4699.2</v>
      </c>
      <c r="X43" s="247">
        <f t="shared" si="80"/>
        <v>46904.2</v>
      </c>
      <c r="Y43" s="247">
        <f t="shared" si="73"/>
        <v>112643</v>
      </c>
      <c r="AA43" s="443" t="str">
        <f t="shared" si="60"/>
        <v>26 S3 C3 D</v>
      </c>
      <c r="AB43" s="263">
        <f t="shared" si="67"/>
        <v>617.46</v>
      </c>
      <c r="AC43" s="263">
        <f t="shared" si="61"/>
        <v>273.38000000000005</v>
      </c>
      <c r="AD43" s="263">
        <f t="shared" si="61"/>
        <v>1967.4</v>
      </c>
      <c r="AE43" s="263">
        <f t="shared" si="61"/>
        <v>193.74</v>
      </c>
      <c r="AF43" s="263">
        <f t="shared" si="61"/>
        <v>234.96</v>
      </c>
      <c r="AG43" s="263">
        <f t="shared" si="61"/>
        <v>2345.21</v>
      </c>
      <c r="AH43" s="265">
        <f t="shared" si="68"/>
        <v>5438.41</v>
      </c>
      <c r="AI43" s="96"/>
      <c r="AJ43" s="96"/>
      <c r="AK43" s="443" t="str">
        <f t="shared" si="69"/>
        <v>26 S3 C3 D</v>
      </c>
      <c r="AL43" s="263">
        <f>AB43/$AW$17</f>
        <v>11226.545454545454</v>
      </c>
      <c r="AM43" s="263">
        <f t="shared" si="81"/>
        <v>4970.545454545455</v>
      </c>
      <c r="AN43" s="263">
        <f t="shared" si="81"/>
        <v>35770.909090909088</v>
      </c>
      <c r="AO43" s="263">
        <f t="shared" si="81"/>
        <v>3522.545454545454</v>
      </c>
      <c r="AP43" s="263">
        <f t="shared" si="81"/>
        <v>4272</v>
      </c>
      <c r="AQ43" s="263">
        <f t="shared" si="81"/>
        <v>42640.181818181816</v>
      </c>
      <c r="AR43" s="265">
        <f t="shared" si="81"/>
        <v>98880.181818181809</v>
      </c>
      <c r="AS43" s="96"/>
      <c r="AT43" s="443" t="str">
        <f t="shared" si="63"/>
        <v>26 S3 C3 D</v>
      </c>
      <c r="AU43" s="263">
        <f t="shared" si="64"/>
        <v>6.9008473735563109</v>
      </c>
      <c r="AV43" s="263">
        <f t="shared" si="64"/>
        <v>4.7449370777973989</v>
      </c>
      <c r="AW43" s="263">
        <f t="shared" si="64"/>
        <v>22.940076623906812</v>
      </c>
      <c r="AX43" s="263">
        <f t="shared" si="64"/>
        <v>3.93789911556952</v>
      </c>
      <c r="AY43" s="263">
        <f t="shared" si="64"/>
        <v>4.3449418707479044</v>
      </c>
      <c r="AZ43" s="263">
        <f t="shared" si="64"/>
        <v>20.386316428769614</v>
      </c>
      <c r="BA43" s="265">
        <f t="shared" si="64"/>
        <v>12.054080046408853</v>
      </c>
      <c r="BB43" s="104"/>
      <c r="BC43" s="96"/>
      <c r="BD43" s="98"/>
      <c r="BE43" s="98"/>
      <c r="BH43" s="443" t="s">
        <v>2088</v>
      </c>
      <c r="BI43" s="263">
        <f>AVERAGE(AU59:AU61)</f>
        <v>18.081704954882749</v>
      </c>
      <c r="BJ43" s="263">
        <f t="shared" ref="BJ43:BN43" si="84">AVERAGE(AV59:AV61)</f>
        <v>12.851345354924385</v>
      </c>
      <c r="BK43" s="263">
        <f t="shared" si="84"/>
        <v>9.9268355280762606</v>
      </c>
      <c r="BL43" s="263">
        <f t="shared" si="84"/>
        <v>2.6396744342417304</v>
      </c>
      <c r="BM43" s="263">
        <f t="shared" si="84"/>
        <v>2.8342263721204888</v>
      </c>
      <c r="BN43" s="263">
        <f t="shared" si="84"/>
        <v>24.517462133925545</v>
      </c>
      <c r="BO43" s="263">
        <f>AVERAGE(BA59:BA61)</f>
        <v>13.6037507248396</v>
      </c>
    </row>
    <row r="44" spans="1:67" ht="17" x14ac:dyDescent="0.35">
      <c r="A44" s="8">
        <v>5</v>
      </c>
      <c r="B44" s="8">
        <v>10</v>
      </c>
      <c r="C44" s="74">
        <v>0</v>
      </c>
      <c r="D44" s="439" t="s">
        <v>2111</v>
      </c>
      <c r="E44" s="76">
        <v>684.4</v>
      </c>
      <c r="F44" s="76">
        <v>256.2</v>
      </c>
      <c r="G44" s="76">
        <v>826</v>
      </c>
      <c r="H44" s="76">
        <v>153</v>
      </c>
      <c r="I44" s="76">
        <v>153</v>
      </c>
      <c r="J44" s="76">
        <v>1091</v>
      </c>
      <c r="K44" s="76">
        <v>479.6</v>
      </c>
      <c r="L44" s="76">
        <v>526</v>
      </c>
      <c r="M44" s="76">
        <v>587.20000000000005</v>
      </c>
      <c r="N44" s="76">
        <v>677</v>
      </c>
      <c r="O44" s="76">
        <v>513.4</v>
      </c>
      <c r="P44" s="196" t="s">
        <v>319</v>
      </c>
      <c r="R44" s="442" t="str">
        <f>D62</f>
        <v>32 H1 C1 D</v>
      </c>
      <c r="S44" s="8">
        <f>E62</f>
        <v>16273.8</v>
      </c>
      <c r="T44" s="8">
        <f t="shared" ref="T44:X44" si="85">F62</f>
        <v>5146.2</v>
      </c>
      <c r="U44" s="8">
        <f t="shared" si="85"/>
        <v>43681.2</v>
      </c>
      <c r="V44" s="8">
        <f t="shared" si="85"/>
        <v>2978.4</v>
      </c>
      <c r="W44" s="8">
        <f t="shared" si="85"/>
        <v>3558.8</v>
      </c>
      <c r="X44" s="8">
        <f t="shared" si="85"/>
        <v>44704.4</v>
      </c>
      <c r="Y44" s="8">
        <f t="shared" si="66"/>
        <v>116342.79999999999</v>
      </c>
      <c r="AA44" s="442" t="str">
        <f t="shared" si="60"/>
        <v>32 H1 C1 D</v>
      </c>
      <c r="AB44" s="96">
        <f t="shared" si="67"/>
        <v>813.69</v>
      </c>
      <c r="AC44" s="96">
        <f t="shared" si="61"/>
        <v>257.31</v>
      </c>
      <c r="AD44" s="96">
        <f t="shared" si="61"/>
        <v>2184.06</v>
      </c>
      <c r="AE44" s="96">
        <f t="shared" si="61"/>
        <v>148.92000000000002</v>
      </c>
      <c r="AF44" s="96">
        <f t="shared" si="61"/>
        <v>177.94000000000003</v>
      </c>
      <c r="AG44" s="96">
        <f t="shared" si="61"/>
        <v>2235.2200000000003</v>
      </c>
      <c r="AH44" s="104">
        <f t="shared" si="68"/>
        <v>5668.22</v>
      </c>
      <c r="AI44" s="96">
        <f>AVERAGE(AH44:AH46)</f>
        <v>5288.2366666666667</v>
      </c>
      <c r="AJ44" s="96"/>
      <c r="AK44" s="442" t="str">
        <f t="shared" si="69"/>
        <v>32 H1 C1 D</v>
      </c>
      <c r="AL44" s="96">
        <f t="shared" ref="AL44:AR46" si="86">AB44/$AW$19</f>
        <v>8718.1071428571431</v>
      </c>
      <c r="AM44" s="96">
        <f t="shared" si="86"/>
        <v>2756.8928571428569</v>
      </c>
      <c r="AN44" s="96">
        <f t="shared" si="86"/>
        <v>23400.642857142855</v>
      </c>
      <c r="AO44" s="96">
        <f t="shared" si="86"/>
        <v>1595.5714285714287</v>
      </c>
      <c r="AP44" s="96">
        <f t="shared" si="86"/>
        <v>1906.5000000000002</v>
      </c>
      <c r="AQ44" s="96">
        <f t="shared" si="86"/>
        <v>23948.785714285717</v>
      </c>
      <c r="AR44" s="104">
        <f t="shared" si="86"/>
        <v>60730.928571428572</v>
      </c>
      <c r="AS44" s="96"/>
      <c r="AT44" s="442" t="str">
        <f t="shared" si="63"/>
        <v>32 H1 C1 D</v>
      </c>
      <c r="AU44" s="96">
        <f t="shared" si="64"/>
        <v>20.287028707857214</v>
      </c>
      <c r="AV44" s="96">
        <f t="shared" si="64"/>
        <v>9.969741930751022</v>
      </c>
      <c r="AW44" s="96">
        <f t="shared" si="64"/>
        <v>51.79482477039997</v>
      </c>
      <c r="AX44" s="96">
        <f t="shared" si="64"/>
        <v>6.7479432638682058</v>
      </c>
      <c r="AY44" s="96">
        <f t="shared" si="64"/>
        <v>7.3354289869682159</v>
      </c>
      <c r="AZ44" s="96">
        <f t="shared" si="64"/>
        <v>43.598656682375811</v>
      </c>
      <c r="BA44" s="104">
        <f t="shared" si="64"/>
        <v>27.558418857706062</v>
      </c>
      <c r="BB44" s="104"/>
      <c r="BC44" s="96"/>
      <c r="BD44" s="98"/>
      <c r="BE44" s="98"/>
      <c r="BH44" s="8"/>
      <c r="BI44" s="96">
        <f t="shared" ref="BI44:BN44" si="87">AVERAGE(BI35:BI43)</f>
        <v>15.0509207533606</v>
      </c>
      <c r="BJ44" s="96">
        <f t="shared" si="87"/>
        <v>9.4979711563809754</v>
      </c>
      <c r="BK44" s="96">
        <f t="shared" si="87"/>
        <v>23.663968552606029</v>
      </c>
      <c r="BL44" s="96">
        <f t="shared" si="87"/>
        <v>4.5887891024989811</v>
      </c>
      <c r="BM44" s="96">
        <f t="shared" si="87"/>
        <v>5.0198547134373808</v>
      </c>
      <c r="BN44" s="96">
        <f t="shared" si="87"/>
        <v>32.82160424034128</v>
      </c>
      <c r="BO44" s="8"/>
    </row>
    <row r="45" spans="1:67" ht="17" x14ac:dyDescent="0.35">
      <c r="A45" s="8">
        <v>5</v>
      </c>
      <c r="B45" s="8">
        <v>10</v>
      </c>
      <c r="C45" s="74">
        <v>0</v>
      </c>
      <c r="D45" s="439" t="s">
        <v>2112</v>
      </c>
      <c r="E45" s="76">
        <v>1308.8</v>
      </c>
      <c r="F45" s="76">
        <v>269</v>
      </c>
      <c r="G45" s="76">
        <v>3921.4</v>
      </c>
      <c r="H45" s="76">
        <v>252.4</v>
      </c>
      <c r="I45" s="76">
        <v>253.6</v>
      </c>
      <c r="J45" s="76">
        <v>8447</v>
      </c>
      <c r="K45" s="76">
        <v>462</v>
      </c>
      <c r="L45" s="76">
        <v>500.6</v>
      </c>
      <c r="M45" s="76">
        <v>565.20000000000005</v>
      </c>
      <c r="N45" s="76">
        <v>615.79999999999995</v>
      </c>
      <c r="O45" s="76">
        <v>478.8</v>
      </c>
      <c r="P45" s="196" t="s">
        <v>319</v>
      </c>
      <c r="R45" s="442" t="str">
        <f>D63</f>
        <v>42 H2 C1 D</v>
      </c>
      <c r="S45" s="8">
        <f t="shared" ref="S45:X46" si="88">E63</f>
        <v>18894.8</v>
      </c>
      <c r="T45" s="8">
        <f t="shared" si="88"/>
        <v>6353.2</v>
      </c>
      <c r="U45" s="8">
        <f t="shared" si="88"/>
        <v>34277.199999999997</v>
      </c>
      <c r="V45" s="8">
        <f t="shared" si="88"/>
        <v>3326.2</v>
      </c>
      <c r="W45" s="8">
        <f t="shared" si="88"/>
        <v>4038.8</v>
      </c>
      <c r="X45" s="8">
        <f t="shared" si="88"/>
        <v>35480.199999999997</v>
      </c>
      <c r="Y45" s="8">
        <f t="shared" si="66"/>
        <v>102370.4</v>
      </c>
      <c r="AA45" s="442" t="str">
        <f t="shared" si="60"/>
        <v>42 H2 C1 D</v>
      </c>
      <c r="AB45" s="96">
        <f t="shared" si="67"/>
        <v>944.74</v>
      </c>
      <c r="AC45" s="96">
        <f t="shared" si="61"/>
        <v>317.66000000000003</v>
      </c>
      <c r="AD45" s="96">
        <f t="shared" si="61"/>
        <v>1713.86</v>
      </c>
      <c r="AE45" s="96">
        <f t="shared" si="61"/>
        <v>166.31</v>
      </c>
      <c r="AF45" s="96">
        <f t="shared" si="61"/>
        <v>201.94000000000003</v>
      </c>
      <c r="AG45" s="96">
        <f t="shared" si="61"/>
        <v>1774.01</v>
      </c>
      <c r="AH45" s="104">
        <f t="shared" si="68"/>
        <v>4952.21</v>
      </c>
      <c r="AI45" s="96">
        <f>STDEVA(AH44:AH46)</f>
        <v>360.02322346389457</v>
      </c>
      <c r="AJ45" s="96"/>
      <c r="AK45" s="442" t="str">
        <f t="shared" si="69"/>
        <v>42 H2 C1 D</v>
      </c>
      <c r="AL45" s="96">
        <f t="shared" si="86"/>
        <v>10122.214285714286</v>
      </c>
      <c r="AM45" s="96">
        <f t="shared" si="86"/>
        <v>3403.5</v>
      </c>
      <c r="AN45" s="96">
        <f t="shared" si="86"/>
        <v>18362.785714285714</v>
      </c>
      <c r="AO45" s="96">
        <f t="shared" si="86"/>
        <v>1781.8928571428571</v>
      </c>
      <c r="AP45" s="96">
        <f t="shared" si="86"/>
        <v>2163.6428571428573</v>
      </c>
      <c r="AQ45" s="96">
        <f t="shared" si="86"/>
        <v>19007.25</v>
      </c>
      <c r="AR45" s="104">
        <f t="shared" si="86"/>
        <v>53059.392857142855</v>
      </c>
      <c r="AS45" s="96"/>
      <c r="AT45" s="442" t="str">
        <f t="shared" si="63"/>
        <v>42 H2 C1 D</v>
      </c>
      <c r="AU45" s="96">
        <f t="shared" si="64"/>
        <v>23.602827722392334</v>
      </c>
      <c r="AV45" s="96">
        <f t="shared" si="64"/>
        <v>12.308020554954849</v>
      </c>
      <c r="AW45" s="96">
        <f t="shared" si="64"/>
        <v>40.966140495859861</v>
      </c>
      <c r="AX45" s="96">
        <f t="shared" si="64"/>
        <v>7.5460768507119118</v>
      </c>
      <c r="AY45" s="96">
        <f t="shared" si="64"/>
        <v>8.3350072505840345</v>
      </c>
      <c r="AZ45" s="96">
        <f t="shared" si="64"/>
        <v>45.207673810718688</v>
      </c>
      <c r="BA45" s="104">
        <f t="shared" si="64"/>
        <v>25.635169989377104</v>
      </c>
      <c r="BB45" s="104">
        <f t="shared" si="76"/>
        <v>26.233696668714533</v>
      </c>
      <c r="BC45" s="96">
        <f t="shared" si="77"/>
        <v>1.1490176199969602</v>
      </c>
      <c r="BD45" s="98">
        <f>AVERAGE(BB45,BB48,BB51)</f>
        <v>22.369265516610753</v>
      </c>
      <c r="BE45" s="98">
        <f t="shared" ref="BE45" si="89">STDEVA(BB45,BB48,BB51)</f>
        <v>3.7417746129847687</v>
      </c>
      <c r="BH45" s="502" t="s">
        <v>662</v>
      </c>
      <c r="BI45" s="502"/>
      <c r="BJ45" s="502"/>
      <c r="BK45" s="502"/>
      <c r="BL45" s="502"/>
      <c r="BM45" s="502"/>
      <c r="BN45" s="502"/>
      <c r="BO45" s="502"/>
    </row>
    <row r="46" spans="1:67" ht="17.5" thickBot="1" x14ac:dyDescent="0.4">
      <c r="A46" s="8">
        <v>5</v>
      </c>
      <c r="B46" s="8">
        <v>10</v>
      </c>
      <c r="C46" s="74">
        <v>0</v>
      </c>
      <c r="D46" s="439" t="s">
        <v>536</v>
      </c>
      <c r="E46" s="76">
        <v>0</v>
      </c>
      <c r="F46" s="76">
        <v>119.4</v>
      </c>
      <c r="G46" s="76">
        <v>0</v>
      </c>
      <c r="H46" s="76">
        <v>2.8</v>
      </c>
      <c r="I46" s="76">
        <v>2.8</v>
      </c>
      <c r="J46" s="76">
        <v>0</v>
      </c>
      <c r="K46" s="76">
        <v>554.79999999999995</v>
      </c>
      <c r="L46" s="76">
        <v>507</v>
      </c>
      <c r="M46" s="76">
        <v>584.4</v>
      </c>
      <c r="N46" s="76">
        <v>672.4</v>
      </c>
      <c r="O46" s="76">
        <v>472.4</v>
      </c>
      <c r="P46" s="196" t="s">
        <v>525</v>
      </c>
      <c r="R46" s="444" t="str">
        <f>D64</f>
        <v>52 H3 C1 D</v>
      </c>
      <c r="S46" s="106">
        <f t="shared" si="88"/>
        <v>16332</v>
      </c>
      <c r="T46" s="106">
        <f t="shared" si="88"/>
        <v>5463.8</v>
      </c>
      <c r="U46" s="106">
        <f t="shared" si="88"/>
        <v>31357</v>
      </c>
      <c r="V46" s="106">
        <f t="shared" si="88"/>
        <v>3127</v>
      </c>
      <c r="W46" s="106">
        <f t="shared" si="88"/>
        <v>3721.6</v>
      </c>
      <c r="X46" s="106">
        <f t="shared" si="88"/>
        <v>48011.199999999997</v>
      </c>
      <c r="Y46" s="106">
        <f t="shared" si="66"/>
        <v>108012.6</v>
      </c>
      <c r="AA46" s="444" t="str">
        <f t="shared" si="60"/>
        <v>52 H3 C1 D</v>
      </c>
      <c r="AB46" s="107">
        <f t="shared" si="67"/>
        <v>816.6</v>
      </c>
      <c r="AC46" s="107">
        <f t="shared" si="61"/>
        <v>273.19</v>
      </c>
      <c r="AD46" s="107">
        <f t="shared" si="61"/>
        <v>1567.8500000000001</v>
      </c>
      <c r="AE46" s="107">
        <f t="shared" si="61"/>
        <v>156.35000000000002</v>
      </c>
      <c r="AF46" s="107">
        <f t="shared" si="61"/>
        <v>186.08</v>
      </c>
      <c r="AG46" s="107">
        <f t="shared" si="61"/>
        <v>2400.56</v>
      </c>
      <c r="AH46" s="152">
        <f t="shared" si="68"/>
        <v>5244.2800000000007</v>
      </c>
      <c r="AI46" s="96"/>
      <c r="AJ46" s="96"/>
      <c r="AK46" s="442" t="str">
        <f t="shared" si="69"/>
        <v>52 H3 C1 D</v>
      </c>
      <c r="AL46" s="96">
        <f t="shared" si="86"/>
        <v>8749.2857142857138</v>
      </c>
      <c r="AM46" s="96">
        <f t="shared" si="86"/>
        <v>2927.0357142857142</v>
      </c>
      <c r="AN46" s="96">
        <f t="shared" si="86"/>
        <v>16798.392857142859</v>
      </c>
      <c r="AO46" s="96">
        <f t="shared" si="86"/>
        <v>1675.1785714285716</v>
      </c>
      <c r="AP46" s="96">
        <f t="shared" si="86"/>
        <v>1993.7142857142858</v>
      </c>
      <c r="AQ46" s="96">
        <f t="shared" si="86"/>
        <v>25720.285714285714</v>
      </c>
      <c r="AR46" s="104">
        <f t="shared" si="86"/>
        <v>56188.71428571429</v>
      </c>
      <c r="AS46" s="96"/>
      <c r="AT46" s="444" t="str">
        <f t="shared" si="63"/>
        <v>52 H3 C1 D</v>
      </c>
      <c r="AU46" s="107">
        <f t="shared" si="64"/>
        <v>20.362092496330369</v>
      </c>
      <c r="AV46" s="107">
        <f t="shared" si="64"/>
        <v>10.575391520589477</v>
      </c>
      <c r="AW46" s="107">
        <f t="shared" si="64"/>
        <v>37.193962614593509</v>
      </c>
      <c r="AX46" s="107">
        <f t="shared" si="64"/>
        <v>7.0833572440371739</v>
      </c>
      <c r="AY46" s="107">
        <f t="shared" si="64"/>
        <v>7.6697543161602866</v>
      </c>
      <c r="AZ46" s="107">
        <f t="shared" si="64"/>
        <v>46.910431097487098</v>
      </c>
      <c r="BA46" s="152">
        <f t="shared" si="64"/>
        <v>25.507501159060446</v>
      </c>
      <c r="BB46" s="104"/>
      <c r="BC46" s="96"/>
      <c r="BD46" s="98"/>
      <c r="BE46" s="98"/>
      <c r="BH46" s="229" t="str">
        <f t="shared" ref="BH46:BO55" si="90">BH34</f>
        <v>Sample ID</v>
      </c>
      <c r="BI46" s="229" t="str">
        <f t="shared" si="90"/>
        <v>PFOA</v>
      </c>
      <c r="BJ46" s="229" t="str">
        <f t="shared" si="90"/>
        <v>PFNA</v>
      </c>
      <c r="BK46" s="229" t="str">
        <f t="shared" si="90"/>
        <v>PFBS</v>
      </c>
      <c r="BL46" s="229" t="str">
        <f t="shared" si="90"/>
        <v>PFHxS</v>
      </c>
      <c r="BM46" s="229" t="str">
        <f t="shared" si="90"/>
        <v>TPFHxS</v>
      </c>
      <c r="BN46" s="229" t="str">
        <f t="shared" si="90"/>
        <v>HFPO-DA</v>
      </c>
      <c r="BO46" s="229" t="str">
        <f t="shared" si="90"/>
        <v>Sum</v>
      </c>
    </row>
    <row r="47" spans="1:67" ht="17" x14ac:dyDescent="0.35">
      <c r="A47" s="8"/>
      <c r="B47" s="8"/>
      <c r="C47" s="74">
        <v>0</v>
      </c>
      <c r="D47" s="439" t="s">
        <v>1448</v>
      </c>
      <c r="E47" s="76" t="e">
        <v>#DIV/0!</v>
      </c>
      <c r="F47" s="76" t="e">
        <v>#DIV/0!</v>
      </c>
      <c r="G47" s="76" t="e">
        <v>#DIV/0!</v>
      </c>
      <c r="H47" s="76" t="e">
        <v>#DIV/0!</v>
      </c>
      <c r="I47" s="76" t="e">
        <v>#DIV/0!</v>
      </c>
      <c r="J47" s="76" t="e">
        <v>#DIV/0!</v>
      </c>
      <c r="K47" s="76" t="e">
        <v>#DIV/0!</v>
      </c>
      <c r="L47" s="76" t="e">
        <v>#DIV/0!</v>
      </c>
      <c r="M47" s="76" t="e">
        <v>#DIV/0!</v>
      </c>
      <c r="N47" s="76" t="e">
        <v>#DIV/0!</v>
      </c>
      <c r="O47" s="76" t="e">
        <v>#DIV/0!</v>
      </c>
      <c r="P47" s="196" t="s">
        <v>319</v>
      </c>
      <c r="R47" s="442" t="str">
        <f t="shared" ref="R47:X49" si="91">D75</f>
        <v>34 H1 C2 D</v>
      </c>
      <c r="S47" s="8">
        <f t="shared" si="91"/>
        <v>25006.400000000001</v>
      </c>
      <c r="T47" s="8">
        <f t="shared" si="91"/>
        <v>8108.6</v>
      </c>
      <c r="U47" s="8">
        <f t="shared" si="91"/>
        <v>37851.800000000003</v>
      </c>
      <c r="V47" s="8">
        <f t="shared" si="91"/>
        <v>4797.8</v>
      </c>
      <c r="W47" s="8">
        <f t="shared" si="91"/>
        <v>5799.2</v>
      </c>
      <c r="X47" s="8">
        <f t="shared" si="91"/>
        <v>60023.6</v>
      </c>
      <c r="Y47" s="8">
        <f t="shared" ref="Y47:Y52" si="92">SUM(S47:X47)</f>
        <v>141587.4</v>
      </c>
      <c r="AA47" s="442" t="str">
        <f t="shared" si="60"/>
        <v>34 H1 C2 D</v>
      </c>
      <c r="AB47" s="96">
        <f t="shared" si="67"/>
        <v>1250.3200000000002</v>
      </c>
      <c r="AC47" s="96">
        <f t="shared" si="61"/>
        <v>405.43000000000006</v>
      </c>
      <c r="AD47" s="96">
        <f t="shared" si="61"/>
        <v>1892.5900000000001</v>
      </c>
      <c r="AE47" s="96">
        <f t="shared" si="61"/>
        <v>239.89000000000001</v>
      </c>
      <c r="AF47" s="96">
        <f t="shared" si="61"/>
        <v>289.95999999999998</v>
      </c>
      <c r="AG47" s="96">
        <f t="shared" si="61"/>
        <v>3001.1800000000003</v>
      </c>
      <c r="AH47" s="104">
        <f t="shared" si="68"/>
        <v>6839.4800000000005</v>
      </c>
      <c r="AI47" s="96">
        <f>AVERAGE(AH47:AH49)</f>
        <v>8271.6200000000008</v>
      </c>
      <c r="AJ47" s="96"/>
      <c r="AK47" s="442" t="str">
        <f t="shared" si="69"/>
        <v>34 H1 C2 D</v>
      </c>
      <c r="AL47" s="96">
        <f t="shared" ref="AL47:AR49" si="93">AB47/$AW$21</f>
        <v>15629.000000000002</v>
      </c>
      <c r="AM47" s="96">
        <f t="shared" si="93"/>
        <v>5067.8750000000009</v>
      </c>
      <c r="AN47" s="96">
        <f t="shared" si="93"/>
        <v>23657.375</v>
      </c>
      <c r="AO47" s="96">
        <f t="shared" si="93"/>
        <v>2998.625</v>
      </c>
      <c r="AP47" s="96">
        <f t="shared" si="93"/>
        <v>3624.4999999999995</v>
      </c>
      <c r="AQ47" s="96">
        <f t="shared" si="93"/>
        <v>37514.75</v>
      </c>
      <c r="AR47" s="104">
        <f t="shared" si="93"/>
        <v>85493.5</v>
      </c>
      <c r="AS47" s="96"/>
      <c r="AT47" s="442" t="str">
        <f t="shared" si="63"/>
        <v>34 H1 C2 D</v>
      </c>
      <c r="AU47" s="96">
        <f t="shared" si="64"/>
        <v>16.952043065066089</v>
      </c>
      <c r="AV47" s="96">
        <f t="shared" si="64"/>
        <v>8.553327777592413</v>
      </c>
      <c r="AW47" s="96">
        <f t="shared" si="64"/>
        <v>24.304712316620641</v>
      </c>
      <c r="AX47" s="96">
        <f t="shared" si="64"/>
        <v>5.9143544086089372</v>
      </c>
      <c r="AY47" s="96">
        <f t="shared" si="64"/>
        <v>6.5014314090948986</v>
      </c>
      <c r="AZ47" s="96">
        <f t="shared" si="64"/>
        <v>31.663848123149979</v>
      </c>
      <c r="BA47" s="104">
        <f t="shared" si="64"/>
        <v>18.047625255332829</v>
      </c>
      <c r="BB47" s="104"/>
      <c r="BC47" s="96"/>
      <c r="BD47" s="98"/>
      <c r="BE47" s="98"/>
      <c r="BH47" s="442" t="str">
        <f t="shared" si="90"/>
        <v>S1 C1 D</v>
      </c>
      <c r="BI47" s="96">
        <f t="shared" ref="BI47:BO47" si="94">STDEVA(AU35:AU37)</f>
        <v>0.4978303443332549</v>
      </c>
      <c r="BJ47" s="96">
        <f t="shared" si="94"/>
        <v>0.30654103709796149</v>
      </c>
      <c r="BK47" s="96">
        <f t="shared" si="94"/>
        <v>2.4563207572067061</v>
      </c>
      <c r="BL47" s="96">
        <f t="shared" si="94"/>
        <v>0.39480544948069984</v>
      </c>
      <c r="BM47" s="96">
        <f t="shared" si="94"/>
        <v>0.34733807356102231</v>
      </c>
      <c r="BN47" s="96">
        <f t="shared" si="94"/>
        <v>7.7650768409257234</v>
      </c>
      <c r="BO47" s="96">
        <f t="shared" si="94"/>
        <v>1.2969276162906798</v>
      </c>
    </row>
    <row r="48" spans="1:67" ht="17" x14ac:dyDescent="0.35">
      <c r="A48" s="8"/>
      <c r="B48" s="8"/>
      <c r="C48" s="74">
        <v>0</v>
      </c>
      <c r="D48" s="439" t="s">
        <v>238</v>
      </c>
      <c r="E48" s="76" t="e">
        <v>#DIV/0!</v>
      </c>
      <c r="F48" s="76" t="e">
        <v>#DIV/0!</v>
      </c>
      <c r="G48" s="76" t="e">
        <v>#DIV/0!</v>
      </c>
      <c r="H48" s="76" t="e">
        <v>#DIV/0!</v>
      </c>
      <c r="I48" s="76" t="e">
        <v>#DIV/0!</v>
      </c>
      <c r="J48" s="76" t="e">
        <v>#DIV/0!</v>
      </c>
      <c r="K48" s="76" t="e">
        <v>#DIV/0!</v>
      </c>
      <c r="L48" s="76" t="e">
        <v>#DIV/0!</v>
      </c>
      <c r="M48" s="76" t="e">
        <v>#DIV/0!</v>
      </c>
      <c r="N48" s="76" t="e">
        <v>#DIV/0!</v>
      </c>
      <c r="O48" s="76" t="e">
        <v>#DIV/0!</v>
      </c>
      <c r="P48" s="196" t="s">
        <v>1453</v>
      </c>
      <c r="R48" s="442" t="str">
        <f t="shared" si="91"/>
        <v>44 H2 C2 D</v>
      </c>
      <c r="S48" s="8">
        <f t="shared" si="91"/>
        <v>26006.6</v>
      </c>
      <c r="T48" s="8">
        <f t="shared" si="91"/>
        <v>8848.6</v>
      </c>
      <c r="U48" s="8">
        <f t="shared" si="91"/>
        <v>52035.6</v>
      </c>
      <c r="V48" s="8">
        <f t="shared" si="91"/>
        <v>4596.6000000000004</v>
      </c>
      <c r="W48" s="8">
        <f t="shared" si="91"/>
        <v>5518</v>
      </c>
      <c r="X48" s="8">
        <f t="shared" si="91"/>
        <v>130188.6</v>
      </c>
      <c r="Y48" s="8">
        <f t="shared" si="92"/>
        <v>227194</v>
      </c>
      <c r="AA48" s="442" t="str">
        <f t="shared" si="60"/>
        <v>44 H2 C2 D</v>
      </c>
      <c r="AB48" s="96">
        <f t="shared" si="67"/>
        <v>1300.33</v>
      </c>
      <c r="AC48" s="96">
        <f t="shared" si="61"/>
        <v>442.43000000000006</v>
      </c>
      <c r="AD48" s="96">
        <f t="shared" si="61"/>
        <v>2601.7800000000002</v>
      </c>
      <c r="AE48" s="96">
        <f t="shared" si="61"/>
        <v>229.83000000000004</v>
      </c>
      <c r="AF48" s="96">
        <f t="shared" si="61"/>
        <v>275.90000000000003</v>
      </c>
      <c r="AG48" s="96">
        <f t="shared" si="61"/>
        <v>6509.43</v>
      </c>
      <c r="AH48" s="104">
        <f t="shared" si="68"/>
        <v>11129.869999999999</v>
      </c>
      <c r="AI48" s="96">
        <f>STDEVA(AH47:AH49)</f>
        <v>2475.3189465400205</v>
      </c>
      <c r="AJ48" s="96"/>
      <c r="AK48" s="442" t="str">
        <f t="shared" si="69"/>
        <v>44 H2 C2 D</v>
      </c>
      <c r="AL48" s="96">
        <f t="shared" si="93"/>
        <v>16254.124999999998</v>
      </c>
      <c r="AM48" s="96">
        <f t="shared" si="93"/>
        <v>5530.3750000000009</v>
      </c>
      <c r="AN48" s="96">
        <f t="shared" si="93"/>
        <v>32522.250000000004</v>
      </c>
      <c r="AO48" s="96">
        <f t="shared" si="93"/>
        <v>2872.8750000000005</v>
      </c>
      <c r="AP48" s="96">
        <f t="shared" si="93"/>
        <v>3448.7500000000005</v>
      </c>
      <c r="AQ48" s="96">
        <f t="shared" si="93"/>
        <v>81367.875</v>
      </c>
      <c r="AR48" s="104">
        <f t="shared" si="93"/>
        <v>139123.37499999997</v>
      </c>
      <c r="AS48" s="96"/>
      <c r="AT48" s="442" t="str">
        <f t="shared" si="63"/>
        <v>44 H2 C2 D</v>
      </c>
      <c r="AU48" s="96">
        <f t="shared" si="64"/>
        <v>17.641289443426448</v>
      </c>
      <c r="AV48" s="96">
        <f t="shared" si="64"/>
        <v>9.3036775050805076</v>
      </c>
      <c r="AW48" s="96">
        <f t="shared" si="64"/>
        <v>33.58900048255623</v>
      </c>
      <c r="AX48" s="96">
        <f t="shared" si="64"/>
        <v>5.6562721259460931</v>
      </c>
      <c r="AY48" s="96">
        <f t="shared" si="64"/>
        <v>6.1759367994021561</v>
      </c>
      <c r="AZ48" s="96">
        <f t="shared" si="64"/>
        <v>77.445391047535551</v>
      </c>
      <c r="BA48" s="104">
        <f t="shared" si="64"/>
        <v>30.237549077187449</v>
      </c>
      <c r="BB48" s="104">
        <f>AVERAGE(BA47:BA49)</f>
        <v>22.110521230233328</v>
      </c>
      <c r="BC48" s="96">
        <f t="shared" si="77"/>
        <v>7.0382125998534768</v>
      </c>
      <c r="BD48" s="98"/>
      <c r="BE48" s="98"/>
      <c r="BH48" s="442" t="str">
        <f t="shared" si="90"/>
        <v>S1 C2 D</v>
      </c>
      <c r="BI48" s="96">
        <f t="shared" ref="BI48:BO48" si="95">STDEVA(AU38:AU40)</f>
        <v>3.6519074367639202</v>
      </c>
      <c r="BJ48" s="96">
        <f t="shared" si="95"/>
        <v>3.0543357118404084</v>
      </c>
      <c r="BK48" s="96">
        <f t="shared" si="95"/>
        <v>11.825286958125218</v>
      </c>
      <c r="BL48" s="96">
        <f t="shared" si="95"/>
        <v>2.5808830449062143</v>
      </c>
      <c r="BM48" s="96">
        <f t="shared" si="95"/>
        <v>2.8431916676321487</v>
      </c>
      <c r="BN48" s="96">
        <f t="shared" si="95"/>
        <v>2.2850091351935928</v>
      </c>
      <c r="BO48" s="96">
        <f t="shared" si="95"/>
        <v>4.3824676515334158</v>
      </c>
    </row>
    <row r="49" spans="1:67" ht="17.5" thickBot="1" x14ac:dyDescent="0.4">
      <c r="A49" s="8">
        <v>5</v>
      </c>
      <c r="B49" s="8">
        <v>10</v>
      </c>
      <c r="C49" s="74">
        <v>0</v>
      </c>
      <c r="D49" s="439" t="s">
        <v>537</v>
      </c>
      <c r="E49" s="76">
        <v>19</v>
      </c>
      <c r="F49" s="76">
        <v>127.6</v>
      </c>
      <c r="G49" s="76">
        <v>15.8</v>
      </c>
      <c r="H49" s="76">
        <v>11.6</v>
      </c>
      <c r="I49" s="76">
        <v>11.6</v>
      </c>
      <c r="J49" s="76">
        <v>0.8</v>
      </c>
      <c r="K49" s="76">
        <v>575.79999999999995</v>
      </c>
      <c r="L49" s="76">
        <v>536.20000000000005</v>
      </c>
      <c r="M49" s="76">
        <v>625</v>
      </c>
      <c r="N49" s="76">
        <v>695.6</v>
      </c>
      <c r="O49" s="76">
        <v>493</v>
      </c>
      <c r="P49" s="196" t="s">
        <v>525</v>
      </c>
      <c r="R49" s="444" t="str">
        <f t="shared" si="91"/>
        <v>54 H3 C2 D</v>
      </c>
      <c r="S49" s="106">
        <f t="shared" si="91"/>
        <v>27440.2</v>
      </c>
      <c r="T49" s="106">
        <f t="shared" si="91"/>
        <v>8743.4</v>
      </c>
      <c r="U49" s="106">
        <f t="shared" si="91"/>
        <v>64399.199999999997</v>
      </c>
      <c r="V49" s="106">
        <f t="shared" si="91"/>
        <v>5091</v>
      </c>
      <c r="W49" s="106">
        <f t="shared" si="91"/>
        <v>6105.6</v>
      </c>
      <c r="X49" s="106">
        <f t="shared" si="91"/>
        <v>30221.8</v>
      </c>
      <c r="Y49" s="106">
        <f t="shared" si="92"/>
        <v>142001.19999999998</v>
      </c>
      <c r="AA49" s="444" t="str">
        <f t="shared" si="60"/>
        <v>54 H3 C2 D</v>
      </c>
      <c r="AB49" s="107">
        <f t="shared" si="67"/>
        <v>1372.0100000000002</v>
      </c>
      <c r="AC49" s="107">
        <f t="shared" si="61"/>
        <v>437.17</v>
      </c>
      <c r="AD49" s="107">
        <f t="shared" si="61"/>
        <v>3219.96</v>
      </c>
      <c r="AE49" s="107">
        <f t="shared" si="61"/>
        <v>254.55</v>
      </c>
      <c r="AF49" s="107">
        <f t="shared" si="61"/>
        <v>305.28000000000003</v>
      </c>
      <c r="AG49" s="107">
        <f t="shared" si="61"/>
        <v>1511.0900000000001</v>
      </c>
      <c r="AH49" s="152">
        <f t="shared" si="68"/>
        <v>6845.51</v>
      </c>
      <c r="AJ49" s="96"/>
      <c r="AK49" s="442" t="str">
        <f t="shared" si="69"/>
        <v>54 H3 C2 D</v>
      </c>
      <c r="AL49" s="96">
        <f t="shared" si="93"/>
        <v>17150.125000000004</v>
      </c>
      <c r="AM49" s="96">
        <f t="shared" si="93"/>
        <v>5464.625</v>
      </c>
      <c r="AN49" s="96">
        <f t="shared" si="93"/>
        <v>40249.5</v>
      </c>
      <c r="AO49" s="96">
        <f t="shared" si="93"/>
        <v>3181.875</v>
      </c>
      <c r="AP49" s="96">
        <f t="shared" si="93"/>
        <v>3816.0000000000005</v>
      </c>
      <c r="AQ49" s="96">
        <f t="shared" si="93"/>
        <v>18888.625</v>
      </c>
      <c r="AR49" s="104">
        <f t="shared" si="93"/>
        <v>85568.875</v>
      </c>
      <c r="AS49" s="96"/>
      <c r="AT49" s="444" t="str">
        <f t="shared" si="63"/>
        <v>54 H3 C2 D</v>
      </c>
      <c r="AU49" s="107">
        <f t="shared" si="64"/>
        <v>18.576314392768499</v>
      </c>
      <c r="AV49" s="107">
        <f t="shared" si="64"/>
        <v>9.2087161433798723</v>
      </c>
      <c r="AW49" s="107">
        <f t="shared" si="64"/>
        <v>41.330894233934892</v>
      </c>
      <c r="AX49" s="107">
        <f t="shared" si="64"/>
        <v>6.2647192457688083</v>
      </c>
      <c r="AY49" s="107">
        <f t="shared" si="64"/>
        <v>6.8336696811698019</v>
      </c>
      <c r="AZ49" s="107">
        <f t="shared" si="64"/>
        <v>15.942308560046408</v>
      </c>
      <c r="BA49" s="152">
        <f t="shared" si="64"/>
        <v>18.046389358179702</v>
      </c>
      <c r="BB49" s="104"/>
      <c r="BC49" s="96"/>
      <c r="BD49" s="98"/>
      <c r="BE49" s="98"/>
      <c r="BH49" s="443" t="str">
        <f t="shared" si="90"/>
        <v>S1 C3 D</v>
      </c>
      <c r="BI49" s="263">
        <f t="shared" ref="BI49:BO49" si="96">STDEVA(AU41:AU43)</f>
        <v>6.4809294159646837</v>
      </c>
      <c r="BJ49" s="263">
        <f t="shared" si="96"/>
        <v>5.3250462716685458</v>
      </c>
      <c r="BK49" s="263">
        <f t="shared" si="96"/>
        <v>17.825424508683682</v>
      </c>
      <c r="BL49" s="263">
        <f t="shared" si="96"/>
        <v>4.4996796471060252</v>
      </c>
      <c r="BM49" s="263">
        <f t="shared" si="96"/>
        <v>4.8033139407936316</v>
      </c>
      <c r="BN49" s="263">
        <f t="shared" si="96"/>
        <v>30.595011416384281</v>
      </c>
      <c r="BO49" s="263">
        <f t="shared" si="96"/>
        <v>9.7602930271460462</v>
      </c>
    </row>
    <row r="50" spans="1:67" ht="17" x14ac:dyDescent="0.35">
      <c r="A50" s="8">
        <v>5</v>
      </c>
      <c r="B50" s="8">
        <v>10</v>
      </c>
      <c r="C50" s="74">
        <v>0</v>
      </c>
      <c r="D50" s="439" t="s">
        <v>538</v>
      </c>
      <c r="E50" s="76">
        <v>72.2</v>
      </c>
      <c r="F50" s="76">
        <v>81.599999999999994</v>
      </c>
      <c r="G50" s="76">
        <v>45.6</v>
      </c>
      <c r="H50" s="76">
        <v>14.2</v>
      </c>
      <c r="I50" s="76">
        <v>14.2</v>
      </c>
      <c r="J50" s="76">
        <v>319</v>
      </c>
      <c r="K50" s="76">
        <v>544.79999999999995</v>
      </c>
      <c r="L50" s="76">
        <v>525.79999999999995</v>
      </c>
      <c r="M50" s="76">
        <v>591.4</v>
      </c>
      <c r="N50" s="76">
        <v>668.2</v>
      </c>
      <c r="O50" s="76">
        <v>520.6</v>
      </c>
      <c r="P50" s="196" t="s">
        <v>525</v>
      </c>
      <c r="R50" s="442" t="str">
        <f t="shared" ref="R50:X52" si="97">D86</f>
        <v>36 H1 C3 D</v>
      </c>
      <c r="S50" s="8">
        <f t="shared" si="97"/>
        <v>36680.400000000001</v>
      </c>
      <c r="T50" s="8">
        <f t="shared" si="97"/>
        <v>13190.2</v>
      </c>
      <c r="U50" s="8">
        <f t="shared" si="97"/>
        <v>65756.2</v>
      </c>
      <c r="V50" s="8">
        <f t="shared" si="97"/>
        <v>8034.6</v>
      </c>
      <c r="W50" s="8">
        <f t="shared" si="97"/>
        <v>9715</v>
      </c>
      <c r="X50" s="8">
        <f t="shared" si="97"/>
        <v>40970.400000000001</v>
      </c>
      <c r="Y50" s="8">
        <f t="shared" si="92"/>
        <v>174346.80000000002</v>
      </c>
      <c r="AA50" s="442" t="str">
        <f t="shared" si="60"/>
        <v>36 H1 C3 D</v>
      </c>
      <c r="AB50" s="96">
        <f t="shared" si="67"/>
        <v>1834.0200000000002</v>
      </c>
      <c r="AC50" s="96">
        <f t="shared" si="61"/>
        <v>659.5100000000001</v>
      </c>
      <c r="AD50" s="96">
        <f t="shared" si="61"/>
        <v>3287.81</v>
      </c>
      <c r="AE50" s="96">
        <f t="shared" si="61"/>
        <v>401.73</v>
      </c>
      <c r="AF50" s="96">
        <f t="shared" si="61"/>
        <v>485.75</v>
      </c>
      <c r="AG50" s="96">
        <f t="shared" si="61"/>
        <v>2048.52</v>
      </c>
      <c r="AH50" s="104">
        <f t="shared" si="68"/>
        <v>8315.61</v>
      </c>
      <c r="AI50" s="96">
        <f>AVERAGE(AH50:AH52)</f>
        <v>8674.7500000000018</v>
      </c>
      <c r="AJ50" s="96"/>
      <c r="AK50" s="442" t="str">
        <f t="shared" si="69"/>
        <v>36 H1 C3 D</v>
      </c>
      <c r="AL50" s="96">
        <f t="shared" ref="AL50:AR52" si="98">AB50/$AW$23</f>
        <v>27510.3</v>
      </c>
      <c r="AM50" s="96">
        <f t="shared" si="98"/>
        <v>9892.65</v>
      </c>
      <c r="AN50" s="96">
        <f t="shared" si="98"/>
        <v>49317.149999999987</v>
      </c>
      <c r="AO50" s="96">
        <f t="shared" si="98"/>
        <v>6025.9499999999989</v>
      </c>
      <c r="AP50" s="96">
        <f t="shared" si="98"/>
        <v>7286.2499999999982</v>
      </c>
      <c r="AQ50" s="96">
        <f t="shared" si="98"/>
        <v>30727.799999999992</v>
      </c>
      <c r="AR50" s="104">
        <f t="shared" si="98"/>
        <v>124734.14999999998</v>
      </c>
      <c r="AS50" s="96"/>
      <c r="AT50" s="442" t="str">
        <f t="shared" si="63"/>
        <v>36 H1 C3 D</v>
      </c>
      <c r="AU50" s="96">
        <f t="shared" si="64"/>
        <v>18.244195217312956</v>
      </c>
      <c r="AV50" s="96">
        <f t="shared" si="64"/>
        <v>10.204560380410193</v>
      </c>
      <c r="AW50" s="96">
        <f t="shared" si="64"/>
        <v>30.996617595023974</v>
      </c>
      <c r="AX50" s="96">
        <f t="shared" si="64"/>
        <v>7.2658844023561526</v>
      </c>
      <c r="AY50" s="96">
        <f t="shared" si="64"/>
        <v>7.9909709937762408</v>
      </c>
      <c r="AZ50" s="96">
        <f t="shared" si="64"/>
        <v>15.84902833922115</v>
      </c>
      <c r="BA50" s="104">
        <f t="shared" si="64"/>
        <v>16.098224841855981</v>
      </c>
      <c r="BB50" s="104"/>
      <c r="BC50" s="96"/>
      <c r="BD50" s="98"/>
      <c r="BE50" s="98"/>
      <c r="BH50" s="442" t="str">
        <f t="shared" si="90"/>
        <v>H C1 D</v>
      </c>
      <c r="BI50" s="96">
        <f>STDEVA(AU44:AU46)</f>
        <v>1.8930804914464547</v>
      </c>
      <c r="BJ50" s="96">
        <f t="shared" ref="BJ50:BO50" si="99">STDEVA(AV44:AV46)</f>
        <v>1.2135596208953445</v>
      </c>
      <c r="BK50" s="96">
        <f t="shared" si="99"/>
        <v>7.5793019113289679</v>
      </c>
      <c r="BL50" s="96">
        <f t="shared" si="99"/>
        <v>0.40075536905158088</v>
      </c>
      <c r="BM50" s="96">
        <f t="shared" si="99"/>
        <v>0.50883717067971246</v>
      </c>
      <c r="BN50" s="96">
        <f t="shared" si="99"/>
        <v>1.6561083032986996</v>
      </c>
      <c r="BO50" s="96">
        <f t="shared" si="99"/>
        <v>1.1490176199969602</v>
      </c>
    </row>
    <row r="51" spans="1:67" ht="17" x14ac:dyDescent="0.35">
      <c r="A51" s="8">
        <v>5</v>
      </c>
      <c r="B51" s="8">
        <v>10</v>
      </c>
      <c r="C51" s="74">
        <v>0</v>
      </c>
      <c r="D51" s="439" t="s">
        <v>539</v>
      </c>
      <c r="E51" s="76">
        <v>122.2</v>
      </c>
      <c r="F51" s="76">
        <v>146.80000000000001</v>
      </c>
      <c r="G51" s="76">
        <v>106.4</v>
      </c>
      <c r="H51" s="76">
        <v>33.4</v>
      </c>
      <c r="I51" s="76">
        <v>33.4</v>
      </c>
      <c r="J51" s="76">
        <v>153.4</v>
      </c>
      <c r="K51" s="76">
        <v>753</v>
      </c>
      <c r="L51" s="76">
        <v>500.6</v>
      </c>
      <c r="M51" s="76">
        <v>610</v>
      </c>
      <c r="N51" s="76">
        <v>697.6</v>
      </c>
      <c r="O51" s="76">
        <v>511.8</v>
      </c>
      <c r="P51" s="196" t="s">
        <v>319</v>
      </c>
      <c r="R51" s="442" t="str">
        <f t="shared" si="97"/>
        <v>46 H2 C3 D</v>
      </c>
      <c r="S51" s="8">
        <f t="shared" si="97"/>
        <v>32549</v>
      </c>
      <c r="T51" s="8">
        <f t="shared" si="97"/>
        <v>11385.6</v>
      </c>
      <c r="U51" s="8">
        <f t="shared" si="97"/>
        <v>63918.8</v>
      </c>
      <c r="V51" s="8">
        <f t="shared" si="97"/>
        <v>5984</v>
      </c>
      <c r="W51" s="8">
        <f>I87</f>
        <v>7216.8</v>
      </c>
      <c r="X51" s="8">
        <f t="shared" si="97"/>
        <v>66230.8</v>
      </c>
      <c r="Y51" s="8">
        <f t="shared" si="92"/>
        <v>187285</v>
      </c>
      <c r="AA51" s="442" t="str">
        <f t="shared" si="60"/>
        <v>46 H2 C3 D</v>
      </c>
      <c r="AB51" s="96">
        <f t="shared" si="67"/>
        <v>1627.45</v>
      </c>
      <c r="AC51" s="96">
        <f t="shared" si="67"/>
        <v>569.28000000000009</v>
      </c>
      <c r="AD51" s="96">
        <f t="shared" si="67"/>
        <v>3195.9400000000005</v>
      </c>
      <c r="AE51" s="96">
        <f t="shared" si="67"/>
        <v>299.2</v>
      </c>
      <c r="AF51" s="96">
        <f t="shared" si="67"/>
        <v>360.84000000000003</v>
      </c>
      <c r="AG51" s="96">
        <f t="shared" si="67"/>
        <v>3311.5400000000004</v>
      </c>
      <c r="AH51" s="104">
        <f t="shared" si="68"/>
        <v>9065.0500000000011</v>
      </c>
      <c r="AI51" s="96">
        <f>STDEVA(AH50:AH52)</f>
        <v>375.6904145702951</v>
      </c>
      <c r="AJ51" s="96"/>
      <c r="AK51" s="442" t="str">
        <f t="shared" si="69"/>
        <v>46 H2 C3 D</v>
      </c>
      <c r="AL51" s="96">
        <f t="shared" si="98"/>
        <v>24411.749999999996</v>
      </c>
      <c r="AM51" s="96">
        <f t="shared" si="98"/>
        <v>8539.1999999999989</v>
      </c>
      <c r="AN51" s="96">
        <f t="shared" si="98"/>
        <v>47939.1</v>
      </c>
      <c r="AO51" s="96">
        <f t="shared" si="98"/>
        <v>4487.9999999999991</v>
      </c>
      <c r="AP51" s="96">
        <f t="shared" si="98"/>
        <v>5412.5999999999995</v>
      </c>
      <c r="AQ51" s="96">
        <f t="shared" si="98"/>
        <v>49673.1</v>
      </c>
      <c r="AR51" s="104">
        <f t="shared" si="98"/>
        <v>135975.75</v>
      </c>
      <c r="AS51" s="96"/>
      <c r="AT51" s="442" t="str">
        <f t="shared" si="63"/>
        <v>46 H2 C3 D</v>
      </c>
      <c r="AU51" s="96">
        <f t="shared" si="64"/>
        <v>16.247911145573436</v>
      </c>
      <c r="AV51" s="96">
        <f t="shared" si="64"/>
        <v>8.8123647584071794</v>
      </c>
      <c r="AW51" s="96">
        <f t="shared" si="64"/>
        <v>30.21405863303065</v>
      </c>
      <c r="AX51" s="96">
        <f t="shared" si="64"/>
        <v>5.414234942064005</v>
      </c>
      <c r="AY51" s="96">
        <f t="shared" si="64"/>
        <v>5.9387041984737934</v>
      </c>
      <c r="AZ51" s="96">
        <f t="shared" si="64"/>
        <v>27.523178490681161</v>
      </c>
      <c r="BA51" s="104">
        <f t="shared" si="64"/>
        <v>17.883978569200792</v>
      </c>
      <c r="BB51" s="104">
        <f t="shared" si="76"/>
        <v>18.763578650884394</v>
      </c>
      <c r="BC51" s="96">
        <f t="shared" si="77"/>
        <v>3.1972257754398732</v>
      </c>
      <c r="BD51" s="98"/>
      <c r="BE51" s="98"/>
      <c r="BH51" s="442" t="str">
        <f t="shared" si="90"/>
        <v>H C2 D</v>
      </c>
      <c r="BI51" s="96">
        <f>STDEVA(AU47:AU49)</f>
        <v>0.81522896292709512</v>
      </c>
      <c r="BJ51" s="96">
        <f t="shared" ref="BJ51:BO51" si="100">STDEVA(AV47:AV49)</f>
        <v>0.40856992134497888</v>
      </c>
      <c r="BK51" s="96">
        <f t="shared" si="100"/>
        <v>8.5247267432964886</v>
      </c>
      <c r="BL51" s="96">
        <f t="shared" si="100"/>
        <v>0.30538769931653675</v>
      </c>
      <c r="BM51" s="96">
        <f t="shared" si="100"/>
        <v>0.32887220266863543</v>
      </c>
      <c r="BN51" s="96">
        <f t="shared" si="100"/>
        <v>31.952427227141079</v>
      </c>
      <c r="BO51" s="96">
        <f t="shared" si="100"/>
        <v>7.0382125998534768</v>
      </c>
    </row>
    <row r="52" spans="1:67" ht="17.5" thickBot="1" x14ac:dyDescent="0.4">
      <c r="A52" s="8">
        <v>5</v>
      </c>
      <c r="B52" s="8">
        <v>10</v>
      </c>
      <c r="C52" s="74">
        <v>0</v>
      </c>
      <c r="D52" s="439" t="s">
        <v>540</v>
      </c>
      <c r="E52" s="76">
        <v>834</v>
      </c>
      <c r="F52" s="76">
        <v>492.6</v>
      </c>
      <c r="G52" s="76">
        <v>0.2</v>
      </c>
      <c r="H52" s="76">
        <v>227.6</v>
      </c>
      <c r="I52" s="76">
        <v>227.6</v>
      </c>
      <c r="J52" s="76">
        <v>135</v>
      </c>
      <c r="K52" s="76">
        <v>567.20000000000005</v>
      </c>
      <c r="L52" s="76">
        <v>518.6</v>
      </c>
      <c r="M52" s="76">
        <v>595.4</v>
      </c>
      <c r="N52" s="76">
        <v>687.8</v>
      </c>
      <c r="O52" s="76">
        <v>495.4</v>
      </c>
      <c r="P52" s="196" t="s">
        <v>525</v>
      </c>
      <c r="R52" s="443" t="str">
        <f t="shared" si="97"/>
        <v>56 H3 C3 D</v>
      </c>
      <c r="S52" s="247">
        <f t="shared" si="97"/>
        <v>34107.599999999999</v>
      </c>
      <c r="T52" s="247">
        <f t="shared" si="97"/>
        <v>11394</v>
      </c>
      <c r="U52" s="247">
        <f t="shared" si="97"/>
        <v>74505</v>
      </c>
      <c r="V52" s="247">
        <f t="shared" si="97"/>
        <v>7003.8</v>
      </c>
      <c r="W52" s="247">
        <f t="shared" si="97"/>
        <v>8458</v>
      </c>
      <c r="X52" s="247">
        <f t="shared" si="97"/>
        <v>44407.199999999997</v>
      </c>
      <c r="Y52" s="247">
        <f t="shared" si="92"/>
        <v>179875.60000000003</v>
      </c>
      <c r="AA52" s="443" t="str">
        <f t="shared" si="60"/>
        <v>56 H3 C3 D</v>
      </c>
      <c r="AB52" s="263">
        <f t="shared" si="67"/>
        <v>1705.38</v>
      </c>
      <c r="AC52" s="263">
        <f t="shared" si="67"/>
        <v>569.70000000000005</v>
      </c>
      <c r="AD52" s="263">
        <f t="shared" si="67"/>
        <v>3725.25</v>
      </c>
      <c r="AE52" s="263">
        <f t="shared" si="67"/>
        <v>350.19000000000005</v>
      </c>
      <c r="AF52" s="263">
        <f t="shared" si="67"/>
        <v>422.90000000000003</v>
      </c>
      <c r="AG52" s="263">
        <f t="shared" si="67"/>
        <v>2220.36</v>
      </c>
      <c r="AH52" s="265">
        <f t="shared" si="68"/>
        <v>8643.59</v>
      </c>
      <c r="AI52" s="96"/>
      <c r="AJ52" s="96"/>
      <c r="AK52" s="443" t="str">
        <f t="shared" si="69"/>
        <v>56 H3 C3 D</v>
      </c>
      <c r="AL52" s="263">
        <f t="shared" si="98"/>
        <v>25580.699999999997</v>
      </c>
      <c r="AM52" s="263">
        <f t="shared" si="98"/>
        <v>8545.4999999999982</v>
      </c>
      <c r="AN52" s="263">
        <f t="shared" si="98"/>
        <v>55878.749999999993</v>
      </c>
      <c r="AO52" s="263">
        <f t="shared" si="98"/>
        <v>5252.8499999999995</v>
      </c>
      <c r="AP52" s="263">
        <f t="shared" si="98"/>
        <v>6343.4999999999991</v>
      </c>
      <c r="AQ52" s="263">
        <f t="shared" si="98"/>
        <v>33305.399999999994</v>
      </c>
      <c r="AR52" s="265">
        <f t="shared" si="98"/>
        <v>129653.84999999998</v>
      </c>
      <c r="AS52" s="96"/>
      <c r="AT52" s="443" t="str">
        <f t="shared" si="63"/>
        <v>56 H3 C3 D</v>
      </c>
      <c r="AU52" s="263">
        <f t="shared" si="64"/>
        <v>16.951919752586242</v>
      </c>
      <c r="AV52" s="263">
        <f t="shared" si="64"/>
        <v>8.8061117030303198</v>
      </c>
      <c r="AW52" s="263">
        <f t="shared" si="64"/>
        <v>35.145580763427176</v>
      </c>
      <c r="AX52" s="263">
        <f t="shared" si="64"/>
        <v>6.3286501596279896</v>
      </c>
      <c r="AY52" s="263">
        <f t="shared" si="64"/>
        <v>6.9518106563001609</v>
      </c>
      <c r="AZ52" s="263">
        <f t="shared" si="64"/>
        <v>19.443420620078779</v>
      </c>
      <c r="BA52" s="265">
        <f t="shared" si="64"/>
        <v>22.308532541596403</v>
      </c>
      <c r="BB52" s="47"/>
      <c r="BC52" s="96"/>
      <c r="BD52" s="98"/>
      <c r="BE52" s="98"/>
      <c r="BH52" s="443" t="str">
        <f t="shared" si="90"/>
        <v>H C3 D</v>
      </c>
      <c r="BI52" s="263">
        <f>STDEVA(AU50:AU52)</f>
        <v>1.012484904460611</v>
      </c>
      <c r="BJ52" s="263">
        <f t="shared" ref="BJ52:BO52" si="101">STDEVA(AV50:AV52)</f>
        <v>0.8055956858014468</v>
      </c>
      <c r="BK52" s="263">
        <f t="shared" si="101"/>
        <v>2.6503523169682275</v>
      </c>
      <c r="BL52" s="263">
        <f t="shared" si="101"/>
        <v>0.92584816426661143</v>
      </c>
      <c r="BM52" s="263">
        <f t="shared" si="101"/>
        <v>1.0261609604876665</v>
      </c>
      <c r="BN52" s="263">
        <f t="shared" si="101"/>
        <v>5.9789620737365903</v>
      </c>
      <c r="BO52" s="263">
        <f t="shared" si="101"/>
        <v>3.1972257754398732</v>
      </c>
    </row>
    <row r="53" spans="1:67" ht="17" x14ac:dyDescent="0.35">
      <c r="A53" s="8">
        <v>5</v>
      </c>
      <c r="B53" s="8">
        <v>10</v>
      </c>
      <c r="C53" s="74">
        <v>0</v>
      </c>
      <c r="D53" s="439" t="s">
        <v>541</v>
      </c>
      <c r="E53" s="76">
        <v>144.19999999999999</v>
      </c>
      <c r="F53" s="76">
        <v>138.6</v>
      </c>
      <c r="G53" s="76">
        <v>340.6</v>
      </c>
      <c r="H53" s="76">
        <v>67.599999999999994</v>
      </c>
      <c r="I53" s="76">
        <v>67.599999999999994</v>
      </c>
      <c r="J53" s="76">
        <v>33281.199999999997</v>
      </c>
      <c r="K53" s="76">
        <v>408</v>
      </c>
      <c r="L53" s="76">
        <v>565.79999999999995</v>
      </c>
      <c r="M53" s="76">
        <v>639.4</v>
      </c>
      <c r="N53" s="76">
        <v>694.4</v>
      </c>
      <c r="O53" s="76">
        <v>528.4</v>
      </c>
      <c r="P53" s="196" t="s">
        <v>319</v>
      </c>
      <c r="R53" s="442" t="str">
        <f>D65</f>
        <v>62 A1 C1 D</v>
      </c>
      <c r="S53" s="8">
        <f t="shared" ref="S53:X53" si="102">E65</f>
        <v>14028.4</v>
      </c>
      <c r="T53" s="8">
        <f t="shared" si="102"/>
        <v>5786.6</v>
      </c>
      <c r="U53" s="8">
        <f t="shared" si="102"/>
        <v>5990.2</v>
      </c>
      <c r="V53" s="8">
        <f t="shared" si="102"/>
        <v>880.8</v>
      </c>
      <c r="W53" s="8">
        <f t="shared" si="102"/>
        <v>1008.8</v>
      </c>
      <c r="X53" s="8">
        <f t="shared" si="102"/>
        <v>41484.199999999997</v>
      </c>
      <c r="Y53" s="8">
        <f t="shared" si="66"/>
        <v>69179</v>
      </c>
      <c r="AA53" s="442" t="str">
        <f t="shared" si="60"/>
        <v>62 A1 C1 D</v>
      </c>
      <c r="AB53" s="96">
        <f t="shared" si="67"/>
        <v>701.42000000000007</v>
      </c>
      <c r="AC53" s="96">
        <f t="shared" si="67"/>
        <v>289.33000000000004</v>
      </c>
      <c r="AD53" s="96">
        <f t="shared" si="67"/>
        <v>299.51</v>
      </c>
      <c r="AE53" s="96">
        <f t="shared" si="67"/>
        <v>44.04</v>
      </c>
      <c r="AF53" s="96">
        <f t="shared" si="67"/>
        <v>50.44</v>
      </c>
      <c r="AG53" s="96">
        <f t="shared" si="67"/>
        <v>2074.21</v>
      </c>
      <c r="AH53" s="104">
        <f t="shared" si="68"/>
        <v>3414.9100000000003</v>
      </c>
      <c r="AI53" s="96">
        <f>AVERAGE(AH53:AH55)</f>
        <v>3588.3533333333339</v>
      </c>
      <c r="AJ53" s="96"/>
      <c r="AK53" s="442" t="str">
        <f t="shared" si="69"/>
        <v>62 A1 C1 D</v>
      </c>
      <c r="AL53" s="96">
        <f t="shared" ref="AL53:AR55" si="103">AB53/$AW$25</f>
        <v>7435.547703180212</v>
      </c>
      <c r="AM53" s="96">
        <f t="shared" si="103"/>
        <v>3067.1024734982334</v>
      </c>
      <c r="AN53" s="96">
        <f t="shared" si="103"/>
        <v>3175.0176678445227</v>
      </c>
      <c r="AO53" s="96">
        <f t="shared" si="103"/>
        <v>466.85512367491162</v>
      </c>
      <c r="AP53" s="96">
        <f t="shared" si="103"/>
        <v>534.69964664310953</v>
      </c>
      <c r="AQ53" s="96">
        <f t="shared" si="103"/>
        <v>21988.09187279152</v>
      </c>
      <c r="AR53" s="104">
        <f t="shared" si="103"/>
        <v>36200.459363957598</v>
      </c>
      <c r="AS53" s="96"/>
      <c r="AT53" s="442" t="str">
        <f t="shared" si="63"/>
        <v>62 A1 C1 D</v>
      </c>
      <c r="AU53" s="96">
        <f t="shared" si="64"/>
        <v>17.284695751742202</v>
      </c>
      <c r="AV53" s="96">
        <f t="shared" si="64"/>
        <v>11.091431544243942</v>
      </c>
      <c r="AW53" s="96">
        <f t="shared" si="64"/>
        <v>7.0011414946957489</v>
      </c>
      <c r="AX53" s="96">
        <f t="shared" si="64"/>
        <v>1.9754206949330251</v>
      </c>
      <c r="AY53" s="96">
        <f t="shared" si="64"/>
        <v>2.0582628767316811</v>
      </c>
      <c r="AZ53" s="96">
        <f t="shared" si="64"/>
        <v>39.711200781635398</v>
      </c>
      <c r="BA53" s="104">
        <f t="shared" si="64"/>
        <v>16.380120471070722</v>
      </c>
      <c r="BB53" s="47"/>
      <c r="BC53" s="96"/>
      <c r="BD53" s="98"/>
      <c r="BE53" s="98"/>
      <c r="BH53" s="442" t="str">
        <f t="shared" si="90"/>
        <v>A C1 D</v>
      </c>
      <c r="BI53" s="96">
        <f>STDEVA(AU53:AU55)</f>
        <v>2.9980794745372292</v>
      </c>
      <c r="BJ53" s="96">
        <f t="shared" ref="BJ53:BO53" si="104">STDEVA(AV53:AV55)</f>
        <v>2.2362634597160573</v>
      </c>
      <c r="BK53" s="96">
        <f t="shared" si="104"/>
        <v>1.3092796381156393</v>
      </c>
      <c r="BL53" s="96">
        <f t="shared" si="104"/>
        <v>0.16083804320379189</v>
      </c>
      <c r="BM53" s="96">
        <f t="shared" si="104"/>
        <v>0.27908495688834589</v>
      </c>
      <c r="BN53" s="96">
        <f t="shared" si="104"/>
        <v>9.0669597042012207</v>
      </c>
      <c r="BO53" s="96">
        <f t="shared" si="104"/>
        <v>3.1509661942814966</v>
      </c>
    </row>
    <row r="54" spans="1:67" ht="17" x14ac:dyDescent="0.35">
      <c r="A54" s="8"/>
      <c r="B54" s="8"/>
      <c r="C54" s="74">
        <v>0</v>
      </c>
      <c r="D54" s="439" t="s">
        <v>1465</v>
      </c>
      <c r="E54" s="76" t="e">
        <v>#DIV/0!</v>
      </c>
      <c r="F54" s="76" t="e">
        <v>#DIV/0!</v>
      </c>
      <c r="G54" s="76" t="e">
        <v>#DIV/0!</v>
      </c>
      <c r="H54" s="76" t="e">
        <v>#DIV/0!</v>
      </c>
      <c r="I54" s="76" t="e">
        <v>#DIV/0!</v>
      </c>
      <c r="J54" s="76" t="e">
        <v>#DIV/0!</v>
      </c>
      <c r="K54" s="76" t="e">
        <v>#DIV/0!</v>
      </c>
      <c r="L54" s="76" t="e">
        <v>#DIV/0!</v>
      </c>
      <c r="M54" s="76" t="e">
        <v>#DIV/0!</v>
      </c>
      <c r="N54" s="76" t="e">
        <v>#DIV/0!</v>
      </c>
      <c r="O54" s="76" t="e">
        <v>#DIV/0!</v>
      </c>
      <c r="P54" s="196" t="s">
        <v>108</v>
      </c>
      <c r="R54" s="442" t="str">
        <f>D68</f>
        <v>72 A2 C1 D</v>
      </c>
      <c r="S54" s="8">
        <f t="shared" ref="S54:X55" si="105">E68</f>
        <v>18681.400000000001</v>
      </c>
      <c r="T54" s="8">
        <f t="shared" si="105"/>
        <v>8089</v>
      </c>
      <c r="U54" s="8">
        <f t="shared" si="105"/>
        <v>7780.8</v>
      </c>
      <c r="V54" s="8">
        <f t="shared" si="105"/>
        <v>957.6</v>
      </c>
      <c r="W54" s="8">
        <f t="shared" si="105"/>
        <v>1280</v>
      </c>
      <c r="X54" s="8">
        <f t="shared" si="105"/>
        <v>50460.4</v>
      </c>
      <c r="Y54" s="8">
        <f t="shared" si="66"/>
        <v>87249.200000000012</v>
      </c>
      <c r="AA54" s="442" t="str">
        <f t="shared" si="60"/>
        <v>72 A2 C1 D</v>
      </c>
      <c r="AB54" s="96">
        <f t="shared" si="67"/>
        <v>934.07000000000016</v>
      </c>
      <c r="AC54" s="96">
        <f t="shared" si="67"/>
        <v>404.45000000000005</v>
      </c>
      <c r="AD54" s="96">
        <f t="shared" si="67"/>
        <v>389.04</v>
      </c>
      <c r="AE54" s="96">
        <f t="shared" si="67"/>
        <v>47.88</v>
      </c>
      <c r="AF54" s="96">
        <f t="shared" si="67"/>
        <v>64</v>
      </c>
      <c r="AG54" s="96">
        <f t="shared" si="67"/>
        <v>2523.0200000000004</v>
      </c>
      <c r="AH54" s="104">
        <f t="shared" si="68"/>
        <v>4314.5800000000008</v>
      </c>
      <c r="AI54" s="96">
        <f>STDEVA(AH53:AH55)</f>
        <v>656.9083554296858</v>
      </c>
      <c r="AJ54" s="96"/>
      <c r="AK54" s="442" t="str">
        <f t="shared" si="69"/>
        <v>72 A2 C1 D</v>
      </c>
      <c r="AL54" s="96">
        <f t="shared" si="103"/>
        <v>9901.8021201413449</v>
      </c>
      <c r="AM54" s="96">
        <f t="shared" si="103"/>
        <v>4287.4558303886924</v>
      </c>
      <c r="AN54" s="96">
        <f t="shared" si="103"/>
        <v>4124.0989399293285</v>
      </c>
      <c r="AO54" s="96">
        <f t="shared" si="103"/>
        <v>507.56183745583041</v>
      </c>
      <c r="AP54" s="96">
        <f t="shared" si="103"/>
        <v>678.44522968197873</v>
      </c>
      <c r="AQ54" s="96">
        <f t="shared" si="103"/>
        <v>26745.795053003538</v>
      </c>
      <c r="AR54" s="104">
        <f t="shared" si="103"/>
        <v>45737.597173144881</v>
      </c>
      <c r="AS54" s="96"/>
      <c r="AT54" s="442" t="str">
        <f t="shared" si="63"/>
        <v>72 A2 C1 D</v>
      </c>
      <c r="AU54" s="96">
        <f t="shared" si="64"/>
        <v>23.072249880911407</v>
      </c>
      <c r="AV54" s="96">
        <f t="shared" si="64"/>
        <v>15.544397905839652</v>
      </c>
      <c r="AW54" s="96">
        <f t="shared" si="64"/>
        <v>9.0954178629574134</v>
      </c>
      <c r="AX54" s="96">
        <f t="shared" si="64"/>
        <v>2.1506857519314844</v>
      </c>
      <c r="AY54" s="96">
        <f t="shared" si="64"/>
        <v>2.6149363256194982</v>
      </c>
      <c r="AZ54" s="96">
        <f t="shared" si="64"/>
        <v>48.327069497127091</v>
      </c>
      <c r="BA54" s="104">
        <f t="shared" si="64"/>
        <v>20.721116975420983</v>
      </c>
      <c r="BB54" s="104">
        <f>AVERAGE(BA53:BA55)</f>
        <v>17.231840842679961</v>
      </c>
      <c r="BC54" s="96">
        <f t="shared" si="77"/>
        <v>3.1509661942814966</v>
      </c>
      <c r="BD54" s="98">
        <f>AVERAGE(BB54,BB57,BB60)</f>
        <v>14.59373668347598</v>
      </c>
      <c r="BE54" s="98">
        <f t="shared" ref="BE54" si="106">STDEVA(BB54,BB57,BB60)</f>
        <v>2.3082416853688499</v>
      </c>
      <c r="BH54" s="442" t="str">
        <f t="shared" si="90"/>
        <v>A C2 D</v>
      </c>
      <c r="BI54" s="96">
        <f>STDEVA(AU56:AU58)</f>
        <v>1.2479480163296011</v>
      </c>
      <c r="BJ54" s="96">
        <f t="shared" ref="BJ54:BO54" si="107">STDEVA(AV56:AV58)</f>
        <v>1.6291974865335017</v>
      </c>
      <c r="BK54" s="96">
        <f t="shared" si="107"/>
        <v>2.0863624785051225</v>
      </c>
      <c r="BL54" s="96">
        <f t="shared" si="107"/>
        <v>0.26989168119734791</v>
      </c>
      <c r="BM54" s="96">
        <f t="shared" si="107"/>
        <v>0.29623083597199806</v>
      </c>
      <c r="BN54" s="96">
        <f t="shared" si="107"/>
        <v>2.4305872786465126</v>
      </c>
      <c r="BO54" s="96">
        <f t="shared" si="107"/>
        <v>1.2715965107943623</v>
      </c>
    </row>
    <row r="55" spans="1:67" ht="17.5" thickBot="1" x14ac:dyDescent="0.4">
      <c r="A55" s="8"/>
      <c r="B55" s="8"/>
      <c r="C55" s="74">
        <v>0</v>
      </c>
      <c r="D55" s="439" t="s">
        <v>252</v>
      </c>
      <c r="E55" s="76" t="e">
        <v>#DIV/0!</v>
      </c>
      <c r="F55" s="76" t="e">
        <v>#DIV/0!</v>
      </c>
      <c r="G55" s="76" t="e">
        <v>#DIV/0!</v>
      </c>
      <c r="H55" s="76" t="e">
        <v>#DIV/0!</v>
      </c>
      <c r="I55" s="76" t="e">
        <v>#DIV/0!</v>
      </c>
      <c r="J55" s="76" t="e">
        <v>#DIV/0!</v>
      </c>
      <c r="K55" s="76" t="e">
        <v>#DIV/0!</v>
      </c>
      <c r="L55" s="76" t="e">
        <v>#DIV/0!</v>
      </c>
      <c r="M55" s="76" t="e">
        <v>#DIV/0!</v>
      </c>
      <c r="N55" s="76" t="e">
        <v>#DIV/0!</v>
      </c>
      <c r="O55" s="76" t="e">
        <v>#DIV/0!</v>
      </c>
      <c r="P55" s="196" t="s">
        <v>108</v>
      </c>
      <c r="R55" s="444" t="str">
        <f>D69</f>
        <v>82 A3 C1 D</v>
      </c>
      <c r="S55" s="106">
        <f t="shared" si="105"/>
        <v>15237.2</v>
      </c>
      <c r="T55" s="106">
        <f t="shared" si="105"/>
        <v>7105.6</v>
      </c>
      <c r="U55" s="106">
        <f t="shared" si="105"/>
        <v>5721.4</v>
      </c>
      <c r="V55" s="106">
        <f t="shared" si="105"/>
        <v>1020.2</v>
      </c>
      <c r="W55" s="106">
        <f t="shared" si="105"/>
        <v>1158.5999999999999</v>
      </c>
      <c r="X55" s="106">
        <f t="shared" si="105"/>
        <v>31488.6</v>
      </c>
      <c r="Y55" s="106">
        <f t="shared" si="66"/>
        <v>61731.600000000006</v>
      </c>
      <c r="AA55" s="444" t="str">
        <f t="shared" si="60"/>
        <v>82 A3 C1 D</v>
      </c>
      <c r="AB55" s="107">
        <f t="shared" si="67"/>
        <v>761.86000000000013</v>
      </c>
      <c r="AC55" s="107">
        <f t="shared" si="67"/>
        <v>355.28000000000003</v>
      </c>
      <c r="AD55" s="107">
        <f t="shared" si="67"/>
        <v>286.07</v>
      </c>
      <c r="AE55" s="107">
        <f t="shared" si="67"/>
        <v>51.010000000000005</v>
      </c>
      <c r="AF55" s="107">
        <f t="shared" si="67"/>
        <v>57.93</v>
      </c>
      <c r="AG55" s="107">
        <f t="shared" si="67"/>
        <v>1574.43</v>
      </c>
      <c r="AH55" s="152">
        <f t="shared" si="68"/>
        <v>3035.57</v>
      </c>
      <c r="AI55" s="96"/>
      <c r="AJ55" s="96"/>
      <c r="AK55" s="442" t="str">
        <f t="shared" si="69"/>
        <v>82 A3 C1 D</v>
      </c>
      <c r="AL55" s="96">
        <f t="shared" si="103"/>
        <v>8076.2544169611319</v>
      </c>
      <c r="AM55" s="96">
        <f t="shared" si="103"/>
        <v>3766.2190812720851</v>
      </c>
      <c r="AN55" s="96">
        <f t="shared" si="103"/>
        <v>3032.5441696113071</v>
      </c>
      <c r="AO55" s="96">
        <f t="shared" si="103"/>
        <v>540.74204946996474</v>
      </c>
      <c r="AP55" s="96">
        <f t="shared" si="103"/>
        <v>614.09893992932859</v>
      </c>
      <c r="AQ55" s="96">
        <f t="shared" si="103"/>
        <v>16690.070671378093</v>
      </c>
      <c r="AR55" s="104">
        <f t="shared" si="103"/>
        <v>32179.187279151942</v>
      </c>
      <c r="AS55" s="96"/>
      <c r="AT55" s="444" t="str">
        <f t="shared" si="63"/>
        <v>82 A3 C1 D</v>
      </c>
      <c r="AU55" s="107">
        <f t="shared" si="64"/>
        <v>18.820678830342221</v>
      </c>
      <c r="AV55" s="107">
        <f t="shared" si="64"/>
        <v>13.67977204589716</v>
      </c>
      <c r="AW55" s="107">
        <f t="shared" si="64"/>
        <v>6.6869772207526061</v>
      </c>
      <c r="AX55" s="107">
        <f t="shared" si="64"/>
        <v>2.2966517000355271</v>
      </c>
      <c r="AY55" s="107">
        <f t="shared" si="64"/>
        <v>2.3719725139990597</v>
      </c>
      <c r="AZ55" s="107">
        <f t="shared" si="64"/>
        <v>30.200510767147797</v>
      </c>
      <c r="BA55" s="152">
        <f t="shared" si="64"/>
        <v>14.59428508154817</v>
      </c>
      <c r="BB55" s="104"/>
      <c r="BC55" s="96"/>
      <c r="BH55" s="443" t="str">
        <f t="shared" si="90"/>
        <v>A C3 D</v>
      </c>
      <c r="BI55" s="263">
        <f>STDEVA(AU59:AU61)</f>
        <v>4.6587629116705296</v>
      </c>
      <c r="BJ55" s="263">
        <f t="shared" ref="BJ55:BO55" si="108">STDEVA(AV59:AV61)</f>
        <v>4.3848363426663486</v>
      </c>
      <c r="BK55" s="263">
        <f t="shared" si="108"/>
        <v>2.6214851356795283</v>
      </c>
      <c r="BL55" s="263">
        <f t="shared" si="108"/>
        <v>1.1500535883904677</v>
      </c>
      <c r="BM55" s="263">
        <f t="shared" si="108"/>
        <v>1.2314054644000634</v>
      </c>
      <c r="BN55" s="263">
        <f t="shared" si="108"/>
        <v>4.6832233089732949</v>
      </c>
      <c r="BO55" s="263">
        <f t="shared" si="108"/>
        <v>3.2357956099139122</v>
      </c>
    </row>
    <row r="56" spans="1:67" ht="17" x14ac:dyDescent="0.35">
      <c r="A56" s="8">
        <v>5</v>
      </c>
      <c r="B56" s="8">
        <v>10</v>
      </c>
      <c r="C56" s="74">
        <v>0</v>
      </c>
      <c r="D56" s="439" t="s">
        <v>2113</v>
      </c>
      <c r="E56" s="76">
        <v>483.6</v>
      </c>
      <c r="F56" s="76">
        <v>137</v>
      </c>
      <c r="G56" s="76">
        <v>372.8</v>
      </c>
      <c r="H56" s="76">
        <v>104.8</v>
      </c>
      <c r="I56" s="76">
        <v>104.8</v>
      </c>
      <c r="J56" s="76">
        <v>103.8</v>
      </c>
      <c r="K56" s="76">
        <v>727.4</v>
      </c>
      <c r="L56" s="76">
        <v>510.2</v>
      </c>
      <c r="M56" s="76">
        <v>595.20000000000005</v>
      </c>
      <c r="N56" s="76">
        <v>694.6</v>
      </c>
      <c r="O56" s="76">
        <v>484.8</v>
      </c>
      <c r="P56" s="196" t="s">
        <v>319</v>
      </c>
      <c r="R56" s="442" t="str">
        <f>D80</f>
        <v>64 A1 C2 D</v>
      </c>
      <c r="S56" s="8">
        <f t="shared" ref="S56:X58" si="109">E80</f>
        <v>24412.2</v>
      </c>
      <c r="T56" s="8">
        <f t="shared" si="109"/>
        <v>10406.4</v>
      </c>
      <c r="U56" s="8">
        <f t="shared" si="109"/>
        <v>11533</v>
      </c>
      <c r="V56" s="8">
        <f t="shared" si="109"/>
        <v>1591.2</v>
      </c>
      <c r="W56" s="8">
        <f t="shared" si="109"/>
        <v>1863.6</v>
      </c>
      <c r="X56" s="8">
        <f t="shared" si="109"/>
        <v>46974.6</v>
      </c>
      <c r="Y56" s="8">
        <f t="shared" si="66"/>
        <v>96781</v>
      </c>
      <c r="AA56" s="442" t="str">
        <f t="shared" si="60"/>
        <v>64 A1 C2 D</v>
      </c>
      <c r="AB56" s="96">
        <f t="shared" si="67"/>
        <v>1220.6100000000001</v>
      </c>
      <c r="AC56" s="96">
        <f t="shared" si="67"/>
        <v>520.32000000000005</v>
      </c>
      <c r="AD56" s="96">
        <f t="shared" si="67"/>
        <v>576.65</v>
      </c>
      <c r="AE56" s="96">
        <f t="shared" si="67"/>
        <v>79.56</v>
      </c>
      <c r="AF56" s="96">
        <f t="shared" si="67"/>
        <v>93.18</v>
      </c>
      <c r="AG56" s="96">
        <f t="shared" si="67"/>
        <v>2348.73</v>
      </c>
      <c r="AH56" s="104">
        <f t="shared" si="68"/>
        <v>4759.49</v>
      </c>
      <c r="AI56" s="96">
        <f>AVERAGE(AH56:AH58)</f>
        <v>5005.28</v>
      </c>
      <c r="AJ56" s="96"/>
      <c r="AK56" s="442" t="str">
        <f t="shared" si="69"/>
        <v>64 A1 C2 D</v>
      </c>
      <c r="AL56" s="96">
        <f t="shared" ref="AL56:AR58" si="110">AB56/$AW$27</f>
        <v>14706.144578313253</v>
      </c>
      <c r="AM56" s="96">
        <f t="shared" si="110"/>
        <v>6268.9156626506028</v>
      </c>
      <c r="AN56" s="96">
        <f t="shared" si="110"/>
        <v>6947.5903614457829</v>
      </c>
      <c r="AO56" s="96">
        <f t="shared" si="110"/>
        <v>958.5542168674699</v>
      </c>
      <c r="AP56" s="96">
        <f t="shared" si="110"/>
        <v>1122.6506024096386</v>
      </c>
      <c r="AQ56" s="96">
        <f t="shared" si="110"/>
        <v>28297.951807228914</v>
      </c>
      <c r="AR56" s="104">
        <f t="shared" si="110"/>
        <v>57343.25301204819</v>
      </c>
      <c r="AS56" s="96"/>
      <c r="AT56" s="442" t="str">
        <f t="shared" si="63"/>
        <v>64 A1 C2 D</v>
      </c>
      <c r="AU56" s="96">
        <f t="shared" si="64"/>
        <v>16.121566876186911</v>
      </c>
      <c r="AV56" s="96">
        <f t="shared" si="64"/>
        <v>10.65794500190996</v>
      </c>
      <c r="AW56" s="96">
        <f t="shared" si="64"/>
        <v>7.241307030404986</v>
      </c>
      <c r="AX56" s="96">
        <f t="shared" si="64"/>
        <v>1.9072507865343895</v>
      </c>
      <c r="AY56" s="96">
        <f t="shared" si="64"/>
        <v>2.0320143757168876</v>
      </c>
      <c r="AZ56" s="96">
        <f t="shared" si="64"/>
        <v>24.251310646672898</v>
      </c>
      <c r="BA56" s="104">
        <f t="shared" si="64"/>
        <v>12.248219532693435</v>
      </c>
      <c r="BB56" s="104"/>
      <c r="BC56" s="96"/>
    </row>
    <row r="57" spans="1:67" ht="17" x14ac:dyDescent="0.35">
      <c r="A57" s="8">
        <v>5</v>
      </c>
      <c r="B57" s="8">
        <v>10</v>
      </c>
      <c r="C57" s="74">
        <v>0</v>
      </c>
      <c r="D57" s="439" t="s">
        <v>2114</v>
      </c>
      <c r="E57" s="76">
        <v>424.6</v>
      </c>
      <c r="F57" s="76">
        <v>169.6</v>
      </c>
      <c r="G57" s="76">
        <v>187.8</v>
      </c>
      <c r="H57" s="76">
        <v>128.6</v>
      </c>
      <c r="I57" s="76">
        <v>128.6</v>
      </c>
      <c r="J57" s="76">
        <v>0</v>
      </c>
      <c r="K57" s="76">
        <v>714.6</v>
      </c>
      <c r="L57" s="76">
        <v>520.6</v>
      </c>
      <c r="M57" s="76">
        <v>592.6</v>
      </c>
      <c r="N57" s="76">
        <v>662</v>
      </c>
      <c r="O57" s="76">
        <v>508.8</v>
      </c>
      <c r="P57" s="196" t="s">
        <v>525</v>
      </c>
      <c r="R57" s="442" t="str">
        <f>D81</f>
        <v>74 A2 C2 D</v>
      </c>
      <c r="S57" s="8">
        <f t="shared" si="109"/>
        <v>21423.8</v>
      </c>
      <c r="T57" s="8">
        <f t="shared" si="109"/>
        <v>8753.2000000000007</v>
      </c>
      <c r="U57" s="8">
        <f t="shared" si="109"/>
        <v>14983</v>
      </c>
      <c r="V57" s="8">
        <f t="shared" si="109"/>
        <v>1423.4</v>
      </c>
      <c r="W57" s="8">
        <f t="shared" si="109"/>
        <v>1655.2</v>
      </c>
      <c r="X57" s="8">
        <f t="shared" si="109"/>
        <v>47838.8</v>
      </c>
      <c r="Y57" s="8">
        <f t="shared" si="66"/>
        <v>96077.4</v>
      </c>
      <c r="AA57" s="442" t="str">
        <f t="shared" si="60"/>
        <v>74 A2 C2 D</v>
      </c>
      <c r="AB57" s="96">
        <f t="shared" si="67"/>
        <v>1071.19</v>
      </c>
      <c r="AC57" s="96">
        <f t="shared" si="67"/>
        <v>437.66000000000008</v>
      </c>
      <c r="AD57" s="96">
        <f t="shared" si="67"/>
        <v>749.15000000000009</v>
      </c>
      <c r="AE57" s="96">
        <f t="shared" si="67"/>
        <v>71.17</v>
      </c>
      <c r="AF57" s="96">
        <f t="shared" si="67"/>
        <v>82.76</v>
      </c>
      <c r="AG57" s="96">
        <f t="shared" si="67"/>
        <v>2391.94</v>
      </c>
      <c r="AH57" s="104">
        <f t="shared" si="68"/>
        <v>4732.7000000000007</v>
      </c>
      <c r="AI57" s="96">
        <f>STDEVA(AH56:AH58)</f>
        <v>449.12138526238056</v>
      </c>
      <c r="AJ57" s="96"/>
      <c r="AK57" s="442" t="str">
        <f t="shared" si="69"/>
        <v>74 A2 C2 D</v>
      </c>
      <c r="AL57" s="96">
        <f t="shared" si="110"/>
        <v>12905.903614457831</v>
      </c>
      <c r="AM57" s="96">
        <f t="shared" si="110"/>
        <v>5273.0120481927715</v>
      </c>
      <c r="AN57" s="96">
        <f t="shared" si="110"/>
        <v>9025.9036144578313</v>
      </c>
      <c r="AO57" s="96">
        <f t="shared" si="110"/>
        <v>857.46987951807228</v>
      </c>
      <c r="AP57" s="96">
        <f t="shared" si="110"/>
        <v>997.10843373493981</v>
      </c>
      <c r="AQ57" s="96">
        <f t="shared" si="110"/>
        <v>28818.554216867469</v>
      </c>
      <c r="AR57" s="104">
        <f t="shared" si="110"/>
        <v>57020.481927710847</v>
      </c>
      <c r="AS57" s="96"/>
      <c r="AT57" s="442" t="str">
        <f t="shared" si="63"/>
        <v>74 A2 C2 D</v>
      </c>
      <c r="AU57" s="96">
        <f t="shared" si="64"/>
        <v>14.172867964850585</v>
      </c>
      <c r="AV57" s="96">
        <f t="shared" si="64"/>
        <v>8.9837430707493802</v>
      </c>
      <c r="AW57" s="96">
        <f t="shared" si="64"/>
        <v>9.3996891072187427</v>
      </c>
      <c r="AX57" s="96">
        <f t="shared" si="64"/>
        <v>1.7083696007595395</v>
      </c>
      <c r="AY57" s="96">
        <f t="shared" si="64"/>
        <v>1.8069440946198156</v>
      </c>
      <c r="AZ57" s="96">
        <f t="shared" si="64"/>
        <v>24.594363387217811</v>
      </c>
      <c r="BA57" s="104">
        <f t="shared" si="64"/>
        <v>12.175307808623218</v>
      </c>
      <c r="BB57" s="104">
        <f t="shared" ref="BB57:BB60" si="111">AVERAGE(BA56:BA58)</f>
        <v>12.945618482908378</v>
      </c>
      <c r="BC57" s="96">
        <f t="shared" si="77"/>
        <v>1.2715965107943623</v>
      </c>
    </row>
    <row r="58" spans="1:67" ht="17" x14ac:dyDescent="0.35">
      <c r="A58" s="8">
        <v>5</v>
      </c>
      <c r="B58" s="8">
        <v>10</v>
      </c>
      <c r="C58" s="74">
        <v>0</v>
      </c>
      <c r="D58" s="439" t="s">
        <v>2115</v>
      </c>
      <c r="E58" s="76">
        <v>1255.2</v>
      </c>
      <c r="F58" s="76">
        <v>300</v>
      </c>
      <c r="G58" s="76">
        <v>2050.6</v>
      </c>
      <c r="H58" s="76">
        <v>356.4</v>
      </c>
      <c r="I58" s="76">
        <v>381.2</v>
      </c>
      <c r="J58" s="76">
        <v>3228.2</v>
      </c>
      <c r="K58" s="76">
        <v>562</v>
      </c>
      <c r="L58" s="76">
        <v>508.4</v>
      </c>
      <c r="M58" s="76">
        <v>596.4</v>
      </c>
      <c r="N58" s="76">
        <v>677.6</v>
      </c>
      <c r="O58" s="76">
        <v>516.4</v>
      </c>
      <c r="P58" s="196" t="s">
        <v>319</v>
      </c>
      <c r="R58" s="444" t="str">
        <f>D82</f>
        <v>84 A3 C2 D</v>
      </c>
      <c r="S58" s="106">
        <f t="shared" si="109"/>
        <v>24840.400000000001</v>
      </c>
      <c r="T58" s="106">
        <f t="shared" si="109"/>
        <v>11915.8</v>
      </c>
      <c r="U58" s="106">
        <f t="shared" si="109"/>
        <v>17863.2</v>
      </c>
      <c r="V58" s="106">
        <f t="shared" si="109"/>
        <v>1864.2</v>
      </c>
      <c r="W58" s="106">
        <f t="shared" si="109"/>
        <v>2188.6</v>
      </c>
      <c r="X58" s="106">
        <f t="shared" si="109"/>
        <v>53665</v>
      </c>
      <c r="Y58" s="106">
        <f t="shared" si="66"/>
        <v>112337.19999999998</v>
      </c>
      <c r="AA58" s="444" t="str">
        <f t="shared" si="60"/>
        <v>84 A3 C2 D</v>
      </c>
      <c r="AB58" s="107">
        <f t="shared" si="67"/>
        <v>1242.0200000000002</v>
      </c>
      <c r="AC58" s="107">
        <f t="shared" si="67"/>
        <v>595.79</v>
      </c>
      <c r="AD58" s="107">
        <f t="shared" si="67"/>
        <v>893.16000000000008</v>
      </c>
      <c r="AE58" s="107">
        <f t="shared" si="67"/>
        <v>93.210000000000008</v>
      </c>
      <c r="AF58" s="107">
        <f t="shared" si="67"/>
        <v>109.43</v>
      </c>
      <c r="AG58" s="107">
        <f t="shared" si="67"/>
        <v>2683.25</v>
      </c>
      <c r="AH58" s="152">
        <f t="shared" si="68"/>
        <v>5523.65</v>
      </c>
      <c r="AJ58" s="96"/>
      <c r="AK58" s="442" t="str">
        <f t="shared" si="69"/>
        <v>84 A3 C2 D</v>
      </c>
      <c r="AL58" s="96">
        <f t="shared" si="110"/>
        <v>14964.096385542171</v>
      </c>
      <c r="AM58" s="96">
        <f t="shared" si="110"/>
        <v>7178.1927710843365</v>
      </c>
      <c r="AN58" s="96">
        <f t="shared" si="110"/>
        <v>10760.963855421687</v>
      </c>
      <c r="AO58" s="96">
        <f t="shared" si="110"/>
        <v>1123.0120481927711</v>
      </c>
      <c r="AP58" s="96">
        <f t="shared" si="110"/>
        <v>1318.433734939759</v>
      </c>
      <c r="AQ58" s="96">
        <f t="shared" si="110"/>
        <v>32328.313253012046</v>
      </c>
      <c r="AR58" s="104">
        <f t="shared" si="110"/>
        <v>66549.999999999985</v>
      </c>
      <c r="AS58" s="96"/>
      <c r="AT58" s="444" t="str">
        <f t="shared" si="63"/>
        <v>84 A3 C2 D</v>
      </c>
      <c r="AU58" s="107">
        <f t="shared" si="64"/>
        <v>16.497792175613935</v>
      </c>
      <c r="AV58" s="107">
        <f t="shared" si="64"/>
        <v>12.241719760247575</v>
      </c>
      <c r="AW58" s="107">
        <f t="shared" si="64"/>
        <v>11.413193540889409</v>
      </c>
      <c r="AX58" s="107">
        <f t="shared" si="64"/>
        <v>2.2423896043387144</v>
      </c>
      <c r="AY58" s="107">
        <f t="shared" si="64"/>
        <v>2.3941008222955853</v>
      </c>
      <c r="AZ58" s="107">
        <f t="shared" si="64"/>
        <v>28.622241697404032</v>
      </c>
      <c r="BA58" s="152">
        <f t="shared" si="64"/>
        <v>14.41332810740848</v>
      </c>
      <c r="BB58" s="104"/>
      <c r="BC58" s="96"/>
    </row>
    <row r="59" spans="1:67" ht="17" x14ac:dyDescent="0.35">
      <c r="A59" s="8">
        <v>5</v>
      </c>
      <c r="B59" s="8">
        <v>10</v>
      </c>
      <c r="C59" s="74">
        <v>0</v>
      </c>
      <c r="D59" s="439" t="s">
        <v>542</v>
      </c>
      <c r="E59" s="76">
        <v>2872</v>
      </c>
      <c r="F59" s="76">
        <v>1262</v>
      </c>
      <c r="G59" s="76">
        <v>11211.2</v>
      </c>
      <c r="H59" s="76">
        <v>779</v>
      </c>
      <c r="I59" s="76">
        <v>898.8</v>
      </c>
      <c r="J59" s="76">
        <v>33950.800000000003</v>
      </c>
      <c r="K59" s="76">
        <v>524.79999999999995</v>
      </c>
      <c r="L59" s="76">
        <v>520.4</v>
      </c>
      <c r="M59" s="76">
        <v>614.79999999999995</v>
      </c>
      <c r="N59" s="76">
        <v>386.6</v>
      </c>
      <c r="O59" s="76">
        <v>500.6</v>
      </c>
      <c r="P59" s="196" t="s">
        <v>319</v>
      </c>
      <c r="R59" s="442" t="str">
        <f>D89</f>
        <v>66 A1 C3 D</v>
      </c>
      <c r="S59" s="8">
        <f t="shared" ref="S59:X59" si="112">E89</f>
        <v>32775</v>
      </c>
      <c r="T59" s="8">
        <f t="shared" si="112"/>
        <v>14326.2</v>
      </c>
      <c r="U59" s="8">
        <f t="shared" si="112"/>
        <v>21310.2</v>
      </c>
      <c r="V59" s="8">
        <f t="shared" si="112"/>
        <v>2409.6</v>
      </c>
      <c r="W59" s="8">
        <f t="shared" si="112"/>
        <v>2802</v>
      </c>
      <c r="X59" s="8">
        <f t="shared" si="112"/>
        <v>60476.6</v>
      </c>
      <c r="Y59" s="8">
        <f t="shared" si="66"/>
        <v>134099.6</v>
      </c>
      <c r="AA59" s="442" t="str">
        <f t="shared" si="60"/>
        <v>66 A1 C3 D</v>
      </c>
      <c r="AB59" s="96">
        <f t="shared" si="67"/>
        <v>1638.75</v>
      </c>
      <c r="AC59" s="96">
        <f t="shared" si="67"/>
        <v>716.31000000000006</v>
      </c>
      <c r="AD59" s="96">
        <f t="shared" si="67"/>
        <v>1065.51</v>
      </c>
      <c r="AE59" s="96">
        <f t="shared" si="67"/>
        <v>120.48</v>
      </c>
      <c r="AF59" s="96">
        <f t="shared" si="67"/>
        <v>140.1</v>
      </c>
      <c r="AG59" s="96">
        <f t="shared" si="67"/>
        <v>3023.83</v>
      </c>
      <c r="AH59" s="104">
        <f t="shared" si="68"/>
        <v>6584.5</v>
      </c>
      <c r="AI59" s="96">
        <f>AVERAGE(AH59:AH61)</f>
        <v>7301.29</v>
      </c>
      <c r="AJ59" s="96"/>
      <c r="AK59" s="442" t="str">
        <f t="shared" si="69"/>
        <v>66 A1 C3 D</v>
      </c>
      <c r="AL59" s="96">
        <f t="shared" ref="AL59:AR61" si="113">AB59/$AW$29</f>
        <v>22866.279069767439</v>
      </c>
      <c r="AM59" s="96">
        <f t="shared" si="113"/>
        <v>9995.0232558139542</v>
      </c>
      <c r="AN59" s="96">
        <f t="shared" si="113"/>
        <v>14867.581395348836</v>
      </c>
      <c r="AO59" s="96">
        <f t="shared" si="113"/>
        <v>1681.1162790697674</v>
      </c>
      <c r="AP59" s="96">
        <f t="shared" si="113"/>
        <v>1954.8837209302324</v>
      </c>
      <c r="AQ59" s="96">
        <f t="shared" si="113"/>
        <v>42192.976744186046</v>
      </c>
      <c r="AR59" s="104">
        <f t="shared" si="113"/>
        <v>91876.744186046504</v>
      </c>
      <c r="AS59" s="96"/>
      <c r="AT59" s="442" t="str">
        <f t="shared" si="63"/>
        <v>66 A1 C3 D</v>
      </c>
      <c r="AU59" s="96">
        <f t="shared" si="64"/>
        <v>15.603068372279832</v>
      </c>
      <c r="AV59" s="96">
        <f t="shared" si="64"/>
        <v>10.569031289705581</v>
      </c>
      <c r="AW59" s="96">
        <f t="shared" si="64"/>
        <v>9.6326889618109508</v>
      </c>
      <c r="AX59" s="96">
        <f t="shared" si="64"/>
        <v>2.0811295946825124</v>
      </c>
      <c r="AY59" s="96">
        <f t="shared" si="64"/>
        <v>2.2014185244690987</v>
      </c>
      <c r="AZ59" s="96">
        <f t="shared" si="64"/>
        <v>22.41704225072781</v>
      </c>
      <c r="BA59" s="104">
        <f t="shared" si="64"/>
        <v>12.197177190989121</v>
      </c>
      <c r="BB59" s="104"/>
      <c r="BC59" s="96"/>
    </row>
    <row r="60" spans="1:67" ht="17" x14ac:dyDescent="0.35">
      <c r="A60" s="8">
        <v>5</v>
      </c>
      <c r="B60" s="8">
        <v>10</v>
      </c>
      <c r="C60" s="74">
        <v>0</v>
      </c>
      <c r="D60" s="439" t="s">
        <v>543</v>
      </c>
      <c r="E60" s="76">
        <v>2735.8</v>
      </c>
      <c r="F60" s="76">
        <v>1175.4000000000001</v>
      </c>
      <c r="G60" s="76">
        <v>12940.6</v>
      </c>
      <c r="H60" s="76">
        <v>778.6</v>
      </c>
      <c r="I60" s="76">
        <v>849.8</v>
      </c>
      <c r="J60" s="76">
        <v>27933</v>
      </c>
      <c r="K60" s="76">
        <v>509.4</v>
      </c>
      <c r="L60" s="76">
        <v>548.6</v>
      </c>
      <c r="M60" s="76">
        <v>671.8</v>
      </c>
      <c r="N60" s="76">
        <v>411</v>
      </c>
      <c r="O60" s="76">
        <v>525.79999999999995</v>
      </c>
      <c r="P60" s="196" t="s">
        <v>319</v>
      </c>
      <c r="R60" s="442" t="str">
        <f>D92</f>
        <v>76 A2 C3 D</v>
      </c>
      <c r="S60" s="8">
        <f t="shared" ref="S60:X61" si="114">E92</f>
        <v>31873</v>
      </c>
      <c r="T60" s="8">
        <f t="shared" si="114"/>
        <v>13640.2</v>
      </c>
      <c r="U60" s="8">
        <f t="shared" si="114"/>
        <v>16535.599999999999</v>
      </c>
      <c r="V60" s="8">
        <f t="shared" si="114"/>
        <v>2169.4</v>
      </c>
      <c r="W60" s="8">
        <f t="shared" si="114"/>
        <v>2604.1999999999998</v>
      </c>
      <c r="X60" s="8">
        <f t="shared" si="114"/>
        <v>57503.4</v>
      </c>
      <c r="Y60" s="8">
        <f t="shared" si="66"/>
        <v>124325.79999999999</v>
      </c>
      <c r="AA60" s="442" t="str">
        <f t="shared" si="60"/>
        <v>76 A2 C3 D</v>
      </c>
      <c r="AB60" s="96">
        <f t="shared" si="67"/>
        <v>1593.65</v>
      </c>
      <c r="AC60" s="96">
        <f t="shared" si="67"/>
        <v>682.0100000000001</v>
      </c>
      <c r="AD60" s="96">
        <f t="shared" si="67"/>
        <v>826.78</v>
      </c>
      <c r="AE60" s="96">
        <f t="shared" si="67"/>
        <v>108.47000000000001</v>
      </c>
      <c r="AF60" s="96">
        <f t="shared" si="67"/>
        <v>130.21</v>
      </c>
      <c r="AG60" s="96">
        <f t="shared" si="67"/>
        <v>2875.17</v>
      </c>
      <c r="AH60" s="104">
        <f t="shared" si="68"/>
        <v>6107.8200000000006</v>
      </c>
      <c r="AI60" s="96">
        <f>STDEVA(AH59:AH61)</f>
        <v>1671.4143430938941</v>
      </c>
      <c r="AJ60" s="96"/>
      <c r="AK60" s="442" t="str">
        <f t="shared" si="69"/>
        <v>76 A2 C3 D</v>
      </c>
      <c r="AL60" s="96">
        <f t="shared" si="113"/>
        <v>22236.976744186046</v>
      </c>
      <c r="AM60" s="96">
        <f t="shared" si="113"/>
        <v>9516.4186046511641</v>
      </c>
      <c r="AN60" s="96">
        <f t="shared" si="113"/>
        <v>11536.465116279069</v>
      </c>
      <c r="AO60" s="96">
        <f t="shared" si="113"/>
        <v>1513.5348837209303</v>
      </c>
      <c r="AP60" s="96">
        <f t="shared" si="113"/>
        <v>1816.8837209302326</v>
      </c>
      <c r="AQ60" s="96">
        <f t="shared" si="113"/>
        <v>40118.651162790695</v>
      </c>
      <c r="AR60" s="104">
        <f t="shared" si="113"/>
        <v>85225.395348837221</v>
      </c>
      <c r="AS60" s="96"/>
      <c r="AT60" s="442" t="str">
        <f t="shared" si="63"/>
        <v>76 A2 C3 D</v>
      </c>
      <c r="AU60" s="96">
        <f t="shared" si="64"/>
        <v>15.186250896260475</v>
      </c>
      <c r="AV60" s="96">
        <f t="shared" si="64"/>
        <v>10.078416078732475</v>
      </c>
      <c r="AW60" s="96">
        <f t="shared" si="64"/>
        <v>7.4648299191946377</v>
      </c>
      <c r="AX60" s="96">
        <f t="shared" si="64"/>
        <v>1.8755658100967731</v>
      </c>
      <c r="AY60" s="96">
        <f t="shared" si="64"/>
        <v>2.0478950200447312</v>
      </c>
      <c r="AZ60" s="96">
        <f t="shared" si="64"/>
        <v>21.252146870243916</v>
      </c>
      <c r="BA60" s="104">
        <f t="shared" si="64"/>
        <v>11.309282265009047</v>
      </c>
      <c r="BB60" s="104">
        <f t="shared" si="111"/>
        <v>13.6037507248396</v>
      </c>
      <c r="BC60" s="96">
        <f>STDEVA(BA59:BA61)</f>
        <v>3.2357956099139122</v>
      </c>
    </row>
    <row r="61" spans="1:67" ht="17.5" thickBot="1" x14ac:dyDescent="0.4">
      <c r="A61" s="8">
        <v>5</v>
      </c>
      <c r="B61" s="8">
        <v>10</v>
      </c>
      <c r="C61" s="74">
        <v>0</v>
      </c>
      <c r="D61" s="439" t="s">
        <v>544</v>
      </c>
      <c r="E61" s="76">
        <v>2139</v>
      </c>
      <c r="F61" s="76">
        <v>961.6</v>
      </c>
      <c r="G61" s="76">
        <v>8899.7999999999993</v>
      </c>
      <c r="H61" s="76">
        <v>484.4</v>
      </c>
      <c r="I61" s="76">
        <v>592.79999999999995</v>
      </c>
      <c r="J61" s="76">
        <v>43453.4</v>
      </c>
      <c r="K61" s="76">
        <v>478</v>
      </c>
      <c r="L61" s="76">
        <v>553.20000000000005</v>
      </c>
      <c r="M61" s="76">
        <v>637</v>
      </c>
      <c r="N61" s="76">
        <v>434.2</v>
      </c>
      <c r="O61" s="76">
        <v>530.4</v>
      </c>
      <c r="P61" s="196" t="s">
        <v>319</v>
      </c>
      <c r="R61" s="443" t="str">
        <f>D93</f>
        <v>86 A3 C3 D</v>
      </c>
      <c r="S61" s="247">
        <f t="shared" si="114"/>
        <v>48928.6</v>
      </c>
      <c r="T61" s="247">
        <f t="shared" si="114"/>
        <v>24198.400000000001</v>
      </c>
      <c r="U61" s="247">
        <f t="shared" si="114"/>
        <v>27559.599999999999</v>
      </c>
      <c r="V61" s="247">
        <f t="shared" si="114"/>
        <v>4568.3999999999996</v>
      </c>
      <c r="W61" s="247">
        <f t="shared" si="114"/>
        <v>5392</v>
      </c>
      <c r="X61" s="247">
        <f t="shared" si="114"/>
        <v>78152.399999999994</v>
      </c>
      <c r="Y61" s="247">
        <f t="shared" si="66"/>
        <v>188799.4</v>
      </c>
      <c r="AA61" s="443" t="str">
        <f t="shared" si="60"/>
        <v>86 A3 C3 D</v>
      </c>
      <c r="AB61" s="263">
        <f t="shared" si="67"/>
        <v>2446.4299999999998</v>
      </c>
      <c r="AC61" s="263">
        <f t="shared" si="67"/>
        <v>1209.92</v>
      </c>
      <c r="AD61" s="263">
        <f t="shared" si="67"/>
        <v>1377.98</v>
      </c>
      <c r="AE61" s="263">
        <f t="shared" si="67"/>
        <v>228.42</v>
      </c>
      <c r="AF61" s="263">
        <f t="shared" si="67"/>
        <v>269.60000000000002</v>
      </c>
      <c r="AG61" s="263">
        <f t="shared" si="67"/>
        <v>3907.62</v>
      </c>
      <c r="AH61" s="265">
        <f t="shared" si="68"/>
        <v>9211.5499999999993</v>
      </c>
      <c r="AI61" s="96"/>
      <c r="AJ61" s="96"/>
      <c r="AK61" s="443" t="str">
        <f t="shared" si="69"/>
        <v>86 A3 C3 D</v>
      </c>
      <c r="AL61" s="263">
        <f t="shared" si="113"/>
        <v>34136.232558139534</v>
      </c>
      <c r="AM61" s="263">
        <f t="shared" si="113"/>
        <v>16882.60465116279</v>
      </c>
      <c r="AN61" s="263">
        <f t="shared" si="113"/>
        <v>19227.627906976744</v>
      </c>
      <c r="AO61" s="263">
        <f t="shared" si="113"/>
        <v>3187.2558139534881</v>
      </c>
      <c r="AP61" s="263">
        <f t="shared" si="113"/>
        <v>3761.8604651162791</v>
      </c>
      <c r="AQ61" s="263">
        <f t="shared" si="113"/>
        <v>54524.930232558138</v>
      </c>
      <c r="AR61" s="265">
        <f t="shared" si="113"/>
        <v>128533.25581395347</v>
      </c>
      <c r="AS61" s="96"/>
      <c r="AT61" s="443" t="str">
        <f t="shared" si="63"/>
        <v>86 A3 C3 D</v>
      </c>
      <c r="AU61" s="263">
        <f t="shared" si="64"/>
        <v>23.455795596107944</v>
      </c>
      <c r="AV61" s="263">
        <f t="shared" si="64"/>
        <v>17.906588696335103</v>
      </c>
      <c r="AW61" s="263">
        <f t="shared" si="64"/>
        <v>12.682987703223192</v>
      </c>
      <c r="AX61" s="263">
        <f t="shared" si="64"/>
        <v>3.9623278979459062</v>
      </c>
      <c r="AY61" s="263">
        <f t="shared" si="64"/>
        <v>4.2533655718476355</v>
      </c>
      <c r="AZ61" s="263">
        <f t="shared" si="64"/>
        <v>29.883197280804907</v>
      </c>
      <c r="BA61" s="265">
        <f t="shared" si="64"/>
        <v>17.304792718520627</v>
      </c>
      <c r="BB61" s="47"/>
    </row>
    <row r="62" spans="1:67" ht="17" x14ac:dyDescent="0.35">
      <c r="A62" s="8">
        <v>5</v>
      </c>
      <c r="B62" s="8">
        <v>10</v>
      </c>
      <c r="C62" s="74">
        <v>0</v>
      </c>
      <c r="D62" s="439" t="s">
        <v>545</v>
      </c>
      <c r="E62" s="76">
        <v>16273.8</v>
      </c>
      <c r="F62" s="76">
        <v>5146.2</v>
      </c>
      <c r="G62" s="76">
        <v>43681.2</v>
      </c>
      <c r="H62" s="76">
        <v>2978.4</v>
      </c>
      <c r="I62" s="76">
        <v>3558.8</v>
      </c>
      <c r="J62" s="76">
        <v>44704.4</v>
      </c>
      <c r="K62" s="76">
        <v>603</v>
      </c>
      <c r="L62" s="76">
        <v>512.20000000000005</v>
      </c>
      <c r="M62" s="76">
        <v>694.8</v>
      </c>
      <c r="N62" s="76">
        <v>391.8</v>
      </c>
      <c r="O62" s="76">
        <v>546.6</v>
      </c>
      <c r="P62" s="196" t="s">
        <v>319</v>
      </c>
      <c r="AA62" s="128" t="s">
        <v>664</v>
      </c>
      <c r="AB62" s="96">
        <f>AVERAGE(AB35:AB61)</f>
        <v>1081.4133333333334</v>
      </c>
      <c r="AC62" s="96">
        <f t="shared" ref="AC62:AG62" si="115">AVERAGE(AC35:AC61)</f>
        <v>445.19407407407408</v>
      </c>
      <c r="AD62" s="96">
        <f t="shared" si="115"/>
        <v>1741.5792592592597</v>
      </c>
      <c r="AE62" s="96">
        <f t="shared" si="115"/>
        <v>186.81000000000003</v>
      </c>
      <c r="AF62" s="96">
        <f t="shared" si="115"/>
        <v>224.63555555555561</v>
      </c>
      <c r="AG62" s="96">
        <f t="shared" si="115"/>
        <v>2730.2855555555552</v>
      </c>
      <c r="AH62" s="96"/>
      <c r="AI62" s="96"/>
      <c r="AJ62" s="96"/>
      <c r="AK62" s="128" t="s">
        <v>664</v>
      </c>
      <c r="AL62" s="96">
        <f>AVERAGE(AL35:AL61)</f>
        <v>14756.942404112991</v>
      </c>
      <c r="AM62" s="96">
        <f t="shared" ref="AM62:AQ62" si="116">AVERAGE(AM35:AM61)</f>
        <v>6134.1184832472518</v>
      </c>
      <c r="AN62" s="96">
        <f t="shared" si="116"/>
        <v>24592.577153571943</v>
      </c>
      <c r="AO62" s="96">
        <f t="shared" si="116"/>
        <v>2705.6592916778927</v>
      </c>
      <c r="AP62" s="96">
        <f t="shared" si="116"/>
        <v>3252.5520565650058</v>
      </c>
      <c r="AQ62" s="96">
        <f t="shared" si="116"/>
        <v>37305.526564944244</v>
      </c>
      <c r="AR62" s="96"/>
      <c r="AS62" s="96"/>
      <c r="AT62" s="8" t="s">
        <v>664</v>
      </c>
      <c r="AU62" s="96">
        <f t="shared" ref="AU62:BA62" si="117">AVERAGE(AU35:AU61)</f>
        <v>15.050920753360598</v>
      </c>
      <c r="AV62" s="96">
        <f t="shared" si="117"/>
        <v>9.4979711563809719</v>
      </c>
      <c r="AW62" s="96">
        <f t="shared" si="117"/>
        <v>23.663968552606025</v>
      </c>
      <c r="AX62" s="96">
        <f t="shared" si="117"/>
        <v>4.5887891024989793</v>
      </c>
      <c r="AY62" s="96">
        <f t="shared" si="117"/>
        <v>5.0198547134373808</v>
      </c>
      <c r="AZ62" s="96">
        <f t="shared" si="117"/>
        <v>32.821604240341273</v>
      </c>
      <c r="BA62" s="96">
        <f t="shared" si="117"/>
        <v>17.82429825999662</v>
      </c>
    </row>
    <row r="63" spans="1:67" ht="17" x14ac:dyDescent="0.35">
      <c r="A63" s="8">
        <v>5</v>
      </c>
      <c r="B63" s="8">
        <v>10</v>
      </c>
      <c r="C63" s="74">
        <v>0</v>
      </c>
      <c r="D63" s="439" t="s">
        <v>546</v>
      </c>
      <c r="E63" s="76">
        <v>18894.8</v>
      </c>
      <c r="F63" s="76">
        <v>6353.2</v>
      </c>
      <c r="G63" s="76">
        <v>34277.199999999997</v>
      </c>
      <c r="H63" s="76">
        <v>3326.2</v>
      </c>
      <c r="I63" s="76">
        <v>4038.8</v>
      </c>
      <c r="J63" s="76">
        <v>35480.199999999997</v>
      </c>
      <c r="K63" s="76">
        <v>524.20000000000005</v>
      </c>
      <c r="L63" s="76">
        <v>493.4</v>
      </c>
      <c r="M63" s="76">
        <v>662.4</v>
      </c>
      <c r="N63" s="76">
        <v>421.6</v>
      </c>
      <c r="O63" s="76">
        <v>527.79999999999995</v>
      </c>
      <c r="P63" s="196" t="s">
        <v>319</v>
      </c>
      <c r="AA63" s="128" t="s">
        <v>270</v>
      </c>
      <c r="AB63" s="96">
        <f>STDEVA(AB35:AB61)</f>
        <v>578.28707204985983</v>
      </c>
      <c r="AC63" s="96">
        <f t="shared" ref="AC63:AG63" si="118">STDEVA(AC35:AC61)</f>
        <v>261.69267370567542</v>
      </c>
      <c r="AD63" s="96">
        <f t="shared" si="118"/>
        <v>1221.8868987315223</v>
      </c>
      <c r="AE63" s="96">
        <f t="shared" si="118"/>
        <v>148.91933448889503</v>
      </c>
      <c r="AF63" s="96">
        <f t="shared" si="118"/>
        <v>178.24163772235912</v>
      </c>
      <c r="AG63" s="96">
        <f t="shared" si="118"/>
        <v>1555.7848444838519</v>
      </c>
      <c r="AH63" s="96"/>
      <c r="AI63" s="96"/>
      <c r="AJ63" s="96"/>
      <c r="AK63" s="128" t="s">
        <v>270</v>
      </c>
      <c r="AL63" s="96">
        <f>STDEVA(AL35:AL61)</f>
        <v>9237.8742407224472</v>
      </c>
      <c r="AM63" s="96">
        <f t="shared" ref="AM63:AQ63" si="119">STDEVA(AM35:AM61)</f>
        <v>4260.0999367069962</v>
      </c>
      <c r="AN63" s="96">
        <f t="shared" si="119"/>
        <v>20608.220370864128</v>
      </c>
      <c r="AO63" s="96">
        <f t="shared" si="119"/>
        <v>2667.9961054322739</v>
      </c>
      <c r="AP63" s="96">
        <f t="shared" si="119"/>
        <v>3184.1418863862264</v>
      </c>
      <c r="AQ63" s="96">
        <f t="shared" si="119"/>
        <v>28312.226052907601</v>
      </c>
      <c r="AR63" s="96"/>
      <c r="AS63" s="96"/>
      <c r="AT63" s="8" t="s">
        <v>270</v>
      </c>
      <c r="AU63" s="96">
        <f t="shared" ref="AU63:BA63" si="120">STDEVA(AU35:AU61)</f>
        <v>6.1645591406391036</v>
      </c>
      <c r="AV63" s="96">
        <f t="shared" si="120"/>
        <v>4.0052301338643908</v>
      </c>
      <c r="AW63" s="96">
        <f t="shared" si="120"/>
        <v>14.808669758241827</v>
      </c>
      <c r="AX63" s="96">
        <f t="shared" si="120"/>
        <v>2.9460660135377479</v>
      </c>
      <c r="AY63" s="96">
        <f t="shared" si="120"/>
        <v>3.2186775746958558</v>
      </c>
      <c r="AZ63" s="96">
        <f t="shared" si="120"/>
        <v>15.792546363321813</v>
      </c>
      <c r="BA63" s="96">
        <f t="shared" si="120"/>
        <v>6.1599663704344731</v>
      </c>
    </row>
    <row r="64" spans="1:67" ht="17" x14ac:dyDescent="0.35">
      <c r="A64" s="8">
        <v>5</v>
      </c>
      <c r="B64" s="8">
        <v>10</v>
      </c>
      <c r="C64" s="74">
        <v>0</v>
      </c>
      <c r="D64" s="439" t="s">
        <v>547</v>
      </c>
      <c r="E64" s="76">
        <v>16332</v>
      </c>
      <c r="F64" s="76">
        <v>5463.8</v>
      </c>
      <c r="G64" s="76">
        <v>31357</v>
      </c>
      <c r="H64" s="76">
        <v>3127</v>
      </c>
      <c r="I64" s="76">
        <v>3721.6</v>
      </c>
      <c r="J64" s="76">
        <v>48011.199999999997</v>
      </c>
      <c r="K64" s="76">
        <v>602.6</v>
      </c>
      <c r="L64" s="76">
        <v>533</v>
      </c>
      <c r="M64" s="76">
        <v>708</v>
      </c>
      <c r="N64" s="76">
        <v>513.6</v>
      </c>
      <c r="O64" s="76">
        <v>563.4</v>
      </c>
      <c r="P64" s="196" t="s">
        <v>319</v>
      </c>
      <c r="AI64" s="8"/>
      <c r="AJ64" s="8"/>
      <c r="AL64" s="305">
        <f t="shared" ref="AL64:AP64" si="121">AL62/(MAX($AL$62:$AQ$62))</f>
        <v>0.39556987296300467</v>
      </c>
      <c r="AM64" s="306">
        <f t="shared" si="121"/>
        <v>0.16442921593851573</v>
      </c>
      <c r="AN64" s="307">
        <f t="shared" si="121"/>
        <v>0.65922074872095293</v>
      </c>
      <c r="AO64" s="308">
        <f t="shared" si="121"/>
        <v>7.2527036630019928E-2</v>
      </c>
      <c r="AP64" s="308">
        <f t="shared" si="121"/>
        <v>8.7186868972422102E-2</v>
      </c>
      <c r="AQ64" s="309">
        <f>AQ62/(MAX($AL$62:$AQ$62))</f>
        <v>1</v>
      </c>
      <c r="AR64" s="8"/>
      <c r="AS64" s="8"/>
    </row>
    <row r="65" spans="1:54" ht="17.5" thickBot="1" x14ac:dyDescent="0.4">
      <c r="A65" s="8">
        <v>5</v>
      </c>
      <c r="B65" s="8">
        <v>10</v>
      </c>
      <c r="C65" s="74">
        <v>0</v>
      </c>
      <c r="D65" s="439" t="s">
        <v>2116</v>
      </c>
      <c r="E65" s="76">
        <v>14028.4</v>
      </c>
      <c r="F65" s="76">
        <v>5786.6</v>
      </c>
      <c r="G65" s="76">
        <v>5990.2</v>
      </c>
      <c r="H65" s="76">
        <v>880.8</v>
      </c>
      <c r="I65" s="76">
        <v>1008.8</v>
      </c>
      <c r="J65" s="76">
        <v>41484.199999999997</v>
      </c>
      <c r="K65" s="76">
        <v>371</v>
      </c>
      <c r="L65" s="76">
        <v>540.79999999999995</v>
      </c>
      <c r="M65" s="76">
        <v>704.8</v>
      </c>
      <c r="N65" s="76">
        <v>548.79999999999995</v>
      </c>
      <c r="O65" s="76">
        <v>565.4</v>
      </c>
      <c r="P65" s="196" t="s">
        <v>319</v>
      </c>
      <c r="R65" s="229" t="s">
        <v>94</v>
      </c>
      <c r="S65" s="229" t="s">
        <v>61</v>
      </c>
      <c r="T65" s="229" t="s">
        <v>97</v>
      </c>
      <c r="U65" s="229" t="s">
        <v>96</v>
      </c>
      <c r="V65" s="229" t="s">
        <v>98</v>
      </c>
      <c r="W65" s="229" t="s">
        <v>99</v>
      </c>
      <c r="X65" s="229" t="s">
        <v>95</v>
      </c>
      <c r="Y65" s="229" t="s">
        <v>633</v>
      </c>
      <c r="AA65" s="247"/>
      <c r="AB65" s="254"/>
      <c r="AC65" s="254"/>
      <c r="AD65" s="254"/>
      <c r="AE65" s="254"/>
      <c r="AF65" s="254"/>
      <c r="AG65" s="254"/>
      <c r="AH65" s="247"/>
      <c r="AI65" s="8"/>
      <c r="AJ65" s="8"/>
      <c r="AK65" s="8" t="s">
        <v>665</v>
      </c>
      <c r="AL65" s="301"/>
      <c r="AM65" s="301"/>
      <c r="AN65" s="301"/>
      <c r="AO65" s="301"/>
      <c r="AP65" s="301"/>
      <c r="AQ65" s="301"/>
      <c r="AR65" s="8"/>
      <c r="AS65" s="8"/>
      <c r="BB65" s="95"/>
    </row>
    <row r="66" spans="1:54" ht="17" x14ac:dyDescent="0.35">
      <c r="A66" s="8"/>
      <c r="B66" s="8"/>
      <c r="C66" s="74">
        <v>0</v>
      </c>
      <c r="D66" s="439" t="s">
        <v>1466</v>
      </c>
      <c r="E66" s="76" t="e">
        <v>#DIV/0!</v>
      </c>
      <c r="F66" s="76" t="e">
        <v>#DIV/0!</v>
      </c>
      <c r="G66" s="76" t="e">
        <v>#DIV/0!</v>
      </c>
      <c r="H66" s="76" t="e">
        <v>#DIV/0!</v>
      </c>
      <c r="I66" s="76" t="e">
        <v>#DIV/0!</v>
      </c>
      <c r="J66" s="76" t="e">
        <v>#DIV/0!</v>
      </c>
      <c r="K66" s="76" t="e">
        <v>#DIV/0!</v>
      </c>
      <c r="L66" s="76" t="e">
        <v>#DIV/0!</v>
      </c>
      <c r="M66" s="76" t="e">
        <v>#DIV/0!</v>
      </c>
      <c r="N66" s="76" t="e">
        <v>#DIV/0!</v>
      </c>
      <c r="O66" s="76" t="e">
        <v>#DIV/0!</v>
      </c>
      <c r="P66" s="196" t="s">
        <v>108</v>
      </c>
      <c r="R66" s="61" t="str">
        <f t="shared" ref="R66:X68" si="122">D94</f>
        <v>PFAS Stock MeOH+AA 12/01</v>
      </c>
      <c r="S66" s="96">
        <f t="shared" si="122"/>
        <v>86060</v>
      </c>
      <c r="T66" s="96">
        <f t="shared" si="122"/>
        <v>55430</v>
      </c>
      <c r="U66" s="96">
        <f t="shared" si="122"/>
        <v>90700</v>
      </c>
      <c r="V66" s="96">
        <f t="shared" si="122"/>
        <v>47310</v>
      </c>
      <c r="W66" s="96">
        <f t="shared" si="122"/>
        <v>52000</v>
      </c>
      <c r="X66" s="96">
        <f t="shared" si="122"/>
        <v>110740</v>
      </c>
      <c r="Y66" s="96">
        <f>SUM(S66:X66)</f>
        <v>442240</v>
      </c>
      <c r="AA66" s="96" t="str">
        <f>R66</f>
        <v>PFAS Stock MeOH+AA 12/01</v>
      </c>
      <c r="AB66" s="289">
        <f t="shared" ref="AB66:AG68" si="123">S66*$AU$5</f>
        <v>4303</v>
      </c>
      <c r="AC66" s="289">
        <f t="shared" si="123"/>
        <v>2771.5</v>
      </c>
      <c r="AD66" s="289">
        <f t="shared" si="123"/>
        <v>4535</v>
      </c>
      <c r="AE66" s="289">
        <f t="shared" si="123"/>
        <v>2365.5</v>
      </c>
      <c r="AF66" s="289">
        <f t="shared" si="123"/>
        <v>2600</v>
      </c>
      <c r="AG66" s="289">
        <f t="shared" si="123"/>
        <v>5537</v>
      </c>
      <c r="AI66" s="8"/>
      <c r="AJ66" s="8"/>
      <c r="AK66" s="8" t="s">
        <v>49</v>
      </c>
      <c r="AL66" s="98">
        <f>AVERAGE(AL35:AL43)</f>
        <v>10786.955619722743</v>
      </c>
      <c r="AM66" s="98">
        <f t="shared" ref="AM66:AQ66" si="124">AVERAGE(AM35:AM43)</f>
        <v>5250.9556775036226</v>
      </c>
      <c r="AN66" s="98">
        <f t="shared" si="124"/>
        <v>30352.871521172889</v>
      </c>
      <c r="AO66" s="98">
        <f t="shared" si="124"/>
        <v>3593.7645429152276</v>
      </c>
      <c r="AP66" s="98">
        <f t="shared" si="124"/>
        <v>4336.0426544536131</v>
      </c>
      <c r="AQ66" s="98">
        <f t="shared" si="124"/>
        <v>43932.2234234563</v>
      </c>
      <c r="AR66" s="8"/>
      <c r="BB66" s="95"/>
    </row>
    <row r="67" spans="1:54" ht="17" x14ac:dyDescent="0.35">
      <c r="A67" s="8"/>
      <c r="B67" s="8"/>
      <c r="C67" s="74">
        <v>0</v>
      </c>
      <c r="D67" s="439" t="s">
        <v>200</v>
      </c>
      <c r="E67" s="76" t="e">
        <v>#DIV/0!</v>
      </c>
      <c r="F67" s="76" t="e">
        <v>#DIV/0!</v>
      </c>
      <c r="G67" s="76" t="e">
        <v>#DIV/0!</v>
      </c>
      <c r="H67" s="76" t="e">
        <v>#DIV/0!</v>
      </c>
      <c r="I67" s="76" t="e">
        <v>#DIV/0!</v>
      </c>
      <c r="J67" s="76" t="e">
        <v>#DIV/0!</v>
      </c>
      <c r="K67" s="76" t="e">
        <v>#DIV/0!</v>
      </c>
      <c r="L67" s="76" t="e">
        <v>#DIV/0!</v>
      </c>
      <c r="M67" s="76" t="e">
        <v>#DIV/0!</v>
      </c>
      <c r="N67" s="76" t="e">
        <v>#DIV/0!</v>
      </c>
      <c r="O67" s="76" t="e">
        <v>#DIV/0!</v>
      </c>
      <c r="P67" s="196" t="s">
        <v>108</v>
      </c>
      <c r="R67" s="61" t="str">
        <f t="shared" si="122"/>
        <v>PFAS Stock1 AA 12/04</v>
      </c>
      <c r="S67" s="96">
        <f t="shared" si="122"/>
        <v>91280</v>
      </c>
      <c r="T67" s="96">
        <f t="shared" si="122"/>
        <v>88620</v>
      </c>
      <c r="U67" s="96">
        <f t="shared" si="122"/>
        <v>104220</v>
      </c>
      <c r="V67" s="96">
        <f t="shared" si="122"/>
        <v>62150</v>
      </c>
      <c r="W67" s="96">
        <f t="shared" si="122"/>
        <v>68910</v>
      </c>
      <c r="X67" s="96">
        <f t="shared" si="122"/>
        <v>111580</v>
      </c>
      <c r="Y67" s="96">
        <f>SUM(S67:X67)</f>
        <v>526760</v>
      </c>
      <c r="AA67" s="96" t="str">
        <f>R67</f>
        <v>PFAS Stock1 AA 12/04</v>
      </c>
      <c r="AB67" s="289">
        <f t="shared" si="123"/>
        <v>4564</v>
      </c>
      <c r="AC67" s="289">
        <f t="shared" si="123"/>
        <v>4431</v>
      </c>
      <c r="AD67" s="289">
        <f t="shared" si="123"/>
        <v>5211</v>
      </c>
      <c r="AE67" s="289">
        <f t="shared" si="123"/>
        <v>3107.5</v>
      </c>
      <c r="AF67" s="289">
        <f t="shared" si="123"/>
        <v>3445.5</v>
      </c>
      <c r="AG67" s="289">
        <f t="shared" si="123"/>
        <v>5579</v>
      </c>
      <c r="AL67" s="301">
        <f>AL66/(MAX($AL$66:$AQ$66))</f>
        <v>0.24553630067271692</v>
      </c>
      <c r="AM67" s="301">
        <f t="shared" ref="AM67:AQ67" si="125">AM66/(MAX($AL$66:$AQ$66))</f>
        <v>0.11952401377208766</v>
      </c>
      <c r="AN67" s="301">
        <f t="shared" si="125"/>
        <v>0.69090223885565683</v>
      </c>
      <c r="AO67" s="301">
        <f t="shared" si="125"/>
        <v>8.1802473511878845E-2</v>
      </c>
      <c r="AP67" s="301">
        <f t="shared" si="125"/>
        <v>9.8698456771903614E-2</v>
      </c>
      <c r="AQ67" s="301">
        <f t="shared" si="125"/>
        <v>1</v>
      </c>
      <c r="AR67" s="8"/>
      <c r="BB67" s="95"/>
    </row>
    <row r="68" spans="1:54" ht="17.5" thickBot="1" x14ac:dyDescent="0.4">
      <c r="A68" s="8">
        <v>5</v>
      </c>
      <c r="B68" s="8">
        <v>10</v>
      </c>
      <c r="C68" s="74">
        <v>0</v>
      </c>
      <c r="D68" s="439" t="s">
        <v>2117</v>
      </c>
      <c r="E68" s="76">
        <v>18681.400000000001</v>
      </c>
      <c r="F68" s="76">
        <v>8089</v>
      </c>
      <c r="G68" s="76">
        <v>7780.8</v>
      </c>
      <c r="H68" s="76">
        <v>957.6</v>
      </c>
      <c r="I68" s="76">
        <v>1280</v>
      </c>
      <c r="J68" s="76">
        <v>50460.4</v>
      </c>
      <c r="K68" s="76">
        <v>445.2</v>
      </c>
      <c r="L68" s="76">
        <v>533</v>
      </c>
      <c r="M68" s="76">
        <v>697.4</v>
      </c>
      <c r="N68" s="76">
        <v>352.2</v>
      </c>
      <c r="O68" s="76">
        <v>557.6</v>
      </c>
      <c r="P68" s="196" t="s">
        <v>319</v>
      </c>
      <c r="R68" s="310" t="str">
        <f t="shared" si="122"/>
        <v>PFAS Stock2 AA 12/04</v>
      </c>
      <c r="S68" s="263">
        <f t="shared" si="122"/>
        <v>75900</v>
      </c>
      <c r="T68" s="263">
        <f t="shared" si="122"/>
        <v>63420</v>
      </c>
      <c r="U68" s="263">
        <f t="shared" si="122"/>
        <v>105520</v>
      </c>
      <c r="V68" s="263">
        <f t="shared" si="122"/>
        <v>62140</v>
      </c>
      <c r="W68" s="263">
        <f t="shared" si="122"/>
        <v>69270</v>
      </c>
      <c r="X68" s="263">
        <f t="shared" si="122"/>
        <v>107500</v>
      </c>
      <c r="Y68" s="263">
        <f>SUM(S68:X68)</f>
        <v>483750</v>
      </c>
      <c r="AA68" s="263" t="str">
        <f>R68</f>
        <v>PFAS Stock2 AA 12/04</v>
      </c>
      <c r="AB68" s="311">
        <f t="shared" si="123"/>
        <v>3795</v>
      </c>
      <c r="AC68" s="311">
        <f t="shared" si="123"/>
        <v>3171</v>
      </c>
      <c r="AD68" s="311">
        <f t="shared" si="123"/>
        <v>5276</v>
      </c>
      <c r="AE68" s="311">
        <f t="shared" si="123"/>
        <v>3107</v>
      </c>
      <c r="AF68" s="311">
        <f t="shared" si="123"/>
        <v>3463.5</v>
      </c>
      <c r="AG68" s="311">
        <f t="shared" si="123"/>
        <v>5375</v>
      </c>
      <c r="AH68" s="247"/>
      <c r="AK68" s="8" t="s">
        <v>56</v>
      </c>
      <c r="AL68" s="98">
        <f>AVERAGE(AL44:AL52)</f>
        <v>17125.067460317463</v>
      </c>
      <c r="AM68" s="98">
        <f t="shared" ref="AM68:AQ68" si="126">AVERAGE(AM44:AM52)</f>
        <v>5791.9615079365076</v>
      </c>
      <c r="AN68" s="98">
        <f>AVERAGE(AN44:AN52)</f>
        <v>34236.216269841272</v>
      </c>
      <c r="AO68" s="98">
        <f t="shared" si="126"/>
        <v>3319.2019841269839</v>
      </c>
      <c r="AP68" s="98">
        <f t="shared" si="126"/>
        <v>3999.4952380952382</v>
      </c>
      <c r="AQ68" s="98">
        <f t="shared" si="126"/>
        <v>35572.652380952379</v>
      </c>
      <c r="AR68" s="8"/>
      <c r="BB68" s="95"/>
    </row>
    <row r="69" spans="1:54" ht="17" x14ac:dyDescent="0.35">
      <c r="A69" s="8">
        <v>5</v>
      </c>
      <c r="B69" s="8">
        <v>10</v>
      </c>
      <c r="C69" s="74">
        <v>0</v>
      </c>
      <c r="D69" s="439" t="s">
        <v>2118</v>
      </c>
      <c r="E69" s="76">
        <v>15237.2</v>
      </c>
      <c r="F69" s="76">
        <v>7105.6</v>
      </c>
      <c r="G69" s="76">
        <v>5721.4</v>
      </c>
      <c r="H69" s="76">
        <v>1020.2</v>
      </c>
      <c r="I69" s="76">
        <v>1158.5999999999999</v>
      </c>
      <c r="J69" s="76">
        <v>31488.6</v>
      </c>
      <c r="K69" s="76">
        <v>520.6</v>
      </c>
      <c r="L69" s="76">
        <v>534.4</v>
      </c>
      <c r="M69" s="76">
        <v>672</v>
      </c>
      <c r="N69" s="76">
        <v>408</v>
      </c>
      <c r="O69" s="76">
        <v>556.4</v>
      </c>
      <c r="P69" s="196" t="s">
        <v>319</v>
      </c>
      <c r="R69" s="8" t="s">
        <v>666</v>
      </c>
      <c r="S69" s="96">
        <f>AVERAGE(S67:S68)</f>
        <v>83590</v>
      </c>
      <c r="T69" s="96">
        <f t="shared" ref="T69:X69" si="127">AVERAGE(T67:T68)</f>
        <v>76020</v>
      </c>
      <c r="U69" s="96">
        <f t="shared" si="127"/>
        <v>104870</v>
      </c>
      <c r="V69" s="96">
        <f t="shared" si="127"/>
        <v>62145</v>
      </c>
      <c r="W69" s="96">
        <f t="shared" si="127"/>
        <v>69090</v>
      </c>
      <c r="X69" s="96">
        <f t="shared" si="127"/>
        <v>109540</v>
      </c>
      <c r="AL69" s="301">
        <f>AL68/(MAX($AL$68:$AQ$68))</f>
        <v>0.48141103668410168</v>
      </c>
      <c r="AM69" s="301">
        <f t="shared" ref="AM69:AQ69" si="128">AM68/(MAX($AL$68:$AQ$68))</f>
        <v>0.16282062540374001</v>
      </c>
      <c r="AN69" s="301">
        <f t="shared" si="128"/>
        <v>0.96243079945799292</v>
      </c>
      <c r="AO69" s="301">
        <f t="shared" si="128"/>
        <v>9.3307688967952065E-2</v>
      </c>
      <c r="AP69" s="301">
        <f t="shared" si="128"/>
        <v>0.11243174096955434</v>
      </c>
      <c r="AQ69" s="301">
        <f t="shared" si="128"/>
        <v>1</v>
      </c>
      <c r="AR69" s="8"/>
      <c r="BB69" s="95"/>
    </row>
    <row r="70" spans="1:54" ht="17" x14ac:dyDescent="0.35">
      <c r="A70" s="8">
        <v>5</v>
      </c>
      <c r="B70" s="8">
        <v>10</v>
      </c>
      <c r="C70" s="74">
        <v>0</v>
      </c>
      <c r="D70" s="439" t="s">
        <v>548</v>
      </c>
      <c r="E70" s="76">
        <v>13089.4</v>
      </c>
      <c r="F70" s="76">
        <v>6636.8</v>
      </c>
      <c r="G70" s="76">
        <v>39537.4</v>
      </c>
      <c r="H70" s="76">
        <v>3622.8</v>
      </c>
      <c r="I70" s="76">
        <v>5135</v>
      </c>
      <c r="J70" s="76">
        <v>40668.199999999997</v>
      </c>
      <c r="K70" s="76">
        <v>552.79999999999995</v>
      </c>
      <c r="L70" s="76">
        <v>530.4</v>
      </c>
      <c r="M70" s="76">
        <v>711.2</v>
      </c>
      <c r="N70" s="76">
        <v>458.6</v>
      </c>
      <c r="O70" s="76">
        <v>518</v>
      </c>
      <c r="P70" s="196" t="s">
        <v>319</v>
      </c>
      <c r="AK70" s="8" t="s">
        <v>681</v>
      </c>
      <c r="AL70" s="98">
        <f>AVERAGE(AL53:AL61)</f>
        <v>16358.804132298774</v>
      </c>
      <c r="AM70" s="98">
        <f t="shared" ref="AM70:AQ70" si="129">AVERAGE(AM53:AM61)</f>
        <v>7359.4382643016252</v>
      </c>
      <c r="AN70" s="98">
        <f t="shared" si="129"/>
        <v>9188.6436697016798</v>
      </c>
      <c r="AO70" s="98">
        <f t="shared" si="129"/>
        <v>1204.0113479914673</v>
      </c>
      <c r="AP70" s="98">
        <f t="shared" si="129"/>
        <v>1422.1182771461665</v>
      </c>
      <c r="AQ70" s="98">
        <f t="shared" si="129"/>
        <v>32411.703890424054</v>
      </c>
      <c r="AR70" s="8"/>
      <c r="BB70" s="95"/>
    </row>
    <row r="71" spans="1:54" ht="17" x14ac:dyDescent="0.35">
      <c r="A71" s="8">
        <v>5</v>
      </c>
      <c r="B71" s="8">
        <v>10</v>
      </c>
      <c r="C71" s="74">
        <v>0</v>
      </c>
      <c r="D71" s="439" t="s">
        <v>549</v>
      </c>
      <c r="E71" s="76">
        <v>15864</v>
      </c>
      <c r="F71" s="76">
        <v>7861.2</v>
      </c>
      <c r="G71" s="76">
        <v>58067.199999999997</v>
      </c>
      <c r="H71" s="76">
        <v>5574.8</v>
      </c>
      <c r="I71" s="76">
        <v>6597.4</v>
      </c>
      <c r="J71" s="76">
        <v>43431.8</v>
      </c>
      <c r="K71" s="76">
        <v>620</v>
      </c>
      <c r="L71" s="76">
        <v>528</v>
      </c>
      <c r="M71" s="76">
        <v>698.4</v>
      </c>
      <c r="N71" s="76">
        <v>380.6</v>
      </c>
      <c r="O71" s="76">
        <v>528.20000000000005</v>
      </c>
      <c r="P71" s="196" t="s">
        <v>319</v>
      </c>
      <c r="S71" s="8">
        <f>S69*3</f>
        <v>250770</v>
      </c>
      <c r="AL71" s="301">
        <f>AL70/(MAX($AL$70:$AQ$70))</f>
        <v>0.5047190418499391</v>
      </c>
      <c r="AM71" s="301">
        <f t="shared" ref="AM71:AQ71" si="130">AM70/(MAX($AL$70:$AQ$70))</f>
        <v>0.22706113474262457</v>
      </c>
      <c r="AN71" s="301">
        <f t="shared" si="130"/>
        <v>0.2834977050501945</v>
      </c>
      <c r="AO71" s="301">
        <f t="shared" si="130"/>
        <v>3.7147425265327966E-2</v>
      </c>
      <c r="AP71" s="301">
        <f t="shared" si="130"/>
        <v>4.3876689789404358E-2</v>
      </c>
      <c r="AQ71" s="301">
        <f t="shared" si="130"/>
        <v>1</v>
      </c>
      <c r="AR71" s="8"/>
      <c r="BB71" s="95"/>
    </row>
    <row r="72" spans="1:54" ht="17" x14ac:dyDescent="0.45">
      <c r="A72" s="8">
        <v>5</v>
      </c>
      <c r="B72" s="8">
        <v>10</v>
      </c>
      <c r="C72" s="74">
        <v>0</v>
      </c>
      <c r="D72" s="439" t="s">
        <v>550</v>
      </c>
      <c r="E72" s="76">
        <v>5992.8</v>
      </c>
      <c r="F72" s="76">
        <v>2619.1999999999998</v>
      </c>
      <c r="G72" s="76">
        <v>23352.400000000001</v>
      </c>
      <c r="H72" s="76">
        <v>1619</v>
      </c>
      <c r="I72" s="76">
        <v>1915.8</v>
      </c>
      <c r="J72" s="76">
        <v>35421.800000000003</v>
      </c>
      <c r="K72" s="76">
        <v>471</v>
      </c>
      <c r="L72" s="76">
        <v>543.4</v>
      </c>
      <c r="M72" s="76">
        <v>677.4</v>
      </c>
      <c r="N72" s="76">
        <v>452.2</v>
      </c>
      <c r="O72" s="76">
        <v>538.6</v>
      </c>
      <c r="P72" s="196" t="s">
        <v>319</v>
      </c>
      <c r="AC72" s="275" t="s">
        <v>667</v>
      </c>
      <c r="AD72" s="276"/>
      <c r="AE72" s="277"/>
      <c r="AL72" s="301"/>
      <c r="AM72" s="301"/>
      <c r="AN72" s="301"/>
      <c r="AO72" s="301"/>
      <c r="AP72" s="301"/>
      <c r="AQ72" s="301"/>
      <c r="AR72" s="8"/>
      <c r="BB72" s="95"/>
    </row>
    <row r="73" spans="1:54" ht="17" x14ac:dyDescent="0.35">
      <c r="A73" s="8"/>
      <c r="B73" s="8"/>
      <c r="C73" s="74">
        <v>0</v>
      </c>
      <c r="D73" s="439" t="s">
        <v>1449</v>
      </c>
      <c r="E73" s="76" t="e">
        <v>#DIV/0!</v>
      </c>
      <c r="F73" s="76" t="e">
        <v>#DIV/0!</v>
      </c>
      <c r="G73" s="76" t="e">
        <v>#DIV/0!</v>
      </c>
      <c r="H73" s="76" t="e">
        <v>#DIV/0!</v>
      </c>
      <c r="I73" s="76" t="e">
        <v>#DIV/0!</v>
      </c>
      <c r="J73" s="76" t="e">
        <v>#DIV/0!</v>
      </c>
      <c r="K73" s="76" t="e">
        <v>#DIV/0!</v>
      </c>
      <c r="L73" s="76" t="e">
        <v>#DIV/0!</v>
      </c>
      <c r="M73" s="76" t="e">
        <v>#DIV/0!</v>
      </c>
      <c r="N73" s="76" t="e">
        <v>#DIV/0!</v>
      </c>
      <c r="O73" s="76" t="e">
        <v>#DIV/0!</v>
      </c>
      <c r="P73" s="196" t="s">
        <v>319</v>
      </c>
      <c r="AC73" s="101" t="s">
        <v>668</v>
      </c>
      <c r="AD73" s="8">
        <v>100</v>
      </c>
      <c r="AE73" s="281" t="s">
        <v>669</v>
      </c>
      <c r="AL73" s="8"/>
      <c r="AM73" s="8"/>
      <c r="AN73" s="8"/>
      <c r="AO73" s="8"/>
      <c r="AP73" s="8"/>
      <c r="AQ73" s="8"/>
      <c r="AR73" s="8"/>
      <c r="BB73" s="95"/>
    </row>
    <row r="74" spans="1:54" ht="17" x14ac:dyDescent="0.35">
      <c r="A74" s="8"/>
      <c r="B74" s="8"/>
      <c r="C74" s="74">
        <v>0</v>
      </c>
      <c r="D74" s="439" t="s">
        <v>289</v>
      </c>
      <c r="E74" s="76" t="e">
        <v>#DIV/0!</v>
      </c>
      <c r="F74" s="76" t="e">
        <v>#DIV/0!</v>
      </c>
      <c r="G74" s="76" t="e">
        <v>#DIV/0!</v>
      </c>
      <c r="H74" s="76" t="e">
        <v>#DIV/0!</v>
      </c>
      <c r="I74" s="76" t="e">
        <v>#DIV/0!</v>
      </c>
      <c r="J74" s="76" t="e">
        <v>#DIV/0!</v>
      </c>
      <c r="K74" s="76" t="e">
        <v>#DIV/0!</v>
      </c>
      <c r="L74" s="76" t="e">
        <v>#DIV/0!</v>
      </c>
      <c r="M74" s="76" t="e">
        <v>#DIV/0!</v>
      </c>
      <c r="N74" s="76" t="e">
        <v>#DIV/0!</v>
      </c>
      <c r="O74" s="76" t="e">
        <v>#DIV/0!</v>
      </c>
      <c r="P74" s="196" t="s">
        <v>1453</v>
      </c>
      <c r="AC74" s="101" t="s">
        <v>674</v>
      </c>
      <c r="AD74" s="8">
        <v>10</v>
      </c>
      <c r="AE74" s="281" t="s">
        <v>675</v>
      </c>
      <c r="AK74" s="38" t="s">
        <v>50</v>
      </c>
      <c r="AL74" s="38" t="s">
        <v>670</v>
      </c>
      <c r="AM74" s="38" t="s">
        <v>671</v>
      </c>
      <c r="AN74" s="38" t="s">
        <v>270</v>
      </c>
      <c r="AO74" s="38" t="s">
        <v>673</v>
      </c>
      <c r="AP74" s="38" t="s">
        <v>270</v>
      </c>
      <c r="AQ74" s="38" t="s">
        <v>672</v>
      </c>
      <c r="AR74" s="38" t="s">
        <v>270</v>
      </c>
      <c r="BB74" s="95"/>
    </row>
    <row r="75" spans="1:54" ht="17" x14ac:dyDescent="0.35">
      <c r="A75" s="8">
        <v>5</v>
      </c>
      <c r="B75" s="8">
        <v>10</v>
      </c>
      <c r="C75" s="74">
        <v>0</v>
      </c>
      <c r="D75" s="439" t="s">
        <v>551</v>
      </c>
      <c r="E75" s="76">
        <v>25006.400000000001</v>
      </c>
      <c r="F75" s="76">
        <v>8108.6</v>
      </c>
      <c r="G75" s="76">
        <v>37851.800000000003</v>
      </c>
      <c r="H75" s="76">
        <v>4797.8</v>
      </c>
      <c r="I75" s="76">
        <v>5799.2</v>
      </c>
      <c r="J75" s="76">
        <v>60023.6</v>
      </c>
      <c r="K75" s="76">
        <v>379.8</v>
      </c>
      <c r="L75" s="76">
        <v>533.6</v>
      </c>
      <c r="M75" s="76">
        <v>763</v>
      </c>
      <c r="N75" s="76">
        <v>491.4</v>
      </c>
      <c r="O75" s="76">
        <v>583.6</v>
      </c>
      <c r="P75" s="196" t="s">
        <v>319</v>
      </c>
      <c r="AC75" s="89" t="s">
        <v>677</v>
      </c>
      <c r="AD75" s="86">
        <v>100</v>
      </c>
      <c r="AE75" s="284" t="s">
        <v>678</v>
      </c>
      <c r="AK75" s="8" t="s">
        <v>49</v>
      </c>
      <c r="AL75" s="8" t="s">
        <v>676</v>
      </c>
      <c r="AM75" s="128">
        <f>AVERAGE(AR35:AR37)</f>
        <v>27816.117216117214</v>
      </c>
      <c r="AN75" s="128">
        <f>STDEVA(AR35:AR37)</f>
        <v>2867.7663451419553</v>
      </c>
      <c r="AO75" s="127">
        <f>AVERAGE(AL35:AL37)</f>
        <v>1418.8278388278386</v>
      </c>
      <c r="AP75" s="128">
        <f>STDEVA(AL35:AL37)</f>
        <v>214.21639716660093</v>
      </c>
      <c r="AQ75" s="127">
        <f>AVERAGE(AQ35:AQ37)</f>
        <v>19292.527472527468</v>
      </c>
      <c r="AR75" s="128">
        <f>STDEVA(AQ35:AQ37)</f>
        <v>4299.5230468205809</v>
      </c>
    </row>
    <row r="76" spans="1:54" ht="17" x14ac:dyDescent="0.35">
      <c r="A76" s="8">
        <v>5</v>
      </c>
      <c r="B76" s="8">
        <v>10</v>
      </c>
      <c r="C76" s="74">
        <v>0</v>
      </c>
      <c r="D76" s="439" t="s">
        <v>552</v>
      </c>
      <c r="E76" s="76">
        <v>26006.6</v>
      </c>
      <c r="F76" s="76">
        <v>8848.6</v>
      </c>
      <c r="G76" s="76">
        <v>52035.6</v>
      </c>
      <c r="H76" s="76">
        <v>4596.6000000000004</v>
      </c>
      <c r="I76" s="76">
        <v>5518</v>
      </c>
      <c r="J76" s="76">
        <v>130188.6</v>
      </c>
      <c r="K76" s="76">
        <v>485.6</v>
      </c>
      <c r="L76" s="76">
        <v>538.20000000000005</v>
      </c>
      <c r="M76" s="76">
        <v>755.4</v>
      </c>
      <c r="N76" s="76">
        <v>386</v>
      </c>
      <c r="O76" s="76">
        <v>582.4</v>
      </c>
      <c r="P76" s="196" t="s">
        <v>319</v>
      </c>
      <c r="AC76" s="101" t="s">
        <v>658</v>
      </c>
      <c r="AD76" s="98">
        <f>(AD73*(AD75/1000))/AD74</f>
        <v>1</v>
      </c>
      <c r="AE76" s="281" t="s">
        <v>669</v>
      </c>
      <c r="AK76" s="8" t="s">
        <v>56</v>
      </c>
      <c r="AL76" s="8" t="s">
        <v>676</v>
      </c>
      <c r="AM76" s="128">
        <f>AVERAGE(AR44:AR46)</f>
        <v>56659.678571428572</v>
      </c>
      <c r="AN76" s="128">
        <f>STDEVA(AR44:AR46)</f>
        <v>3857.3916799702997</v>
      </c>
      <c r="AO76" s="127">
        <f>AVERAGE(AL44:AL46)</f>
        <v>9196.5357142857138</v>
      </c>
      <c r="AP76" s="128">
        <f>STDEVA(AL44:AL46)</f>
        <v>801.81272067148745</v>
      </c>
      <c r="AQ76" s="127">
        <f>AVERAGE(AQ44:AQ46)</f>
        <v>22892.107142857145</v>
      </c>
      <c r="AR76" s="128">
        <f>STDEVA(AQ44:AQ46)</f>
        <v>3479.0285034483572</v>
      </c>
      <c r="BB76" s="95"/>
    </row>
    <row r="77" spans="1:54" ht="17" x14ac:dyDescent="0.35">
      <c r="A77" s="8">
        <v>5</v>
      </c>
      <c r="B77" s="8">
        <v>10</v>
      </c>
      <c r="C77" s="74">
        <v>0</v>
      </c>
      <c r="D77" s="439" t="s">
        <v>553</v>
      </c>
      <c r="E77" s="76">
        <v>27440.2</v>
      </c>
      <c r="F77" s="76">
        <v>8743.4</v>
      </c>
      <c r="G77" s="76">
        <v>64399.199999999997</v>
      </c>
      <c r="H77" s="76">
        <v>5091</v>
      </c>
      <c r="I77" s="76">
        <v>6105.6</v>
      </c>
      <c r="J77" s="76">
        <v>30221.8</v>
      </c>
      <c r="K77" s="76">
        <v>543.79999999999995</v>
      </c>
      <c r="L77" s="76">
        <v>506.2</v>
      </c>
      <c r="M77" s="76">
        <v>740.2</v>
      </c>
      <c r="N77" s="76">
        <v>364</v>
      </c>
      <c r="O77" s="76">
        <v>583.6</v>
      </c>
      <c r="P77" s="196" t="s">
        <v>319</v>
      </c>
      <c r="AC77" s="101" t="s">
        <v>679</v>
      </c>
      <c r="AD77" s="128">
        <f>AD74/(AD75/1000)</f>
        <v>100</v>
      </c>
      <c r="AE77" s="281"/>
      <c r="AK77" s="8" t="s">
        <v>681</v>
      </c>
      <c r="AL77" s="8" t="s">
        <v>676</v>
      </c>
      <c r="AM77" s="128">
        <f>AVERAGE(AR53:AR55)</f>
        <v>38039.081272084804</v>
      </c>
      <c r="AN77" s="128">
        <f>STDEVA(AR53:AR55)</f>
        <v>6963.6928137422574</v>
      </c>
      <c r="AO77" s="127">
        <f>AVERAGE(AL53:AL55)</f>
        <v>8471.2014134275632</v>
      </c>
      <c r="AP77" s="128">
        <f>STDEVA(AL53:AL55)</f>
        <v>1279.6835780021806</v>
      </c>
      <c r="AQ77" s="127">
        <f>AVERAGE(AQ53:AQ55)</f>
        <v>21807.985865724386</v>
      </c>
      <c r="AR77" s="128">
        <f>STDEVA(AQ53:AQ55)</f>
        <v>5030.2809901774217</v>
      </c>
    </row>
    <row r="78" spans="1:54" ht="17" x14ac:dyDescent="0.35">
      <c r="A78" s="8"/>
      <c r="B78" s="8"/>
      <c r="C78" s="74">
        <v>0</v>
      </c>
      <c r="D78" s="439" t="s">
        <v>1467</v>
      </c>
      <c r="E78" s="76" t="e">
        <v>#DIV/0!</v>
      </c>
      <c r="F78" s="76" t="e">
        <v>#DIV/0!</v>
      </c>
      <c r="G78" s="76" t="e">
        <v>#DIV/0!</v>
      </c>
      <c r="H78" s="76" t="e">
        <v>#DIV/0!</v>
      </c>
      <c r="I78" s="76" t="e">
        <v>#DIV/0!</v>
      </c>
      <c r="J78" s="76" t="e">
        <v>#DIV/0!</v>
      </c>
      <c r="K78" s="76" t="e">
        <v>#DIV/0!</v>
      </c>
      <c r="L78" s="76" t="e">
        <v>#DIV/0!</v>
      </c>
      <c r="M78" s="76" t="e">
        <v>#DIV/0!</v>
      </c>
      <c r="N78" s="76" t="e">
        <v>#DIV/0!</v>
      </c>
      <c r="O78" s="76" t="e">
        <v>#DIV/0!</v>
      </c>
      <c r="P78" s="196" t="s">
        <v>108</v>
      </c>
      <c r="AC78" s="149"/>
      <c r="AD78" s="106"/>
      <c r="AE78" s="156"/>
      <c r="AK78" s="15" t="s">
        <v>49</v>
      </c>
      <c r="AL78" s="15" t="s">
        <v>680</v>
      </c>
      <c r="AM78" s="285">
        <f>AVERAGE(AR38:AR40)</f>
        <v>69906.484018264848</v>
      </c>
      <c r="AN78" s="285">
        <f>STDEVA(AR38:AR40)</f>
        <v>21484.807922444001</v>
      </c>
      <c r="AO78" s="286">
        <f>AVERAGE(AL38:AL40)</f>
        <v>7978.5844748858444</v>
      </c>
      <c r="AP78" s="285">
        <f>STDEVA(AL38:AL40)</f>
        <v>3486.8858468895623</v>
      </c>
      <c r="AQ78" s="286">
        <f>AVERAGE(AQ38:AQ40)</f>
        <v>27288.082191780821</v>
      </c>
      <c r="AR78" s="285">
        <f>STDEVA(AQ38:AQ40)</f>
        <v>2786.7300353165542</v>
      </c>
    </row>
    <row r="79" spans="1:54" ht="17" x14ac:dyDescent="0.35">
      <c r="A79" s="8"/>
      <c r="B79" s="8"/>
      <c r="C79" s="74">
        <v>0</v>
      </c>
      <c r="D79" s="439" t="s">
        <v>226</v>
      </c>
      <c r="E79" s="76" t="e">
        <v>#DIV/0!</v>
      </c>
      <c r="F79" s="76" t="e">
        <v>#DIV/0!</v>
      </c>
      <c r="G79" s="76" t="e">
        <v>#DIV/0!</v>
      </c>
      <c r="H79" s="76" t="e">
        <v>#DIV/0!</v>
      </c>
      <c r="I79" s="76" t="e">
        <v>#DIV/0!</v>
      </c>
      <c r="J79" s="76" t="e">
        <v>#DIV/0!</v>
      </c>
      <c r="K79" s="76" t="e">
        <v>#DIV/0!</v>
      </c>
      <c r="L79" s="76" t="e">
        <v>#DIV/0!</v>
      </c>
      <c r="M79" s="76" t="e">
        <v>#DIV/0!</v>
      </c>
      <c r="N79" s="76" t="e">
        <v>#DIV/0!</v>
      </c>
      <c r="O79" s="76" t="e">
        <v>#DIV/0!</v>
      </c>
      <c r="P79" s="196" t="s">
        <v>108</v>
      </c>
      <c r="AK79" s="15" t="s">
        <v>56</v>
      </c>
      <c r="AL79" s="15" t="s">
        <v>680</v>
      </c>
      <c r="AM79" s="285">
        <f>AVERAGE(AR47:AR49)</f>
        <v>103395.25</v>
      </c>
      <c r="AN79" s="285">
        <f>STDEVA(AR47:AR49)</f>
        <v>30941.486831750204</v>
      </c>
      <c r="AO79" s="286">
        <f>AVERAGE(AL47:AL49)</f>
        <v>16344.416666666666</v>
      </c>
      <c r="AP79" s="285">
        <f>STDEVA(AL47:AL49)</f>
        <v>764.57161548695694</v>
      </c>
      <c r="AQ79" s="286">
        <f>AVERAGE(AQ47:AQ49)</f>
        <v>45923.75</v>
      </c>
      <c r="AR79" s="285">
        <f>STDEVA(AQ47:AQ49)</f>
        <v>32077.213577407638</v>
      </c>
    </row>
    <row r="80" spans="1:54" ht="17" x14ac:dyDescent="0.35">
      <c r="A80" s="8">
        <v>5</v>
      </c>
      <c r="B80" s="8">
        <v>10</v>
      </c>
      <c r="C80" s="74">
        <v>0</v>
      </c>
      <c r="D80" s="439" t="s">
        <v>2119</v>
      </c>
      <c r="E80" s="76">
        <v>24412.2</v>
      </c>
      <c r="F80" s="76">
        <v>10406.4</v>
      </c>
      <c r="G80" s="76">
        <v>11533</v>
      </c>
      <c r="H80" s="76">
        <v>1591.2</v>
      </c>
      <c r="I80" s="76">
        <v>1863.6</v>
      </c>
      <c r="J80" s="76">
        <v>46974.6</v>
      </c>
      <c r="K80" s="76">
        <v>389.2</v>
      </c>
      <c r="L80" s="76">
        <v>506.2</v>
      </c>
      <c r="M80" s="76">
        <v>704.8</v>
      </c>
      <c r="N80" s="76">
        <v>478.2</v>
      </c>
      <c r="O80" s="76">
        <v>571.20000000000005</v>
      </c>
      <c r="P80" s="196" t="s">
        <v>319</v>
      </c>
      <c r="AK80" s="15" t="s">
        <v>681</v>
      </c>
      <c r="AL80" s="15" t="s">
        <v>680</v>
      </c>
      <c r="AM80" s="285">
        <f>AVERAGE(AR56:AR58)</f>
        <v>60304.578313253005</v>
      </c>
      <c r="AN80" s="285">
        <f>STDEVA(AR56:AR58)</f>
        <v>5411.1010272575932</v>
      </c>
      <c r="AO80" s="286">
        <f>AVERAGE(AL56:AL58)</f>
        <v>14192.048192771086</v>
      </c>
      <c r="AP80" s="285">
        <f>STDEVA(AL56:AL58)</f>
        <v>1121.2763668947096</v>
      </c>
      <c r="AQ80" s="286">
        <f>AVERAGE(AQ56:AQ58)</f>
        <v>29814.939759036144</v>
      </c>
      <c r="AR80" s="285">
        <f>STDEVA(AQ56:AQ58)</f>
        <v>2192.1545240689229</v>
      </c>
    </row>
    <row r="81" spans="1:61" ht="17" x14ac:dyDescent="0.35">
      <c r="A81" s="8">
        <v>5</v>
      </c>
      <c r="B81" s="8">
        <v>10</v>
      </c>
      <c r="C81" s="74">
        <v>0</v>
      </c>
      <c r="D81" s="439" t="s">
        <v>2120</v>
      </c>
      <c r="E81" s="76">
        <v>21423.8</v>
      </c>
      <c r="F81" s="76">
        <v>8753.2000000000007</v>
      </c>
      <c r="G81" s="76">
        <v>14983</v>
      </c>
      <c r="H81" s="76">
        <v>1423.4</v>
      </c>
      <c r="I81" s="76">
        <v>1655.2</v>
      </c>
      <c r="J81" s="76">
        <v>47838.8</v>
      </c>
      <c r="K81" s="76">
        <v>423.2</v>
      </c>
      <c r="L81" s="76">
        <v>522.20000000000005</v>
      </c>
      <c r="M81" s="76">
        <v>705.4</v>
      </c>
      <c r="N81" s="76">
        <v>381</v>
      </c>
      <c r="O81" s="76">
        <v>569.4</v>
      </c>
      <c r="P81" s="196" t="s">
        <v>319</v>
      </c>
      <c r="AK81" s="8" t="s">
        <v>49</v>
      </c>
      <c r="AL81" s="8" t="s">
        <v>686</v>
      </c>
      <c r="AM81" s="128">
        <f>AVERAGE(AR41:AR43)</f>
        <v>186254.54545454544</v>
      </c>
      <c r="AN81" s="128">
        <f>STDEVA(AR41:AR43)</f>
        <v>80099.753687882869</v>
      </c>
      <c r="AO81" s="127">
        <f>AVERAGE(AL41:AL43)</f>
        <v>22963.454545454544</v>
      </c>
      <c r="AP81" s="128">
        <f>STDEVA(AL36:AL37)</f>
        <v>231.86886099567812</v>
      </c>
      <c r="AQ81" s="127">
        <f>AVERAGE(AQ41:AQ43)</f>
        <v>85216.060606060608</v>
      </c>
      <c r="AR81" s="128">
        <f>STDEVA(AQ41:AQ43)</f>
        <v>64070.89428843731</v>
      </c>
    </row>
    <row r="82" spans="1:61" ht="17" x14ac:dyDescent="0.35">
      <c r="A82" s="8">
        <v>5</v>
      </c>
      <c r="B82" s="8">
        <v>10</v>
      </c>
      <c r="C82" s="74">
        <v>0</v>
      </c>
      <c r="D82" s="439" t="s">
        <v>2121</v>
      </c>
      <c r="E82" s="76">
        <v>24840.400000000001</v>
      </c>
      <c r="F82" s="76">
        <v>11915.8</v>
      </c>
      <c r="G82" s="76">
        <v>17863.2</v>
      </c>
      <c r="H82" s="76">
        <v>1864.2</v>
      </c>
      <c r="I82" s="76">
        <v>2188.6</v>
      </c>
      <c r="J82" s="76">
        <v>53665</v>
      </c>
      <c r="K82" s="76">
        <v>407.6</v>
      </c>
      <c r="L82" s="76">
        <v>517</v>
      </c>
      <c r="M82" s="76">
        <v>680.2</v>
      </c>
      <c r="N82" s="76">
        <v>365.8</v>
      </c>
      <c r="O82" s="76">
        <v>573.6</v>
      </c>
      <c r="P82" s="196" t="s">
        <v>319</v>
      </c>
      <c r="AK82" s="8" t="s">
        <v>56</v>
      </c>
      <c r="AL82" s="8" t="s">
        <v>686</v>
      </c>
      <c r="AM82" s="128">
        <f>AVERAGE(AR50:AR52)</f>
        <v>130121.24999999999</v>
      </c>
      <c r="AN82" s="128">
        <f>STDEVA(AR50:AR52)</f>
        <v>5635.3562185544333</v>
      </c>
      <c r="AO82" s="127">
        <f>AVERAGE(AL50:AL52)</f>
        <v>25834.25</v>
      </c>
      <c r="AP82" s="128">
        <f>STDEVA(AL48:AL50)</f>
        <v>6256.1638626937274</v>
      </c>
      <c r="AQ82" s="127">
        <f>AVERAGE(AQ50:AQ52)</f>
        <v>37902.1</v>
      </c>
      <c r="AR82" s="128">
        <f>STDEVA(AQ50:AQ52)</f>
        <v>10275.131930539874</v>
      </c>
    </row>
    <row r="83" spans="1:61" ht="17" x14ac:dyDescent="0.35">
      <c r="A83" s="8">
        <v>5</v>
      </c>
      <c r="B83" s="8">
        <v>10</v>
      </c>
      <c r="C83" s="74">
        <v>0</v>
      </c>
      <c r="D83" s="439" t="s">
        <v>554</v>
      </c>
      <c r="E83" s="76">
        <v>28620.799999999999</v>
      </c>
      <c r="F83" s="76">
        <v>14323.2</v>
      </c>
      <c r="G83" s="76">
        <v>52425.2</v>
      </c>
      <c r="H83" s="76">
        <v>9777.6</v>
      </c>
      <c r="I83" s="76">
        <v>11674.6</v>
      </c>
      <c r="J83" s="76">
        <v>174792.2</v>
      </c>
      <c r="K83" s="76">
        <v>131.4</v>
      </c>
      <c r="L83" s="76">
        <v>480</v>
      </c>
      <c r="M83" s="76">
        <v>673</v>
      </c>
      <c r="N83" s="76">
        <v>433.6</v>
      </c>
      <c r="O83" s="76">
        <v>520.79999999999995</v>
      </c>
      <c r="P83" s="196" t="s">
        <v>319</v>
      </c>
      <c r="AK83" s="106" t="s">
        <v>681</v>
      </c>
      <c r="AL83" s="106" t="s">
        <v>686</v>
      </c>
      <c r="AM83" s="131">
        <f>AVERAGE(AR59:AR61)</f>
        <v>101878.46511627907</v>
      </c>
      <c r="AN83" s="131">
        <f>STDEVA(AR59:AR61)</f>
        <v>23322.06060131019</v>
      </c>
      <c r="AO83" s="130">
        <f>AVERAGE(AL59:AL61)</f>
        <v>26413.162790697668</v>
      </c>
      <c r="AP83" s="131">
        <f>STDEVA(AL59:AL61)</f>
        <v>6695.7718247283983</v>
      </c>
      <c r="AQ83" s="130">
        <f>AVERAGE(AQ59:AQ61)</f>
        <v>45612.186046511626</v>
      </c>
      <c r="AR83" s="131">
        <f>STDEVA(AQ59:AQ61)</f>
        <v>7788.0333428175163</v>
      </c>
    </row>
    <row r="84" spans="1:61" ht="17" x14ac:dyDescent="0.35">
      <c r="A84" s="8">
        <v>5</v>
      </c>
      <c r="B84" s="8">
        <v>10</v>
      </c>
      <c r="C84" s="74">
        <v>0</v>
      </c>
      <c r="D84" s="439" t="s">
        <v>555</v>
      </c>
      <c r="E84" s="76">
        <v>34809.4</v>
      </c>
      <c r="F84" s="76">
        <v>17242.8</v>
      </c>
      <c r="G84" s="76">
        <v>97612</v>
      </c>
      <c r="H84" s="76">
        <v>12542.2</v>
      </c>
      <c r="I84" s="76">
        <v>14855</v>
      </c>
      <c r="J84" s="76">
        <v>59516.6</v>
      </c>
      <c r="K84" s="76">
        <v>462.8</v>
      </c>
      <c r="L84" s="76">
        <v>502.8</v>
      </c>
      <c r="M84" s="76">
        <v>726.4</v>
      </c>
      <c r="N84" s="76">
        <v>330.2</v>
      </c>
      <c r="O84" s="76">
        <v>552.79999999999995</v>
      </c>
      <c r="P84" s="196" t="s">
        <v>319</v>
      </c>
      <c r="AK84" s="8" t="s">
        <v>49</v>
      </c>
      <c r="AL84" s="8" t="s">
        <v>681</v>
      </c>
      <c r="AM84" s="128">
        <f>AVERAGE(AH10:AH12)</f>
        <v>730941.74923780479</v>
      </c>
      <c r="AN84" s="128">
        <f>STDEVA(AH10:AH12)</f>
        <v>139.0146251116422</v>
      </c>
      <c r="AO84" s="8"/>
      <c r="BE84" s="8"/>
      <c r="BF84" s="8"/>
      <c r="BG84" s="8"/>
      <c r="BH84" s="8"/>
      <c r="BI84" s="8"/>
    </row>
    <row r="85" spans="1:61" ht="17" x14ac:dyDescent="0.35">
      <c r="A85" s="8">
        <v>5</v>
      </c>
      <c r="B85" s="8">
        <v>10</v>
      </c>
      <c r="C85" s="74">
        <v>0</v>
      </c>
      <c r="D85" s="439" t="s">
        <v>556</v>
      </c>
      <c r="E85" s="76">
        <v>12349.2</v>
      </c>
      <c r="F85" s="76">
        <v>5467.6</v>
      </c>
      <c r="G85" s="76">
        <v>39348</v>
      </c>
      <c r="H85" s="76">
        <v>3874.8</v>
      </c>
      <c r="I85" s="76">
        <v>4699.2</v>
      </c>
      <c r="J85" s="76">
        <v>46904.2</v>
      </c>
      <c r="K85" s="76">
        <v>566.4</v>
      </c>
      <c r="L85" s="76">
        <v>566.20000000000005</v>
      </c>
      <c r="M85" s="76">
        <v>729.4</v>
      </c>
      <c r="N85" s="76">
        <v>414</v>
      </c>
      <c r="O85" s="76">
        <v>556.4</v>
      </c>
      <c r="P85" s="196" t="s">
        <v>319</v>
      </c>
      <c r="AK85" s="8" t="s">
        <v>56</v>
      </c>
      <c r="AL85" s="8" t="s">
        <v>681</v>
      </c>
      <c r="AM85" s="128">
        <f>AVERAGE(AH19:AH21)</f>
        <v>679601.23170163168</v>
      </c>
      <c r="AN85" s="128">
        <f>STDEVA(AH19:AH21)</f>
        <v>11366.267083377536</v>
      </c>
      <c r="AO85" s="8"/>
      <c r="BE85" s="8"/>
      <c r="BF85" s="8"/>
      <c r="BG85" s="8"/>
      <c r="BH85" s="8"/>
      <c r="BI85" s="8"/>
    </row>
    <row r="86" spans="1:61" ht="17" x14ac:dyDescent="0.35">
      <c r="A86" s="8">
        <v>5</v>
      </c>
      <c r="B86" s="8">
        <v>10</v>
      </c>
      <c r="C86" s="74">
        <v>0</v>
      </c>
      <c r="D86" s="439" t="s">
        <v>557</v>
      </c>
      <c r="E86" s="76">
        <v>36680.400000000001</v>
      </c>
      <c r="F86" s="76">
        <v>13190.2</v>
      </c>
      <c r="G86" s="76">
        <v>65756.2</v>
      </c>
      <c r="H86" s="76">
        <v>8034.6</v>
      </c>
      <c r="I86" s="76">
        <v>9715</v>
      </c>
      <c r="J86" s="76">
        <v>40970.400000000001</v>
      </c>
      <c r="K86" s="76">
        <v>543.79999999999995</v>
      </c>
      <c r="L86" s="76">
        <v>524.4</v>
      </c>
      <c r="M86" s="76">
        <v>781.2</v>
      </c>
      <c r="N86" s="76">
        <v>437</v>
      </c>
      <c r="O86" s="76">
        <v>570.4</v>
      </c>
      <c r="P86" s="196" t="s">
        <v>319</v>
      </c>
      <c r="AK86" s="8" t="s">
        <v>681</v>
      </c>
      <c r="AL86" s="8" t="s">
        <v>681</v>
      </c>
      <c r="AM86" s="128">
        <f>AVERAGE(AH28:AH30)</f>
        <v>669231.96091521904</v>
      </c>
      <c r="AN86" s="128">
        <f>STDEVA(AH28:AH30)</f>
        <v>5987.617418527172</v>
      </c>
      <c r="AO86" s="8"/>
    </row>
    <row r="87" spans="1:61" ht="17" x14ac:dyDescent="0.35">
      <c r="A87" s="8">
        <v>5</v>
      </c>
      <c r="B87" s="8">
        <v>10</v>
      </c>
      <c r="C87" s="74">
        <v>0</v>
      </c>
      <c r="D87" s="439" t="s">
        <v>558</v>
      </c>
      <c r="E87" s="76">
        <v>32549</v>
      </c>
      <c r="F87" s="76">
        <v>11385.6</v>
      </c>
      <c r="G87" s="76">
        <v>63918.8</v>
      </c>
      <c r="H87" s="76">
        <v>5984</v>
      </c>
      <c r="I87" s="76">
        <v>7216.8</v>
      </c>
      <c r="J87" s="76">
        <v>66230.8</v>
      </c>
      <c r="K87" s="76">
        <v>457.4</v>
      </c>
      <c r="L87" s="76">
        <v>525.20000000000005</v>
      </c>
      <c r="M87" s="76">
        <v>737.2</v>
      </c>
      <c r="N87" s="76">
        <v>346</v>
      </c>
      <c r="O87" s="76">
        <v>567.6</v>
      </c>
      <c r="P87" s="196" t="s">
        <v>319</v>
      </c>
      <c r="AM87" s="8"/>
      <c r="AN87" s="8"/>
      <c r="AO87" s="8"/>
      <c r="AP87" s="8"/>
      <c r="AQ87" s="8"/>
    </row>
    <row r="88" spans="1:61" ht="17" x14ac:dyDescent="0.35">
      <c r="A88" s="8">
        <v>5</v>
      </c>
      <c r="B88" s="8">
        <v>10</v>
      </c>
      <c r="C88" s="74">
        <v>0</v>
      </c>
      <c r="D88" s="439" t="s">
        <v>559</v>
      </c>
      <c r="E88" s="76">
        <v>34107.599999999999</v>
      </c>
      <c r="F88" s="76">
        <v>11394</v>
      </c>
      <c r="G88" s="76">
        <v>74505</v>
      </c>
      <c r="H88" s="76">
        <v>7003.8</v>
      </c>
      <c r="I88" s="76">
        <v>8458</v>
      </c>
      <c r="J88" s="76">
        <v>44407.199999999997</v>
      </c>
      <c r="K88" s="76">
        <v>513.6</v>
      </c>
      <c r="L88" s="76">
        <v>490</v>
      </c>
      <c r="M88" s="76">
        <v>734.8</v>
      </c>
      <c r="N88" s="76">
        <v>341.8</v>
      </c>
      <c r="O88" s="76">
        <v>566.4</v>
      </c>
      <c r="P88" s="196" t="s">
        <v>319</v>
      </c>
      <c r="AO88" s="8"/>
      <c r="AP88" s="8"/>
      <c r="AQ88" s="8"/>
    </row>
    <row r="89" spans="1:61" ht="17" x14ac:dyDescent="0.35">
      <c r="A89" s="8">
        <v>5</v>
      </c>
      <c r="B89" s="8">
        <v>10</v>
      </c>
      <c r="C89" s="74">
        <v>0</v>
      </c>
      <c r="D89" s="439" t="s">
        <v>2122</v>
      </c>
      <c r="E89" s="76">
        <v>32775</v>
      </c>
      <c r="F89" s="76">
        <v>14326.2</v>
      </c>
      <c r="G89" s="76">
        <v>21310.2</v>
      </c>
      <c r="H89" s="76">
        <v>2409.6</v>
      </c>
      <c r="I89" s="76">
        <v>2802</v>
      </c>
      <c r="J89" s="76">
        <v>60476.6</v>
      </c>
      <c r="K89" s="76">
        <v>395.4</v>
      </c>
      <c r="L89" s="76">
        <v>503</v>
      </c>
      <c r="M89" s="76">
        <v>709.6</v>
      </c>
      <c r="N89" s="76">
        <v>462.6</v>
      </c>
      <c r="O89" s="76">
        <v>589.20000000000005</v>
      </c>
      <c r="P89" s="196" t="s">
        <v>319</v>
      </c>
      <c r="AO89" s="8"/>
      <c r="AP89" s="8"/>
      <c r="AQ89" s="8"/>
    </row>
    <row r="90" spans="1:61" ht="17" x14ac:dyDescent="0.35">
      <c r="A90" s="8"/>
      <c r="B90" s="8"/>
      <c r="C90" s="74">
        <v>0</v>
      </c>
      <c r="D90" s="439" t="s">
        <v>1450</v>
      </c>
      <c r="E90" s="76" t="e">
        <v>#DIV/0!</v>
      </c>
      <c r="F90" s="76" t="e">
        <v>#DIV/0!</v>
      </c>
      <c r="G90" s="76" t="e">
        <v>#DIV/0!</v>
      </c>
      <c r="H90" s="76" t="e">
        <v>#DIV/0!</v>
      </c>
      <c r="I90" s="76" t="e">
        <v>#DIV/0!</v>
      </c>
      <c r="J90" s="76" t="e">
        <v>#DIV/0!</v>
      </c>
      <c r="K90" s="76" t="e">
        <v>#DIV/0!</v>
      </c>
      <c r="L90" s="76" t="e">
        <v>#DIV/0!</v>
      </c>
      <c r="M90" s="76" t="e">
        <v>#DIV/0!</v>
      </c>
      <c r="N90" s="76" t="e">
        <v>#DIV/0!</v>
      </c>
      <c r="O90" s="76" t="e">
        <v>#DIV/0!</v>
      </c>
      <c r="P90" s="196" t="s">
        <v>108</v>
      </c>
      <c r="AP90" s="8"/>
      <c r="AQ90" s="8"/>
    </row>
    <row r="91" spans="1:61" ht="17" x14ac:dyDescent="0.35">
      <c r="A91" s="8"/>
      <c r="B91" s="8"/>
      <c r="C91" s="74">
        <v>0</v>
      </c>
      <c r="D91" s="439" t="s">
        <v>252</v>
      </c>
      <c r="E91" s="76" t="e">
        <v>#DIV/0!</v>
      </c>
      <c r="F91" s="76" t="e">
        <v>#DIV/0!</v>
      </c>
      <c r="G91" s="76" t="e">
        <v>#DIV/0!</v>
      </c>
      <c r="H91" s="76" t="e">
        <v>#DIV/0!</v>
      </c>
      <c r="I91" s="76" t="e">
        <v>#DIV/0!</v>
      </c>
      <c r="J91" s="76" t="e">
        <v>#DIV/0!</v>
      </c>
      <c r="K91" s="76" t="e">
        <v>#DIV/0!</v>
      </c>
      <c r="L91" s="76" t="e">
        <v>#DIV/0!</v>
      </c>
      <c r="M91" s="76" t="e">
        <v>#DIV/0!</v>
      </c>
      <c r="N91" s="76" t="e">
        <v>#DIV/0!</v>
      </c>
      <c r="O91" s="76" t="e">
        <v>#DIV/0!</v>
      </c>
      <c r="P91" s="196" t="s">
        <v>319</v>
      </c>
      <c r="AP91" s="8"/>
      <c r="AQ91" s="8"/>
    </row>
    <row r="92" spans="1:61" ht="17" x14ac:dyDescent="0.35">
      <c r="A92" s="8">
        <v>5</v>
      </c>
      <c r="B92" s="8">
        <v>10</v>
      </c>
      <c r="C92" s="74">
        <v>0</v>
      </c>
      <c r="D92" s="439" t="s">
        <v>2123</v>
      </c>
      <c r="E92" s="76">
        <v>31873</v>
      </c>
      <c r="F92" s="76">
        <v>13640.2</v>
      </c>
      <c r="G92" s="76">
        <v>16535.599999999999</v>
      </c>
      <c r="H92" s="76">
        <v>2169.4</v>
      </c>
      <c r="I92" s="76">
        <v>2604.1999999999998</v>
      </c>
      <c r="J92" s="76">
        <v>57503.4</v>
      </c>
      <c r="K92" s="76">
        <v>482</v>
      </c>
      <c r="L92" s="76">
        <v>508.2</v>
      </c>
      <c r="M92" s="76">
        <v>715.4</v>
      </c>
      <c r="N92" s="76">
        <v>449</v>
      </c>
      <c r="O92" s="76">
        <v>585.4</v>
      </c>
      <c r="P92" s="196" t="s">
        <v>319</v>
      </c>
      <c r="AP92" s="8"/>
      <c r="AQ92" s="8"/>
    </row>
    <row r="93" spans="1:61" ht="17" x14ac:dyDescent="0.35">
      <c r="A93" s="8">
        <v>5</v>
      </c>
      <c r="B93" s="8">
        <v>10</v>
      </c>
      <c r="C93" s="74">
        <v>0</v>
      </c>
      <c r="D93" s="439" t="s">
        <v>2124</v>
      </c>
      <c r="E93" s="76">
        <v>48928.6</v>
      </c>
      <c r="F93" s="76">
        <v>24198.400000000001</v>
      </c>
      <c r="G93" s="76">
        <v>27559.599999999999</v>
      </c>
      <c r="H93" s="76">
        <v>4568.3999999999996</v>
      </c>
      <c r="I93" s="76">
        <v>5392</v>
      </c>
      <c r="J93" s="76">
        <v>78152.399999999994</v>
      </c>
      <c r="K93" s="76">
        <v>449</v>
      </c>
      <c r="L93" s="76">
        <v>466.8</v>
      </c>
      <c r="M93" s="76">
        <v>700.2</v>
      </c>
      <c r="N93" s="76">
        <v>482.4</v>
      </c>
      <c r="O93" s="76">
        <v>549.79999999999995</v>
      </c>
      <c r="P93" s="196" t="s">
        <v>319</v>
      </c>
      <c r="AP93" s="8"/>
      <c r="AQ93" s="8"/>
    </row>
    <row r="94" spans="1:61" ht="17" x14ac:dyDescent="0.35">
      <c r="A94" s="8">
        <v>0.1</v>
      </c>
      <c r="B94" s="8">
        <v>10</v>
      </c>
      <c r="C94" s="74">
        <v>0</v>
      </c>
      <c r="D94" s="439" t="s">
        <v>560</v>
      </c>
      <c r="E94" s="76">
        <v>86060</v>
      </c>
      <c r="F94" s="76">
        <v>55430</v>
      </c>
      <c r="G94" s="76">
        <v>90700</v>
      </c>
      <c r="H94" s="76">
        <v>47310</v>
      </c>
      <c r="I94" s="76">
        <v>52000</v>
      </c>
      <c r="J94" s="76">
        <v>110740</v>
      </c>
      <c r="K94" s="76">
        <v>23860</v>
      </c>
      <c r="L94" s="76">
        <v>29540</v>
      </c>
      <c r="M94" s="76">
        <v>34500</v>
      </c>
      <c r="N94" s="76">
        <v>29020</v>
      </c>
      <c r="O94" s="76">
        <v>26790</v>
      </c>
      <c r="P94" s="196" t="s">
        <v>319</v>
      </c>
      <c r="AP94" s="8"/>
    </row>
    <row r="95" spans="1:61" ht="17" x14ac:dyDescent="0.35">
      <c r="A95" s="8">
        <v>0.1</v>
      </c>
      <c r="B95" s="8">
        <v>10</v>
      </c>
      <c r="C95" s="74">
        <v>0</v>
      </c>
      <c r="D95" s="439" t="s">
        <v>561</v>
      </c>
      <c r="E95" s="76">
        <v>91280</v>
      </c>
      <c r="F95" s="76">
        <v>88620</v>
      </c>
      <c r="G95" s="76">
        <v>104220</v>
      </c>
      <c r="H95" s="76">
        <v>62150</v>
      </c>
      <c r="I95" s="76">
        <v>68910</v>
      </c>
      <c r="J95" s="76">
        <v>111580</v>
      </c>
      <c r="K95" s="76">
        <v>25450</v>
      </c>
      <c r="L95" s="76">
        <v>29020</v>
      </c>
      <c r="M95" s="76">
        <v>34090</v>
      </c>
      <c r="N95" s="76">
        <v>30270</v>
      </c>
      <c r="O95" s="76">
        <v>26990</v>
      </c>
      <c r="P95" s="196" t="s">
        <v>319</v>
      </c>
      <c r="AP95" s="8"/>
    </row>
    <row r="96" spans="1:61" ht="17" x14ac:dyDescent="0.35">
      <c r="A96" s="8">
        <f>A94</f>
        <v>0.1</v>
      </c>
      <c r="B96" s="8">
        <v>10</v>
      </c>
      <c r="C96" s="74">
        <v>0</v>
      </c>
      <c r="D96" s="439" t="s">
        <v>562</v>
      </c>
      <c r="E96" s="76">
        <v>75900</v>
      </c>
      <c r="F96" s="76">
        <v>63420</v>
      </c>
      <c r="G96" s="76">
        <v>105520</v>
      </c>
      <c r="H96" s="76">
        <v>62140</v>
      </c>
      <c r="I96" s="76">
        <v>69270</v>
      </c>
      <c r="J96" s="76">
        <v>107500</v>
      </c>
      <c r="K96" s="76">
        <v>28460</v>
      </c>
      <c r="L96" s="76">
        <v>29150</v>
      </c>
      <c r="M96" s="76">
        <v>34730</v>
      </c>
      <c r="N96" s="76">
        <v>29630</v>
      </c>
      <c r="O96" s="76">
        <v>26520</v>
      </c>
      <c r="P96" s="196" t="s">
        <v>319</v>
      </c>
      <c r="AP96" s="8"/>
    </row>
    <row r="97" spans="1:42" ht="17" x14ac:dyDescent="0.35">
      <c r="A97" s="8"/>
      <c r="B97" s="8"/>
      <c r="C97" s="74">
        <v>0</v>
      </c>
      <c r="D97" s="439" t="s">
        <v>1451</v>
      </c>
      <c r="E97" s="76" t="e">
        <v>#DIV/0!</v>
      </c>
      <c r="F97" s="76" t="e">
        <v>#DIV/0!</v>
      </c>
      <c r="G97" s="76" t="e">
        <v>#DIV/0!</v>
      </c>
      <c r="H97" s="76" t="e">
        <v>#DIV/0!</v>
      </c>
      <c r="I97" s="76" t="e">
        <v>#DIV/0!</v>
      </c>
      <c r="J97" s="76" t="e">
        <v>#DIV/0!</v>
      </c>
      <c r="K97" s="76" t="e">
        <v>#DIV/0!</v>
      </c>
      <c r="L97" s="76" t="e">
        <v>#DIV/0!</v>
      </c>
      <c r="M97" s="76" t="e">
        <v>#DIV/0!</v>
      </c>
      <c r="N97" s="76" t="e">
        <v>#DIV/0!</v>
      </c>
      <c r="O97" s="76" t="e">
        <v>#DIV/0!</v>
      </c>
      <c r="P97" s="196" t="s">
        <v>319</v>
      </c>
      <c r="AM97" s="8"/>
      <c r="AN97" s="8"/>
      <c r="AO97" s="8"/>
      <c r="AP97" s="8"/>
    </row>
    <row r="98" spans="1:42" ht="17" x14ac:dyDescent="0.35">
      <c r="A98" s="8"/>
      <c r="B98" s="8"/>
      <c r="C98" s="74">
        <v>0</v>
      </c>
      <c r="D98" s="439" t="s">
        <v>314</v>
      </c>
      <c r="E98" s="76" t="e">
        <v>#DIV/0!</v>
      </c>
      <c r="F98" s="76" t="e">
        <v>#DIV/0!</v>
      </c>
      <c r="G98" s="76" t="e">
        <v>#DIV/0!</v>
      </c>
      <c r="H98" s="76" t="e">
        <v>#DIV/0!</v>
      </c>
      <c r="I98" s="76" t="e">
        <v>#DIV/0!</v>
      </c>
      <c r="J98" s="76" t="e">
        <v>#DIV/0!</v>
      </c>
      <c r="K98" s="76" t="e">
        <v>#DIV/0!</v>
      </c>
      <c r="L98" s="76" t="e">
        <v>#DIV/0!</v>
      </c>
      <c r="M98" s="76" t="e">
        <v>#DIV/0!</v>
      </c>
      <c r="N98" s="76" t="e">
        <v>#DIV/0!</v>
      </c>
      <c r="O98" s="76" t="e">
        <v>#DIV/0!</v>
      </c>
      <c r="P98" s="196" t="s">
        <v>319</v>
      </c>
      <c r="AM98" s="8"/>
      <c r="AN98" s="8"/>
      <c r="AO98" s="8"/>
      <c r="AP98" s="8"/>
    </row>
    <row r="99" spans="1:42" ht="17" x14ac:dyDescent="0.35">
      <c r="A99" s="8"/>
      <c r="B99" s="8"/>
      <c r="C99" s="74">
        <v>0</v>
      </c>
      <c r="D99" s="439" t="s">
        <v>317</v>
      </c>
      <c r="E99" s="76" t="e">
        <v>#DIV/0!</v>
      </c>
      <c r="F99" s="76" t="e">
        <v>#DIV/0!</v>
      </c>
      <c r="G99" s="76" t="e">
        <v>#DIV/0!</v>
      </c>
      <c r="H99" s="76" t="e">
        <v>#DIV/0!</v>
      </c>
      <c r="I99" s="76" t="e">
        <v>#DIV/0!</v>
      </c>
      <c r="J99" s="76" t="e">
        <v>#DIV/0!</v>
      </c>
      <c r="K99" s="76" t="e">
        <v>#DIV/0!</v>
      </c>
      <c r="L99" s="76" t="e">
        <v>#DIV/0!</v>
      </c>
      <c r="M99" s="76" t="e">
        <v>#DIV/0!</v>
      </c>
      <c r="N99" s="76" t="e">
        <v>#DIV/0!</v>
      </c>
      <c r="O99" s="76" t="e">
        <v>#DIV/0!</v>
      </c>
      <c r="P99" s="196" t="s">
        <v>108</v>
      </c>
      <c r="AM99" s="8"/>
      <c r="AN99" s="8"/>
      <c r="AO99" s="8"/>
      <c r="AP99" s="8"/>
    </row>
    <row r="100" spans="1:42" ht="17" x14ac:dyDescent="0.35">
      <c r="A100" s="8"/>
      <c r="B100" s="8"/>
      <c r="C100" s="74">
        <v>0</v>
      </c>
      <c r="D100" s="439" t="s">
        <v>200</v>
      </c>
      <c r="E100" s="76" t="e">
        <v>#DIV/0!</v>
      </c>
      <c r="F100" s="76" t="e">
        <v>#DIV/0!</v>
      </c>
      <c r="G100" s="76" t="e">
        <v>#DIV/0!</v>
      </c>
      <c r="H100" s="76" t="e">
        <v>#DIV/0!</v>
      </c>
      <c r="I100" s="76" t="e">
        <v>#DIV/0!</v>
      </c>
      <c r="J100" s="76" t="e">
        <v>#DIV/0!</v>
      </c>
      <c r="K100" s="76" t="e">
        <v>#DIV/0!</v>
      </c>
      <c r="L100" s="76" t="e">
        <v>#DIV/0!</v>
      </c>
      <c r="M100" s="76" t="e">
        <v>#DIV/0!</v>
      </c>
      <c r="N100" s="76" t="e">
        <v>#DIV/0!</v>
      </c>
      <c r="O100" s="76" t="e">
        <v>#DIV/0!</v>
      </c>
      <c r="P100" s="196" t="s">
        <v>108</v>
      </c>
    </row>
    <row r="101" spans="1:42" ht="17" x14ac:dyDescent="0.35">
      <c r="A101" s="8"/>
      <c r="B101" s="8"/>
      <c r="C101" s="74">
        <v>0</v>
      </c>
      <c r="D101" s="439" t="s">
        <v>200</v>
      </c>
      <c r="E101" s="76" t="e">
        <v>#DIV/0!</v>
      </c>
      <c r="F101" s="76" t="e">
        <v>#DIV/0!</v>
      </c>
      <c r="G101" s="76" t="e">
        <v>#DIV/0!</v>
      </c>
      <c r="H101" s="76" t="e">
        <v>#DIV/0!</v>
      </c>
      <c r="I101" s="76" t="e">
        <v>#DIV/0!</v>
      </c>
      <c r="J101" s="76" t="e">
        <v>#DIV/0!</v>
      </c>
      <c r="K101" s="76" t="e">
        <v>#DIV/0!</v>
      </c>
      <c r="L101" s="76" t="e">
        <v>#DIV/0!</v>
      </c>
      <c r="M101" s="76" t="e">
        <v>#DIV/0!</v>
      </c>
      <c r="N101" s="76" t="e">
        <v>#DIV/0!</v>
      </c>
      <c r="O101" s="76" t="e">
        <v>#DIV/0!</v>
      </c>
      <c r="P101" s="196" t="s">
        <v>108</v>
      </c>
    </row>
    <row r="102" spans="1:42" ht="17" x14ac:dyDescent="0.35">
      <c r="A102" s="8"/>
      <c r="B102" s="8"/>
      <c r="C102" s="74">
        <v>0</v>
      </c>
      <c r="D102" s="439" t="s">
        <v>169</v>
      </c>
      <c r="E102" s="76" t="e">
        <v>#DIV/0!</v>
      </c>
      <c r="F102" s="76" t="e">
        <v>#DIV/0!</v>
      </c>
      <c r="G102" s="76" t="e">
        <v>#DIV/0!</v>
      </c>
      <c r="H102" s="76" t="e">
        <v>#DIV/0!</v>
      </c>
      <c r="I102" s="76" t="e">
        <v>#DIV/0!</v>
      </c>
      <c r="J102" s="76" t="e">
        <v>#DIV/0!</v>
      </c>
      <c r="K102" s="76" t="e">
        <v>#DIV/0!</v>
      </c>
      <c r="L102" s="76" t="e">
        <v>#DIV/0!</v>
      </c>
      <c r="M102" s="76" t="e">
        <v>#DIV/0!</v>
      </c>
      <c r="N102" s="76" t="e">
        <v>#DIV/0!</v>
      </c>
      <c r="O102" s="76" t="e">
        <v>#DIV/0!</v>
      </c>
      <c r="P102" s="196" t="s">
        <v>108</v>
      </c>
    </row>
    <row r="103" spans="1:42" ht="17" x14ac:dyDescent="0.35">
      <c r="A103" s="8"/>
      <c r="B103" s="8"/>
      <c r="C103" s="74">
        <v>0</v>
      </c>
      <c r="D103" s="439" t="s">
        <v>317</v>
      </c>
      <c r="E103" s="76" t="e">
        <v>#DIV/0!</v>
      </c>
      <c r="F103" s="76" t="e">
        <v>#DIV/0!</v>
      </c>
      <c r="G103" s="76" t="e">
        <v>#DIV/0!</v>
      </c>
      <c r="H103" s="76" t="e">
        <v>#DIV/0!</v>
      </c>
      <c r="I103" s="76" t="e">
        <v>#DIV/0!</v>
      </c>
      <c r="J103" s="76" t="e">
        <v>#DIV/0!</v>
      </c>
      <c r="K103" s="76" t="e">
        <v>#DIV/0!</v>
      </c>
      <c r="L103" s="76" t="e">
        <v>#DIV/0!</v>
      </c>
      <c r="M103" s="76" t="e">
        <v>#DIV/0!</v>
      </c>
      <c r="N103" s="76" t="e">
        <v>#DIV/0!</v>
      </c>
      <c r="O103" s="76" t="e">
        <v>#DIV/0!</v>
      </c>
      <c r="P103" s="196" t="s">
        <v>108</v>
      </c>
    </row>
    <row r="104" spans="1:42" ht="17" x14ac:dyDescent="0.35">
      <c r="A104" s="8"/>
      <c r="B104" s="8"/>
      <c r="C104" s="74">
        <v>0</v>
      </c>
      <c r="D104" s="439" t="s">
        <v>200</v>
      </c>
      <c r="E104" s="76" t="e">
        <v>#DIV/0!</v>
      </c>
      <c r="F104" s="76" t="e">
        <v>#DIV/0!</v>
      </c>
      <c r="G104" s="76" t="e">
        <v>#DIV/0!</v>
      </c>
      <c r="H104" s="76" t="e">
        <v>#DIV/0!</v>
      </c>
      <c r="I104" s="76" t="e">
        <v>#DIV/0!</v>
      </c>
      <c r="J104" s="76" t="e">
        <v>#DIV/0!</v>
      </c>
      <c r="K104" s="76" t="e">
        <v>#DIV/0!</v>
      </c>
      <c r="L104" s="76" t="e">
        <v>#DIV/0!</v>
      </c>
      <c r="M104" s="76" t="e">
        <v>#DIV/0!</v>
      </c>
      <c r="N104" s="76" t="e">
        <v>#DIV/0!</v>
      </c>
      <c r="O104" s="76" t="e">
        <v>#DIV/0!</v>
      </c>
      <c r="P104" s="196" t="s">
        <v>108</v>
      </c>
    </row>
  </sheetData>
  <mergeCells count="14">
    <mergeCell ref="BI17:BN17"/>
    <mergeCell ref="R2:Y2"/>
    <mergeCell ref="AA2:AH2"/>
    <mergeCell ref="AK2:AR2"/>
    <mergeCell ref="AY2:BF2"/>
    <mergeCell ref="BH17:BH18"/>
    <mergeCell ref="BH45:BO45"/>
    <mergeCell ref="BH23:BH24"/>
    <mergeCell ref="BI23:BN23"/>
    <mergeCell ref="R33:Y33"/>
    <mergeCell ref="AA33:AH33"/>
    <mergeCell ref="AK33:AR33"/>
    <mergeCell ref="AT33:BA33"/>
    <mergeCell ref="BH33:BO33"/>
  </mergeCells>
  <conditionalFormatting sqref="D2 D17:D104">
    <cfRule type="cellIs" dxfId="134" priority="8" operator="equal">
      <formula>0</formula>
    </cfRule>
  </conditionalFormatting>
  <conditionalFormatting sqref="P1 E1:O1048576">
    <cfRule type="containsErrors" dxfId="133" priority="9">
      <formula>ISERROR(E1)</formula>
    </cfRule>
  </conditionalFormatting>
  <conditionalFormatting sqref="E22:O93 S4:X30">
    <cfRule type="cellIs" dxfId="132" priority="7" operator="greaterThan">
      <formula>30000</formula>
    </cfRule>
  </conditionalFormatting>
  <conditionalFormatting sqref="BC36:BC60 AU35:BA61">
    <cfRule type="cellIs" dxfId="131" priority="6" operator="greaterThan">
      <formula>30</formula>
    </cfRule>
  </conditionalFormatting>
  <conditionalFormatting sqref="S35:X63">
    <cfRule type="cellIs" dxfId="130" priority="5" operator="greaterThan">
      <formula>40000</formula>
    </cfRule>
  </conditionalFormatting>
  <conditionalFormatting sqref="P1:P1048576">
    <cfRule type="containsText" dxfId="129" priority="2" operator="containsText" text="MRL">
      <formula>NOT(ISERROR(SEARCH("MRL",P1)))</formula>
    </cfRule>
    <cfRule type="containsText" dxfId="128" priority="3" operator="containsText" text="LOW">
      <formula>NOT(ISERROR(SEARCH("LOW",P1)))</formula>
    </cfRule>
    <cfRule type="containsText" dxfId="127" priority="4" operator="containsText" text="HIGH">
      <formula>NOT(ISERROR(SEARCH("HIGH",P1)))</formula>
    </cfRule>
  </conditionalFormatting>
  <conditionalFormatting sqref="D3:D16">
    <cfRule type="cellIs" dxfId="126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CF97-FF03-42C4-82EC-2491630D0D70}">
  <dimension ref="A1:M76"/>
  <sheetViews>
    <sheetView zoomScale="60" zoomScaleNormal="60" workbookViewId="0">
      <pane xSplit="1" topLeftCell="B1" activePane="topRight" state="frozen"/>
      <selection pane="topRight" activeCell="C40" sqref="C40"/>
    </sheetView>
  </sheetViews>
  <sheetFormatPr defaultRowHeight="14.5" x14ac:dyDescent="0.35"/>
  <cols>
    <col min="1" max="1" width="22.90625" style="8" bestFit="1" customWidth="1"/>
    <col min="2" max="2" width="41.81640625" style="8" bestFit="1" customWidth="1"/>
    <col min="3" max="3" width="41.453125" style="8" bestFit="1" customWidth="1"/>
    <col min="4" max="4" width="31.6328125" style="8" bestFit="1" customWidth="1"/>
    <col min="5" max="5" width="35" style="8" bestFit="1" customWidth="1"/>
    <col min="6" max="6" width="37.6328125" style="8" customWidth="1"/>
    <col min="7" max="7" width="35" style="8" customWidth="1"/>
    <col min="8" max="8" width="35.7265625" style="8" bestFit="1" customWidth="1"/>
    <col min="9" max="9" width="32.26953125" style="8" bestFit="1" customWidth="1"/>
    <col min="10" max="10" width="36" bestFit="1" customWidth="1"/>
    <col min="11" max="11" width="37.1796875" customWidth="1"/>
    <col min="12" max="12" width="31.81640625" bestFit="1" customWidth="1"/>
    <col min="13" max="13" width="31.81640625" style="8" bestFit="1" customWidth="1"/>
  </cols>
  <sheetData>
    <row r="1" spans="1:13" s="54" customFormat="1" x14ac:dyDescent="0.35">
      <c r="A1" s="483" t="s">
        <v>386</v>
      </c>
      <c r="B1" s="483" t="s">
        <v>387</v>
      </c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</row>
    <row r="2" spans="1:13" s="54" customFormat="1" x14ac:dyDescent="0.35">
      <c r="A2" s="484"/>
      <c r="B2" s="191" t="s">
        <v>388</v>
      </c>
      <c r="C2" s="191" t="s">
        <v>389</v>
      </c>
      <c r="D2" s="191" t="s">
        <v>390</v>
      </c>
      <c r="E2" s="191" t="s">
        <v>391</v>
      </c>
      <c r="F2" s="191" t="s">
        <v>392</v>
      </c>
      <c r="G2" s="191" t="s">
        <v>393</v>
      </c>
      <c r="H2" s="191" t="s">
        <v>394</v>
      </c>
      <c r="I2" s="191" t="s">
        <v>395</v>
      </c>
      <c r="J2" s="191" t="s">
        <v>396</v>
      </c>
      <c r="K2" s="191" t="s">
        <v>397</v>
      </c>
      <c r="L2" s="191" t="s">
        <v>398</v>
      </c>
      <c r="M2" s="191" t="s">
        <v>399</v>
      </c>
    </row>
    <row r="3" spans="1:13" s="54" customFormat="1" x14ac:dyDescent="0.35">
      <c r="A3" s="192" t="s">
        <v>132</v>
      </c>
      <c r="B3" s="193"/>
      <c r="C3" s="193"/>
      <c r="D3" s="193"/>
      <c r="E3" s="193"/>
      <c r="F3" s="194" t="s">
        <v>400</v>
      </c>
      <c r="G3" s="194"/>
      <c r="H3" s="194"/>
      <c r="I3" s="195"/>
      <c r="J3" s="195"/>
      <c r="K3" s="195"/>
      <c r="L3" s="195"/>
      <c r="M3" s="195"/>
    </row>
    <row r="4" spans="1:13" s="54" customFormat="1" x14ac:dyDescent="0.35">
      <c r="A4" s="192" t="s">
        <v>134</v>
      </c>
      <c r="B4" s="193"/>
      <c r="C4" s="196" t="s">
        <v>401</v>
      </c>
      <c r="D4" s="193"/>
      <c r="E4" s="193"/>
      <c r="F4" s="194" t="s">
        <v>402</v>
      </c>
      <c r="G4" s="194" t="s">
        <v>403</v>
      </c>
      <c r="H4" s="194"/>
      <c r="I4" s="195"/>
      <c r="J4" s="195" t="s">
        <v>404</v>
      </c>
      <c r="K4" s="195" t="s">
        <v>405</v>
      </c>
      <c r="L4" s="195"/>
      <c r="M4" s="195"/>
    </row>
    <row r="5" spans="1:13" s="54" customFormat="1" x14ac:dyDescent="0.35">
      <c r="A5" s="192" t="s">
        <v>137</v>
      </c>
      <c r="B5" s="193"/>
      <c r="C5" s="196"/>
      <c r="D5" s="193"/>
      <c r="E5" s="193"/>
      <c r="F5" s="194" t="s">
        <v>406</v>
      </c>
      <c r="G5" s="194"/>
      <c r="H5" s="194"/>
      <c r="I5" s="195"/>
      <c r="J5" s="195"/>
      <c r="K5" s="195"/>
      <c r="L5" s="195"/>
      <c r="M5" s="195"/>
    </row>
    <row r="6" spans="1:13" s="54" customFormat="1" x14ac:dyDescent="0.35">
      <c r="A6" s="192" t="s">
        <v>139</v>
      </c>
      <c r="B6" s="193"/>
      <c r="C6" s="193"/>
      <c r="D6" s="193"/>
      <c r="E6" s="193"/>
      <c r="F6" s="194"/>
      <c r="G6" s="194" t="s">
        <v>407</v>
      </c>
      <c r="H6" s="194" t="s">
        <v>402</v>
      </c>
      <c r="I6" s="197"/>
      <c r="J6" s="195"/>
      <c r="K6" s="195"/>
      <c r="L6" s="195"/>
      <c r="M6" s="193" t="s">
        <v>408</v>
      </c>
    </row>
    <row r="7" spans="1:13" s="54" customFormat="1" x14ac:dyDescent="0.35">
      <c r="A7" s="192" t="s">
        <v>141</v>
      </c>
      <c r="B7" s="193"/>
      <c r="C7" s="193"/>
      <c r="D7" s="193"/>
      <c r="E7" s="193"/>
      <c r="F7" s="194"/>
      <c r="G7" s="194"/>
      <c r="H7" s="194"/>
      <c r="I7" s="198"/>
      <c r="J7" s="195"/>
      <c r="K7" s="195"/>
      <c r="L7" s="195"/>
      <c r="M7" s="195"/>
    </row>
    <row r="8" spans="1:13" s="54" customFormat="1" x14ac:dyDescent="0.35">
      <c r="A8" s="192" t="s">
        <v>143</v>
      </c>
      <c r="B8" s="193"/>
      <c r="C8" s="193"/>
      <c r="D8" s="193"/>
      <c r="E8" s="193"/>
      <c r="F8" s="194"/>
      <c r="G8" s="194"/>
      <c r="H8" s="194"/>
      <c r="I8" s="198"/>
      <c r="J8" s="195"/>
      <c r="K8" s="195"/>
      <c r="L8" s="195"/>
      <c r="M8" s="195"/>
    </row>
    <row r="9" spans="1:13" s="54" customFormat="1" x14ac:dyDescent="0.35">
      <c r="A9" s="192" t="s">
        <v>145</v>
      </c>
      <c r="B9" s="193"/>
      <c r="C9" s="193"/>
      <c r="D9" s="193"/>
      <c r="E9" s="193"/>
      <c r="F9" s="194" t="s">
        <v>409</v>
      </c>
      <c r="G9" s="194"/>
      <c r="H9" s="194"/>
      <c r="I9" s="195"/>
      <c r="J9" s="195"/>
      <c r="K9" s="195"/>
      <c r="L9" s="195"/>
      <c r="M9" s="195"/>
    </row>
    <row r="10" spans="1:13" s="54" customFormat="1" x14ac:dyDescent="0.35">
      <c r="A10" s="192" t="s">
        <v>147</v>
      </c>
      <c r="B10" s="193"/>
      <c r="C10" s="193"/>
      <c r="D10" s="193"/>
      <c r="E10" s="193"/>
      <c r="F10" s="194"/>
      <c r="G10" s="194"/>
      <c r="H10" s="194"/>
      <c r="I10" s="195"/>
      <c r="J10" s="195" t="s">
        <v>410</v>
      </c>
      <c r="K10" s="195"/>
      <c r="L10" s="195"/>
      <c r="M10" s="195"/>
    </row>
    <row r="11" spans="1:13" s="54" customFormat="1" x14ac:dyDescent="0.35">
      <c r="A11" s="192" t="s">
        <v>149</v>
      </c>
      <c r="B11" s="193"/>
      <c r="C11" s="193"/>
      <c r="D11" s="193"/>
      <c r="E11" s="193"/>
      <c r="F11" s="194"/>
      <c r="G11" s="194"/>
      <c r="H11" s="194"/>
      <c r="I11" s="195"/>
      <c r="J11" s="195"/>
      <c r="K11" s="195"/>
      <c r="L11" s="195"/>
      <c r="M11" s="195"/>
    </row>
    <row r="12" spans="1:13" s="54" customFormat="1" x14ac:dyDescent="0.35">
      <c r="A12" s="192" t="s">
        <v>151</v>
      </c>
      <c r="B12" s="193"/>
      <c r="C12" s="193"/>
      <c r="D12" s="193"/>
      <c r="E12" s="193"/>
      <c r="F12" s="194"/>
      <c r="G12" s="194"/>
      <c r="H12" s="194"/>
      <c r="I12" s="195"/>
      <c r="J12" s="195"/>
      <c r="K12" s="195"/>
      <c r="L12" s="195"/>
      <c r="M12" s="195"/>
    </row>
    <row r="13" spans="1:13" s="54" customFormat="1" x14ac:dyDescent="0.35">
      <c r="A13" s="192" t="s">
        <v>153</v>
      </c>
      <c r="B13" s="193"/>
      <c r="C13" s="193"/>
      <c r="D13" s="193"/>
      <c r="E13" s="193"/>
      <c r="F13" s="194"/>
      <c r="G13" s="194"/>
      <c r="H13" s="194"/>
      <c r="I13" s="195"/>
      <c r="J13" s="195"/>
      <c r="K13" s="195"/>
      <c r="L13" s="195"/>
      <c r="M13" s="195"/>
    </row>
    <row r="14" spans="1:13" s="54" customFormat="1" x14ac:dyDescent="0.35">
      <c r="A14" s="192" t="s">
        <v>155</v>
      </c>
      <c r="B14" s="193"/>
      <c r="C14" s="193"/>
      <c r="D14" s="193"/>
      <c r="E14" s="193"/>
      <c r="F14" s="194"/>
      <c r="G14" s="194"/>
      <c r="H14" s="194"/>
      <c r="I14" s="195"/>
      <c r="J14" s="195"/>
      <c r="K14" s="195"/>
      <c r="L14" s="195"/>
      <c r="M14" s="195"/>
    </row>
    <row r="15" spans="1:13" s="54" customFormat="1" x14ac:dyDescent="0.35">
      <c r="A15" s="192" t="s">
        <v>157</v>
      </c>
      <c r="B15" s="193"/>
      <c r="C15" s="193"/>
      <c r="D15" s="193"/>
      <c r="E15" s="193"/>
      <c r="F15" s="194"/>
      <c r="G15" s="194"/>
      <c r="H15" s="194"/>
      <c r="I15" s="195"/>
      <c r="J15" s="195"/>
      <c r="K15" s="195"/>
      <c r="L15" s="195"/>
      <c r="M15" s="195"/>
    </row>
    <row r="16" spans="1:13" s="54" customFormat="1" x14ac:dyDescent="0.35">
      <c r="A16" s="192" t="s">
        <v>411</v>
      </c>
      <c r="B16" s="193"/>
      <c r="C16" s="193"/>
      <c r="D16" s="193"/>
      <c r="E16" s="193"/>
      <c r="F16" s="194"/>
      <c r="G16" s="194"/>
      <c r="H16" s="194"/>
      <c r="I16" s="195"/>
      <c r="J16" s="195"/>
      <c r="K16" s="195"/>
      <c r="L16" s="195"/>
      <c r="M16" s="195"/>
    </row>
    <row r="17" spans="1:13" s="54" customFormat="1" x14ac:dyDescent="0.35">
      <c r="A17" s="199" t="s">
        <v>412</v>
      </c>
      <c r="B17" s="193"/>
      <c r="C17" s="193"/>
      <c r="D17" s="193"/>
      <c r="E17" s="193"/>
      <c r="F17" s="194"/>
      <c r="G17" s="194"/>
      <c r="H17" s="194"/>
      <c r="I17" s="195"/>
      <c r="J17" s="195"/>
      <c r="K17" s="195" t="s">
        <v>413</v>
      </c>
      <c r="L17" s="195"/>
      <c r="M17" s="195"/>
    </row>
    <row r="18" spans="1:13" s="54" customFormat="1" x14ac:dyDescent="0.35">
      <c r="A18" s="199" t="s">
        <v>414</v>
      </c>
      <c r="B18" s="193"/>
      <c r="C18" s="193"/>
      <c r="D18" s="193"/>
      <c r="E18" s="193"/>
      <c r="F18" s="194"/>
      <c r="G18" s="194"/>
      <c r="H18" s="194"/>
      <c r="I18" s="195"/>
      <c r="J18" s="195"/>
      <c r="K18" s="195"/>
      <c r="L18" s="195"/>
      <c r="M18" s="195"/>
    </row>
    <row r="19" spans="1:13" s="54" customFormat="1" x14ac:dyDescent="0.35">
      <c r="A19" s="199" t="s">
        <v>415</v>
      </c>
      <c r="B19" s="193"/>
      <c r="C19" s="193"/>
      <c r="D19" s="193"/>
      <c r="E19" s="193"/>
      <c r="F19" s="194"/>
      <c r="G19" s="194"/>
      <c r="H19" s="194"/>
      <c r="I19" s="195"/>
      <c r="J19" s="195"/>
      <c r="K19" s="195"/>
      <c r="L19" s="195"/>
      <c r="M19" s="195"/>
    </row>
    <row r="20" spans="1:13" s="54" customFormat="1" x14ac:dyDescent="0.35">
      <c r="A20" s="199" t="s">
        <v>416</v>
      </c>
      <c r="B20" s="193"/>
      <c r="C20" s="193"/>
      <c r="D20" s="193"/>
      <c r="E20" s="193"/>
      <c r="F20" s="194"/>
      <c r="G20" s="194"/>
      <c r="H20" s="194"/>
      <c r="I20" s="195"/>
      <c r="J20" s="195"/>
      <c r="K20" s="195" t="s">
        <v>417</v>
      </c>
      <c r="L20" s="195"/>
      <c r="M20" s="195"/>
    </row>
    <row r="21" spans="1:13" s="54" customFormat="1" x14ac:dyDescent="0.35">
      <c r="A21" s="199" t="s">
        <v>418</v>
      </c>
      <c r="B21" s="193"/>
      <c r="C21" s="193"/>
      <c r="D21" s="193"/>
      <c r="E21" s="193"/>
      <c r="F21" s="194"/>
      <c r="G21" s="194"/>
      <c r="H21" s="194"/>
      <c r="I21" s="195" t="s">
        <v>419</v>
      </c>
      <c r="J21" s="195"/>
      <c r="K21" s="195"/>
      <c r="L21" s="195"/>
      <c r="M21" s="195"/>
    </row>
    <row r="22" spans="1:13" s="54" customFormat="1" x14ac:dyDescent="0.35">
      <c r="A22" s="199" t="s">
        <v>420</v>
      </c>
      <c r="B22" s="200"/>
      <c r="C22" s="200"/>
      <c r="D22" s="193"/>
      <c r="E22" s="193"/>
      <c r="F22" s="194"/>
      <c r="G22" s="194"/>
      <c r="H22" s="194"/>
      <c r="I22" s="195" t="s">
        <v>402</v>
      </c>
      <c r="J22" s="195"/>
      <c r="K22" s="195"/>
      <c r="L22" s="195"/>
      <c r="M22" s="195"/>
    </row>
    <row r="23" spans="1:13" s="54" customFormat="1" x14ac:dyDescent="0.35">
      <c r="A23" s="199" t="s">
        <v>421</v>
      </c>
      <c r="B23" s="193"/>
      <c r="C23" s="193"/>
      <c r="D23" s="193"/>
      <c r="E23" s="193"/>
      <c r="F23" s="194"/>
      <c r="G23" s="194"/>
      <c r="H23" s="194"/>
      <c r="I23" s="195"/>
      <c r="J23" s="195" t="s">
        <v>422</v>
      </c>
      <c r="K23" s="195"/>
      <c r="L23" s="195"/>
      <c r="M23" s="195"/>
    </row>
    <row r="24" spans="1:13" s="54" customFormat="1" x14ac:dyDescent="0.35">
      <c r="A24" s="199" t="s">
        <v>423</v>
      </c>
      <c r="B24" s="193"/>
      <c r="C24" s="193"/>
      <c r="D24" s="193"/>
      <c r="E24" s="193"/>
      <c r="F24" s="194"/>
      <c r="G24" s="194"/>
      <c r="H24" s="194"/>
      <c r="I24" s="195"/>
      <c r="J24" s="195"/>
      <c r="K24" s="195"/>
      <c r="L24" s="195"/>
      <c r="M24" s="195"/>
    </row>
    <row r="25" spans="1:13" s="54" customFormat="1" x14ac:dyDescent="0.35">
      <c r="A25" s="199" t="s">
        <v>424</v>
      </c>
      <c r="B25" s="193"/>
      <c r="C25" s="193"/>
      <c r="D25" s="193"/>
      <c r="E25" s="193"/>
      <c r="F25" s="194"/>
      <c r="G25" s="194"/>
      <c r="H25" s="194"/>
      <c r="I25" s="195"/>
      <c r="J25" s="195"/>
      <c r="K25" s="195"/>
      <c r="L25" s="195"/>
      <c r="M25" s="195"/>
    </row>
    <row r="26" spans="1:13" s="54" customFormat="1" x14ac:dyDescent="0.35">
      <c r="A26" s="199" t="s">
        <v>425</v>
      </c>
      <c r="B26" s="193"/>
      <c r="C26" s="193"/>
      <c r="D26" s="193"/>
      <c r="E26" s="193"/>
      <c r="F26" s="194"/>
      <c r="G26" s="194"/>
      <c r="H26" s="194"/>
      <c r="I26" s="195"/>
      <c r="J26" s="195"/>
      <c r="K26" s="195"/>
      <c r="L26" s="195"/>
      <c r="M26" s="195"/>
    </row>
    <row r="27" spans="1:13" s="54" customFormat="1" x14ac:dyDescent="0.35">
      <c r="A27" s="199" t="s">
        <v>426</v>
      </c>
      <c r="B27" s="193"/>
      <c r="C27" s="193"/>
      <c r="D27" s="193"/>
      <c r="E27" s="193"/>
      <c r="F27" s="194"/>
      <c r="G27" s="194"/>
      <c r="H27" s="194"/>
      <c r="I27" s="195"/>
      <c r="J27" s="195"/>
      <c r="K27" s="195"/>
      <c r="L27" s="195"/>
      <c r="M27" s="195"/>
    </row>
    <row r="28" spans="1:13" s="54" customFormat="1" ht="36" customHeight="1" x14ac:dyDescent="0.35">
      <c r="A28" s="201" t="s">
        <v>329</v>
      </c>
      <c r="B28" s="193"/>
      <c r="C28" s="193"/>
      <c r="D28" s="193"/>
      <c r="E28" s="193"/>
      <c r="F28" s="194"/>
      <c r="G28" s="202"/>
      <c r="H28" s="193"/>
      <c r="I28" s="203" t="s">
        <v>409</v>
      </c>
      <c r="J28" s="203"/>
      <c r="K28" s="203" t="s">
        <v>427</v>
      </c>
      <c r="L28" s="203" t="s">
        <v>428</v>
      </c>
      <c r="M28" s="203" t="s">
        <v>429</v>
      </c>
    </row>
    <row r="29" spans="1:13" s="54" customFormat="1" x14ac:dyDescent="0.35">
      <c r="A29" s="204" t="s">
        <v>173</v>
      </c>
      <c r="B29" s="193"/>
      <c r="C29" s="205"/>
      <c r="D29" s="193" t="s">
        <v>430</v>
      </c>
      <c r="E29" s="205"/>
      <c r="F29" s="194" t="s">
        <v>431</v>
      </c>
      <c r="G29" s="194"/>
      <c r="H29" s="194"/>
      <c r="I29" s="195"/>
      <c r="J29" s="195"/>
      <c r="K29" s="195"/>
      <c r="L29" s="195"/>
      <c r="M29" s="195"/>
    </row>
    <row r="30" spans="1:13" s="54" customFormat="1" x14ac:dyDescent="0.35">
      <c r="A30" s="204" t="s">
        <v>175</v>
      </c>
      <c r="B30" s="193" t="s">
        <v>430</v>
      </c>
      <c r="C30" s="205"/>
      <c r="D30" s="193" t="s">
        <v>432</v>
      </c>
      <c r="E30" s="205"/>
      <c r="F30" s="206"/>
      <c r="G30" s="194"/>
      <c r="H30" s="194"/>
      <c r="I30" s="195"/>
      <c r="J30" s="195"/>
      <c r="K30" s="195"/>
      <c r="L30" s="195"/>
      <c r="M30" s="195"/>
    </row>
    <row r="31" spans="1:13" s="54" customFormat="1" x14ac:dyDescent="0.35">
      <c r="A31" s="204" t="s">
        <v>433</v>
      </c>
      <c r="B31" s="193"/>
      <c r="C31" s="205"/>
      <c r="D31" s="193"/>
      <c r="E31" s="205"/>
      <c r="F31" s="194" t="s">
        <v>434</v>
      </c>
      <c r="G31" s="194"/>
      <c r="H31" s="194"/>
      <c r="I31" s="195" t="s">
        <v>435</v>
      </c>
      <c r="J31" s="195"/>
      <c r="K31" s="195"/>
      <c r="L31" s="195"/>
      <c r="M31" s="195"/>
    </row>
    <row r="32" spans="1:13" s="54" customFormat="1" x14ac:dyDescent="0.35">
      <c r="A32" s="204" t="s">
        <v>224</v>
      </c>
      <c r="B32" s="193"/>
      <c r="C32" s="205"/>
      <c r="D32" s="193"/>
      <c r="E32" s="205"/>
      <c r="F32" s="206"/>
      <c r="G32" s="194"/>
      <c r="H32" s="194" t="s">
        <v>436</v>
      </c>
      <c r="I32" s="195"/>
      <c r="J32" s="195"/>
      <c r="K32" s="195"/>
      <c r="L32" s="195"/>
      <c r="M32" s="195"/>
    </row>
    <row r="33" spans="1:13" s="54" customFormat="1" x14ac:dyDescent="0.35">
      <c r="A33" s="204" t="s">
        <v>250</v>
      </c>
      <c r="B33" s="193" t="s">
        <v>400</v>
      </c>
      <c r="C33" s="205"/>
      <c r="D33" s="193" t="s">
        <v>437</v>
      </c>
      <c r="E33" s="205"/>
      <c r="F33" s="206"/>
      <c r="G33" s="194"/>
      <c r="H33" s="194"/>
      <c r="I33" s="195"/>
      <c r="J33" s="195"/>
      <c r="K33" s="195"/>
      <c r="L33" s="195"/>
      <c r="M33" s="195"/>
    </row>
    <row r="34" spans="1:13" s="54" customFormat="1" x14ac:dyDescent="0.35">
      <c r="A34" s="204" t="s">
        <v>275</v>
      </c>
      <c r="B34" s="193"/>
      <c r="C34" s="205"/>
      <c r="D34" s="193"/>
      <c r="E34" s="193"/>
      <c r="F34" s="194"/>
      <c r="G34" s="194"/>
      <c r="H34" s="194"/>
      <c r="I34" s="195" t="s">
        <v>431</v>
      </c>
      <c r="J34" s="195"/>
      <c r="K34" s="203"/>
      <c r="L34" s="205"/>
      <c r="M34" s="193"/>
    </row>
    <row r="35" spans="1:13" s="54" customFormat="1" x14ac:dyDescent="0.35">
      <c r="A35" s="204" t="s">
        <v>298</v>
      </c>
      <c r="B35" s="193"/>
      <c r="C35" s="205"/>
      <c r="D35" s="193" t="s">
        <v>438</v>
      </c>
      <c r="E35" s="193"/>
      <c r="F35" s="194"/>
      <c r="G35" s="194"/>
      <c r="H35" s="194" t="s">
        <v>439</v>
      </c>
      <c r="I35" s="195" t="s">
        <v>434</v>
      </c>
      <c r="J35" s="195"/>
      <c r="K35" s="195"/>
      <c r="L35" s="195"/>
      <c r="M35" s="195"/>
    </row>
    <row r="36" spans="1:13" s="54" customFormat="1" x14ac:dyDescent="0.35">
      <c r="A36" s="204" t="s">
        <v>309</v>
      </c>
      <c r="B36" s="193" t="s">
        <v>440</v>
      </c>
      <c r="C36" s="205"/>
      <c r="D36" s="193"/>
      <c r="E36" s="193"/>
      <c r="F36" s="194"/>
      <c r="G36" s="194"/>
      <c r="H36" s="194" t="s">
        <v>439</v>
      </c>
      <c r="I36" s="195" t="s">
        <v>431</v>
      </c>
      <c r="J36" s="195"/>
      <c r="K36" s="195"/>
      <c r="L36" s="195"/>
      <c r="M36" s="195"/>
    </row>
    <row r="37" spans="1:13" s="54" customFormat="1" x14ac:dyDescent="0.35">
      <c r="A37" s="204" t="s">
        <v>441</v>
      </c>
      <c r="B37" s="193"/>
      <c r="C37" s="205"/>
      <c r="D37" s="193"/>
      <c r="E37" s="193"/>
      <c r="F37" s="194"/>
      <c r="G37" s="194"/>
      <c r="H37" s="194"/>
      <c r="I37" s="195"/>
      <c r="J37" s="195"/>
      <c r="K37" s="195"/>
      <c r="L37" s="195"/>
      <c r="M37" s="195"/>
    </row>
    <row r="38" spans="1:13" s="54" customFormat="1" x14ac:dyDescent="0.35">
      <c r="A38" s="204" t="s">
        <v>442</v>
      </c>
      <c r="B38" s="207"/>
      <c r="C38" s="200"/>
      <c r="D38" s="193"/>
      <c r="E38" s="193"/>
      <c r="F38" s="194"/>
      <c r="G38" s="194"/>
      <c r="H38" s="194"/>
      <c r="I38" s="195"/>
      <c r="J38" s="195"/>
      <c r="K38" s="195"/>
      <c r="L38" s="195"/>
      <c r="M38" s="195"/>
    </row>
    <row r="39" spans="1:13" s="54" customFormat="1" x14ac:dyDescent="0.35">
      <c r="A39" s="204" t="s">
        <v>443</v>
      </c>
      <c r="B39" s="207"/>
      <c r="C39" s="200"/>
      <c r="D39" s="193"/>
      <c r="E39" s="193"/>
      <c r="F39" s="194"/>
      <c r="G39" s="194"/>
      <c r="H39" s="194"/>
      <c r="I39" s="195"/>
      <c r="J39" s="195"/>
      <c r="K39" s="195"/>
      <c r="L39" s="195"/>
      <c r="M39" s="195"/>
    </row>
    <row r="40" spans="1:13" s="54" customFormat="1" x14ac:dyDescent="0.35">
      <c r="A40" s="204" t="s">
        <v>444</v>
      </c>
      <c r="B40" s="207"/>
      <c r="C40" s="200"/>
      <c r="D40" s="193"/>
      <c r="E40" s="193"/>
      <c r="F40" s="194"/>
      <c r="G40" s="194"/>
      <c r="H40" s="194"/>
      <c r="I40" s="195"/>
      <c r="J40" s="195"/>
      <c r="K40" s="195"/>
      <c r="L40" s="195"/>
      <c r="M40" s="195"/>
    </row>
    <row r="41" spans="1:13" s="54" customFormat="1" x14ac:dyDescent="0.35">
      <c r="A41" s="204" t="s">
        <v>445</v>
      </c>
      <c r="B41" s="207"/>
      <c r="C41" s="200"/>
      <c r="D41" s="193"/>
      <c r="E41" s="193"/>
      <c r="F41" s="194"/>
      <c r="G41" s="194"/>
      <c r="H41" s="194"/>
      <c r="I41" s="195"/>
      <c r="J41" s="195"/>
      <c r="K41" s="195"/>
      <c r="L41" s="195"/>
      <c r="M41" s="195"/>
    </row>
    <row r="42" spans="1:13" s="54" customFormat="1" x14ac:dyDescent="0.35">
      <c r="A42" s="204" t="s">
        <v>446</v>
      </c>
      <c r="B42" s="207"/>
      <c r="C42" s="200"/>
      <c r="D42" s="193"/>
      <c r="E42" s="193"/>
      <c r="F42" s="194"/>
      <c r="G42" s="194"/>
      <c r="H42" s="194"/>
      <c r="I42" s="195"/>
      <c r="J42" s="195"/>
      <c r="K42" s="195"/>
      <c r="L42" s="195"/>
      <c r="M42" s="195"/>
    </row>
    <row r="43" spans="1:13" s="54" customFormat="1" x14ac:dyDescent="0.35">
      <c r="A43" s="204" t="s">
        <v>447</v>
      </c>
      <c r="B43" s="207"/>
      <c r="C43" s="200"/>
      <c r="D43" s="193"/>
      <c r="E43" s="193"/>
      <c r="F43" s="194"/>
      <c r="G43" s="194"/>
      <c r="H43" s="194"/>
      <c r="I43" s="195"/>
      <c r="J43" s="195"/>
      <c r="K43" s="195"/>
      <c r="L43" s="195"/>
      <c r="M43" s="195"/>
    </row>
    <row r="44" spans="1:13" s="54" customFormat="1" x14ac:dyDescent="0.35">
      <c r="A44" s="204" t="s">
        <v>448</v>
      </c>
      <c r="B44" s="207"/>
      <c r="C44" s="200"/>
      <c r="D44" s="193"/>
      <c r="E44" s="193"/>
      <c r="F44" s="194"/>
      <c r="G44" s="194"/>
      <c r="H44" s="194"/>
      <c r="I44" s="195"/>
      <c r="J44" s="195"/>
      <c r="K44" s="195"/>
      <c r="L44" s="195"/>
      <c r="M44" s="195"/>
    </row>
    <row r="45" spans="1:13" s="54" customFormat="1" x14ac:dyDescent="0.35">
      <c r="A45" s="208" t="s">
        <v>449</v>
      </c>
      <c r="B45" s="193" t="s">
        <v>450</v>
      </c>
      <c r="C45" s="205"/>
      <c r="D45" s="193"/>
      <c r="E45" s="193"/>
      <c r="F45" s="194" t="s">
        <v>451</v>
      </c>
      <c r="G45" s="194"/>
      <c r="H45" s="194" t="s">
        <v>452</v>
      </c>
      <c r="I45" s="195" t="s">
        <v>453</v>
      </c>
      <c r="J45" s="195" t="s">
        <v>454</v>
      </c>
      <c r="K45" s="195" t="s">
        <v>455</v>
      </c>
      <c r="L45" s="195" t="s">
        <v>456</v>
      </c>
      <c r="M45" s="195"/>
    </row>
    <row r="46" spans="1:13" s="54" customFormat="1" x14ac:dyDescent="0.35">
      <c r="A46" s="208" t="s">
        <v>457</v>
      </c>
      <c r="B46" s="193"/>
      <c r="C46" s="205"/>
      <c r="D46" s="193"/>
      <c r="E46" s="193"/>
      <c r="F46" s="193"/>
      <c r="G46" s="193"/>
      <c r="H46" s="194" t="s">
        <v>458</v>
      </c>
      <c r="I46" s="195" t="s">
        <v>459</v>
      </c>
      <c r="J46" s="195" t="s">
        <v>460</v>
      </c>
      <c r="K46" s="195"/>
      <c r="L46" s="195"/>
      <c r="M46" s="195"/>
    </row>
    <row r="47" spans="1:13" s="54" customFormat="1" x14ac:dyDescent="0.35">
      <c r="A47" s="208" t="s">
        <v>461</v>
      </c>
      <c r="B47" s="193"/>
      <c r="C47" s="205"/>
      <c r="D47" s="193"/>
      <c r="E47" s="207"/>
      <c r="F47" s="209" t="s">
        <v>462</v>
      </c>
      <c r="G47" s="194"/>
      <c r="H47" s="194" t="s">
        <v>463</v>
      </c>
      <c r="I47" s="195" t="s">
        <v>464</v>
      </c>
      <c r="J47" s="195" t="s">
        <v>465</v>
      </c>
      <c r="K47" s="195"/>
      <c r="L47" s="195"/>
      <c r="M47" s="195"/>
    </row>
    <row r="48" spans="1:13" s="54" customFormat="1" x14ac:dyDescent="0.35">
      <c r="A48" s="208" t="s">
        <v>466</v>
      </c>
      <c r="B48" s="193"/>
      <c r="C48" s="205"/>
      <c r="D48" s="193"/>
      <c r="E48" s="207"/>
      <c r="F48" s="209" t="s">
        <v>467</v>
      </c>
      <c r="G48" s="194"/>
      <c r="H48" s="194"/>
      <c r="I48" s="195" t="s">
        <v>468</v>
      </c>
      <c r="J48" s="195" t="s">
        <v>469</v>
      </c>
      <c r="K48" s="195" t="s">
        <v>470</v>
      </c>
      <c r="L48" s="195"/>
      <c r="M48" s="195"/>
    </row>
    <row r="49" spans="1:13" s="54" customFormat="1" x14ac:dyDescent="0.35">
      <c r="A49" s="208" t="s">
        <v>471</v>
      </c>
      <c r="B49" s="193"/>
      <c r="C49" s="205"/>
      <c r="D49" s="193"/>
      <c r="E49" s="207"/>
      <c r="F49" s="209" t="s">
        <v>472</v>
      </c>
      <c r="G49" s="194" t="s">
        <v>473</v>
      </c>
      <c r="H49" s="194"/>
      <c r="I49" s="195"/>
      <c r="J49" s="195"/>
      <c r="K49" s="193" t="s">
        <v>474</v>
      </c>
      <c r="L49" s="195" t="s">
        <v>475</v>
      </c>
      <c r="M49" s="195"/>
    </row>
    <row r="50" spans="1:13" s="54" customFormat="1" x14ac:dyDescent="0.35">
      <c r="A50" s="201" t="s">
        <v>476</v>
      </c>
      <c r="B50" s="200"/>
      <c r="C50" s="193"/>
      <c r="D50" s="200"/>
      <c r="E50" s="193"/>
      <c r="F50" s="194" t="s">
        <v>409</v>
      </c>
      <c r="G50" s="194"/>
      <c r="H50" s="194" t="s">
        <v>402</v>
      </c>
      <c r="I50" s="203"/>
      <c r="J50" s="195"/>
      <c r="K50" s="195"/>
      <c r="L50" s="203"/>
      <c r="M50" s="203"/>
    </row>
    <row r="51" spans="1:13" s="54" customFormat="1" x14ac:dyDescent="0.35">
      <c r="A51" s="201" t="s">
        <v>477</v>
      </c>
      <c r="B51" s="193"/>
      <c r="C51" s="193"/>
      <c r="D51" s="193"/>
      <c r="E51" s="193"/>
      <c r="F51" s="194" t="s">
        <v>409</v>
      </c>
      <c r="G51" s="194"/>
      <c r="H51" s="194" t="s">
        <v>402</v>
      </c>
      <c r="I51" s="195"/>
      <c r="J51" s="195"/>
      <c r="K51" s="195" t="s">
        <v>478</v>
      </c>
      <c r="L51" s="195" t="s">
        <v>479</v>
      </c>
      <c r="M51" s="195" t="s">
        <v>480</v>
      </c>
    </row>
    <row r="52" spans="1:13" s="54" customFormat="1" x14ac:dyDescent="0.35">
      <c r="A52" s="201" t="s">
        <v>481</v>
      </c>
      <c r="B52" s="193"/>
      <c r="C52" s="193"/>
      <c r="D52" s="193"/>
      <c r="E52" s="207"/>
      <c r="F52" s="209"/>
      <c r="G52" s="194" t="s">
        <v>402</v>
      </c>
      <c r="H52" s="193"/>
      <c r="I52" s="195"/>
      <c r="J52" s="195"/>
      <c r="L52" s="195"/>
      <c r="M52" s="195"/>
    </row>
    <row r="53" spans="1:13" s="54" customFormat="1" x14ac:dyDescent="0.35">
      <c r="A53" s="201" t="s">
        <v>482</v>
      </c>
      <c r="B53" s="193"/>
      <c r="C53" s="193"/>
      <c r="D53" s="193"/>
      <c r="E53" s="207"/>
      <c r="F53" s="207"/>
      <c r="G53" s="193"/>
      <c r="H53" s="194"/>
      <c r="I53" s="195"/>
      <c r="J53" s="195"/>
      <c r="K53" s="203"/>
      <c r="L53" s="195"/>
      <c r="M53" s="195"/>
    </row>
    <row r="54" spans="1:13" s="54" customFormat="1" x14ac:dyDescent="0.35">
      <c r="A54" s="201" t="s">
        <v>483</v>
      </c>
      <c r="B54" s="193"/>
      <c r="C54" s="193"/>
      <c r="D54" s="193"/>
      <c r="E54" s="207"/>
      <c r="F54" s="207"/>
      <c r="G54" s="193"/>
      <c r="H54" s="194"/>
      <c r="I54" s="195"/>
      <c r="J54" s="195"/>
      <c r="K54" s="195" t="s">
        <v>484</v>
      </c>
      <c r="L54" s="195" t="s">
        <v>485</v>
      </c>
      <c r="M54" s="195"/>
    </row>
    <row r="55" spans="1:13" s="54" customFormat="1" ht="29" x14ac:dyDescent="0.35">
      <c r="A55" s="210" t="s">
        <v>486</v>
      </c>
      <c r="B55" s="211"/>
      <c r="C55" s="212"/>
      <c r="D55" s="213" t="s">
        <v>487</v>
      </c>
      <c r="E55" s="214" t="s">
        <v>488</v>
      </c>
      <c r="F55" s="214" t="s">
        <v>489</v>
      </c>
      <c r="G55" s="213"/>
      <c r="H55" s="212" t="s">
        <v>490</v>
      </c>
      <c r="I55" s="215" t="s">
        <v>491</v>
      </c>
      <c r="J55" s="216" t="s">
        <v>492</v>
      </c>
      <c r="K55" s="216" t="s">
        <v>493</v>
      </c>
      <c r="L55" s="216" t="s">
        <v>494</v>
      </c>
      <c r="M55" s="216"/>
    </row>
    <row r="56" spans="1:13" s="54" customFormat="1" ht="15" thickBot="1" x14ac:dyDescent="0.4">
      <c r="A56" s="6"/>
      <c r="B56" s="217" t="s">
        <v>495</v>
      </c>
      <c r="C56" s="6"/>
      <c r="D56" s="6"/>
      <c r="E56" s="217" t="s">
        <v>496</v>
      </c>
      <c r="F56" s="218" t="s">
        <v>497</v>
      </c>
      <c r="G56" s="219"/>
      <c r="H56" s="6"/>
      <c r="I56" s="6"/>
      <c r="J56" s="220"/>
      <c r="K56" s="220"/>
      <c r="L56" s="220"/>
      <c r="M56" s="220"/>
    </row>
    <row r="57" spans="1:13" x14ac:dyDescent="0.35">
      <c r="B57" s="5"/>
      <c r="C57" s="5"/>
      <c r="D57" s="5"/>
      <c r="E57" s="5"/>
      <c r="F57" s="5"/>
      <c r="G57" s="221"/>
      <c r="H57" s="5"/>
      <c r="I57" s="222"/>
      <c r="J57" s="5"/>
      <c r="K57" s="5"/>
      <c r="L57" s="7"/>
      <c r="M57" s="7"/>
    </row>
    <row r="58" spans="1:13" x14ac:dyDescent="0.35">
      <c r="A58" s="86"/>
      <c r="B58" s="86"/>
      <c r="C58" s="86"/>
      <c r="D58" s="86"/>
      <c r="E58" s="86"/>
      <c r="F58" s="86"/>
      <c r="G58" s="86"/>
      <c r="J58" s="8"/>
      <c r="K58" s="8"/>
      <c r="L58" s="8"/>
    </row>
    <row r="59" spans="1:13" x14ac:dyDescent="0.35">
      <c r="E59" s="128"/>
      <c r="F59" s="128"/>
      <c r="J59" s="8"/>
      <c r="K59" s="8"/>
      <c r="L59" s="8"/>
    </row>
    <row r="60" spans="1:13" x14ac:dyDescent="0.35">
      <c r="E60" s="128"/>
      <c r="F60" s="128"/>
      <c r="H60" s="86"/>
      <c r="I60" s="86"/>
      <c r="J60" s="86"/>
      <c r="K60" s="86"/>
      <c r="L60" s="86"/>
    </row>
    <row r="61" spans="1:13" x14ac:dyDescent="0.35">
      <c r="E61" s="128"/>
      <c r="F61" s="128"/>
      <c r="J61" s="8"/>
      <c r="K61" s="8"/>
      <c r="L61" s="8"/>
    </row>
    <row r="62" spans="1:13" x14ac:dyDescent="0.35">
      <c r="E62" s="128"/>
      <c r="F62" s="128"/>
      <c r="J62" s="8"/>
      <c r="K62" s="8"/>
      <c r="L62" s="8"/>
    </row>
    <row r="63" spans="1:13" x14ac:dyDescent="0.35">
      <c r="E63" s="128"/>
      <c r="F63" s="128"/>
      <c r="J63" s="8"/>
      <c r="K63" s="8"/>
      <c r="L63" s="8"/>
    </row>
    <row r="64" spans="1:13" x14ac:dyDescent="0.35">
      <c r="E64" s="128"/>
      <c r="F64" s="128"/>
      <c r="J64" s="8"/>
      <c r="K64" s="8"/>
      <c r="L64" s="8"/>
    </row>
    <row r="65" spans="5:12" x14ac:dyDescent="0.35">
      <c r="E65" s="128"/>
      <c r="F65" s="128"/>
      <c r="J65" s="8"/>
      <c r="K65" s="8"/>
      <c r="L65" s="8"/>
    </row>
    <row r="66" spans="5:12" x14ac:dyDescent="0.35">
      <c r="E66" s="128"/>
      <c r="F66" s="128"/>
      <c r="J66" s="8"/>
      <c r="K66" s="8"/>
      <c r="L66" s="8"/>
    </row>
    <row r="67" spans="5:12" x14ac:dyDescent="0.35">
      <c r="E67" s="128"/>
      <c r="F67" s="128"/>
    </row>
    <row r="68" spans="5:12" x14ac:dyDescent="0.35">
      <c r="E68" s="128"/>
      <c r="F68" s="128"/>
    </row>
    <row r="69" spans="5:12" x14ac:dyDescent="0.35">
      <c r="E69" s="128"/>
      <c r="F69" s="128"/>
    </row>
    <row r="70" spans="5:12" x14ac:dyDescent="0.35">
      <c r="E70" s="128"/>
      <c r="F70" s="128"/>
    </row>
    <row r="71" spans="5:12" x14ac:dyDescent="0.35">
      <c r="E71" s="128"/>
      <c r="F71" s="128"/>
    </row>
    <row r="72" spans="5:12" x14ac:dyDescent="0.35">
      <c r="E72" s="128"/>
      <c r="F72" s="128"/>
    </row>
    <row r="73" spans="5:12" x14ac:dyDescent="0.35">
      <c r="E73" s="128"/>
      <c r="F73" s="128"/>
    </row>
    <row r="74" spans="5:12" x14ac:dyDescent="0.35">
      <c r="E74" s="128"/>
      <c r="F74" s="128"/>
    </row>
    <row r="75" spans="5:12" x14ac:dyDescent="0.35">
      <c r="E75" s="128"/>
      <c r="F75" s="128"/>
    </row>
    <row r="76" spans="5:12" x14ac:dyDescent="0.35">
      <c r="E76" s="128"/>
      <c r="F76" s="128"/>
    </row>
  </sheetData>
  <mergeCells count="2">
    <mergeCell ref="A1:A2"/>
    <mergeCell ref="B1:M1"/>
  </mergeCells>
  <conditionalFormatting sqref="C77 E71:F74 H61:L64">
    <cfRule type="cellIs" dxfId="125" priority="25" operator="greaterThan">
      <formula>150</formula>
    </cfRule>
  </conditionalFormatting>
  <conditionalFormatting sqref="C55:H55 M55:M56 J55:L55 B56:L56">
    <cfRule type="containsText" dxfId="124" priority="24" operator="containsText" text="No data">
      <formula>NOT(ISERROR(SEARCH("No data",B55)))</formula>
    </cfRule>
  </conditionalFormatting>
  <conditionalFormatting sqref="C55:H55 M55:M56 J55:L55 B56:L56">
    <cfRule type="containsText" dxfId="123" priority="23" operator="containsText" text="&gt;1/2MRL">
      <formula>NOT(ISERROR(SEARCH("&gt;1/2MRL",B55)))</formula>
    </cfRule>
  </conditionalFormatting>
  <conditionalFormatting sqref="B3:H3 G29:H33 D29:D33 B4:B5 D4:H5 B29:B37 D34:H37 B38:H54 B6:H28 J35:M54 J34:K34 J3:M33">
    <cfRule type="containsText" dxfId="122" priority="20" operator="containsText" text="low">
      <formula>NOT(ISERROR(SEARCH("low",B3)))</formula>
    </cfRule>
    <cfRule type="containsText" dxfId="121" priority="21" operator="containsText" text="high">
      <formula>NOT(ISERROR(SEARCH("high",B3)))</formula>
    </cfRule>
    <cfRule type="containsText" dxfId="120" priority="22" operator="containsText" text="MRL">
      <formula>NOT(ISERROR(SEARCH("MRL",B3)))</formula>
    </cfRule>
  </conditionalFormatting>
  <conditionalFormatting sqref="C4:C5">
    <cfRule type="cellIs" dxfId="119" priority="19" operator="equal">
      <formula>0</formula>
    </cfRule>
  </conditionalFormatting>
  <conditionalFormatting sqref="C4:C5">
    <cfRule type="containsText" dxfId="118" priority="17" operator="containsText" text="HIGH">
      <formula>NOT(ISERROR(SEARCH("HIGH",C4)))</formula>
    </cfRule>
    <cfRule type="containsText" dxfId="117" priority="18" operator="containsText" text="LOW">
      <formula>NOT(ISERROR(SEARCH("LOW",C4)))</formula>
    </cfRule>
  </conditionalFormatting>
  <conditionalFormatting sqref="F29">
    <cfRule type="containsText" dxfId="116" priority="14" operator="containsText" text="low">
      <formula>NOT(ISERROR(SEARCH("low",F29)))</formula>
    </cfRule>
    <cfRule type="containsText" dxfId="115" priority="15" operator="containsText" text="high">
      <formula>NOT(ISERROR(SEARCH("high",F29)))</formula>
    </cfRule>
    <cfRule type="containsText" dxfId="114" priority="16" operator="containsText" text="MRL">
      <formula>NOT(ISERROR(SEARCH("MRL",F29)))</formula>
    </cfRule>
  </conditionalFormatting>
  <conditionalFormatting sqref="F31">
    <cfRule type="containsText" dxfId="113" priority="11" operator="containsText" text="low">
      <formula>NOT(ISERROR(SEARCH("low",F31)))</formula>
    </cfRule>
    <cfRule type="containsText" dxfId="112" priority="12" operator="containsText" text="high">
      <formula>NOT(ISERROR(SEARCH("high",F31)))</formula>
    </cfRule>
    <cfRule type="containsText" dxfId="111" priority="13" operator="containsText" text="MRL">
      <formula>NOT(ISERROR(SEARCH("MRL",F31)))</formula>
    </cfRule>
  </conditionalFormatting>
  <conditionalFormatting sqref="M61:M64">
    <cfRule type="cellIs" dxfId="110" priority="10" operator="greaterThan">
      <formula>150</formula>
    </cfRule>
  </conditionalFormatting>
  <conditionalFormatting sqref="I45:I47">
    <cfRule type="containsText" dxfId="109" priority="7" operator="containsText" text="low">
      <formula>NOT(ISERROR(SEARCH("low",I45)))</formula>
    </cfRule>
    <cfRule type="containsText" dxfId="108" priority="8" operator="containsText" text="high">
      <formula>NOT(ISERROR(SEARCH("high",I45)))</formula>
    </cfRule>
    <cfRule type="containsText" dxfId="107" priority="9" operator="containsText" text="MRL">
      <formula>NOT(ISERROR(SEARCH("MRL",I45)))</formula>
    </cfRule>
  </conditionalFormatting>
  <conditionalFormatting sqref="I3:I54">
    <cfRule type="containsText" dxfId="106" priority="1" operator="containsText" text="LOW">
      <formula>NOT(ISERROR(SEARCH("LOW",I3)))</formula>
    </cfRule>
    <cfRule type="containsText" dxfId="105" priority="2" operator="containsText" text="HIGH">
      <formula>NOT(ISERROR(SEARCH("HIGH",I3)))</formula>
    </cfRule>
    <cfRule type="containsText" dxfId="104" priority="6" operator="containsText" text="ccb">
      <formula>NOT(ISERROR(SEARCH("ccb",I3)))</formula>
    </cfRule>
  </conditionalFormatting>
  <conditionalFormatting sqref="I48">
    <cfRule type="containsText" dxfId="103" priority="3" operator="containsText" text="low">
      <formula>NOT(ISERROR(SEARCH("low",I48)))</formula>
    </cfRule>
    <cfRule type="containsText" dxfId="102" priority="4" operator="containsText" text="high">
      <formula>NOT(ISERROR(SEARCH("high",I48)))</formula>
    </cfRule>
    <cfRule type="containsText" dxfId="101" priority="5" operator="containsText" text="MRL">
      <formula>NOT(ISERROR(SEARCH("MRL",I48)))</formula>
    </cfRule>
  </conditionalFormatting>
  <pageMargins left="0.7" right="0.7" top="0.75" bottom="0.75" header="0.3" footer="0.3"/>
  <pageSetup paperSize="11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4B1A-3DA1-4AB7-890B-F644C9A47FA9}">
  <dimension ref="A1:H724"/>
  <sheetViews>
    <sheetView zoomScaleNormal="100" workbookViewId="0">
      <selection activeCell="D491" sqref="D491"/>
    </sheetView>
  </sheetViews>
  <sheetFormatPr defaultRowHeight="14.5" x14ac:dyDescent="0.35"/>
  <cols>
    <col min="1" max="1" width="18.6328125" style="8" customWidth="1"/>
    <col min="2" max="2" width="38.6328125" bestFit="1" customWidth="1"/>
    <col min="3" max="3" width="17.453125" style="8" customWidth="1"/>
    <col min="4" max="4" width="43.36328125" style="8" bestFit="1" customWidth="1"/>
    <col min="5" max="5" width="10.1796875" style="8" customWidth="1"/>
    <col min="6" max="6" width="26.81640625" style="8" customWidth="1"/>
    <col min="7" max="7" width="9.453125" bestFit="1" customWidth="1"/>
    <col min="8" max="8" width="40.08984375" bestFit="1" customWidth="1"/>
    <col min="9" max="9" width="26.54296875" bestFit="1" customWidth="1"/>
  </cols>
  <sheetData>
    <row r="1" spans="1:8" x14ac:dyDescent="0.35">
      <c r="A1" s="183" t="s">
        <v>335</v>
      </c>
      <c r="B1" s="38" t="s">
        <v>94</v>
      </c>
      <c r="C1" s="183" t="s">
        <v>3</v>
      </c>
      <c r="D1" s="38" t="s">
        <v>336</v>
      </c>
      <c r="H1" s="184"/>
    </row>
    <row r="2" spans="1:8" x14ac:dyDescent="0.35">
      <c r="A2" s="8" t="s">
        <v>337</v>
      </c>
      <c r="B2" s="451" t="s">
        <v>1730</v>
      </c>
      <c r="C2" s="5">
        <v>45139</v>
      </c>
      <c r="F2" s="510" t="s">
        <v>338</v>
      </c>
      <c r="G2" s="510"/>
    </row>
    <row r="3" spans="1:8" x14ac:dyDescent="0.35">
      <c r="A3" s="8" t="s">
        <v>337</v>
      </c>
      <c r="B3" s="451" t="s">
        <v>1736</v>
      </c>
      <c r="C3" s="5">
        <v>45139</v>
      </c>
      <c r="G3" s="185"/>
    </row>
    <row r="4" spans="1:8" x14ac:dyDescent="0.35">
      <c r="A4" s="8" t="s">
        <v>337</v>
      </c>
      <c r="B4" s="451" t="s">
        <v>1731</v>
      </c>
      <c r="C4" s="5">
        <v>45139</v>
      </c>
      <c r="F4" s="36" t="s">
        <v>339</v>
      </c>
      <c r="G4" s="36">
        <f>COUNT(C2:C671)</f>
        <v>669</v>
      </c>
    </row>
    <row r="5" spans="1:8" x14ac:dyDescent="0.35">
      <c r="A5" s="8" t="s">
        <v>337</v>
      </c>
      <c r="B5" s="451" t="s">
        <v>1737</v>
      </c>
      <c r="C5" s="5">
        <v>45139</v>
      </c>
      <c r="G5" s="185"/>
    </row>
    <row r="6" spans="1:8" x14ac:dyDescent="0.35">
      <c r="A6" s="8" t="s">
        <v>337</v>
      </c>
      <c r="B6" s="451" t="s">
        <v>1732</v>
      </c>
      <c r="C6" s="5">
        <v>45139</v>
      </c>
      <c r="G6" s="185"/>
    </row>
    <row r="7" spans="1:8" x14ac:dyDescent="0.35">
      <c r="A7" s="8" t="s">
        <v>337</v>
      </c>
      <c r="B7" s="451" t="s">
        <v>1738</v>
      </c>
      <c r="C7" s="5">
        <v>45139</v>
      </c>
      <c r="F7" s="186" t="s">
        <v>340</v>
      </c>
      <c r="G7" s="185"/>
    </row>
    <row r="8" spans="1:8" x14ac:dyDescent="0.35">
      <c r="A8" s="8" t="s">
        <v>337</v>
      </c>
      <c r="B8" s="451" t="s">
        <v>1739</v>
      </c>
      <c r="C8" s="5">
        <v>45139</v>
      </c>
      <c r="F8" s="61" t="s">
        <v>2029</v>
      </c>
    </row>
    <row r="9" spans="1:8" x14ac:dyDescent="0.35">
      <c r="A9" s="8" t="s">
        <v>337</v>
      </c>
      <c r="B9" s="451" t="s">
        <v>1733</v>
      </c>
      <c r="C9" s="5">
        <v>45139</v>
      </c>
      <c r="F9" s="61"/>
    </row>
    <row r="10" spans="1:8" x14ac:dyDescent="0.35">
      <c r="A10" s="8" t="s">
        <v>337</v>
      </c>
      <c r="B10" s="451" t="s">
        <v>1740</v>
      </c>
      <c r="C10" s="5">
        <v>45139</v>
      </c>
      <c r="F10" s="61"/>
    </row>
    <row r="11" spans="1:8" x14ac:dyDescent="0.35">
      <c r="A11" s="8" t="s">
        <v>337</v>
      </c>
      <c r="B11" s="451" t="s">
        <v>1741</v>
      </c>
      <c r="C11" s="5">
        <v>45139</v>
      </c>
      <c r="F11" s="61"/>
    </row>
    <row r="12" spans="1:8" x14ac:dyDescent="0.35">
      <c r="A12" s="8" t="s">
        <v>337</v>
      </c>
      <c r="B12" s="451" t="s">
        <v>1734</v>
      </c>
      <c r="C12" s="5">
        <v>45139</v>
      </c>
    </row>
    <row r="13" spans="1:8" x14ac:dyDescent="0.35">
      <c r="A13" s="8" t="s">
        <v>337</v>
      </c>
      <c r="B13" s="451" t="s">
        <v>1742</v>
      </c>
      <c r="C13" s="5">
        <v>45139</v>
      </c>
    </row>
    <row r="14" spans="1:8" x14ac:dyDescent="0.35">
      <c r="A14" s="8" t="s">
        <v>337</v>
      </c>
      <c r="B14" s="451" t="s">
        <v>1743</v>
      </c>
      <c r="C14" s="5">
        <v>45139</v>
      </c>
      <c r="H14" s="5"/>
    </row>
    <row r="15" spans="1:8" x14ac:dyDescent="0.35">
      <c r="A15" s="8" t="s">
        <v>337</v>
      </c>
      <c r="B15" s="451" t="s">
        <v>1735</v>
      </c>
      <c r="C15" s="5">
        <v>45139</v>
      </c>
      <c r="F15" s="186"/>
      <c r="H15" s="5"/>
    </row>
    <row r="16" spans="1:8" x14ac:dyDescent="0.35">
      <c r="A16" s="8" t="s">
        <v>337</v>
      </c>
      <c r="B16" s="451" t="s">
        <v>1744</v>
      </c>
      <c r="C16" s="5">
        <v>45139</v>
      </c>
      <c r="F16" s="61"/>
      <c r="H16" s="5"/>
    </row>
    <row r="17" spans="1:8" x14ac:dyDescent="0.35">
      <c r="A17" s="8" t="s">
        <v>337</v>
      </c>
      <c r="B17" s="451" t="s">
        <v>1745</v>
      </c>
      <c r="C17" s="5">
        <v>45139</v>
      </c>
      <c r="F17" s="61"/>
      <c r="H17" s="5"/>
    </row>
    <row r="18" spans="1:8" x14ac:dyDescent="0.35">
      <c r="A18" s="8" t="s">
        <v>337</v>
      </c>
      <c r="B18" s="451" t="s">
        <v>1746</v>
      </c>
      <c r="C18" s="5">
        <v>45139</v>
      </c>
      <c r="D18" s="8" t="s">
        <v>341</v>
      </c>
      <c r="H18" s="8"/>
    </row>
    <row r="19" spans="1:8" x14ac:dyDescent="0.35">
      <c r="A19" s="8" t="s">
        <v>337</v>
      </c>
      <c r="B19" s="451" t="s">
        <v>1747</v>
      </c>
      <c r="C19" s="5">
        <v>45139</v>
      </c>
      <c r="D19" s="8" t="s">
        <v>341</v>
      </c>
      <c r="H19" s="5"/>
    </row>
    <row r="20" spans="1:8" x14ac:dyDescent="0.35">
      <c r="A20" s="8" t="s">
        <v>337</v>
      </c>
      <c r="B20" s="451" t="s">
        <v>1748</v>
      </c>
      <c r="C20" s="5">
        <v>45139</v>
      </c>
      <c r="D20" s="8" t="s">
        <v>341</v>
      </c>
      <c r="H20" s="8"/>
    </row>
    <row r="21" spans="1:8" x14ac:dyDescent="0.35">
      <c r="A21" s="8" t="s">
        <v>337</v>
      </c>
      <c r="B21" s="451" t="s">
        <v>1749</v>
      </c>
      <c r="C21" s="5">
        <v>45139</v>
      </c>
      <c r="D21" s="8" t="s">
        <v>341</v>
      </c>
      <c r="H21" s="5"/>
    </row>
    <row r="22" spans="1:8" x14ac:dyDescent="0.35">
      <c r="A22" s="8" t="s">
        <v>337</v>
      </c>
      <c r="B22" s="451" t="s">
        <v>1750</v>
      </c>
      <c r="C22" s="5">
        <v>45139</v>
      </c>
      <c r="D22" s="8" t="s">
        <v>341</v>
      </c>
      <c r="H22" s="5"/>
    </row>
    <row r="23" spans="1:8" x14ac:dyDescent="0.35">
      <c r="A23" s="8" t="s">
        <v>337</v>
      </c>
      <c r="B23" s="451" t="s">
        <v>1751</v>
      </c>
      <c r="C23" s="5">
        <v>45139</v>
      </c>
      <c r="D23" s="8" t="s">
        <v>341</v>
      </c>
      <c r="H23" s="5"/>
    </row>
    <row r="24" spans="1:8" x14ac:dyDescent="0.35">
      <c r="A24" s="8" t="s">
        <v>337</v>
      </c>
      <c r="B24" s="451" t="s">
        <v>1752</v>
      </c>
      <c r="C24" s="5">
        <v>45139</v>
      </c>
      <c r="H24" s="5"/>
    </row>
    <row r="25" spans="1:8" x14ac:dyDescent="0.35">
      <c r="A25" s="8" t="s">
        <v>337</v>
      </c>
      <c r="B25" s="451" t="s">
        <v>1753</v>
      </c>
      <c r="C25" s="5">
        <v>45139</v>
      </c>
      <c r="H25" s="5"/>
    </row>
    <row r="26" spans="1:8" x14ac:dyDescent="0.35">
      <c r="A26" s="8" t="s">
        <v>337</v>
      </c>
      <c r="B26" s="451" t="s">
        <v>1754</v>
      </c>
      <c r="C26" s="5">
        <v>45139</v>
      </c>
      <c r="E26"/>
    </row>
    <row r="27" spans="1:8" x14ac:dyDescent="0.35">
      <c r="A27" s="8" t="s">
        <v>337</v>
      </c>
      <c r="B27" s="451" t="s">
        <v>1755</v>
      </c>
      <c r="C27" s="5">
        <v>45139</v>
      </c>
      <c r="E27"/>
    </row>
    <row r="28" spans="1:8" x14ac:dyDescent="0.35">
      <c r="A28" s="8" t="s">
        <v>337</v>
      </c>
      <c r="B28" s="451" t="s">
        <v>1756</v>
      </c>
      <c r="C28" s="5">
        <v>45139</v>
      </c>
      <c r="E28"/>
    </row>
    <row r="29" spans="1:8" x14ac:dyDescent="0.35">
      <c r="A29" s="8" t="s">
        <v>337</v>
      </c>
      <c r="B29" s="451" t="s">
        <v>1757</v>
      </c>
      <c r="C29" s="5">
        <v>45139</v>
      </c>
      <c r="E29"/>
    </row>
    <row r="30" spans="1:8" x14ac:dyDescent="0.35">
      <c r="A30" s="8" t="s">
        <v>337</v>
      </c>
      <c r="B30" s="451" t="s">
        <v>1758</v>
      </c>
      <c r="C30" s="5">
        <v>45139</v>
      </c>
      <c r="E30"/>
    </row>
    <row r="31" spans="1:8" x14ac:dyDescent="0.35">
      <c r="A31" s="8" t="s">
        <v>337</v>
      </c>
      <c r="B31" s="451" t="s">
        <v>1759</v>
      </c>
      <c r="C31" s="5">
        <v>45139</v>
      </c>
      <c r="E31"/>
    </row>
    <row r="32" spans="1:8" x14ac:dyDescent="0.35">
      <c r="A32" s="8" t="s">
        <v>337</v>
      </c>
      <c r="B32" s="451" t="s">
        <v>1760</v>
      </c>
      <c r="C32" s="5">
        <v>45139</v>
      </c>
      <c r="E32"/>
    </row>
    <row r="33" spans="1:5" x14ac:dyDescent="0.35">
      <c r="A33" s="8" t="s">
        <v>337</v>
      </c>
      <c r="B33" s="451" t="s">
        <v>1761</v>
      </c>
      <c r="C33" s="5">
        <v>45139</v>
      </c>
      <c r="E33"/>
    </row>
    <row r="34" spans="1:5" x14ac:dyDescent="0.35">
      <c r="A34" s="8" t="s">
        <v>337</v>
      </c>
      <c r="B34" s="451" t="s">
        <v>1762</v>
      </c>
      <c r="C34" s="5">
        <v>45139</v>
      </c>
    </row>
    <row r="35" spans="1:5" x14ac:dyDescent="0.35">
      <c r="A35" s="8" t="s">
        <v>337</v>
      </c>
      <c r="B35" s="451" t="s">
        <v>1763</v>
      </c>
      <c r="C35" s="5">
        <v>45139</v>
      </c>
    </row>
    <row r="36" spans="1:5" x14ac:dyDescent="0.35">
      <c r="A36" s="8" t="s">
        <v>337</v>
      </c>
      <c r="B36" s="451" t="s">
        <v>1764</v>
      </c>
      <c r="C36" s="5">
        <v>45139</v>
      </c>
    </row>
    <row r="37" spans="1:5" x14ac:dyDescent="0.35">
      <c r="A37" s="8" t="s">
        <v>337</v>
      </c>
      <c r="B37" s="451" t="s">
        <v>1765</v>
      </c>
      <c r="C37" s="5">
        <v>45139</v>
      </c>
    </row>
    <row r="38" spans="1:5" x14ac:dyDescent="0.35">
      <c r="A38" s="8" t="s">
        <v>337</v>
      </c>
      <c r="B38" s="454" t="s">
        <v>1766</v>
      </c>
      <c r="C38" s="5">
        <v>45139</v>
      </c>
    </row>
    <row r="39" spans="1:5" x14ac:dyDescent="0.35">
      <c r="A39" s="8" t="s">
        <v>337</v>
      </c>
      <c r="B39" s="451" t="s">
        <v>1767</v>
      </c>
      <c r="C39" s="5">
        <v>45139</v>
      </c>
    </row>
    <row r="40" spans="1:5" x14ac:dyDescent="0.35">
      <c r="A40" s="8" t="s">
        <v>337</v>
      </c>
      <c r="B40" s="451" t="s">
        <v>1768</v>
      </c>
      <c r="C40" s="5">
        <v>45139</v>
      </c>
    </row>
    <row r="41" spans="1:5" x14ac:dyDescent="0.35">
      <c r="A41" s="8" t="s">
        <v>337</v>
      </c>
      <c r="B41" s="454" t="s">
        <v>1769</v>
      </c>
      <c r="C41" s="5">
        <v>45139</v>
      </c>
    </row>
    <row r="42" spans="1:5" x14ac:dyDescent="0.35">
      <c r="A42" s="8" t="s">
        <v>337</v>
      </c>
      <c r="B42" s="451" t="s">
        <v>1770</v>
      </c>
      <c r="C42" s="5">
        <v>45139</v>
      </c>
    </row>
    <row r="43" spans="1:5" x14ac:dyDescent="0.35">
      <c r="A43" s="8" t="s">
        <v>337</v>
      </c>
      <c r="B43" s="451" t="s">
        <v>1771</v>
      </c>
      <c r="C43" s="5">
        <v>45139</v>
      </c>
    </row>
    <row r="44" spans="1:5" x14ac:dyDescent="0.35">
      <c r="A44" s="8" t="s">
        <v>337</v>
      </c>
      <c r="B44" s="455" t="s">
        <v>1772</v>
      </c>
      <c r="C44" s="5">
        <v>45139</v>
      </c>
    </row>
    <row r="45" spans="1:5" x14ac:dyDescent="0.35">
      <c r="A45" s="8" t="s">
        <v>337</v>
      </c>
      <c r="B45" s="455" t="s">
        <v>1773</v>
      </c>
      <c r="C45" s="5">
        <v>45139</v>
      </c>
    </row>
    <row r="46" spans="1:5" x14ac:dyDescent="0.35">
      <c r="A46" s="8" t="s">
        <v>337</v>
      </c>
      <c r="B46" s="455" t="s">
        <v>1774</v>
      </c>
      <c r="C46" s="5">
        <v>45139</v>
      </c>
    </row>
    <row r="47" spans="1:5" x14ac:dyDescent="0.35">
      <c r="A47" s="8" t="s">
        <v>337</v>
      </c>
      <c r="B47" s="455" t="s">
        <v>1775</v>
      </c>
      <c r="C47" s="5">
        <v>45139</v>
      </c>
    </row>
    <row r="48" spans="1:5" x14ac:dyDescent="0.35">
      <c r="A48" s="8" t="s">
        <v>337</v>
      </c>
      <c r="B48" s="455" t="s">
        <v>1776</v>
      </c>
      <c r="C48" s="5">
        <v>45139</v>
      </c>
    </row>
    <row r="49" spans="1:7" x14ac:dyDescent="0.35">
      <c r="A49" s="8" t="s">
        <v>337</v>
      </c>
      <c r="B49" s="455" t="s">
        <v>1777</v>
      </c>
      <c r="C49" s="5">
        <v>45139</v>
      </c>
    </row>
    <row r="50" spans="1:7" x14ac:dyDescent="0.35">
      <c r="A50" s="8" t="s">
        <v>337</v>
      </c>
      <c r="B50" s="454" t="s">
        <v>1778</v>
      </c>
      <c r="C50" s="5">
        <v>45139</v>
      </c>
      <c r="D50" s="8" t="s">
        <v>276</v>
      </c>
    </row>
    <row r="51" spans="1:7" x14ac:dyDescent="0.35">
      <c r="A51" s="8" t="s">
        <v>337</v>
      </c>
      <c r="B51" s="455" t="s">
        <v>1779</v>
      </c>
      <c r="C51" s="5">
        <v>45139</v>
      </c>
      <c r="D51" s="8" t="s">
        <v>108</v>
      </c>
    </row>
    <row r="52" spans="1:7" x14ac:dyDescent="0.35">
      <c r="A52" s="8" t="s">
        <v>337</v>
      </c>
      <c r="B52" s="455" t="s">
        <v>1780</v>
      </c>
      <c r="C52" s="5">
        <v>45139</v>
      </c>
      <c r="D52" s="8" t="s">
        <v>319</v>
      </c>
    </row>
    <row r="53" spans="1:7" x14ac:dyDescent="0.35">
      <c r="A53" s="8" t="s">
        <v>337</v>
      </c>
      <c r="B53" s="455" t="s">
        <v>1781</v>
      </c>
      <c r="C53" s="5">
        <v>45139</v>
      </c>
      <c r="D53" s="8" t="s">
        <v>319</v>
      </c>
    </row>
    <row r="54" spans="1:7" x14ac:dyDescent="0.35">
      <c r="A54" s="8" t="s">
        <v>337</v>
      </c>
      <c r="B54" s="451" t="s">
        <v>1782</v>
      </c>
      <c r="C54" s="5">
        <v>45139</v>
      </c>
      <c r="D54" s="8" t="s">
        <v>319</v>
      </c>
    </row>
    <row r="55" spans="1:7" x14ac:dyDescent="0.35">
      <c r="A55" s="8" t="s">
        <v>337</v>
      </c>
      <c r="B55" s="451" t="s">
        <v>1783</v>
      </c>
      <c r="C55" s="5">
        <v>45139</v>
      </c>
      <c r="D55" s="5" t="s">
        <v>319</v>
      </c>
    </row>
    <row r="56" spans="1:7" x14ac:dyDescent="0.35">
      <c r="A56" s="8" t="s">
        <v>337</v>
      </c>
      <c r="B56" s="451" t="s">
        <v>1784</v>
      </c>
      <c r="C56" s="5">
        <v>45139</v>
      </c>
      <c r="D56" s="5" t="s">
        <v>319</v>
      </c>
    </row>
    <row r="57" spans="1:7" x14ac:dyDescent="0.35">
      <c r="A57" s="8" t="s">
        <v>337</v>
      </c>
      <c r="B57" s="451" t="s">
        <v>1785</v>
      </c>
      <c r="C57" s="5">
        <v>45139</v>
      </c>
      <c r="D57" s="5" t="s">
        <v>319</v>
      </c>
    </row>
    <row r="58" spans="1:7" x14ac:dyDescent="0.35">
      <c r="A58" s="8" t="s">
        <v>337</v>
      </c>
      <c r="B58" s="451" t="s">
        <v>1786</v>
      </c>
      <c r="C58" s="5">
        <v>45139</v>
      </c>
      <c r="D58" s="8" t="s">
        <v>319</v>
      </c>
      <c r="F58" s="188"/>
    </row>
    <row r="59" spans="1:7" x14ac:dyDescent="0.35">
      <c r="A59" s="8" t="s">
        <v>337</v>
      </c>
      <c r="B59" s="451" t="s">
        <v>1787</v>
      </c>
      <c r="C59" s="5">
        <v>45139</v>
      </c>
      <c r="D59" s="8" t="s">
        <v>319</v>
      </c>
    </row>
    <row r="60" spans="1:7" x14ac:dyDescent="0.35">
      <c r="A60" s="8" t="s">
        <v>337</v>
      </c>
      <c r="B60" s="451" t="s">
        <v>1788</v>
      </c>
      <c r="C60" s="5">
        <v>45139</v>
      </c>
    </row>
    <row r="61" spans="1:7" x14ac:dyDescent="0.35">
      <c r="A61" s="8" t="s">
        <v>337</v>
      </c>
      <c r="B61" s="451" t="s">
        <v>1789</v>
      </c>
      <c r="C61" s="5">
        <v>45139</v>
      </c>
      <c r="F61" s="188"/>
      <c r="G61" s="144"/>
    </row>
    <row r="62" spans="1:7" x14ac:dyDescent="0.35">
      <c r="A62" s="8" t="s">
        <v>337</v>
      </c>
      <c r="B62" s="455" t="s">
        <v>1790</v>
      </c>
      <c r="C62" s="5">
        <v>45163</v>
      </c>
      <c r="D62" s="8" t="s">
        <v>319</v>
      </c>
    </row>
    <row r="63" spans="1:7" x14ac:dyDescent="0.35">
      <c r="A63" s="8" t="s">
        <v>337</v>
      </c>
      <c r="B63" s="455" t="s">
        <v>1791</v>
      </c>
      <c r="C63" s="5">
        <v>45163</v>
      </c>
      <c r="D63" s="8" t="s">
        <v>319</v>
      </c>
    </row>
    <row r="64" spans="1:7" x14ac:dyDescent="0.35">
      <c r="A64" s="8" t="s">
        <v>337</v>
      </c>
      <c r="B64" s="455" t="s">
        <v>1792</v>
      </c>
      <c r="C64" s="5">
        <v>45163</v>
      </c>
      <c r="D64" s="8" t="s">
        <v>319</v>
      </c>
      <c r="G64" s="144"/>
    </row>
    <row r="65" spans="1:7" x14ac:dyDescent="0.35">
      <c r="A65" s="8" t="s">
        <v>337</v>
      </c>
      <c r="B65" s="455" t="s">
        <v>1793</v>
      </c>
      <c r="C65" s="5">
        <v>45163</v>
      </c>
      <c r="D65" s="8" t="s">
        <v>319</v>
      </c>
    </row>
    <row r="66" spans="1:7" x14ac:dyDescent="0.35">
      <c r="A66" s="8" t="s">
        <v>337</v>
      </c>
      <c r="B66" s="455" t="s">
        <v>1794</v>
      </c>
      <c r="C66" s="5">
        <v>45163</v>
      </c>
      <c r="D66" s="8" t="s">
        <v>319</v>
      </c>
    </row>
    <row r="67" spans="1:7" x14ac:dyDescent="0.35">
      <c r="A67" s="8" t="s">
        <v>337</v>
      </c>
      <c r="B67" s="455" t="s">
        <v>1795</v>
      </c>
      <c r="C67" s="5">
        <v>45163</v>
      </c>
      <c r="D67" s="8" t="s">
        <v>108</v>
      </c>
    </row>
    <row r="68" spans="1:7" x14ac:dyDescent="0.35">
      <c r="A68" s="8" t="s">
        <v>337</v>
      </c>
      <c r="B68" s="455" t="s">
        <v>1796</v>
      </c>
      <c r="C68" s="5">
        <v>45163</v>
      </c>
      <c r="D68" s="8" t="s">
        <v>108</v>
      </c>
    </row>
    <row r="69" spans="1:7" x14ac:dyDescent="0.35">
      <c r="A69" s="8" t="s">
        <v>337</v>
      </c>
      <c r="B69" s="455" t="s">
        <v>1797</v>
      </c>
      <c r="C69" s="5">
        <v>45163</v>
      </c>
      <c r="D69" s="8" t="s">
        <v>108</v>
      </c>
    </row>
    <row r="70" spans="1:7" x14ac:dyDescent="0.35">
      <c r="A70" s="8" t="s">
        <v>337</v>
      </c>
      <c r="B70" s="455" t="s">
        <v>1798</v>
      </c>
      <c r="C70" s="5">
        <v>45163</v>
      </c>
      <c r="D70" s="8" t="s">
        <v>108</v>
      </c>
    </row>
    <row r="71" spans="1:7" x14ac:dyDescent="0.35">
      <c r="A71" s="8" t="s">
        <v>337</v>
      </c>
      <c r="B71" s="455" t="s">
        <v>1799</v>
      </c>
      <c r="C71" s="5">
        <v>45163</v>
      </c>
      <c r="D71" s="8" t="s">
        <v>108</v>
      </c>
      <c r="F71" s="188"/>
    </row>
    <row r="72" spans="1:7" x14ac:dyDescent="0.35">
      <c r="A72" s="8" t="s">
        <v>337</v>
      </c>
      <c r="B72" s="455" t="s">
        <v>1800</v>
      </c>
      <c r="C72" s="5">
        <v>45163</v>
      </c>
      <c r="D72" s="8" t="s">
        <v>108</v>
      </c>
      <c r="F72" s="188"/>
    </row>
    <row r="73" spans="1:7" x14ac:dyDescent="0.35">
      <c r="A73" s="8" t="s">
        <v>337</v>
      </c>
      <c r="B73" s="455" t="s">
        <v>1801</v>
      </c>
      <c r="C73" s="5">
        <v>45163</v>
      </c>
      <c r="D73" s="8" t="s">
        <v>108</v>
      </c>
      <c r="F73" s="188"/>
    </row>
    <row r="74" spans="1:7" x14ac:dyDescent="0.35">
      <c r="A74" s="8" t="s">
        <v>337</v>
      </c>
      <c r="B74" s="455" t="s">
        <v>1802</v>
      </c>
      <c r="C74" s="5">
        <v>45163</v>
      </c>
      <c r="D74" s="8" t="s">
        <v>108</v>
      </c>
      <c r="F74" s="188"/>
      <c r="G74" s="144"/>
    </row>
    <row r="75" spans="1:7" x14ac:dyDescent="0.35">
      <c r="A75" s="8" t="s">
        <v>337</v>
      </c>
      <c r="B75" s="454" t="s">
        <v>1803</v>
      </c>
      <c r="C75" s="5">
        <v>45163</v>
      </c>
      <c r="D75" s="8" t="s">
        <v>108</v>
      </c>
      <c r="G75" s="144"/>
    </row>
    <row r="76" spans="1:7" x14ac:dyDescent="0.35">
      <c r="A76" s="8" t="s">
        <v>337</v>
      </c>
      <c r="B76" s="454" t="s">
        <v>1804</v>
      </c>
      <c r="C76" s="5">
        <v>45163</v>
      </c>
      <c r="D76" s="8" t="s">
        <v>108</v>
      </c>
      <c r="G76" s="144"/>
    </row>
    <row r="77" spans="1:7" x14ac:dyDescent="0.35">
      <c r="A77" s="8" t="s">
        <v>337</v>
      </c>
      <c r="B77" s="454" t="s">
        <v>1805</v>
      </c>
      <c r="C77" s="5">
        <v>45163</v>
      </c>
      <c r="D77" s="8" t="s">
        <v>108</v>
      </c>
      <c r="G77" s="144"/>
    </row>
    <row r="78" spans="1:7" x14ac:dyDescent="0.35">
      <c r="A78" s="8" t="s">
        <v>337</v>
      </c>
      <c r="B78" s="455" t="s">
        <v>1806</v>
      </c>
      <c r="C78" s="5">
        <v>45163</v>
      </c>
      <c r="D78" s="8" t="s">
        <v>108</v>
      </c>
    </row>
    <row r="79" spans="1:7" x14ac:dyDescent="0.35">
      <c r="A79" s="8" t="s">
        <v>337</v>
      </c>
      <c r="B79" s="455" t="s">
        <v>1807</v>
      </c>
      <c r="C79" s="5">
        <v>45163</v>
      </c>
      <c r="D79" s="8" t="s">
        <v>108</v>
      </c>
    </row>
    <row r="80" spans="1:7" x14ac:dyDescent="0.35">
      <c r="A80" s="8" t="s">
        <v>337</v>
      </c>
      <c r="B80" s="455" t="s">
        <v>1808</v>
      </c>
      <c r="C80" s="5">
        <v>45163</v>
      </c>
      <c r="D80" s="8" t="s">
        <v>108</v>
      </c>
    </row>
    <row r="81" spans="1:7" x14ac:dyDescent="0.35">
      <c r="A81" s="8" t="s">
        <v>337</v>
      </c>
      <c r="B81" s="455" t="s">
        <v>1809</v>
      </c>
      <c r="C81" s="5">
        <v>45163</v>
      </c>
      <c r="D81" s="8" t="s">
        <v>108</v>
      </c>
    </row>
    <row r="82" spans="1:7" x14ac:dyDescent="0.35">
      <c r="A82" s="8" t="s">
        <v>337</v>
      </c>
      <c r="B82" s="454" t="s">
        <v>1810</v>
      </c>
      <c r="C82" s="5">
        <v>45163</v>
      </c>
      <c r="D82" s="8" t="s">
        <v>342</v>
      </c>
    </row>
    <row r="83" spans="1:7" x14ac:dyDescent="0.35">
      <c r="A83" s="8" t="s">
        <v>337</v>
      </c>
      <c r="B83" s="455" t="s">
        <v>1811</v>
      </c>
      <c r="C83" s="5">
        <v>45163</v>
      </c>
      <c r="D83" s="8" t="s">
        <v>342</v>
      </c>
    </row>
    <row r="84" spans="1:7" x14ac:dyDescent="0.35">
      <c r="A84" s="8" t="s">
        <v>337</v>
      </c>
      <c r="B84" s="455" t="s">
        <v>1812</v>
      </c>
      <c r="C84" s="5">
        <v>45163</v>
      </c>
      <c r="D84" s="8" t="s">
        <v>342</v>
      </c>
    </row>
    <row r="85" spans="1:7" x14ac:dyDescent="0.35">
      <c r="A85" s="8" t="s">
        <v>337</v>
      </c>
      <c r="B85" s="455" t="s">
        <v>1813</v>
      </c>
      <c r="C85" s="5">
        <v>45163</v>
      </c>
      <c r="D85" s="8" t="s">
        <v>108</v>
      </c>
    </row>
    <row r="86" spans="1:7" x14ac:dyDescent="0.35">
      <c r="A86" s="8" t="s">
        <v>337</v>
      </c>
      <c r="B86" s="455" t="s">
        <v>1814</v>
      </c>
      <c r="C86" s="5">
        <v>45163</v>
      </c>
      <c r="D86" s="8" t="s">
        <v>108</v>
      </c>
    </row>
    <row r="87" spans="1:7" x14ac:dyDescent="0.35">
      <c r="A87" s="8" t="s">
        <v>337</v>
      </c>
      <c r="B87" s="455" t="s">
        <v>1815</v>
      </c>
      <c r="C87" s="5">
        <v>45163</v>
      </c>
      <c r="D87" s="8" t="s">
        <v>108</v>
      </c>
    </row>
    <row r="88" spans="1:7" x14ac:dyDescent="0.35">
      <c r="A88" s="8" t="s">
        <v>337</v>
      </c>
      <c r="B88" s="455" t="s">
        <v>1816</v>
      </c>
      <c r="C88" s="5">
        <v>45163</v>
      </c>
      <c r="D88" s="8" t="s">
        <v>108</v>
      </c>
      <c r="F88" s="142"/>
    </row>
    <row r="89" spans="1:7" x14ac:dyDescent="0.35">
      <c r="A89" s="8" t="s">
        <v>337</v>
      </c>
      <c r="B89" s="455" t="s">
        <v>1817</v>
      </c>
      <c r="C89" s="5">
        <v>45163</v>
      </c>
      <c r="D89" s="8" t="s">
        <v>108</v>
      </c>
      <c r="F89" s="189"/>
    </row>
    <row r="90" spans="1:7" x14ac:dyDescent="0.35">
      <c r="A90" s="8" t="s">
        <v>337</v>
      </c>
      <c r="B90" s="455" t="s">
        <v>1818</v>
      </c>
      <c r="C90" s="5">
        <v>45163</v>
      </c>
      <c r="D90" s="8" t="s">
        <v>108</v>
      </c>
      <c r="F90" s="142"/>
    </row>
    <row r="91" spans="1:7" x14ac:dyDescent="0.35">
      <c r="A91" s="8" t="s">
        <v>337</v>
      </c>
      <c r="B91" s="455" t="s">
        <v>1819</v>
      </c>
      <c r="C91" s="5">
        <v>45163</v>
      </c>
      <c r="D91" s="8" t="s">
        <v>108</v>
      </c>
      <c r="F91" s="142"/>
      <c r="G91" s="190"/>
    </row>
    <row r="92" spans="1:7" x14ac:dyDescent="0.35">
      <c r="A92" s="8" t="s">
        <v>337</v>
      </c>
      <c r="B92" s="455" t="s">
        <v>1820</v>
      </c>
      <c r="C92" s="5">
        <v>45163</v>
      </c>
      <c r="D92" s="8" t="s">
        <v>108</v>
      </c>
      <c r="F92" s="142"/>
      <c r="G92" s="190"/>
    </row>
    <row r="93" spans="1:7" x14ac:dyDescent="0.35">
      <c r="A93" s="8" t="s">
        <v>337</v>
      </c>
      <c r="B93" s="455" t="s">
        <v>1821</v>
      </c>
      <c r="C93" s="5">
        <v>45163</v>
      </c>
      <c r="D93" s="8" t="s">
        <v>108</v>
      </c>
      <c r="G93" s="190"/>
    </row>
    <row r="94" spans="1:7" x14ac:dyDescent="0.35">
      <c r="A94" s="8" t="s">
        <v>337</v>
      </c>
      <c r="B94" s="455" t="s">
        <v>1822</v>
      </c>
      <c r="C94" s="5">
        <v>45163</v>
      </c>
      <c r="D94" s="8" t="s">
        <v>108</v>
      </c>
      <c r="F94" s="142"/>
      <c r="G94" s="190"/>
    </row>
    <row r="95" spans="1:7" x14ac:dyDescent="0.35">
      <c r="A95" s="8" t="s">
        <v>337</v>
      </c>
      <c r="B95" s="455" t="s">
        <v>1823</v>
      </c>
      <c r="C95" s="5">
        <v>45163</v>
      </c>
      <c r="D95" s="8" t="s">
        <v>343</v>
      </c>
      <c r="F95" s="142"/>
      <c r="G95" s="190"/>
    </row>
    <row r="96" spans="1:7" x14ac:dyDescent="0.35">
      <c r="A96" s="8" t="s">
        <v>337</v>
      </c>
      <c r="B96" s="455" t="s">
        <v>1824</v>
      </c>
      <c r="C96" s="5">
        <v>45163</v>
      </c>
      <c r="D96" s="8" t="s">
        <v>343</v>
      </c>
      <c r="F96" s="142"/>
    </row>
    <row r="97" spans="1:8" x14ac:dyDescent="0.35">
      <c r="A97" s="8" t="s">
        <v>337</v>
      </c>
      <c r="B97" s="455" t="s">
        <v>1825</v>
      </c>
      <c r="C97" s="5">
        <v>45163</v>
      </c>
      <c r="D97" s="8" t="s">
        <v>343</v>
      </c>
      <c r="F97" s="142"/>
      <c r="G97" s="142"/>
    </row>
    <row r="98" spans="1:8" x14ac:dyDescent="0.35">
      <c r="A98" s="8" t="s">
        <v>337</v>
      </c>
      <c r="B98" s="455" t="s">
        <v>1826</v>
      </c>
      <c r="C98" s="5">
        <v>45163</v>
      </c>
      <c r="D98" s="8" t="s">
        <v>108</v>
      </c>
      <c r="E98" s="61"/>
      <c r="G98" s="142"/>
    </row>
    <row r="99" spans="1:8" x14ac:dyDescent="0.35">
      <c r="A99" s="8" t="s">
        <v>337</v>
      </c>
      <c r="B99" s="455" t="s">
        <v>1827</v>
      </c>
      <c r="C99" s="5">
        <v>45163</v>
      </c>
      <c r="D99" s="8" t="s">
        <v>108</v>
      </c>
      <c r="E99" s="61"/>
      <c r="G99" s="142"/>
    </row>
    <row r="100" spans="1:8" x14ac:dyDescent="0.35">
      <c r="A100" s="8" t="s">
        <v>337</v>
      </c>
      <c r="B100" s="455" t="s">
        <v>1828</v>
      </c>
      <c r="C100" s="5">
        <v>45163</v>
      </c>
      <c r="D100" s="8" t="s">
        <v>108</v>
      </c>
      <c r="E100" s="61"/>
      <c r="G100" s="142"/>
    </row>
    <row r="101" spans="1:8" x14ac:dyDescent="0.35">
      <c r="A101" s="8" t="s">
        <v>337</v>
      </c>
      <c r="B101" s="455" t="s">
        <v>1829</v>
      </c>
      <c r="C101" s="5">
        <v>45163</v>
      </c>
      <c r="D101" s="8" t="s">
        <v>108</v>
      </c>
      <c r="E101" s="61"/>
    </row>
    <row r="102" spans="1:8" x14ac:dyDescent="0.35">
      <c r="A102" s="8" t="s">
        <v>337</v>
      </c>
      <c r="B102" s="455" t="s">
        <v>1830</v>
      </c>
      <c r="C102" s="5">
        <v>45163</v>
      </c>
      <c r="D102" s="8" t="s">
        <v>108</v>
      </c>
      <c r="E102" s="61"/>
    </row>
    <row r="103" spans="1:8" x14ac:dyDescent="0.35">
      <c r="A103" s="8" t="s">
        <v>337</v>
      </c>
      <c r="B103" s="455" t="s">
        <v>1831</v>
      </c>
      <c r="C103" s="5">
        <v>45163</v>
      </c>
      <c r="D103" s="8" t="s">
        <v>108</v>
      </c>
      <c r="E103" s="61"/>
      <c r="H103" s="5"/>
    </row>
    <row r="104" spans="1:8" x14ac:dyDescent="0.35">
      <c r="A104" s="8" t="s">
        <v>337</v>
      </c>
      <c r="B104" s="455" t="s">
        <v>1832</v>
      </c>
      <c r="C104" s="5">
        <v>45163</v>
      </c>
      <c r="D104" s="8" t="s">
        <v>108</v>
      </c>
      <c r="E104" s="61"/>
      <c r="H104" s="8"/>
    </row>
    <row r="105" spans="1:8" x14ac:dyDescent="0.35">
      <c r="A105" s="8" t="s">
        <v>337</v>
      </c>
      <c r="B105" s="455" t="s">
        <v>1833</v>
      </c>
      <c r="C105" s="5">
        <v>45163</v>
      </c>
      <c r="D105" s="8" t="s">
        <v>108</v>
      </c>
      <c r="E105" s="61"/>
      <c r="H105" s="8"/>
    </row>
    <row r="106" spans="1:8" x14ac:dyDescent="0.35">
      <c r="A106" s="8" t="s">
        <v>337</v>
      </c>
      <c r="B106" s="455" t="s">
        <v>1834</v>
      </c>
      <c r="C106" s="5">
        <v>45163</v>
      </c>
      <c r="D106" s="8" t="s">
        <v>108</v>
      </c>
      <c r="E106" s="61"/>
      <c r="H106" s="8"/>
    </row>
    <row r="107" spans="1:8" x14ac:dyDescent="0.35">
      <c r="A107" s="8" t="s">
        <v>337</v>
      </c>
      <c r="B107" s="455" t="s">
        <v>1835</v>
      </c>
      <c r="C107" s="5">
        <v>45163</v>
      </c>
      <c r="D107" s="8" t="s">
        <v>108</v>
      </c>
      <c r="E107" s="61"/>
      <c r="H107" s="8"/>
    </row>
    <row r="108" spans="1:8" x14ac:dyDescent="0.35">
      <c r="A108" s="8" t="s">
        <v>337</v>
      </c>
      <c r="B108" s="455" t="s">
        <v>1836</v>
      </c>
      <c r="C108" s="5">
        <v>45163</v>
      </c>
      <c r="D108" s="8" t="s">
        <v>108</v>
      </c>
      <c r="E108" s="61"/>
      <c r="H108" s="8"/>
    </row>
    <row r="109" spans="1:8" x14ac:dyDescent="0.35">
      <c r="A109" s="8" t="s">
        <v>337</v>
      </c>
      <c r="B109" s="455" t="s">
        <v>1837</v>
      </c>
      <c r="C109" s="5">
        <v>45163</v>
      </c>
      <c r="D109" s="8" t="s">
        <v>108</v>
      </c>
      <c r="E109" s="61"/>
      <c r="H109" s="8"/>
    </row>
    <row r="110" spans="1:8" x14ac:dyDescent="0.35">
      <c r="A110" s="8" t="s">
        <v>337</v>
      </c>
      <c r="B110" s="451" t="s">
        <v>1838</v>
      </c>
      <c r="C110" s="5">
        <v>45163</v>
      </c>
      <c r="D110" s="8" t="s">
        <v>108</v>
      </c>
      <c r="E110" s="61"/>
      <c r="H110" s="8"/>
    </row>
    <row r="111" spans="1:8" x14ac:dyDescent="0.35">
      <c r="A111" s="8" t="s">
        <v>337</v>
      </c>
      <c r="B111" s="451" t="s">
        <v>1839</v>
      </c>
      <c r="C111" s="5">
        <v>45163</v>
      </c>
      <c r="D111" s="8" t="s">
        <v>108</v>
      </c>
      <c r="E111" s="61"/>
      <c r="H111" s="8"/>
    </row>
    <row r="112" spans="1:8" x14ac:dyDescent="0.35">
      <c r="A112" s="8" t="s">
        <v>337</v>
      </c>
      <c r="B112" s="451" t="s">
        <v>1840</v>
      </c>
      <c r="C112" s="5">
        <v>45163</v>
      </c>
      <c r="D112" s="8" t="s">
        <v>108</v>
      </c>
      <c r="E112" s="61"/>
      <c r="H112" s="8"/>
    </row>
    <row r="113" spans="1:8" x14ac:dyDescent="0.35">
      <c r="A113" s="8" t="s">
        <v>344</v>
      </c>
      <c r="B113" s="451" t="s">
        <v>1841</v>
      </c>
      <c r="C113" s="5">
        <v>45163</v>
      </c>
      <c r="D113" s="8" t="s">
        <v>345</v>
      </c>
      <c r="E113" s="61"/>
      <c r="H113" s="8"/>
    </row>
    <row r="114" spans="1:8" x14ac:dyDescent="0.35">
      <c r="A114" s="8" t="s">
        <v>344</v>
      </c>
      <c r="B114" s="451" t="s">
        <v>1842</v>
      </c>
      <c r="C114" s="5">
        <v>45163</v>
      </c>
      <c r="D114" s="8" t="s">
        <v>343</v>
      </c>
      <c r="E114" s="61"/>
      <c r="H114" s="8"/>
    </row>
    <row r="115" spans="1:8" x14ac:dyDescent="0.35">
      <c r="A115" s="8" t="s">
        <v>344</v>
      </c>
      <c r="B115" s="451" t="s">
        <v>1843</v>
      </c>
      <c r="C115" s="5">
        <v>45163</v>
      </c>
      <c r="D115" s="8" t="s">
        <v>346</v>
      </c>
      <c r="E115" s="61"/>
      <c r="H115" s="8"/>
    </row>
    <row r="116" spans="1:8" x14ac:dyDescent="0.35">
      <c r="A116" s="8" t="s">
        <v>344</v>
      </c>
      <c r="B116" s="451" t="s">
        <v>1844</v>
      </c>
      <c r="C116" s="5">
        <v>45163</v>
      </c>
      <c r="D116" s="8" t="s">
        <v>347</v>
      </c>
      <c r="E116"/>
      <c r="H116" s="8"/>
    </row>
    <row r="117" spans="1:8" x14ac:dyDescent="0.35">
      <c r="A117" s="8" t="s">
        <v>344</v>
      </c>
      <c r="B117" s="451" t="s">
        <v>1845</v>
      </c>
      <c r="C117" s="5">
        <v>45163</v>
      </c>
      <c r="D117" s="8" t="s">
        <v>347</v>
      </c>
      <c r="E117"/>
      <c r="H117" s="8"/>
    </row>
    <row r="118" spans="1:8" x14ac:dyDescent="0.35">
      <c r="A118" s="8" t="s">
        <v>344</v>
      </c>
      <c r="B118" s="451" t="s">
        <v>1846</v>
      </c>
      <c r="C118" s="5">
        <v>45163</v>
      </c>
      <c r="D118" s="8" t="s">
        <v>347</v>
      </c>
      <c r="E118"/>
      <c r="F118"/>
      <c r="H118" s="8"/>
    </row>
    <row r="119" spans="1:8" x14ac:dyDescent="0.35">
      <c r="A119" s="8" t="s">
        <v>344</v>
      </c>
      <c r="B119" s="451" t="s">
        <v>1847</v>
      </c>
      <c r="C119" s="5">
        <v>45163</v>
      </c>
      <c r="D119" s="8" t="s">
        <v>348</v>
      </c>
      <c r="E119"/>
      <c r="F119"/>
      <c r="H119" s="8"/>
    </row>
    <row r="120" spans="1:8" x14ac:dyDescent="0.35">
      <c r="A120" s="8" t="s">
        <v>344</v>
      </c>
      <c r="B120" s="451" t="s">
        <v>1848</v>
      </c>
      <c r="C120" s="5">
        <v>45163</v>
      </c>
      <c r="D120" s="8" t="s">
        <v>349</v>
      </c>
      <c r="E120"/>
      <c r="H120" s="8"/>
    </row>
    <row r="121" spans="1:8" x14ac:dyDescent="0.35">
      <c r="A121" s="8" t="s">
        <v>344</v>
      </c>
      <c r="B121" s="451" t="s">
        <v>1849</v>
      </c>
      <c r="C121" s="5">
        <v>45163</v>
      </c>
      <c r="D121" s="8" t="s">
        <v>350</v>
      </c>
      <c r="F121"/>
    </row>
    <row r="122" spans="1:8" x14ac:dyDescent="0.35">
      <c r="A122" s="8" t="s">
        <v>344</v>
      </c>
      <c r="B122" s="451" t="s">
        <v>1850</v>
      </c>
      <c r="C122" s="5">
        <v>45163</v>
      </c>
      <c r="D122" s="8" t="s">
        <v>349</v>
      </c>
      <c r="F122"/>
    </row>
    <row r="123" spans="1:8" x14ac:dyDescent="0.35">
      <c r="A123" s="8" t="s">
        <v>344</v>
      </c>
      <c r="B123" s="451" t="s">
        <v>1851</v>
      </c>
      <c r="C123" s="5">
        <v>45163</v>
      </c>
      <c r="D123" s="8" t="s">
        <v>349</v>
      </c>
      <c r="E123"/>
      <c r="F123"/>
      <c r="H123" s="8"/>
    </row>
    <row r="124" spans="1:8" x14ac:dyDescent="0.35">
      <c r="A124" s="8" t="s">
        <v>344</v>
      </c>
      <c r="B124" s="451" t="s">
        <v>1852</v>
      </c>
      <c r="C124" s="5">
        <v>45163</v>
      </c>
      <c r="D124" s="8" t="s">
        <v>349</v>
      </c>
      <c r="F124"/>
    </row>
    <row r="125" spans="1:8" x14ac:dyDescent="0.35">
      <c r="A125" s="8" t="s">
        <v>344</v>
      </c>
      <c r="B125" s="451" t="s">
        <v>1853</v>
      </c>
      <c r="C125" s="5">
        <v>45163</v>
      </c>
      <c r="D125" s="8" t="s">
        <v>349</v>
      </c>
      <c r="F125"/>
    </row>
    <row r="126" spans="1:8" x14ac:dyDescent="0.35">
      <c r="A126" s="8" t="s">
        <v>344</v>
      </c>
      <c r="B126" s="451" t="s">
        <v>1854</v>
      </c>
      <c r="C126" s="5">
        <v>45163</v>
      </c>
      <c r="D126" s="8" t="s">
        <v>349</v>
      </c>
      <c r="F126"/>
    </row>
    <row r="127" spans="1:8" x14ac:dyDescent="0.35">
      <c r="A127" s="8" t="s">
        <v>344</v>
      </c>
      <c r="B127" s="451" t="s">
        <v>1855</v>
      </c>
      <c r="C127" s="5">
        <v>45163</v>
      </c>
      <c r="D127" s="8" t="s">
        <v>349</v>
      </c>
      <c r="F127"/>
    </row>
    <row r="128" spans="1:8" x14ac:dyDescent="0.35">
      <c r="A128" s="8" t="s">
        <v>344</v>
      </c>
      <c r="B128" s="451" t="s">
        <v>1856</v>
      </c>
      <c r="C128" s="5">
        <v>45163</v>
      </c>
      <c r="D128" s="8" t="s">
        <v>342</v>
      </c>
      <c r="F128"/>
    </row>
    <row r="129" spans="1:8" x14ac:dyDescent="0.35">
      <c r="A129" s="8" t="s">
        <v>344</v>
      </c>
      <c r="B129" s="451" t="s">
        <v>1857</v>
      </c>
      <c r="C129" s="5">
        <v>45163</v>
      </c>
      <c r="D129" s="8" t="s">
        <v>342</v>
      </c>
      <c r="F129"/>
    </row>
    <row r="130" spans="1:8" x14ac:dyDescent="0.35">
      <c r="A130" s="8" t="s">
        <v>344</v>
      </c>
      <c r="B130" s="451" t="s">
        <v>1858</v>
      </c>
      <c r="C130" s="5">
        <v>45163</v>
      </c>
      <c r="D130" s="8" t="s">
        <v>342</v>
      </c>
      <c r="F130"/>
    </row>
    <row r="131" spans="1:8" x14ac:dyDescent="0.35">
      <c r="A131" s="8" t="s">
        <v>344</v>
      </c>
      <c r="B131" s="454" t="s">
        <v>1859</v>
      </c>
      <c r="C131" s="5">
        <v>45163</v>
      </c>
      <c r="D131" s="8" t="s">
        <v>108</v>
      </c>
    </row>
    <row r="132" spans="1:8" x14ac:dyDescent="0.35">
      <c r="A132" s="8" t="s">
        <v>344</v>
      </c>
      <c r="B132" s="454" t="s">
        <v>1860</v>
      </c>
      <c r="C132" s="5">
        <v>45163</v>
      </c>
      <c r="D132" s="8" t="s">
        <v>108</v>
      </c>
      <c r="F132"/>
    </row>
    <row r="133" spans="1:8" x14ac:dyDescent="0.35">
      <c r="A133" s="8" t="s">
        <v>344</v>
      </c>
      <c r="B133" s="454" t="s">
        <v>1861</v>
      </c>
      <c r="C133" s="5">
        <v>45163</v>
      </c>
      <c r="D133" s="8" t="s">
        <v>108</v>
      </c>
      <c r="F133"/>
    </row>
    <row r="134" spans="1:8" x14ac:dyDescent="0.35">
      <c r="A134" s="8" t="s">
        <v>344</v>
      </c>
      <c r="B134" s="454" t="s">
        <v>1862</v>
      </c>
      <c r="C134" s="5">
        <v>45163</v>
      </c>
      <c r="D134" s="8" t="s">
        <v>108</v>
      </c>
      <c r="E134"/>
      <c r="F134"/>
      <c r="H134" s="8"/>
    </row>
    <row r="135" spans="1:8" x14ac:dyDescent="0.35">
      <c r="A135" s="8" t="s">
        <v>344</v>
      </c>
      <c r="B135" s="454" t="s">
        <v>1863</v>
      </c>
      <c r="C135" s="5">
        <v>45163</v>
      </c>
      <c r="D135" s="8" t="s">
        <v>108</v>
      </c>
    </row>
    <row r="136" spans="1:8" x14ac:dyDescent="0.35">
      <c r="A136" s="8" t="s">
        <v>344</v>
      </c>
      <c r="B136" s="454" t="s">
        <v>1864</v>
      </c>
      <c r="C136" s="5">
        <v>45163</v>
      </c>
      <c r="D136" s="8" t="s">
        <v>108</v>
      </c>
    </row>
    <row r="137" spans="1:8" x14ac:dyDescent="0.35">
      <c r="A137" s="8" t="s">
        <v>344</v>
      </c>
      <c r="B137" s="454" t="s">
        <v>1865</v>
      </c>
      <c r="C137" s="5">
        <v>45163</v>
      </c>
      <c r="D137" s="8" t="s">
        <v>108</v>
      </c>
      <c r="E137"/>
      <c r="H137" s="5"/>
    </row>
    <row r="138" spans="1:8" x14ac:dyDescent="0.35">
      <c r="A138" s="8" t="s">
        <v>344</v>
      </c>
      <c r="B138" s="454" t="s">
        <v>1866</v>
      </c>
      <c r="C138" s="5">
        <v>45163</v>
      </c>
      <c r="D138" s="8" t="s">
        <v>108</v>
      </c>
      <c r="E138"/>
      <c r="H138" s="5"/>
    </row>
    <row r="139" spans="1:8" x14ac:dyDescent="0.35">
      <c r="A139" s="8" t="s">
        <v>344</v>
      </c>
      <c r="B139" s="454" t="s">
        <v>1867</v>
      </c>
      <c r="C139" s="5">
        <v>45163</v>
      </c>
      <c r="D139" s="8" t="s">
        <v>108</v>
      </c>
      <c r="E139"/>
      <c r="H139" s="5"/>
    </row>
    <row r="140" spans="1:8" x14ac:dyDescent="0.35">
      <c r="A140" s="8" t="s">
        <v>344</v>
      </c>
      <c r="B140" s="454" t="s">
        <v>1868</v>
      </c>
      <c r="C140" s="5">
        <v>45163</v>
      </c>
      <c r="D140" s="8" t="s">
        <v>108</v>
      </c>
      <c r="E140"/>
      <c r="H140" s="5"/>
    </row>
    <row r="141" spans="1:8" x14ac:dyDescent="0.35">
      <c r="A141" s="8" t="s">
        <v>344</v>
      </c>
      <c r="B141" s="454" t="s">
        <v>1869</v>
      </c>
      <c r="C141" s="5">
        <v>45163</v>
      </c>
      <c r="D141" s="8" t="s">
        <v>351</v>
      </c>
      <c r="E141"/>
      <c r="H141" s="5"/>
    </row>
    <row r="142" spans="1:8" x14ac:dyDescent="0.35">
      <c r="A142" s="8" t="s">
        <v>344</v>
      </c>
      <c r="B142" s="454" t="s">
        <v>1870</v>
      </c>
      <c r="C142" s="5">
        <v>45163</v>
      </c>
      <c r="D142" s="8" t="s">
        <v>108</v>
      </c>
      <c r="E142"/>
      <c r="H142" s="5"/>
    </row>
    <row r="143" spans="1:8" x14ac:dyDescent="0.35">
      <c r="A143" s="8" t="s">
        <v>344</v>
      </c>
      <c r="B143" s="454" t="s">
        <v>1871</v>
      </c>
      <c r="C143" s="5">
        <v>45163</v>
      </c>
      <c r="D143" s="8" t="s">
        <v>108</v>
      </c>
      <c r="E143"/>
      <c r="H143" s="5"/>
    </row>
    <row r="144" spans="1:8" x14ac:dyDescent="0.35">
      <c r="A144" s="8" t="s">
        <v>344</v>
      </c>
      <c r="B144" s="454" t="s">
        <v>1872</v>
      </c>
      <c r="C144" s="5">
        <v>45163</v>
      </c>
      <c r="D144" s="8" t="s">
        <v>351</v>
      </c>
      <c r="E144"/>
      <c r="H144" s="8"/>
    </row>
    <row r="145" spans="1:8" x14ac:dyDescent="0.35">
      <c r="A145" s="8" t="s">
        <v>344</v>
      </c>
      <c r="B145" s="454" t="s">
        <v>1873</v>
      </c>
      <c r="C145" s="5">
        <v>45163</v>
      </c>
      <c r="D145" s="8" t="s">
        <v>351</v>
      </c>
      <c r="E145"/>
      <c r="H145" s="5"/>
    </row>
    <row r="146" spans="1:8" x14ac:dyDescent="0.35">
      <c r="A146" s="8" t="s">
        <v>344</v>
      </c>
      <c r="B146" s="454" t="s">
        <v>1874</v>
      </c>
      <c r="C146" s="5">
        <v>45163</v>
      </c>
      <c r="D146" s="8" t="s">
        <v>352</v>
      </c>
      <c r="E146"/>
      <c r="H146" s="5"/>
    </row>
    <row r="147" spans="1:8" x14ac:dyDescent="0.35">
      <c r="A147" s="8" t="s">
        <v>344</v>
      </c>
      <c r="B147" s="454" t="s">
        <v>1875</v>
      </c>
      <c r="C147" s="5">
        <v>45163</v>
      </c>
      <c r="D147" s="8" t="s">
        <v>352</v>
      </c>
      <c r="E147"/>
      <c r="H147" s="5"/>
    </row>
    <row r="148" spans="1:8" x14ac:dyDescent="0.35">
      <c r="A148" s="8" t="s">
        <v>344</v>
      </c>
      <c r="B148" s="454" t="s">
        <v>1876</v>
      </c>
      <c r="C148" s="5">
        <v>45163</v>
      </c>
      <c r="D148" s="8" t="s">
        <v>352</v>
      </c>
      <c r="H148" s="5"/>
    </row>
    <row r="149" spans="1:8" x14ac:dyDescent="0.35">
      <c r="A149" s="8" t="s">
        <v>344</v>
      </c>
      <c r="B149" s="451" t="s">
        <v>1877</v>
      </c>
      <c r="C149" s="5">
        <v>45163</v>
      </c>
      <c r="D149" s="8" t="s">
        <v>108</v>
      </c>
      <c r="H149" s="5"/>
    </row>
    <row r="150" spans="1:8" x14ac:dyDescent="0.35">
      <c r="A150" s="8" t="s">
        <v>344</v>
      </c>
      <c r="B150" s="451" t="s">
        <v>1878</v>
      </c>
      <c r="C150" s="5">
        <v>45163</v>
      </c>
      <c r="D150" s="8" t="s">
        <v>108</v>
      </c>
      <c r="H150" s="5"/>
    </row>
    <row r="151" spans="1:8" x14ac:dyDescent="0.35">
      <c r="A151" s="8" t="s">
        <v>344</v>
      </c>
      <c r="B151" s="451" t="s">
        <v>1879</v>
      </c>
      <c r="C151" s="5">
        <v>45163</v>
      </c>
      <c r="D151" s="8" t="s">
        <v>108</v>
      </c>
      <c r="H151" s="5"/>
    </row>
    <row r="152" spans="1:8" x14ac:dyDescent="0.35">
      <c r="A152" s="8" t="s">
        <v>344</v>
      </c>
      <c r="B152" s="451" t="s">
        <v>1880</v>
      </c>
      <c r="C152" s="5">
        <v>45163</v>
      </c>
      <c r="D152" s="8" t="s">
        <v>108</v>
      </c>
      <c r="E152"/>
      <c r="H152" s="5"/>
    </row>
    <row r="153" spans="1:8" x14ac:dyDescent="0.35">
      <c r="A153" s="8" t="s">
        <v>344</v>
      </c>
      <c r="B153" s="451" t="s">
        <v>1881</v>
      </c>
      <c r="C153" s="5">
        <v>45163</v>
      </c>
      <c r="D153" s="8" t="s">
        <v>108</v>
      </c>
      <c r="E153"/>
      <c r="H153" s="5"/>
    </row>
    <row r="154" spans="1:8" x14ac:dyDescent="0.35">
      <c r="A154" s="8" t="s">
        <v>344</v>
      </c>
      <c r="B154" s="451" t="s">
        <v>1882</v>
      </c>
      <c r="C154" s="5">
        <v>45163</v>
      </c>
      <c r="D154" s="8" t="s">
        <v>108</v>
      </c>
      <c r="E154"/>
      <c r="H154" s="5"/>
    </row>
    <row r="155" spans="1:8" x14ac:dyDescent="0.35">
      <c r="A155" s="8" t="s">
        <v>344</v>
      </c>
      <c r="B155" s="451" t="s">
        <v>1883</v>
      </c>
      <c r="C155" s="5">
        <v>45163</v>
      </c>
      <c r="D155" s="8" t="s">
        <v>108</v>
      </c>
      <c r="E155"/>
      <c r="H155" s="8"/>
    </row>
    <row r="156" spans="1:8" x14ac:dyDescent="0.35">
      <c r="A156" s="8" t="s">
        <v>344</v>
      </c>
      <c r="B156" s="451" t="s">
        <v>1884</v>
      </c>
      <c r="C156" s="5">
        <v>45163</v>
      </c>
      <c r="D156" s="8" t="s">
        <v>108</v>
      </c>
      <c r="E156"/>
      <c r="H156" s="8"/>
    </row>
    <row r="157" spans="1:8" x14ac:dyDescent="0.35">
      <c r="A157" s="8" t="s">
        <v>344</v>
      </c>
      <c r="B157" s="451" t="s">
        <v>1885</v>
      </c>
      <c r="C157" s="5">
        <v>45163</v>
      </c>
      <c r="D157" s="8" t="s">
        <v>108</v>
      </c>
      <c r="E157"/>
      <c r="H157" s="8"/>
    </row>
    <row r="158" spans="1:8" x14ac:dyDescent="0.35">
      <c r="A158" s="8" t="s">
        <v>344</v>
      </c>
      <c r="B158" s="451" t="s">
        <v>1886</v>
      </c>
      <c r="C158" s="5">
        <v>45163</v>
      </c>
      <c r="D158" s="8" t="s">
        <v>353</v>
      </c>
      <c r="E158"/>
      <c r="H158" s="8"/>
    </row>
    <row r="159" spans="1:8" x14ac:dyDescent="0.35">
      <c r="A159" s="8" t="s">
        <v>344</v>
      </c>
      <c r="B159" s="451" t="s">
        <v>1887</v>
      </c>
      <c r="C159" s="5">
        <v>45163</v>
      </c>
      <c r="D159" s="8" t="s">
        <v>354</v>
      </c>
      <c r="E159"/>
      <c r="H159" s="8"/>
    </row>
    <row r="160" spans="1:8" x14ac:dyDescent="0.35">
      <c r="A160" s="8" t="s">
        <v>344</v>
      </c>
      <c r="B160" s="451" t="s">
        <v>1888</v>
      </c>
      <c r="C160" s="5">
        <v>45163</v>
      </c>
      <c r="D160" s="8" t="s">
        <v>352</v>
      </c>
      <c r="E160"/>
      <c r="H160" s="8"/>
    </row>
    <row r="161" spans="1:8" x14ac:dyDescent="0.35">
      <c r="A161" s="8" t="s">
        <v>344</v>
      </c>
      <c r="B161" s="451" t="s">
        <v>1889</v>
      </c>
      <c r="C161" s="5">
        <v>45163</v>
      </c>
      <c r="D161" s="8" t="s">
        <v>341</v>
      </c>
      <c r="E161"/>
      <c r="H161" s="8"/>
    </row>
    <row r="162" spans="1:8" x14ac:dyDescent="0.35">
      <c r="A162" s="8" t="s">
        <v>344</v>
      </c>
      <c r="B162" s="451" t="s">
        <v>1890</v>
      </c>
      <c r="C162" s="5">
        <v>45163</v>
      </c>
      <c r="D162" s="8" t="s">
        <v>352</v>
      </c>
      <c r="E162"/>
      <c r="H162" s="8"/>
    </row>
    <row r="163" spans="1:8" x14ac:dyDescent="0.35">
      <c r="A163" s="8" t="s">
        <v>344</v>
      </c>
      <c r="B163" s="451" t="s">
        <v>1891</v>
      </c>
      <c r="C163" s="5">
        <v>45163</v>
      </c>
      <c r="D163" s="8" t="s">
        <v>352</v>
      </c>
      <c r="E163"/>
      <c r="H163" s="8"/>
    </row>
    <row r="164" spans="1:8" x14ac:dyDescent="0.35">
      <c r="A164" s="8" t="s">
        <v>344</v>
      </c>
      <c r="B164" s="451" t="s">
        <v>1892</v>
      </c>
      <c r="C164" s="5">
        <v>45163</v>
      </c>
      <c r="D164" s="8" t="s">
        <v>352</v>
      </c>
      <c r="E164"/>
      <c r="H164" s="8"/>
    </row>
    <row r="165" spans="1:8" x14ac:dyDescent="0.35">
      <c r="A165" s="8" t="s">
        <v>344</v>
      </c>
      <c r="B165" s="451" t="s">
        <v>1893</v>
      </c>
      <c r="C165" s="5">
        <v>45163</v>
      </c>
      <c r="D165" s="8" t="s">
        <v>352</v>
      </c>
      <c r="E165"/>
      <c r="H165" s="8"/>
    </row>
    <row r="166" spans="1:8" x14ac:dyDescent="0.35">
      <c r="A166" s="8" t="s">
        <v>344</v>
      </c>
      <c r="B166" s="451" t="s">
        <v>1894</v>
      </c>
      <c r="C166" s="5">
        <v>45163</v>
      </c>
      <c r="D166" s="8" t="s">
        <v>352</v>
      </c>
      <c r="E166"/>
      <c r="H166" s="8"/>
    </row>
    <row r="167" spans="1:8" x14ac:dyDescent="0.35">
      <c r="A167" s="8" t="s">
        <v>344</v>
      </c>
      <c r="B167" s="451" t="s">
        <v>1895</v>
      </c>
      <c r="C167" s="5">
        <v>45163</v>
      </c>
      <c r="D167" s="8" t="s">
        <v>108</v>
      </c>
      <c r="E167"/>
      <c r="H167" s="5"/>
    </row>
    <row r="168" spans="1:8" x14ac:dyDescent="0.35">
      <c r="A168" s="8" t="s">
        <v>344</v>
      </c>
      <c r="B168" s="451" t="s">
        <v>1896</v>
      </c>
      <c r="C168" s="5">
        <v>45163</v>
      </c>
      <c r="D168" s="8" t="s">
        <v>108</v>
      </c>
      <c r="E168"/>
      <c r="H168" s="5"/>
    </row>
    <row r="169" spans="1:8" x14ac:dyDescent="0.35">
      <c r="A169" s="8" t="s">
        <v>344</v>
      </c>
      <c r="B169" s="451" t="s">
        <v>1897</v>
      </c>
      <c r="C169" s="5">
        <v>45163</v>
      </c>
      <c r="D169" s="8" t="s">
        <v>108</v>
      </c>
      <c r="E169"/>
      <c r="H169" s="8"/>
    </row>
    <row r="170" spans="1:8" x14ac:dyDescent="0.35">
      <c r="A170" s="8" t="s">
        <v>344</v>
      </c>
      <c r="B170" s="451" t="s">
        <v>1898</v>
      </c>
      <c r="C170" s="5">
        <v>45163</v>
      </c>
      <c r="D170" s="8" t="s">
        <v>108</v>
      </c>
      <c r="E170"/>
      <c r="H170" s="8"/>
    </row>
    <row r="171" spans="1:8" x14ac:dyDescent="0.35">
      <c r="A171" s="8" t="s">
        <v>344</v>
      </c>
      <c r="B171" s="451" t="s">
        <v>1899</v>
      </c>
      <c r="C171" s="5">
        <v>45163</v>
      </c>
      <c r="D171" s="8" t="s">
        <v>108</v>
      </c>
      <c r="E171"/>
      <c r="H171" s="8"/>
    </row>
    <row r="172" spans="1:8" x14ac:dyDescent="0.35">
      <c r="A172" s="8" t="s">
        <v>344</v>
      </c>
      <c r="B172" s="451" t="s">
        <v>1900</v>
      </c>
      <c r="C172" s="5">
        <v>45168</v>
      </c>
      <c r="E172"/>
      <c r="H172" s="8"/>
    </row>
    <row r="173" spans="1:8" x14ac:dyDescent="0.35">
      <c r="A173" s="8" t="s">
        <v>344</v>
      </c>
      <c r="B173" s="451" t="s">
        <v>1901</v>
      </c>
      <c r="C173" s="5">
        <v>45168</v>
      </c>
      <c r="E173"/>
      <c r="H173" s="8"/>
    </row>
    <row r="174" spans="1:8" x14ac:dyDescent="0.35">
      <c r="A174" s="8" t="s">
        <v>344</v>
      </c>
      <c r="B174" s="451" t="s">
        <v>1902</v>
      </c>
      <c r="C174" s="5">
        <v>45168</v>
      </c>
      <c r="E174"/>
      <c r="H174" s="8"/>
    </row>
    <row r="175" spans="1:8" x14ac:dyDescent="0.35">
      <c r="A175" s="8" t="s">
        <v>344</v>
      </c>
      <c r="B175" s="451" t="s">
        <v>1903</v>
      </c>
      <c r="C175" s="5">
        <v>45168</v>
      </c>
      <c r="E175"/>
      <c r="H175" s="8"/>
    </row>
    <row r="176" spans="1:8" x14ac:dyDescent="0.35">
      <c r="A176" s="8" t="s">
        <v>344</v>
      </c>
      <c r="B176" s="451" t="s">
        <v>1904</v>
      </c>
      <c r="C176" s="5">
        <v>45168</v>
      </c>
      <c r="E176"/>
      <c r="H176" s="8"/>
    </row>
    <row r="177" spans="1:8" x14ac:dyDescent="0.35">
      <c r="A177" s="8" t="s">
        <v>344</v>
      </c>
      <c r="B177" s="451" t="s">
        <v>1905</v>
      </c>
      <c r="C177" s="5">
        <v>45168</v>
      </c>
      <c r="E177"/>
      <c r="H177" s="8"/>
    </row>
    <row r="178" spans="1:8" x14ac:dyDescent="0.35">
      <c r="A178" s="8" t="s">
        <v>344</v>
      </c>
      <c r="B178" s="451" t="s">
        <v>1906</v>
      </c>
      <c r="C178" s="5">
        <v>45168</v>
      </c>
      <c r="E178"/>
      <c r="H178" s="8"/>
    </row>
    <row r="179" spans="1:8" x14ac:dyDescent="0.35">
      <c r="A179" s="8" t="s">
        <v>344</v>
      </c>
      <c r="B179" s="451" t="s">
        <v>1907</v>
      </c>
      <c r="C179" s="5">
        <v>45168</v>
      </c>
      <c r="E179"/>
      <c r="H179" s="8"/>
    </row>
    <row r="180" spans="1:8" x14ac:dyDescent="0.35">
      <c r="A180" s="8" t="s">
        <v>344</v>
      </c>
      <c r="B180" s="451" t="s">
        <v>1908</v>
      </c>
      <c r="C180" s="5">
        <v>45168</v>
      </c>
      <c r="E180"/>
      <c r="H180" s="8"/>
    </row>
    <row r="181" spans="1:8" x14ac:dyDescent="0.35">
      <c r="A181" s="8" t="s">
        <v>344</v>
      </c>
      <c r="B181" s="451" t="s">
        <v>1909</v>
      </c>
      <c r="C181" s="5">
        <v>45168</v>
      </c>
      <c r="E181"/>
      <c r="H181" s="8"/>
    </row>
    <row r="182" spans="1:8" x14ac:dyDescent="0.35">
      <c r="A182" s="8" t="s">
        <v>344</v>
      </c>
      <c r="B182" s="451" t="s">
        <v>1910</v>
      </c>
      <c r="C182" s="5">
        <v>45168</v>
      </c>
      <c r="D182" s="8" t="s">
        <v>348</v>
      </c>
      <c r="E182"/>
      <c r="H182" s="8"/>
    </row>
    <row r="183" spans="1:8" x14ac:dyDescent="0.35">
      <c r="A183" s="8" t="s">
        <v>344</v>
      </c>
      <c r="B183" s="451" t="s">
        <v>1911</v>
      </c>
      <c r="C183" s="5">
        <v>45168</v>
      </c>
      <c r="D183" s="8" t="s">
        <v>355</v>
      </c>
      <c r="E183"/>
      <c r="H183" s="8"/>
    </row>
    <row r="184" spans="1:8" x14ac:dyDescent="0.35">
      <c r="A184" s="8" t="s">
        <v>344</v>
      </c>
      <c r="B184" s="451" t="s">
        <v>1912</v>
      </c>
      <c r="C184" s="5">
        <v>45168</v>
      </c>
      <c r="D184" s="8" t="s">
        <v>355</v>
      </c>
      <c r="E184"/>
      <c r="H184" s="8"/>
    </row>
    <row r="185" spans="1:8" x14ac:dyDescent="0.35">
      <c r="A185" s="8" t="s">
        <v>344</v>
      </c>
      <c r="B185" s="451" t="s">
        <v>1913</v>
      </c>
      <c r="C185" s="5">
        <v>45168</v>
      </c>
      <c r="E185"/>
      <c r="H185" s="8"/>
    </row>
    <row r="186" spans="1:8" x14ac:dyDescent="0.35">
      <c r="A186" s="8" t="s">
        <v>344</v>
      </c>
      <c r="B186" s="451" t="s">
        <v>1914</v>
      </c>
      <c r="C186" s="5">
        <v>45168</v>
      </c>
      <c r="E186"/>
      <c r="H186" s="8"/>
    </row>
    <row r="187" spans="1:8" x14ac:dyDescent="0.35">
      <c r="A187" s="8" t="s">
        <v>344</v>
      </c>
      <c r="B187" s="451" t="s">
        <v>1915</v>
      </c>
      <c r="C187" s="5">
        <v>45168</v>
      </c>
      <c r="E187"/>
      <c r="H187" s="8"/>
    </row>
    <row r="188" spans="1:8" x14ac:dyDescent="0.35">
      <c r="A188" s="8" t="s">
        <v>344</v>
      </c>
      <c r="B188" s="451" t="s">
        <v>1916</v>
      </c>
      <c r="C188" s="5">
        <v>45168</v>
      </c>
      <c r="E188"/>
      <c r="H188" s="8"/>
    </row>
    <row r="189" spans="1:8" x14ac:dyDescent="0.35">
      <c r="A189" s="8" t="s">
        <v>344</v>
      </c>
      <c r="B189" s="451" t="s">
        <v>1917</v>
      </c>
      <c r="C189" s="5">
        <v>45168</v>
      </c>
      <c r="E189"/>
      <c r="H189" s="8"/>
    </row>
    <row r="190" spans="1:8" x14ac:dyDescent="0.35">
      <c r="A190" s="8" t="s">
        <v>344</v>
      </c>
      <c r="B190" s="451" t="s">
        <v>1918</v>
      </c>
      <c r="C190" s="5">
        <v>45168</v>
      </c>
      <c r="E190"/>
      <c r="H190" s="8"/>
    </row>
    <row r="191" spans="1:8" x14ac:dyDescent="0.35">
      <c r="A191" s="8" t="s">
        <v>344</v>
      </c>
      <c r="B191" s="451" t="s">
        <v>1919</v>
      </c>
      <c r="C191" s="5">
        <v>45168</v>
      </c>
      <c r="E191"/>
      <c r="H191" s="8"/>
    </row>
    <row r="192" spans="1:8" x14ac:dyDescent="0.35">
      <c r="A192" s="8" t="s">
        <v>344</v>
      </c>
      <c r="B192" s="451" t="s">
        <v>1920</v>
      </c>
      <c r="C192" s="5">
        <v>45168</v>
      </c>
      <c r="E192"/>
      <c r="H192" s="8"/>
    </row>
    <row r="193" spans="1:8" x14ac:dyDescent="0.35">
      <c r="A193" s="8" t="s">
        <v>344</v>
      </c>
      <c r="B193" s="451" t="s">
        <v>1921</v>
      </c>
      <c r="C193" s="5">
        <v>45168</v>
      </c>
      <c r="E193"/>
      <c r="H193" s="8"/>
    </row>
    <row r="194" spans="1:8" x14ac:dyDescent="0.35">
      <c r="A194" s="8" t="s">
        <v>344</v>
      </c>
      <c r="B194" s="451" t="s">
        <v>1922</v>
      </c>
      <c r="C194" s="5">
        <v>45168</v>
      </c>
      <c r="E194"/>
      <c r="H194" s="8"/>
    </row>
    <row r="195" spans="1:8" x14ac:dyDescent="0.35">
      <c r="A195" s="8" t="s">
        <v>344</v>
      </c>
      <c r="B195" s="451" t="s">
        <v>1923</v>
      </c>
      <c r="C195" s="5">
        <v>45168</v>
      </c>
      <c r="E195"/>
      <c r="H195" s="8"/>
    </row>
    <row r="196" spans="1:8" x14ac:dyDescent="0.35">
      <c r="A196" s="8" t="s">
        <v>344</v>
      </c>
      <c r="B196" s="451" t="s">
        <v>1924</v>
      </c>
      <c r="C196" s="5">
        <v>45168</v>
      </c>
      <c r="E196"/>
      <c r="H196" s="8"/>
    </row>
    <row r="197" spans="1:8" x14ac:dyDescent="0.35">
      <c r="A197" s="8" t="s">
        <v>344</v>
      </c>
      <c r="B197" s="451" t="s">
        <v>1925</v>
      </c>
      <c r="C197" s="5">
        <v>45168</v>
      </c>
      <c r="E197"/>
      <c r="H197" s="8"/>
    </row>
    <row r="198" spans="1:8" x14ac:dyDescent="0.35">
      <c r="A198" s="8" t="s">
        <v>344</v>
      </c>
      <c r="B198" s="451" t="s">
        <v>1926</v>
      </c>
      <c r="C198" s="5">
        <v>45168</v>
      </c>
      <c r="E198"/>
      <c r="H198" s="8"/>
    </row>
    <row r="199" spans="1:8" x14ac:dyDescent="0.35">
      <c r="A199" s="8" t="s">
        <v>344</v>
      </c>
      <c r="B199" s="451" t="s">
        <v>1927</v>
      </c>
      <c r="C199" s="5">
        <v>45168</v>
      </c>
      <c r="E199"/>
      <c r="H199" s="8"/>
    </row>
    <row r="200" spans="1:8" x14ac:dyDescent="0.35">
      <c r="A200" s="8" t="s">
        <v>344</v>
      </c>
      <c r="B200" s="451" t="s">
        <v>1928</v>
      </c>
      <c r="C200" s="5">
        <v>45168</v>
      </c>
      <c r="E200"/>
      <c r="H200" s="8"/>
    </row>
    <row r="201" spans="1:8" x14ac:dyDescent="0.35">
      <c r="A201" s="8" t="s">
        <v>344</v>
      </c>
      <c r="B201" s="451" t="s">
        <v>1929</v>
      </c>
      <c r="C201" s="5">
        <v>45168</v>
      </c>
      <c r="E201"/>
      <c r="H201" s="8"/>
    </row>
    <row r="202" spans="1:8" x14ac:dyDescent="0.35">
      <c r="A202" s="8" t="s">
        <v>344</v>
      </c>
      <c r="B202" s="451" t="s">
        <v>1930</v>
      </c>
      <c r="C202" s="5">
        <v>45168</v>
      </c>
      <c r="E202"/>
      <c r="H202" s="8"/>
    </row>
    <row r="203" spans="1:8" x14ac:dyDescent="0.35">
      <c r="A203" s="8" t="s">
        <v>344</v>
      </c>
      <c r="B203" s="451" t="s">
        <v>1931</v>
      </c>
      <c r="C203" s="5">
        <v>45168</v>
      </c>
      <c r="E203"/>
      <c r="H203" s="8"/>
    </row>
    <row r="204" spans="1:8" x14ac:dyDescent="0.35">
      <c r="A204" s="8" t="s">
        <v>344</v>
      </c>
      <c r="B204" s="451" t="s">
        <v>1932</v>
      </c>
      <c r="C204" s="5">
        <v>45168</v>
      </c>
      <c r="E204"/>
      <c r="H204" s="8"/>
    </row>
    <row r="205" spans="1:8" x14ac:dyDescent="0.35">
      <c r="A205" s="8" t="s">
        <v>344</v>
      </c>
      <c r="B205" s="451" t="s">
        <v>1933</v>
      </c>
      <c r="C205" s="5">
        <v>45168</v>
      </c>
      <c r="E205"/>
      <c r="H205" s="8"/>
    </row>
    <row r="206" spans="1:8" x14ac:dyDescent="0.35">
      <c r="A206" s="8" t="s">
        <v>344</v>
      </c>
      <c r="B206" s="451" t="s">
        <v>1934</v>
      </c>
      <c r="C206" s="5">
        <v>45168</v>
      </c>
      <c r="E206"/>
      <c r="H206" s="8"/>
    </row>
    <row r="207" spans="1:8" x14ac:dyDescent="0.35">
      <c r="A207" s="8" t="s">
        <v>344</v>
      </c>
      <c r="B207" s="451" t="s">
        <v>1935</v>
      </c>
      <c r="C207" s="5">
        <v>45168</v>
      </c>
      <c r="E207"/>
      <c r="H207" s="8"/>
    </row>
    <row r="208" spans="1:8" x14ac:dyDescent="0.35">
      <c r="A208" s="8" t="s">
        <v>344</v>
      </c>
      <c r="B208" s="451" t="s">
        <v>1936</v>
      </c>
      <c r="C208" s="5">
        <v>45168</v>
      </c>
      <c r="E208"/>
      <c r="H208" s="8"/>
    </row>
    <row r="209" spans="1:8" x14ac:dyDescent="0.35">
      <c r="A209" s="8" t="s">
        <v>344</v>
      </c>
      <c r="B209" s="451" t="s">
        <v>1937</v>
      </c>
      <c r="C209" s="5">
        <v>45168</v>
      </c>
      <c r="E209"/>
      <c r="H209" s="8"/>
    </row>
    <row r="210" spans="1:8" x14ac:dyDescent="0.35">
      <c r="A210" s="8" t="s">
        <v>344</v>
      </c>
      <c r="B210" s="451" t="s">
        <v>1938</v>
      </c>
      <c r="C210" s="5">
        <v>45168</v>
      </c>
      <c r="E210"/>
      <c r="H210" s="8"/>
    </row>
    <row r="211" spans="1:8" x14ac:dyDescent="0.35">
      <c r="A211" s="8" t="s">
        <v>344</v>
      </c>
      <c r="B211" s="451" t="s">
        <v>1939</v>
      </c>
      <c r="C211" s="5">
        <v>45168</v>
      </c>
      <c r="E211"/>
      <c r="H211" s="8"/>
    </row>
    <row r="212" spans="1:8" x14ac:dyDescent="0.35">
      <c r="A212" s="8" t="s">
        <v>344</v>
      </c>
      <c r="B212" s="451" t="s">
        <v>1940</v>
      </c>
      <c r="C212" s="5">
        <v>45168</v>
      </c>
      <c r="E212"/>
      <c r="H212" s="8"/>
    </row>
    <row r="213" spans="1:8" x14ac:dyDescent="0.35">
      <c r="A213" s="8" t="s">
        <v>344</v>
      </c>
      <c r="B213" s="451" t="s">
        <v>1941</v>
      </c>
      <c r="C213" s="5">
        <v>45168</v>
      </c>
      <c r="E213"/>
      <c r="H213" s="8"/>
    </row>
    <row r="214" spans="1:8" x14ac:dyDescent="0.35">
      <c r="A214" s="8" t="s">
        <v>344</v>
      </c>
      <c r="B214" s="451" t="s">
        <v>1942</v>
      </c>
      <c r="C214" s="5">
        <v>45168</v>
      </c>
      <c r="D214" s="8" t="s">
        <v>108</v>
      </c>
      <c r="E214"/>
      <c r="H214" s="8"/>
    </row>
    <row r="215" spans="1:8" x14ac:dyDescent="0.35">
      <c r="A215" s="8" t="s">
        <v>344</v>
      </c>
      <c r="B215" s="451" t="s">
        <v>1943</v>
      </c>
      <c r="C215" s="5">
        <v>45168</v>
      </c>
      <c r="D215" s="8" t="s">
        <v>108</v>
      </c>
      <c r="E215"/>
      <c r="H215" s="8"/>
    </row>
    <row r="216" spans="1:8" x14ac:dyDescent="0.35">
      <c r="A216" s="8" t="s">
        <v>344</v>
      </c>
      <c r="B216" s="451" t="s">
        <v>1944</v>
      </c>
      <c r="C216" s="5">
        <v>45168</v>
      </c>
      <c r="D216" s="8" t="s">
        <v>108</v>
      </c>
      <c r="E216"/>
      <c r="H216" s="8"/>
    </row>
    <row r="217" spans="1:8" x14ac:dyDescent="0.35">
      <c r="A217" s="8" t="s">
        <v>344</v>
      </c>
      <c r="B217" s="451" t="s">
        <v>1945</v>
      </c>
      <c r="C217" s="5">
        <v>45168</v>
      </c>
      <c r="D217" s="8" t="s">
        <v>108</v>
      </c>
      <c r="E217"/>
      <c r="H217" s="8"/>
    </row>
    <row r="218" spans="1:8" x14ac:dyDescent="0.35">
      <c r="A218" s="8" t="s">
        <v>344</v>
      </c>
      <c r="B218" s="451" t="s">
        <v>1946</v>
      </c>
      <c r="C218" s="5">
        <v>45168</v>
      </c>
      <c r="D218" s="8" t="s">
        <v>108</v>
      </c>
      <c r="E218"/>
      <c r="H218" s="8"/>
    </row>
    <row r="219" spans="1:8" x14ac:dyDescent="0.35">
      <c r="A219" s="8" t="s">
        <v>344</v>
      </c>
      <c r="B219" s="451" t="s">
        <v>1947</v>
      </c>
      <c r="C219" s="5">
        <v>45168</v>
      </c>
      <c r="D219" s="8" t="s">
        <v>108</v>
      </c>
      <c r="E219"/>
      <c r="H219" s="8"/>
    </row>
    <row r="220" spans="1:8" x14ac:dyDescent="0.35">
      <c r="A220" s="8" t="s">
        <v>344</v>
      </c>
      <c r="B220" s="451" t="s">
        <v>1948</v>
      </c>
      <c r="C220" s="5">
        <v>45168</v>
      </c>
      <c r="D220" s="8" t="s">
        <v>108</v>
      </c>
      <c r="E220"/>
      <c r="H220" s="8"/>
    </row>
    <row r="221" spans="1:8" x14ac:dyDescent="0.35">
      <c r="A221" s="8" t="s">
        <v>356</v>
      </c>
      <c r="B221" s="451" t="s">
        <v>1481</v>
      </c>
      <c r="C221" s="5">
        <v>45485</v>
      </c>
      <c r="H221" s="8"/>
    </row>
    <row r="222" spans="1:8" x14ac:dyDescent="0.35">
      <c r="A222" s="8" t="s">
        <v>356</v>
      </c>
      <c r="B222" s="451" t="s">
        <v>1482</v>
      </c>
      <c r="C222" s="5">
        <v>45485</v>
      </c>
      <c r="H222" s="8"/>
    </row>
    <row r="223" spans="1:8" x14ac:dyDescent="0.35">
      <c r="A223" s="8" t="s">
        <v>356</v>
      </c>
      <c r="B223" s="451" t="s">
        <v>1483</v>
      </c>
      <c r="C223" s="5">
        <v>45485</v>
      </c>
      <c r="H223" s="8"/>
    </row>
    <row r="224" spans="1:8" x14ac:dyDescent="0.35">
      <c r="A224" s="8" t="s">
        <v>356</v>
      </c>
      <c r="B224" s="451" t="s">
        <v>1484</v>
      </c>
      <c r="C224" s="5">
        <v>45485</v>
      </c>
      <c r="H224" s="8"/>
    </row>
    <row r="225" spans="1:8" x14ac:dyDescent="0.35">
      <c r="A225" s="8" t="s">
        <v>356</v>
      </c>
      <c r="B225" s="451" t="s">
        <v>1485</v>
      </c>
      <c r="C225" s="5">
        <v>45485</v>
      </c>
      <c r="H225" s="8"/>
    </row>
    <row r="226" spans="1:8" x14ac:dyDescent="0.35">
      <c r="A226" s="8" t="s">
        <v>356</v>
      </c>
      <c r="B226" s="451" t="s">
        <v>1486</v>
      </c>
      <c r="C226" s="5">
        <v>45485</v>
      </c>
      <c r="H226" s="8"/>
    </row>
    <row r="227" spans="1:8" x14ac:dyDescent="0.35">
      <c r="A227" s="8" t="s">
        <v>356</v>
      </c>
      <c r="B227" s="451" t="s">
        <v>1487</v>
      </c>
      <c r="C227" s="5">
        <v>45485</v>
      </c>
      <c r="H227" s="8"/>
    </row>
    <row r="228" spans="1:8" x14ac:dyDescent="0.35">
      <c r="A228" s="8" t="s">
        <v>356</v>
      </c>
      <c r="B228" s="451" t="s">
        <v>1488</v>
      </c>
      <c r="C228" s="5">
        <v>45485</v>
      </c>
      <c r="D228" s="8" t="s">
        <v>108</v>
      </c>
      <c r="H228" s="8"/>
    </row>
    <row r="229" spans="1:8" x14ac:dyDescent="0.35">
      <c r="A229" s="8" t="s">
        <v>356</v>
      </c>
      <c r="B229" s="451" t="s">
        <v>1489</v>
      </c>
      <c r="C229" s="5">
        <v>45485</v>
      </c>
      <c r="D229" s="8" t="s">
        <v>108</v>
      </c>
      <c r="H229" s="8"/>
    </row>
    <row r="230" spans="1:8" x14ac:dyDescent="0.35">
      <c r="A230" s="8" t="s">
        <v>356</v>
      </c>
      <c r="B230" s="455" t="s">
        <v>1490</v>
      </c>
      <c r="C230" s="5">
        <v>45485</v>
      </c>
      <c r="H230" s="8"/>
    </row>
    <row r="231" spans="1:8" x14ac:dyDescent="0.35">
      <c r="A231" s="8" t="s">
        <v>356</v>
      </c>
      <c r="B231" s="455" t="s">
        <v>1491</v>
      </c>
      <c r="C231" s="5">
        <v>45485</v>
      </c>
      <c r="D231" s="8" t="s">
        <v>357</v>
      </c>
      <c r="H231" s="8"/>
    </row>
    <row r="232" spans="1:8" x14ac:dyDescent="0.35">
      <c r="A232" s="8" t="s">
        <v>356</v>
      </c>
      <c r="B232" s="455" t="s">
        <v>1492</v>
      </c>
      <c r="C232" s="5">
        <v>45485</v>
      </c>
      <c r="H232" s="8"/>
    </row>
    <row r="233" spans="1:8" x14ac:dyDescent="0.35">
      <c r="A233" s="8" t="s">
        <v>356</v>
      </c>
      <c r="B233" s="455" t="s">
        <v>1493</v>
      </c>
      <c r="C233" s="5">
        <v>45485</v>
      </c>
      <c r="H233" s="8"/>
    </row>
    <row r="234" spans="1:8" x14ac:dyDescent="0.35">
      <c r="A234" s="8" t="s">
        <v>356</v>
      </c>
      <c r="B234" s="455" t="s">
        <v>1494</v>
      </c>
      <c r="C234" s="5">
        <v>45485</v>
      </c>
      <c r="H234" s="8"/>
    </row>
    <row r="235" spans="1:8" x14ac:dyDescent="0.35">
      <c r="A235" s="8" t="s">
        <v>356</v>
      </c>
      <c r="B235" s="455" t="s">
        <v>1495</v>
      </c>
      <c r="C235" s="5">
        <v>45485</v>
      </c>
      <c r="H235" s="5"/>
    </row>
    <row r="236" spans="1:8" x14ac:dyDescent="0.35">
      <c r="A236" s="8" t="s">
        <v>356</v>
      </c>
      <c r="B236" s="454" t="s">
        <v>1496</v>
      </c>
      <c r="C236" s="5">
        <v>45485</v>
      </c>
      <c r="H236" s="5"/>
    </row>
    <row r="237" spans="1:8" x14ac:dyDescent="0.35">
      <c r="A237" s="8" t="s">
        <v>356</v>
      </c>
      <c r="B237" s="454" t="s">
        <v>1497</v>
      </c>
      <c r="C237" s="5">
        <v>45485</v>
      </c>
      <c r="H237" s="8"/>
    </row>
    <row r="238" spans="1:8" x14ac:dyDescent="0.35">
      <c r="A238" s="8" t="s">
        <v>356</v>
      </c>
      <c r="B238" s="454" t="s">
        <v>1498</v>
      </c>
      <c r="C238" s="5">
        <v>45485</v>
      </c>
      <c r="H238" s="8"/>
    </row>
    <row r="239" spans="1:8" x14ac:dyDescent="0.35">
      <c r="A239" s="8" t="s">
        <v>356</v>
      </c>
      <c r="B239" s="451" t="s">
        <v>1499</v>
      </c>
      <c r="C239" s="5">
        <v>45485</v>
      </c>
      <c r="H239" s="8"/>
    </row>
    <row r="240" spans="1:8" x14ac:dyDescent="0.35">
      <c r="A240" s="8" t="s">
        <v>356</v>
      </c>
      <c r="B240" s="451" t="s">
        <v>1500</v>
      </c>
      <c r="C240" s="5">
        <v>45485</v>
      </c>
      <c r="H240" s="8"/>
    </row>
    <row r="241" spans="1:8" x14ac:dyDescent="0.35">
      <c r="A241" s="8" t="s">
        <v>356</v>
      </c>
      <c r="B241" s="451" t="s">
        <v>1501</v>
      </c>
      <c r="C241" s="5">
        <v>45485</v>
      </c>
      <c r="H241" s="8"/>
    </row>
    <row r="242" spans="1:8" x14ac:dyDescent="0.35">
      <c r="A242" s="8" t="s">
        <v>356</v>
      </c>
      <c r="B242" s="451" t="s">
        <v>1503</v>
      </c>
      <c r="C242" s="5">
        <v>45485</v>
      </c>
      <c r="H242" s="8"/>
    </row>
    <row r="243" spans="1:8" x14ac:dyDescent="0.35">
      <c r="A243" s="8" t="s">
        <v>356</v>
      </c>
      <c r="B243" s="451" t="s">
        <v>1502</v>
      </c>
      <c r="C243" s="5">
        <v>45485</v>
      </c>
      <c r="H243" s="8"/>
    </row>
    <row r="244" spans="1:8" x14ac:dyDescent="0.35">
      <c r="A244" s="8" t="s">
        <v>356</v>
      </c>
      <c r="B244" s="451" t="s">
        <v>1504</v>
      </c>
      <c r="C244" s="5">
        <v>45485</v>
      </c>
      <c r="H244" s="8"/>
    </row>
    <row r="245" spans="1:8" x14ac:dyDescent="0.35">
      <c r="A245" s="8" t="s">
        <v>356</v>
      </c>
      <c r="B245" s="451" t="s">
        <v>1505</v>
      </c>
      <c r="C245" s="5">
        <v>45485</v>
      </c>
      <c r="H245" s="8"/>
    </row>
    <row r="246" spans="1:8" x14ac:dyDescent="0.35">
      <c r="A246" s="8" t="s">
        <v>356</v>
      </c>
      <c r="B246" s="451" t="s">
        <v>1506</v>
      </c>
      <c r="C246" s="5">
        <v>45485</v>
      </c>
      <c r="H246" s="8"/>
    </row>
    <row r="247" spans="1:8" x14ac:dyDescent="0.35">
      <c r="A247" s="8" t="s">
        <v>356</v>
      </c>
      <c r="B247" s="451" t="s">
        <v>1507</v>
      </c>
      <c r="C247" s="5">
        <v>45485</v>
      </c>
      <c r="H247" s="8"/>
    </row>
    <row r="248" spans="1:8" x14ac:dyDescent="0.35">
      <c r="A248" s="8" t="s">
        <v>356</v>
      </c>
      <c r="B248" s="451" t="s">
        <v>1508</v>
      </c>
      <c r="C248" s="5">
        <v>45485</v>
      </c>
      <c r="D248" s="8" t="s">
        <v>357</v>
      </c>
      <c r="H248" s="8"/>
    </row>
    <row r="249" spans="1:8" x14ac:dyDescent="0.35">
      <c r="A249" s="8" t="s">
        <v>356</v>
      </c>
      <c r="B249" s="451" t="s">
        <v>1509</v>
      </c>
      <c r="C249" s="5">
        <v>45485</v>
      </c>
      <c r="H249" s="8"/>
    </row>
    <row r="250" spans="1:8" x14ac:dyDescent="0.35">
      <c r="A250" s="8" t="s">
        <v>356</v>
      </c>
      <c r="B250" s="451" t="s">
        <v>1510</v>
      </c>
      <c r="C250" s="5">
        <v>45485</v>
      </c>
      <c r="H250" s="5"/>
    </row>
    <row r="251" spans="1:8" x14ac:dyDescent="0.35">
      <c r="A251" s="8" t="s">
        <v>356</v>
      </c>
      <c r="B251" s="451" t="s">
        <v>1512</v>
      </c>
      <c r="C251" s="5">
        <v>45485</v>
      </c>
      <c r="H251" s="5"/>
    </row>
    <row r="252" spans="1:8" x14ac:dyDescent="0.35">
      <c r="A252" s="8" t="s">
        <v>356</v>
      </c>
      <c r="B252" s="451" t="s">
        <v>1513</v>
      </c>
      <c r="C252" s="5">
        <v>45485</v>
      </c>
      <c r="G252" s="142"/>
      <c r="H252" s="8"/>
    </row>
    <row r="253" spans="1:8" x14ac:dyDescent="0.35">
      <c r="A253" s="8" t="s">
        <v>356</v>
      </c>
      <c r="B253" s="451" t="s">
        <v>1511</v>
      </c>
      <c r="C253" s="5">
        <v>45485</v>
      </c>
      <c r="G253" s="142"/>
      <c r="H253" s="8"/>
    </row>
    <row r="254" spans="1:8" x14ac:dyDescent="0.35">
      <c r="A254" s="8" t="s">
        <v>356</v>
      </c>
      <c r="B254" s="451" t="s">
        <v>1514</v>
      </c>
      <c r="C254" s="5">
        <v>45485</v>
      </c>
      <c r="G254" s="142"/>
      <c r="H254" s="8"/>
    </row>
    <row r="255" spans="1:8" x14ac:dyDescent="0.35">
      <c r="A255" s="8" t="s">
        <v>356</v>
      </c>
      <c r="B255" s="451" t="s">
        <v>1515</v>
      </c>
      <c r="C255" s="5">
        <v>45485</v>
      </c>
      <c r="G255" s="142"/>
      <c r="H255" s="8"/>
    </row>
    <row r="256" spans="1:8" x14ac:dyDescent="0.35">
      <c r="A256" s="8" t="s">
        <v>356</v>
      </c>
      <c r="B256" s="451" t="s">
        <v>1516</v>
      </c>
      <c r="C256" s="5">
        <v>45485</v>
      </c>
      <c r="G256" s="142"/>
      <c r="H256" s="8"/>
    </row>
    <row r="257" spans="1:8" x14ac:dyDescent="0.35">
      <c r="A257" s="8" t="s">
        <v>356</v>
      </c>
      <c r="B257" s="454" t="s">
        <v>1517</v>
      </c>
      <c r="C257" s="5">
        <v>45485</v>
      </c>
      <c r="G257" s="142"/>
      <c r="H257" s="8"/>
    </row>
    <row r="258" spans="1:8" x14ac:dyDescent="0.35">
      <c r="A258" s="8" t="s">
        <v>356</v>
      </c>
      <c r="B258" s="454" t="s">
        <v>1518</v>
      </c>
      <c r="C258" s="5">
        <v>45485</v>
      </c>
      <c r="G258" s="142"/>
      <c r="H258" s="8"/>
    </row>
    <row r="259" spans="1:8" x14ac:dyDescent="0.35">
      <c r="A259" s="8" t="s">
        <v>356</v>
      </c>
      <c r="B259" s="454" t="s">
        <v>1519</v>
      </c>
      <c r="C259" s="5">
        <v>45485</v>
      </c>
      <c r="G259" s="142"/>
      <c r="H259" s="8"/>
    </row>
    <row r="260" spans="1:8" x14ac:dyDescent="0.35">
      <c r="A260" s="8" t="s">
        <v>356</v>
      </c>
      <c r="B260" s="451" t="s">
        <v>1520</v>
      </c>
      <c r="C260" s="5">
        <v>45485</v>
      </c>
      <c r="G260" s="142"/>
      <c r="H260" s="8"/>
    </row>
    <row r="261" spans="1:8" x14ac:dyDescent="0.35">
      <c r="A261" s="8" t="s">
        <v>356</v>
      </c>
      <c r="B261" s="451" t="s">
        <v>1521</v>
      </c>
      <c r="C261" s="5">
        <v>45485</v>
      </c>
      <c r="G261" s="142"/>
      <c r="H261" s="8"/>
    </row>
    <row r="262" spans="1:8" x14ac:dyDescent="0.35">
      <c r="A262" s="8" t="s">
        <v>356</v>
      </c>
      <c r="B262" s="451" t="s">
        <v>1522</v>
      </c>
      <c r="C262" s="5">
        <v>45485</v>
      </c>
      <c r="G262" s="142"/>
      <c r="H262" s="8"/>
    </row>
    <row r="263" spans="1:8" x14ac:dyDescent="0.35">
      <c r="A263" s="8" t="s">
        <v>356</v>
      </c>
      <c r="B263" s="451" t="s">
        <v>1523</v>
      </c>
      <c r="C263" s="5">
        <v>45485</v>
      </c>
      <c r="G263" s="142"/>
      <c r="H263" s="5"/>
    </row>
    <row r="264" spans="1:8" x14ac:dyDescent="0.35">
      <c r="A264" s="8" t="s">
        <v>356</v>
      </c>
      <c r="B264" s="451" t="s">
        <v>1524</v>
      </c>
      <c r="C264" s="5">
        <v>45485</v>
      </c>
      <c r="G264" s="142"/>
      <c r="H264" s="5"/>
    </row>
    <row r="265" spans="1:8" x14ac:dyDescent="0.35">
      <c r="A265" s="8" t="s">
        <v>356</v>
      </c>
      <c r="B265" s="451" t="s">
        <v>1525</v>
      </c>
      <c r="C265" s="5">
        <v>45485</v>
      </c>
    </row>
    <row r="266" spans="1:8" x14ac:dyDescent="0.35">
      <c r="A266" s="8" t="s">
        <v>356</v>
      </c>
      <c r="B266" s="451" t="s">
        <v>1526</v>
      </c>
      <c r="C266" s="5">
        <v>45485</v>
      </c>
    </row>
    <row r="267" spans="1:8" x14ac:dyDescent="0.35">
      <c r="A267" s="8" t="s">
        <v>356</v>
      </c>
      <c r="B267" s="451" t="s">
        <v>1527</v>
      </c>
      <c r="C267" s="5">
        <v>45485</v>
      </c>
    </row>
    <row r="268" spans="1:8" x14ac:dyDescent="0.35">
      <c r="A268" s="8" t="s">
        <v>356</v>
      </c>
      <c r="B268" s="451" t="s">
        <v>1528</v>
      </c>
      <c r="C268" s="5">
        <v>45485</v>
      </c>
    </row>
    <row r="269" spans="1:8" x14ac:dyDescent="0.35">
      <c r="A269" s="8" t="s">
        <v>356</v>
      </c>
      <c r="B269" s="451" t="s">
        <v>1529</v>
      </c>
      <c r="C269" s="5">
        <v>45485</v>
      </c>
    </row>
    <row r="270" spans="1:8" x14ac:dyDescent="0.35">
      <c r="A270" s="8" t="s">
        <v>356</v>
      </c>
      <c r="B270" s="451" t="s">
        <v>1530</v>
      </c>
      <c r="C270" s="5">
        <v>45485</v>
      </c>
    </row>
    <row r="271" spans="1:8" x14ac:dyDescent="0.35">
      <c r="A271" s="8" t="s">
        <v>356</v>
      </c>
      <c r="B271" s="451" t="s">
        <v>1531</v>
      </c>
      <c r="C271" s="5">
        <v>45485</v>
      </c>
    </row>
    <row r="272" spans="1:8" x14ac:dyDescent="0.35">
      <c r="A272" s="8" t="s">
        <v>356</v>
      </c>
      <c r="B272" s="451" t="s">
        <v>1532</v>
      </c>
      <c r="C272" s="5">
        <v>45485</v>
      </c>
    </row>
    <row r="273" spans="1:4" x14ac:dyDescent="0.35">
      <c r="A273" s="8" t="s">
        <v>356</v>
      </c>
      <c r="B273" s="451" t="s">
        <v>1533</v>
      </c>
      <c r="C273" s="5">
        <v>45485</v>
      </c>
    </row>
    <row r="274" spans="1:4" x14ac:dyDescent="0.35">
      <c r="A274" s="8" t="s">
        <v>356</v>
      </c>
      <c r="B274" s="451" t="s">
        <v>1534</v>
      </c>
      <c r="C274" s="5">
        <v>45485</v>
      </c>
    </row>
    <row r="275" spans="1:4" x14ac:dyDescent="0.35">
      <c r="A275" s="8" t="s">
        <v>356</v>
      </c>
      <c r="B275" s="451" t="s">
        <v>1949</v>
      </c>
      <c r="C275" s="5">
        <v>45485</v>
      </c>
    </row>
    <row r="276" spans="1:4" x14ac:dyDescent="0.35">
      <c r="A276" s="8" t="s">
        <v>356</v>
      </c>
      <c r="B276" s="451" t="s">
        <v>1950</v>
      </c>
      <c r="C276" s="5">
        <v>45485</v>
      </c>
    </row>
    <row r="277" spans="1:4" x14ac:dyDescent="0.35">
      <c r="A277" s="8" t="s">
        <v>356</v>
      </c>
      <c r="B277" s="451" t="s">
        <v>1951</v>
      </c>
      <c r="C277" s="5">
        <v>45485</v>
      </c>
      <c r="D277" s="8" t="s">
        <v>358</v>
      </c>
    </row>
    <row r="278" spans="1:4" x14ac:dyDescent="0.35">
      <c r="A278" s="8" t="s">
        <v>356</v>
      </c>
      <c r="B278" s="451" t="s">
        <v>1952</v>
      </c>
      <c r="C278" s="5">
        <v>45485</v>
      </c>
      <c r="D278" s="8" t="s">
        <v>359</v>
      </c>
    </row>
    <row r="279" spans="1:4" x14ac:dyDescent="0.35">
      <c r="A279" s="8" t="s">
        <v>356</v>
      </c>
      <c r="B279" s="451" t="s">
        <v>1953</v>
      </c>
      <c r="C279" s="5">
        <v>45237</v>
      </c>
      <c r="D279" s="8" t="s">
        <v>358</v>
      </c>
    </row>
    <row r="280" spans="1:4" x14ac:dyDescent="0.35">
      <c r="A280" s="8" t="s">
        <v>356</v>
      </c>
      <c r="B280" s="451" t="s">
        <v>1954</v>
      </c>
      <c r="C280" s="5">
        <v>45237</v>
      </c>
      <c r="D280" s="8" t="s">
        <v>360</v>
      </c>
    </row>
    <row r="281" spans="1:4" x14ac:dyDescent="0.35">
      <c r="A281" s="8" t="s">
        <v>356</v>
      </c>
      <c r="B281" s="451" t="s">
        <v>1955</v>
      </c>
      <c r="C281" s="5">
        <v>45237</v>
      </c>
      <c r="D281" s="8" t="s">
        <v>360</v>
      </c>
    </row>
    <row r="282" spans="1:4" x14ac:dyDescent="0.35">
      <c r="A282" s="8" t="s">
        <v>356</v>
      </c>
      <c r="B282" s="451" t="s">
        <v>1956</v>
      </c>
      <c r="C282" s="5">
        <v>45237</v>
      </c>
      <c r="D282" s="8" t="s">
        <v>359</v>
      </c>
    </row>
    <row r="283" spans="1:4" x14ac:dyDescent="0.35">
      <c r="A283" s="8" t="s">
        <v>356</v>
      </c>
      <c r="B283" s="451" t="s">
        <v>1957</v>
      </c>
      <c r="C283" s="5">
        <v>45237</v>
      </c>
      <c r="D283" s="8" t="s">
        <v>360</v>
      </c>
    </row>
    <row r="284" spans="1:4" x14ac:dyDescent="0.35">
      <c r="A284" s="8" t="s">
        <v>356</v>
      </c>
      <c r="B284" s="451" t="s">
        <v>1958</v>
      </c>
      <c r="C284" s="5">
        <v>45237</v>
      </c>
      <c r="D284" s="8" t="s">
        <v>359</v>
      </c>
    </row>
    <row r="285" spans="1:4" x14ac:dyDescent="0.35">
      <c r="A285" s="8" t="s">
        <v>356</v>
      </c>
      <c r="B285" s="451" t="s">
        <v>1959</v>
      </c>
      <c r="C285" s="5">
        <v>45237</v>
      </c>
      <c r="D285" s="8" t="s">
        <v>361</v>
      </c>
    </row>
    <row r="286" spans="1:4" ht="17.5" customHeight="1" x14ac:dyDescent="0.35">
      <c r="A286" s="8" t="s">
        <v>356</v>
      </c>
      <c r="B286" s="451" t="s">
        <v>1960</v>
      </c>
      <c r="C286" s="5">
        <v>45237</v>
      </c>
      <c r="D286" s="8" t="s">
        <v>362</v>
      </c>
    </row>
    <row r="287" spans="1:4" x14ac:dyDescent="0.35">
      <c r="A287" s="8" t="s">
        <v>356</v>
      </c>
      <c r="B287" s="451" t="s">
        <v>1961</v>
      </c>
      <c r="C287" s="5">
        <v>45237</v>
      </c>
      <c r="D287" s="8" t="s">
        <v>363</v>
      </c>
    </row>
    <row r="288" spans="1:4" x14ac:dyDescent="0.35">
      <c r="A288" s="8" t="s">
        <v>356</v>
      </c>
      <c r="B288" s="451" t="s">
        <v>1962</v>
      </c>
      <c r="C288" s="5">
        <v>45237</v>
      </c>
      <c r="D288" s="8" t="s">
        <v>363</v>
      </c>
    </row>
    <row r="289" spans="1:4" x14ac:dyDescent="0.35">
      <c r="A289" s="8" t="s">
        <v>356</v>
      </c>
      <c r="B289" s="451" t="s">
        <v>1963</v>
      </c>
      <c r="C289" s="5">
        <v>45237</v>
      </c>
      <c r="D289" s="8" t="s">
        <v>363</v>
      </c>
    </row>
    <row r="290" spans="1:4" x14ac:dyDescent="0.35">
      <c r="A290" s="8" t="s">
        <v>356</v>
      </c>
      <c r="B290" s="451" t="s">
        <v>1964</v>
      </c>
      <c r="C290" s="5">
        <v>45237</v>
      </c>
      <c r="D290" s="8" t="s">
        <v>363</v>
      </c>
    </row>
    <row r="291" spans="1:4" x14ac:dyDescent="0.35">
      <c r="A291" s="8" t="s">
        <v>356</v>
      </c>
      <c r="B291" s="451" t="s">
        <v>1965</v>
      </c>
      <c r="C291" s="5">
        <v>45237</v>
      </c>
      <c r="D291" s="8" t="s">
        <v>363</v>
      </c>
    </row>
    <row r="292" spans="1:4" x14ac:dyDescent="0.35">
      <c r="A292" s="8" t="s">
        <v>356</v>
      </c>
      <c r="B292" s="451" t="s">
        <v>1966</v>
      </c>
      <c r="C292" s="5">
        <v>45237</v>
      </c>
      <c r="D292" s="8" t="s">
        <v>361</v>
      </c>
    </row>
    <row r="293" spans="1:4" x14ac:dyDescent="0.35">
      <c r="A293" s="8" t="s">
        <v>356</v>
      </c>
      <c r="B293" s="451" t="s">
        <v>1967</v>
      </c>
      <c r="C293" s="5">
        <v>45237</v>
      </c>
      <c r="D293" s="8" t="s">
        <v>364</v>
      </c>
    </row>
    <row r="294" spans="1:4" x14ac:dyDescent="0.35">
      <c r="A294" s="8" t="s">
        <v>356</v>
      </c>
      <c r="B294" s="451" t="s">
        <v>1968</v>
      </c>
      <c r="C294" s="5">
        <v>45237</v>
      </c>
      <c r="D294" s="8" t="s">
        <v>364</v>
      </c>
    </row>
    <row r="295" spans="1:4" x14ac:dyDescent="0.35">
      <c r="A295" s="8" t="s">
        <v>356</v>
      </c>
      <c r="B295" s="451" t="s">
        <v>1969</v>
      </c>
      <c r="C295" s="5">
        <v>45237</v>
      </c>
    </row>
    <row r="296" spans="1:4" x14ac:dyDescent="0.35">
      <c r="A296" s="8" t="s">
        <v>356</v>
      </c>
      <c r="B296" s="451" t="s">
        <v>1970</v>
      </c>
      <c r="C296" s="5">
        <v>45237</v>
      </c>
    </row>
    <row r="297" spans="1:4" x14ac:dyDescent="0.35">
      <c r="A297" s="8" t="s">
        <v>356</v>
      </c>
      <c r="B297" s="451" t="s">
        <v>1971</v>
      </c>
      <c r="C297" s="5">
        <v>45237</v>
      </c>
    </row>
    <row r="298" spans="1:4" x14ac:dyDescent="0.35">
      <c r="A298" s="8" t="s">
        <v>356</v>
      </c>
      <c r="B298" s="451" t="s">
        <v>1972</v>
      </c>
      <c r="C298" s="5">
        <v>45237</v>
      </c>
      <c r="D298" s="8" t="s">
        <v>351</v>
      </c>
    </row>
    <row r="299" spans="1:4" x14ac:dyDescent="0.35">
      <c r="A299" s="8" t="s">
        <v>356</v>
      </c>
      <c r="B299" s="451" t="s">
        <v>1973</v>
      </c>
      <c r="C299" s="5">
        <v>45237</v>
      </c>
      <c r="D299" s="8" t="s">
        <v>351</v>
      </c>
    </row>
    <row r="300" spans="1:4" x14ac:dyDescent="0.35">
      <c r="A300" s="8" t="s">
        <v>356</v>
      </c>
      <c r="B300" s="451" t="s">
        <v>1974</v>
      </c>
      <c r="C300" s="5">
        <v>45237</v>
      </c>
      <c r="D300" s="8" t="s">
        <v>351</v>
      </c>
    </row>
    <row r="301" spans="1:4" x14ac:dyDescent="0.35">
      <c r="A301" s="8" t="s">
        <v>356</v>
      </c>
      <c r="B301" s="451" t="s">
        <v>1975</v>
      </c>
      <c r="C301" s="5">
        <v>45237</v>
      </c>
    </row>
    <row r="302" spans="1:4" x14ac:dyDescent="0.35">
      <c r="A302" s="8" t="s">
        <v>356</v>
      </c>
      <c r="B302" s="451" t="s">
        <v>1976</v>
      </c>
      <c r="C302" s="5">
        <v>45237</v>
      </c>
    </row>
    <row r="303" spans="1:4" x14ac:dyDescent="0.35">
      <c r="A303" s="8" t="s">
        <v>356</v>
      </c>
      <c r="B303" s="451" t="s">
        <v>1977</v>
      </c>
      <c r="C303" s="5">
        <v>45237</v>
      </c>
    </row>
    <row r="304" spans="1:4" x14ac:dyDescent="0.35">
      <c r="A304" s="8" t="s">
        <v>356</v>
      </c>
      <c r="B304" s="451" t="s">
        <v>1978</v>
      </c>
      <c r="C304" s="5">
        <v>45237</v>
      </c>
      <c r="D304" s="8" t="s">
        <v>351</v>
      </c>
    </row>
    <row r="305" spans="1:4" x14ac:dyDescent="0.35">
      <c r="A305" s="8" t="s">
        <v>356</v>
      </c>
      <c r="B305" s="451" t="s">
        <v>1979</v>
      </c>
      <c r="C305" s="5">
        <v>45237</v>
      </c>
      <c r="D305" s="8" t="s">
        <v>351</v>
      </c>
    </row>
    <row r="306" spans="1:4" x14ac:dyDescent="0.35">
      <c r="A306" s="8" t="s">
        <v>356</v>
      </c>
      <c r="B306" s="451" t="s">
        <v>1980</v>
      </c>
      <c r="C306" s="5">
        <v>45237</v>
      </c>
      <c r="D306" s="8" t="s">
        <v>351</v>
      </c>
    </row>
    <row r="307" spans="1:4" x14ac:dyDescent="0.35">
      <c r="A307" s="8" t="s">
        <v>356</v>
      </c>
      <c r="B307" s="451" t="s">
        <v>1981</v>
      </c>
      <c r="C307" s="5">
        <v>45237</v>
      </c>
    </row>
    <row r="308" spans="1:4" x14ac:dyDescent="0.35">
      <c r="A308" s="8" t="s">
        <v>356</v>
      </c>
      <c r="B308" s="451" t="s">
        <v>1982</v>
      </c>
      <c r="C308" s="5">
        <v>45237</v>
      </c>
    </row>
    <row r="309" spans="1:4" x14ac:dyDescent="0.35">
      <c r="A309" s="8" t="s">
        <v>356</v>
      </c>
      <c r="B309" s="451" t="s">
        <v>1983</v>
      </c>
      <c r="C309" s="5">
        <v>45237</v>
      </c>
    </row>
    <row r="310" spans="1:4" x14ac:dyDescent="0.35">
      <c r="A310" s="8" t="s">
        <v>356</v>
      </c>
      <c r="B310" s="451" t="s">
        <v>1984</v>
      </c>
      <c r="C310" s="5">
        <v>45237</v>
      </c>
    </row>
    <row r="311" spans="1:4" x14ac:dyDescent="0.35">
      <c r="A311" s="8" t="s">
        <v>356</v>
      </c>
      <c r="B311" s="451" t="s">
        <v>1985</v>
      </c>
      <c r="C311" s="5">
        <v>45237</v>
      </c>
    </row>
    <row r="312" spans="1:4" x14ac:dyDescent="0.35">
      <c r="A312" s="8" t="s">
        <v>356</v>
      </c>
      <c r="B312" s="451" t="s">
        <v>1986</v>
      </c>
      <c r="C312" s="5">
        <v>45237</v>
      </c>
    </row>
    <row r="313" spans="1:4" x14ac:dyDescent="0.35">
      <c r="A313" s="8" t="s">
        <v>356</v>
      </c>
      <c r="B313" s="451" t="s">
        <v>1987</v>
      </c>
      <c r="C313" s="5">
        <v>45237</v>
      </c>
    </row>
    <row r="314" spans="1:4" x14ac:dyDescent="0.35">
      <c r="A314" s="8" t="s">
        <v>356</v>
      </c>
      <c r="B314" s="451" t="s">
        <v>1988</v>
      </c>
      <c r="C314" s="5">
        <v>45237</v>
      </c>
    </row>
    <row r="315" spans="1:4" x14ac:dyDescent="0.35">
      <c r="A315" s="8" t="s">
        <v>356</v>
      </c>
      <c r="B315" s="451" t="s">
        <v>1989</v>
      </c>
      <c r="C315" s="5">
        <v>45237</v>
      </c>
    </row>
    <row r="316" spans="1:4" x14ac:dyDescent="0.35">
      <c r="A316" s="8" t="s">
        <v>356</v>
      </c>
      <c r="B316" s="451" t="s">
        <v>1990</v>
      </c>
      <c r="C316" s="5">
        <v>45237</v>
      </c>
      <c r="D316" s="8" t="s">
        <v>363</v>
      </c>
    </row>
    <row r="317" spans="1:4" x14ac:dyDescent="0.35">
      <c r="A317" s="8" t="s">
        <v>356</v>
      </c>
      <c r="B317" s="451" t="s">
        <v>1991</v>
      </c>
      <c r="C317" s="5">
        <v>45497</v>
      </c>
      <c r="D317" s="8" t="s">
        <v>365</v>
      </c>
    </row>
    <row r="318" spans="1:4" x14ac:dyDescent="0.35">
      <c r="A318" s="8" t="s">
        <v>356</v>
      </c>
      <c r="B318" s="451" t="s">
        <v>1992</v>
      </c>
      <c r="C318" s="5">
        <v>45497</v>
      </c>
    </row>
    <row r="319" spans="1:4" x14ac:dyDescent="0.35">
      <c r="A319" s="8" t="s">
        <v>356</v>
      </c>
      <c r="B319" s="451" t="s">
        <v>1993</v>
      </c>
      <c r="C319" s="5">
        <v>45497</v>
      </c>
      <c r="D319" s="8" t="s">
        <v>366</v>
      </c>
    </row>
    <row r="320" spans="1:4" x14ac:dyDescent="0.35">
      <c r="A320" s="8" t="s">
        <v>356</v>
      </c>
      <c r="B320" s="451" t="s">
        <v>1994</v>
      </c>
      <c r="C320" s="5">
        <v>45497</v>
      </c>
      <c r="D320" s="8" t="s">
        <v>367</v>
      </c>
    </row>
    <row r="321" spans="1:4" x14ac:dyDescent="0.35">
      <c r="A321" s="15" t="s">
        <v>356</v>
      </c>
      <c r="B321" s="456" t="s">
        <v>1995</v>
      </c>
      <c r="C321" s="15" t="s">
        <v>368</v>
      </c>
      <c r="D321" s="15"/>
    </row>
    <row r="322" spans="1:4" x14ac:dyDescent="0.35">
      <c r="A322" s="8" t="s">
        <v>356</v>
      </c>
      <c r="B322" s="451" t="s">
        <v>1996</v>
      </c>
      <c r="C322" s="5">
        <v>45497</v>
      </c>
      <c r="D322" s="8" t="s">
        <v>367</v>
      </c>
    </row>
    <row r="323" spans="1:4" x14ac:dyDescent="0.35">
      <c r="A323" s="8" t="s">
        <v>356</v>
      </c>
      <c r="B323" s="451" t="s">
        <v>1997</v>
      </c>
      <c r="C323" s="5">
        <v>45497</v>
      </c>
      <c r="D323" s="8" t="s">
        <v>367</v>
      </c>
    </row>
    <row r="324" spans="1:4" x14ac:dyDescent="0.35">
      <c r="A324" s="8" t="s">
        <v>356</v>
      </c>
      <c r="B324" s="451" t="s">
        <v>1998</v>
      </c>
      <c r="C324" s="5">
        <v>45497</v>
      </c>
      <c r="D324" s="8" t="s">
        <v>367</v>
      </c>
    </row>
    <row r="325" spans="1:4" x14ac:dyDescent="0.35">
      <c r="A325" s="8" t="s">
        <v>356</v>
      </c>
      <c r="B325" s="451" t="s">
        <v>1999</v>
      </c>
      <c r="C325" s="5">
        <v>45497</v>
      </c>
    </row>
    <row r="326" spans="1:4" x14ac:dyDescent="0.35">
      <c r="A326" s="8" t="s">
        <v>356</v>
      </c>
      <c r="B326" s="451" t="s">
        <v>2000</v>
      </c>
      <c r="C326" s="5">
        <v>45497</v>
      </c>
    </row>
    <row r="327" spans="1:4" x14ac:dyDescent="0.35">
      <c r="A327" s="8" t="s">
        <v>356</v>
      </c>
      <c r="B327" s="451" t="s">
        <v>2001</v>
      </c>
      <c r="C327" s="5">
        <v>45497</v>
      </c>
    </row>
    <row r="328" spans="1:4" x14ac:dyDescent="0.35">
      <c r="A328" s="8" t="s">
        <v>356</v>
      </c>
      <c r="B328" s="451" t="s">
        <v>2002</v>
      </c>
      <c r="C328" s="5">
        <v>45497</v>
      </c>
    </row>
    <row r="329" spans="1:4" x14ac:dyDescent="0.35">
      <c r="A329" s="8" t="s">
        <v>356</v>
      </c>
      <c r="B329" s="451" t="s">
        <v>2003</v>
      </c>
      <c r="C329" s="5">
        <v>45497</v>
      </c>
    </row>
    <row r="330" spans="1:4" x14ac:dyDescent="0.35">
      <c r="A330" s="8" t="s">
        <v>356</v>
      </c>
      <c r="B330" s="451" t="s">
        <v>2004</v>
      </c>
      <c r="C330" s="5">
        <v>45497</v>
      </c>
    </row>
    <row r="331" spans="1:4" x14ac:dyDescent="0.35">
      <c r="A331" s="8" t="s">
        <v>356</v>
      </c>
      <c r="B331" s="451" t="s">
        <v>2005</v>
      </c>
      <c r="C331" s="5">
        <v>45497</v>
      </c>
    </row>
    <row r="332" spans="1:4" x14ac:dyDescent="0.35">
      <c r="A332" s="8" t="s">
        <v>356</v>
      </c>
      <c r="B332" s="451" t="s">
        <v>2006</v>
      </c>
      <c r="C332" s="5">
        <v>45497</v>
      </c>
    </row>
    <row r="333" spans="1:4" x14ac:dyDescent="0.35">
      <c r="A333" s="8" t="s">
        <v>356</v>
      </c>
      <c r="B333" s="451" t="s">
        <v>2007</v>
      </c>
      <c r="C333" s="5">
        <v>45497</v>
      </c>
    </row>
    <row r="334" spans="1:4" x14ac:dyDescent="0.35">
      <c r="A334" s="8" t="s">
        <v>356</v>
      </c>
      <c r="B334" s="451" t="s">
        <v>1535</v>
      </c>
      <c r="C334" s="5">
        <v>45402</v>
      </c>
    </row>
    <row r="335" spans="1:4" x14ac:dyDescent="0.35">
      <c r="A335" s="8" t="s">
        <v>356</v>
      </c>
      <c r="B335" s="451" t="s">
        <v>1536</v>
      </c>
      <c r="C335" s="5">
        <v>45402</v>
      </c>
    </row>
    <row r="336" spans="1:4" x14ac:dyDescent="0.35">
      <c r="A336" s="8" t="s">
        <v>356</v>
      </c>
      <c r="B336" s="451" t="s">
        <v>1537</v>
      </c>
      <c r="C336" s="5">
        <v>45402</v>
      </c>
    </row>
    <row r="337" spans="1:4" x14ac:dyDescent="0.35">
      <c r="A337" s="8" t="s">
        <v>356</v>
      </c>
      <c r="B337" s="451" t="s">
        <v>1538</v>
      </c>
      <c r="C337" s="5">
        <v>45402</v>
      </c>
    </row>
    <row r="338" spans="1:4" x14ac:dyDescent="0.35">
      <c r="A338" s="8" t="s">
        <v>356</v>
      </c>
      <c r="B338" s="451" t="s">
        <v>1539</v>
      </c>
      <c r="C338" s="5">
        <v>45402</v>
      </c>
    </row>
    <row r="339" spans="1:4" x14ac:dyDescent="0.35">
      <c r="A339" s="8" t="s">
        <v>356</v>
      </c>
      <c r="B339" s="451" t="s">
        <v>1540</v>
      </c>
      <c r="C339" s="5">
        <v>45402</v>
      </c>
      <c r="D339" s="8" t="s">
        <v>108</v>
      </c>
    </row>
    <row r="340" spans="1:4" x14ac:dyDescent="0.35">
      <c r="A340" s="8" t="s">
        <v>356</v>
      </c>
      <c r="B340" s="451" t="s">
        <v>1541</v>
      </c>
      <c r="C340" s="5">
        <v>45402</v>
      </c>
      <c r="D340" s="8" t="s">
        <v>108</v>
      </c>
    </row>
    <row r="341" spans="1:4" x14ac:dyDescent="0.35">
      <c r="A341" s="8" t="s">
        <v>356</v>
      </c>
      <c r="B341" s="451" t="s">
        <v>1542</v>
      </c>
      <c r="C341" s="5">
        <v>45402</v>
      </c>
      <c r="D341" s="8" t="s">
        <v>108</v>
      </c>
    </row>
    <row r="342" spans="1:4" x14ac:dyDescent="0.35">
      <c r="A342" s="8" t="s">
        <v>356</v>
      </c>
      <c r="B342" s="451" t="s">
        <v>1543</v>
      </c>
      <c r="C342" s="5">
        <v>45402</v>
      </c>
      <c r="D342" s="8" t="s">
        <v>108</v>
      </c>
    </row>
    <row r="343" spans="1:4" x14ac:dyDescent="0.35">
      <c r="A343" s="8" t="s">
        <v>356</v>
      </c>
      <c r="B343" s="451" t="s">
        <v>1544</v>
      </c>
      <c r="C343" s="5">
        <v>45402</v>
      </c>
      <c r="D343" s="8" t="s">
        <v>108</v>
      </c>
    </row>
    <row r="344" spans="1:4" x14ac:dyDescent="0.35">
      <c r="A344" s="8" t="s">
        <v>356</v>
      </c>
      <c r="B344" s="451" t="s">
        <v>1545</v>
      </c>
      <c r="C344" s="5">
        <v>45402</v>
      </c>
      <c r="D344" s="8" t="s">
        <v>108</v>
      </c>
    </row>
    <row r="345" spans="1:4" x14ac:dyDescent="0.35">
      <c r="A345" s="8" t="s">
        <v>356</v>
      </c>
      <c r="B345" s="451" t="s">
        <v>1546</v>
      </c>
      <c r="C345" s="5">
        <v>45402</v>
      </c>
      <c r="D345" s="8" t="s">
        <v>108</v>
      </c>
    </row>
    <row r="346" spans="1:4" x14ac:dyDescent="0.35">
      <c r="A346" s="8" t="s">
        <v>356</v>
      </c>
      <c r="B346" s="451" t="s">
        <v>1547</v>
      </c>
      <c r="C346" s="5">
        <v>45402</v>
      </c>
      <c r="D346" s="8" t="s">
        <v>351</v>
      </c>
    </row>
    <row r="347" spans="1:4" x14ac:dyDescent="0.35">
      <c r="A347" s="8" t="s">
        <v>356</v>
      </c>
      <c r="B347" s="451" t="s">
        <v>1548</v>
      </c>
      <c r="C347" s="5">
        <v>45402</v>
      </c>
      <c r="D347" s="8" t="s">
        <v>352</v>
      </c>
    </row>
    <row r="348" spans="1:4" x14ac:dyDescent="0.35">
      <c r="A348" s="8" t="s">
        <v>356</v>
      </c>
      <c r="B348" s="451" t="s">
        <v>1549</v>
      </c>
      <c r="C348" s="5">
        <v>45402</v>
      </c>
      <c r="D348" s="8" t="s">
        <v>343</v>
      </c>
    </row>
    <row r="349" spans="1:4" x14ac:dyDescent="0.35">
      <c r="A349" s="8" t="s">
        <v>356</v>
      </c>
      <c r="B349" s="451" t="s">
        <v>1551</v>
      </c>
      <c r="C349" s="5">
        <v>45402</v>
      </c>
      <c r="D349" s="8" t="s">
        <v>108</v>
      </c>
    </row>
    <row r="350" spans="1:4" x14ac:dyDescent="0.35">
      <c r="A350" s="8" t="s">
        <v>356</v>
      </c>
      <c r="B350" s="451" t="s">
        <v>1550</v>
      </c>
      <c r="C350" s="5">
        <v>45402</v>
      </c>
      <c r="D350" s="8" t="s">
        <v>352</v>
      </c>
    </row>
    <row r="351" spans="1:4" x14ac:dyDescent="0.35">
      <c r="A351" s="8" t="s">
        <v>356</v>
      </c>
      <c r="B351" s="451" t="s">
        <v>1552</v>
      </c>
      <c r="C351" s="5">
        <v>45402</v>
      </c>
      <c r="D351" s="8" t="s">
        <v>352</v>
      </c>
    </row>
    <row r="352" spans="1:4" x14ac:dyDescent="0.35">
      <c r="A352" s="8" t="s">
        <v>356</v>
      </c>
      <c r="B352" s="451" t="s">
        <v>1553</v>
      </c>
      <c r="C352" s="5">
        <v>45402</v>
      </c>
      <c r="D352" s="8" t="s">
        <v>369</v>
      </c>
    </row>
    <row r="353" spans="1:4" x14ac:dyDescent="0.35">
      <c r="A353" s="8" t="s">
        <v>356</v>
      </c>
      <c r="B353" s="451" t="s">
        <v>1554</v>
      </c>
      <c r="C353" s="5">
        <v>45402</v>
      </c>
      <c r="D353" s="8" t="s">
        <v>352</v>
      </c>
    </row>
    <row r="354" spans="1:4" x14ac:dyDescent="0.35">
      <c r="A354" s="8" t="s">
        <v>356</v>
      </c>
      <c r="B354" s="451" t="s">
        <v>1555</v>
      </c>
      <c r="C354" s="5">
        <v>45402</v>
      </c>
      <c r="D354" s="8" t="s">
        <v>352</v>
      </c>
    </row>
    <row r="355" spans="1:4" x14ac:dyDescent="0.35">
      <c r="A355" s="8" t="s">
        <v>356</v>
      </c>
      <c r="B355" s="451" t="s">
        <v>1556</v>
      </c>
      <c r="C355" s="5">
        <v>45402</v>
      </c>
      <c r="D355" s="8" t="s">
        <v>352</v>
      </c>
    </row>
    <row r="356" spans="1:4" x14ac:dyDescent="0.35">
      <c r="A356" s="8" t="s">
        <v>356</v>
      </c>
      <c r="B356" s="451" t="s">
        <v>1557</v>
      </c>
      <c r="C356" s="5">
        <v>45402</v>
      </c>
      <c r="D356" s="8" t="s">
        <v>352</v>
      </c>
    </row>
    <row r="357" spans="1:4" x14ac:dyDescent="0.35">
      <c r="A357" s="8" t="s">
        <v>356</v>
      </c>
      <c r="B357" s="451" t="s">
        <v>1558</v>
      </c>
      <c r="C357" s="5">
        <v>45402</v>
      </c>
      <c r="D357" s="8" t="s">
        <v>352</v>
      </c>
    </row>
    <row r="358" spans="1:4" x14ac:dyDescent="0.35">
      <c r="A358" s="8" t="s">
        <v>356</v>
      </c>
      <c r="B358" s="451" t="s">
        <v>1559</v>
      </c>
      <c r="C358" s="5">
        <v>45402</v>
      </c>
      <c r="D358" s="8" t="s">
        <v>352</v>
      </c>
    </row>
    <row r="359" spans="1:4" x14ac:dyDescent="0.35">
      <c r="A359" s="8" t="s">
        <v>356</v>
      </c>
      <c r="B359" s="451" t="s">
        <v>1560</v>
      </c>
      <c r="C359" s="5">
        <v>45402</v>
      </c>
      <c r="D359" s="8" t="s">
        <v>108</v>
      </c>
    </row>
    <row r="360" spans="1:4" x14ac:dyDescent="0.35">
      <c r="A360" s="8" t="s">
        <v>356</v>
      </c>
      <c r="B360" s="451" t="s">
        <v>1561</v>
      </c>
      <c r="C360" s="5">
        <v>45402</v>
      </c>
      <c r="D360" s="8" t="s">
        <v>108</v>
      </c>
    </row>
    <row r="361" spans="1:4" x14ac:dyDescent="0.35">
      <c r="A361" s="8" t="s">
        <v>356</v>
      </c>
      <c r="B361" s="451" t="s">
        <v>1562</v>
      </c>
      <c r="C361" s="5">
        <v>45402</v>
      </c>
      <c r="D361" s="8" t="s">
        <v>108</v>
      </c>
    </row>
    <row r="362" spans="1:4" x14ac:dyDescent="0.35">
      <c r="A362" s="8" t="s">
        <v>356</v>
      </c>
      <c r="B362" s="451" t="s">
        <v>1563</v>
      </c>
      <c r="C362" s="5">
        <v>45402</v>
      </c>
      <c r="D362" s="8" t="s">
        <v>108</v>
      </c>
    </row>
    <row r="363" spans="1:4" x14ac:dyDescent="0.35">
      <c r="A363" s="8" t="s">
        <v>356</v>
      </c>
      <c r="B363" s="451" t="s">
        <v>1564</v>
      </c>
      <c r="C363" s="5">
        <v>45402</v>
      </c>
      <c r="D363" s="8" t="s">
        <v>108</v>
      </c>
    </row>
    <row r="364" spans="1:4" x14ac:dyDescent="0.35">
      <c r="A364" s="8" t="s">
        <v>356</v>
      </c>
      <c r="B364" s="451" t="s">
        <v>1565</v>
      </c>
      <c r="C364" s="5">
        <v>45402</v>
      </c>
      <c r="D364" s="8" t="s">
        <v>108</v>
      </c>
    </row>
    <row r="365" spans="1:4" x14ac:dyDescent="0.35">
      <c r="A365" s="8" t="s">
        <v>356</v>
      </c>
      <c r="B365" s="451" t="s">
        <v>1566</v>
      </c>
      <c r="C365" s="5">
        <v>45402</v>
      </c>
      <c r="D365" s="8" t="s">
        <v>108</v>
      </c>
    </row>
    <row r="366" spans="1:4" x14ac:dyDescent="0.35">
      <c r="A366" s="8" t="s">
        <v>356</v>
      </c>
      <c r="B366" s="451" t="s">
        <v>1567</v>
      </c>
      <c r="C366" s="5">
        <v>45402</v>
      </c>
      <c r="D366" s="8" t="s">
        <v>108</v>
      </c>
    </row>
    <row r="367" spans="1:4" x14ac:dyDescent="0.35">
      <c r="A367" s="8" t="s">
        <v>356</v>
      </c>
      <c r="B367" s="451" t="s">
        <v>1568</v>
      </c>
      <c r="C367" s="5">
        <v>45402</v>
      </c>
      <c r="D367" s="8" t="s">
        <v>108</v>
      </c>
    </row>
    <row r="368" spans="1:4" x14ac:dyDescent="0.35">
      <c r="A368" s="8" t="s">
        <v>356</v>
      </c>
      <c r="B368" s="451" t="s">
        <v>1569</v>
      </c>
      <c r="C368" s="5">
        <v>45402</v>
      </c>
      <c r="D368" s="8" t="s">
        <v>343</v>
      </c>
    </row>
    <row r="369" spans="1:4" x14ac:dyDescent="0.35">
      <c r="A369" s="8" t="s">
        <v>356</v>
      </c>
      <c r="B369" s="451" t="s">
        <v>1570</v>
      </c>
      <c r="C369" s="5">
        <v>45402</v>
      </c>
      <c r="D369" s="8" t="s">
        <v>343</v>
      </c>
    </row>
    <row r="370" spans="1:4" x14ac:dyDescent="0.35">
      <c r="A370" s="8" t="s">
        <v>356</v>
      </c>
      <c r="B370" s="451" t="s">
        <v>1571</v>
      </c>
      <c r="C370" s="5">
        <v>45402</v>
      </c>
      <c r="D370" s="8" t="s">
        <v>343</v>
      </c>
    </row>
    <row r="371" spans="1:4" x14ac:dyDescent="0.35">
      <c r="A371" s="8" t="s">
        <v>356</v>
      </c>
      <c r="B371" s="451" t="s">
        <v>1572</v>
      </c>
      <c r="C371" s="5">
        <v>45402</v>
      </c>
      <c r="D371" s="8" t="s">
        <v>352</v>
      </c>
    </row>
    <row r="372" spans="1:4" x14ac:dyDescent="0.35">
      <c r="A372" s="8" t="s">
        <v>356</v>
      </c>
      <c r="B372" s="451" t="s">
        <v>1573</v>
      </c>
      <c r="C372" s="5">
        <v>45402</v>
      </c>
      <c r="D372" s="8" t="s">
        <v>352</v>
      </c>
    </row>
    <row r="373" spans="1:4" x14ac:dyDescent="0.35">
      <c r="A373" s="8" t="s">
        <v>356</v>
      </c>
      <c r="B373" s="451" t="s">
        <v>1574</v>
      </c>
      <c r="C373" s="5">
        <v>45402</v>
      </c>
      <c r="D373" s="8" t="s">
        <v>352</v>
      </c>
    </row>
    <row r="374" spans="1:4" x14ac:dyDescent="0.35">
      <c r="A374" s="8" t="s">
        <v>356</v>
      </c>
      <c r="B374" s="451" t="s">
        <v>1575</v>
      </c>
      <c r="C374" s="5">
        <v>45402</v>
      </c>
      <c r="D374" s="8" t="s">
        <v>352</v>
      </c>
    </row>
    <row r="375" spans="1:4" x14ac:dyDescent="0.35">
      <c r="A375" s="8" t="s">
        <v>356</v>
      </c>
      <c r="B375" s="451" t="s">
        <v>1576</v>
      </c>
      <c r="C375" s="5">
        <v>45402</v>
      </c>
      <c r="D375" s="8" t="s">
        <v>352</v>
      </c>
    </row>
    <row r="376" spans="1:4" x14ac:dyDescent="0.35">
      <c r="A376" s="8" t="s">
        <v>356</v>
      </c>
      <c r="B376" s="451" t="s">
        <v>1577</v>
      </c>
      <c r="C376" s="5">
        <v>45402</v>
      </c>
      <c r="D376" s="8" t="s">
        <v>352</v>
      </c>
    </row>
    <row r="377" spans="1:4" x14ac:dyDescent="0.35">
      <c r="A377" s="8" t="s">
        <v>356</v>
      </c>
      <c r="B377" s="451" t="s">
        <v>1578</v>
      </c>
      <c r="C377" s="5">
        <v>45402</v>
      </c>
      <c r="D377" s="8" t="s">
        <v>108</v>
      </c>
    </row>
    <row r="378" spans="1:4" x14ac:dyDescent="0.35">
      <c r="A378" s="8" t="s">
        <v>356</v>
      </c>
      <c r="B378" s="451" t="s">
        <v>1579</v>
      </c>
      <c r="C378" s="5">
        <v>45402</v>
      </c>
      <c r="D378" s="8" t="s">
        <v>108</v>
      </c>
    </row>
    <row r="379" spans="1:4" x14ac:dyDescent="0.35">
      <c r="A379" s="8" t="s">
        <v>356</v>
      </c>
      <c r="B379" s="451" t="s">
        <v>1580</v>
      </c>
      <c r="C379" s="5">
        <v>45402</v>
      </c>
      <c r="D379" s="8" t="s">
        <v>108</v>
      </c>
    </row>
    <row r="380" spans="1:4" x14ac:dyDescent="0.35">
      <c r="A380" s="8" t="s">
        <v>356</v>
      </c>
      <c r="B380" s="451" t="s">
        <v>1581</v>
      </c>
      <c r="C380" s="5">
        <v>45402</v>
      </c>
      <c r="D380" s="8" t="s">
        <v>108</v>
      </c>
    </row>
    <row r="381" spans="1:4" x14ac:dyDescent="0.35">
      <c r="A381" s="8" t="s">
        <v>356</v>
      </c>
      <c r="B381" s="451" t="s">
        <v>1582</v>
      </c>
      <c r="C381" s="5">
        <v>45402</v>
      </c>
      <c r="D381" s="8" t="s">
        <v>108</v>
      </c>
    </row>
    <row r="382" spans="1:4" x14ac:dyDescent="0.35">
      <c r="A382" s="8" t="s">
        <v>356</v>
      </c>
      <c r="B382" s="451" t="s">
        <v>1583</v>
      </c>
      <c r="C382" s="5">
        <v>45402</v>
      </c>
      <c r="D382" s="8" t="s">
        <v>108</v>
      </c>
    </row>
    <row r="383" spans="1:4" x14ac:dyDescent="0.35">
      <c r="A383" s="8" t="s">
        <v>356</v>
      </c>
      <c r="B383" s="451" t="s">
        <v>1584</v>
      </c>
      <c r="C383" s="5">
        <v>45402</v>
      </c>
      <c r="D383" s="8" t="s">
        <v>108</v>
      </c>
    </row>
    <row r="384" spans="1:4" x14ac:dyDescent="0.35">
      <c r="A384" s="8" t="s">
        <v>356</v>
      </c>
      <c r="B384" s="451" t="s">
        <v>1585</v>
      </c>
      <c r="C384" s="5">
        <v>45402</v>
      </c>
      <c r="D384" s="8" t="s">
        <v>108</v>
      </c>
    </row>
    <row r="385" spans="1:4" x14ac:dyDescent="0.35">
      <c r="A385" s="8" t="s">
        <v>356</v>
      </c>
      <c r="B385" s="451" t="s">
        <v>1586</v>
      </c>
      <c r="C385" s="5">
        <v>45402</v>
      </c>
      <c r="D385" s="8" t="s">
        <v>108</v>
      </c>
    </row>
    <row r="386" spans="1:4" x14ac:dyDescent="0.35">
      <c r="A386" s="8" t="s">
        <v>356</v>
      </c>
      <c r="B386" s="451" t="s">
        <v>1587</v>
      </c>
      <c r="C386" s="5">
        <v>45402</v>
      </c>
      <c r="D386" s="8" t="s">
        <v>108</v>
      </c>
    </row>
    <row r="387" spans="1:4" x14ac:dyDescent="0.35">
      <c r="A387" s="8" t="s">
        <v>356</v>
      </c>
      <c r="B387" s="451" t="s">
        <v>1588</v>
      </c>
      <c r="C387" s="5">
        <v>45402</v>
      </c>
      <c r="D387" s="8" t="s">
        <v>108</v>
      </c>
    </row>
    <row r="388" spans="1:4" x14ac:dyDescent="0.35">
      <c r="A388" s="8" t="s">
        <v>356</v>
      </c>
      <c r="B388" s="451" t="s">
        <v>1589</v>
      </c>
      <c r="C388" s="5">
        <v>45402</v>
      </c>
      <c r="D388" s="8" t="s">
        <v>108</v>
      </c>
    </row>
    <row r="389" spans="1:4" x14ac:dyDescent="0.35">
      <c r="A389" s="8" t="s">
        <v>356</v>
      </c>
      <c r="B389" s="451" t="s">
        <v>1590</v>
      </c>
      <c r="C389" s="5">
        <v>45402</v>
      </c>
      <c r="D389" s="8" t="s">
        <v>108</v>
      </c>
    </row>
    <row r="390" spans="1:4" x14ac:dyDescent="0.35">
      <c r="A390" s="8" t="s">
        <v>356</v>
      </c>
      <c r="B390" s="451" t="s">
        <v>2125</v>
      </c>
      <c r="C390" s="5">
        <v>45402</v>
      </c>
      <c r="D390" s="8" t="s">
        <v>108</v>
      </c>
    </row>
    <row r="391" spans="1:4" x14ac:dyDescent="0.35">
      <c r="A391" s="8" t="s">
        <v>356</v>
      </c>
      <c r="B391" s="451" t="s">
        <v>2126</v>
      </c>
      <c r="C391" s="5">
        <v>45402</v>
      </c>
      <c r="D391" s="8" t="s">
        <v>108</v>
      </c>
    </row>
    <row r="392" spans="1:4" x14ac:dyDescent="0.35">
      <c r="A392" s="8" t="s">
        <v>356</v>
      </c>
      <c r="B392" s="451" t="s">
        <v>2127</v>
      </c>
      <c r="C392" s="5">
        <v>45402</v>
      </c>
      <c r="D392" s="8" t="s">
        <v>108</v>
      </c>
    </row>
    <row r="393" spans="1:4" x14ac:dyDescent="0.35">
      <c r="A393" s="8" t="s">
        <v>356</v>
      </c>
      <c r="B393" s="451" t="s">
        <v>1591</v>
      </c>
      <c r="C393" s="5">
        <v>45402</v>
      </c>
      <c r="D393" s="8" t="s">
        <v>108</v>
      </c>
    </row>
    <row r="394" spans="1:4" x14ac:dyDescent="0.35">
      <c r="A394" s="8" t="s">
        <v>356</v>
      </c>
      <c r="B394" s="451" t="s">
        <v>1592</v>
      </c>
      <c r="C394" s="5">
        <v>45402</v>
      </c>
      <c r="D394" s="8" t="s">
        <v>108</v>
      </c>
    </row>
    <row r="395" spans="1:4" x14ac:dyDescent="0.35">
      <c r="A395" s="8" t="s">
        <v>356</v>
      </c>
      <c r="B395" s="451" t="s">
        <v>1593</v>
      </c>
      <c r="C395" s="5">
        <v>45402</v>
      </c>
      <c r="D395" s="8" t="s">
        <v>108</v>
      </c>
    </row>
    <row r="396" spans="1:4" x14ac:dyDescent="0.35">
      <c r="A396" s="8" t="s">
        <v>370</v>
      </c>
      <c r="B396" s="451" t="s">
        <v>1594</v>
      </c>
      <c r="C396" s="5">
        <v>45418</v>
      </c>
      <c r="D396" s="8" t="s">
        <v>108</v>
      </c>
    </row>
    <row r="397" spans="1:4" x14ac:dyDescent="0.35">
      <c r="A397" s="8" t="s">
        <v>370</v>
      </c>
      <c r="B397" s="451" t="s">
        <v>1595</v>
      </c>
      <c r="C397" s="5">
        <v>45418</v>
      </c>
      <c r="D397" s="8" t="s">
        <v>108</v>
      </c>
    </row>
    <row r="398" spans="1:4" x14ac:dyDescent="0.35">
      <c r="A398" s="8" t="s">
        <v>370</v>
      </c>
      <c r="B398" s="451" t="s">
        <v>2128</v>
      </c>
      <c r="C398" s="5">
        <v>45418</v>
      </c>
      <c r="D398" s="8" t="s">
        <v>108</v>
      </c>
    </row>
    <row r="399" spans="1:4" x14ac:dyDescent="0.35">
      <c r="A399" s="8" t="s">
        <v>370</v>
      </c>
      <c r="B399" s="451" t="s">
        <v>2129</v>
      </c>
      <c r="C399" s="5">
        <v>45418</v>
      </c>
      <c r="D399" s="8" t="s">
        <v>108</v>
      </c>
    </row>
    <row r="400" spans="1:4" x14ac:dyDescent="0.35">
      <c r="A400" s="8" t="s">
        <v>370</v>
      </c>
      <c r="B400" s="451" t="s">
        <v>2130</v>
      </c>
      <c r="C400" s="5">
        <v>45418</v>
      </c>
      <c r="D400" s="8" t="s">
        <v>276</v>
      </c>
    </row>
    <row r="401" spans="1:4" x14ac:dyDescent="0.35">
      <c r="A401" s="8" t="s">
        <v>370</v>
      </c>
      <c r="B401" s="451" t="s">
        <v>2131</v>
      </c>
      <c r="C401" s="5">
        <v>45418</v>
      </c>
      <c r="D401" s="8" t="s">
        <v>371</v>
      </c>
    </row>
    <row r="402" spans="1:4" x14ac:dyDescent="0.35">
      <c r="A402" s="8" t="s">
        <v>370</v>
      </c>
      <c r="B402" s="451" t="s">
        <v>2132</v>
      </c>
      <c r="C402" s="5">
        <v>45418</v>
      </c>
      <c r="D402" s="8" t="s">
        <v>371</v>
      </c>
    </row>
    <row r="403" spans="1:4" x14ac:dyDescent="0.35">
      <c r="A403" s="8" t="s">
        <v>370</v>
      </c>
      <c r="B403" s="451" t="s">
        <v>2133</v>
      </c>
      <c r="C403" s="5">
        <v>45418</v>
      </c>
      <c r="D403" s="8" t="s">
        <v>371</v>
      </c>
    </row>
    <row r="404" spans="1:4" x14ac:dyDescent="0.35">
      <c r="A404" s="8" t="s">
        <v>370</v>
      </c>
      <c r="B404" s="451" t="s">
        <v>2134</v>
      </c>
      <c r="C404" s="5">
        <v>45418</v>
      </c>
      <c r="D404" s="8" t="s">
        <v>371</v>
      </c>
    </row>
    <row r="405" spans="1:4" x14ac:dyDescent="0.35">
      <c r="A405" s="8" t="s">
        <v>370</v>
      </c>
      <c r="B405" s="451" t="s">
        <v>2135</v>
      </c>
      <c r="C405" s="5">
        <v>45418</v>
      </c>
      <c r="D405" s="8" t="s">
        <v>371</v>
      </c>
    </row>
    <row r="406" spans="1:4" x14ac:dyDescent="0.35">
      <c r="A406" s="8" t="s">
        <v>370</v>
      </c>
      <c r="B406" s="451" t="s">
        <v>2136</v>
      </c>
      <c r="C406" s="5">
        <v>45418</v>
      </c>
      <c r="D406" s="8" t="s">
        <v>371</v>
      </c>
    </row>
    <row r="407" spans="1:4" x14ac:dyDescent="0.35">
      <c r="A407" s="8" t="s">
        <v>370</v>
      </c>
      <c r="B407" s="451" t="s">
        <v>2137</v>
      </c>
      <c r="C407" s="5">
        <v>45418</v>
      </c>
      <c r="D407" s="8" t="s">
        <v>371</v>
      </c>
    </row>
    <row r="408" spans="1:4" x14ac:dyDescent="0.35">
      <c r="A408" s="8" t="s">
        <v>370</v>
      </c>
      <c r="B408" s="451" t="s">
        <v>2138</v>
      </c>
      <c r="C408" s="5">
        <v>45418</v>
      </c>
      <c r="D408" s="8" t="s">
        <v>371</v>
      </c>
    </row>
    <row r="409" spans="1:4" x14ac:dyDescent="0.35">
      <c r="A409" s="8" t="s">
        <v>370</v>
      </c>
      <c r="B409" s="451" t="s">
        <v>2139</v>
      </c>
      <c r="C409" s="5">
        <v>45418</v>
      </c>
      <c r="D409" s="8" t="s">
        <v>371</v>
      </c>
    </row>
    <row r="410" spans="1:4" x14ac:dyDescent="0.35">
      <c r="A410" s="8" t="s">
        <v>370</v>
      </c>
      <c r="B410" s="451" t="s">
        <v>2140</v>
      </c>
      <c r="C410" s="5">
        <v>45418</v>
      </c>
      <c r="D410" s="8" t="s">
        <v>371</v>
      </c>
    </row>
    <row r="411" spans="1:4" x14ac:dyDescent="0.35">
      <c r="A411" s="8" t="s">
        <v>370</v>
      </c>
      <c r="B411" s="451" t="s">
        <v>2141</v>
      </c>
      <c r="C411" s="5">
        <v>45418</v>
      </c>
      <c r="D411" s="8" t="s">
        <v>367</v>
      </c>
    </row>
    <row r="412" spans="1:4" x14ac:dyDescent="0.35">
      <c r="A412" s="8" t="s">
        <v>370</v>
      </c>
      <c r="B412" s="451" t="s">
        <v>2142</v>
      </c>
      <c r="C412" s="5">
        <v>45418</v>
      </c>
      <c r="D412" s="8" t="s">
        <v>371</v>
      </c>
    </row>
    <row r="413" spans="1:4" x14ac:dyDescent="0.35">
      <c r="A413" s="8" t="s">
        <v>370</v>
      </c>
      <c r="B413" s="451" t="s">
        <v>2143</v>
      </c>
      <c r="C413" s="5">
        <v>45418</v>
      </c>
      <c r="D413" s="8" t="s">
        <v>360</v>
      </c>
    </row>
    <row r="414" spans="1:4" x14ac:dyDescent="0.35">
      <c r="A414" s="8" t="s">
        <v>370</v>
      </c>
      <c r="B414" s="451" t="s">
        <v>1596</v>
      </c>
      <c r="C414" s="5">
        <v>45418</v>
      </c>
      <c r="D414" s="8" t="s">
        <v>367</v>
      </c>
    </row>
    <row r="415" spans="1:4" x14ac:dyDescent="0.35">
      <c r="A415" s="8" t="s">
        <v>370</v>
      </c>
      <c r="B415" s="451" t="s">
        <v>1597</v>
      </c>
      <c r="C415" s="5">
        <v>45418</v>
      </c>
      <c r="D415" s="8" t="s">
        <v>367</v>
      </c>
    </row>
    <row r="416" spans="1:4" x14ac:dyDescent="0.35">
      <c r="A416" s="8" t="s">
        <v>370</v>
      </c>
      <c r="B416" s="451" t="s">
        <v>2144</v>
      </c>
      <c r="C416" s="5">
        <v>45418</v>
      </c>
      <c r="D416" s="8" t="s">
        <v>367</v>
      </c>
    </row>
    <row r="417" spans="1:4" x14ac:dyDescent="0.35">
      <c r="A417" s="8" t="s">
        <v>370</v>
      </c>
      <c r="B417" s="451" t="s">
        <v>2145</v>
      </c>
      <c r="C417" s="5">
        <v>45418</v>
      </c>
      <c r="D417" s="8" t="s">
        <v>367</v>
      </c>
    </row>
    <row r="418" spans="1:4" x14ac:dyDescent="0.35">
      <c r="A418" s="8" t="s">
        <v>370</v>
      </c>
      <c r="B418" s="451" t="s">
        <v>2146</v>
      </c>
      <c r="C418" s="5">
        <v>45418</v>
      </c>
      <c r="D418" s="8" t="s">
        <v>367</v>
      </c>
    </row>
    <row r="419" spans="1:4" x14ac:dyDescent="0.35">
      <c r="A419" s="8" t="s">
        <v>370</v>
      </c>
      <c r="B419" s="451" t="s">
        <v>2147</v>
      </c>
      <c r="C419" s="5">
        <v>45418</v>
      </c>
      <c r="D419" s="8" t="s">
        <v>371</v>
      </c>
    </row>
    <row r="420" spans="1:4" x14ac:dyDescent="0.35">
      <c r="A420" s="8" t="s">
        <v>370</v>
      </c>
      <c r="B420" s="451" t="s">
        <v>2148</v>
      </c>
      <c r="C420" s="5">
        <v>45418</v>
      </c>
      <c r="D420" s="8" t="s">
        <v>371</v>
      </c>
    </row>
    <row r="421" spans="1:4" x14ac:dyDescent="0.35">
      <c r="A421" s="8" t="s">
        <v>370</v>
      </c>
      <c r="B421" s="451" t="s">
        <v>2149</v>
      </c>
      <c r="C421" s="5">
        <v>45418</v>
      </c>
      <c r="D421" s="8" t="s">
        <v>371</v>
      </c>
    </row>
    <row r="422" spans="1:4" x14ac:dyDescent="0.35">
      <c r="A422" s="8" t="s">
        <v>370</v>
      </c>
      <c r="B422" s="451" t="s">
        <v>2150</v>
      </c>
      <c r="C422" s="5">
        <v>45418</v>
      </c>
      <c r="D422" s="8" t="s">
        <v>371</v>
      </c>
    </row>
    <row r="423" spans="1:4" x14ac:dyDescent="0.35">
      <c r="A423" s="8" t="s">
        <v>370</v>
      </c>
      <c r="B423" s="451" t="s">
        <v>2151</v>
      </c>
      <c r="C423" s="5">
        <v>45418</v>
      </c>
      <c r="D423" s="8" t="s">
        <v>371</v>
      </c>
    </row>
    <row r="424" spans="1:4" x14ac:dyDescent="0.35">
      <c r="A424" s="8" t="s">
        <v>370</v>
      </c>
      <c r="B424" s="451" t="s">
        <v>2152</v>
      </c>
      <c r="C424" s="5">
        <v>45418</v>
      </c>
      <c r="D424" s="8" t="s">
        <v>371</v>
      </c>
    </row>
    <row r="425" spans="1:4" x14ac:dyDescent="0.35">
      <c r="A425" s="8" t="s">
        <v>370</v>
      </c>
      <c r="B425" s="451" t="s">
        <v>2153</v>
      </c>
      <c r="C425" s="5">
        <v>45418</v>
      </c>
      <c r="D425" s="8" t="s">
        <v>371</v>
      </c>
    </row>
    <row r="426" spans="1:4" x14ac:dyDescent="0.35">
      <c r="A426" s="8" t="s">
        <v>370</v>
      </c>
      <c r="B426" s="451" t="s">
        <v>2154</v>
      </c>
      <c r="C426" s="5">
        <v>45418</v>
      </c>
      <c r="D426" s="8" t="s">
        <v>371</v>
      </c>
    </row>
    <row r="427" spans="1:4" x14ac:dyDescent="0.35">
      <c r="A427" s="8" t="s">
        <v>370</v>
      </c>
      <c r="B427" s="451" t="s">
        <v>2155</v>
      </c>
      <c r="C427" s="5">
        <v>45418</v>
      </c>
      <c r="D427" s="8" t="s">
        <v>371</v>
      </c>
    </row>
    <row r="428" spans="1:4" x14ac:dyDescent="0.35">
      <c r="A428" s="8" t="s">
        <v>370</v>
      </c>
      <c r="B428" s="451" t="s">
        <v>2156</v>
      </c>
      <c r="C428" s="5">
        <v>45418</v>
      </c>
      <c r="D428" s="8" t="s">
        <v>371</v>
      </c>
    </row>
    <row r="429" spans="1:4" x14ac:dyDescent="0.35">
      <c r="A429" s="8" t="s">
        <v>370</v>
      </c>
      <c r="B429" s="451" t="s">
        <v>2157</v>
      </c>
      <c r="C429" s="5">
        <v>45418</v>
      </c>
      <c r="D429" s="8" t="s">
        <v>371</v>
      </c>
    </row>
    <row r="430" spans="1:4" x14ac:dyDescent="0.35">
      <c r="A430" s="8" t="s">
        <v>370</v>
      </c>
      <c r="B430" s="451" t="s">
        <v>2158</v>
      </c>
      <c r="C430" s="5">
        <v>45418</v>
      </c>
      <c r="D430" s="8" t="s">
        <v>371</v>
      </c>
    </row>
    <row r="431" spans="1:4" x14ac:dyDescent="0.35">
      <c r="A431" s="8" t="s">
        <v>370</v>
      </c>
      <c r="B431" s="451" t="s">
        <v>2159</v>
      </c>
      <c r="C431" s="5">
        <v>45418</v>
      </c>
      <c r="D431" s="8" t="s">
        <v>371</v>
      </c>
    </row>
    <row r="432" spans="1:4" x14ac:dyDescent="0.35">
      <c r="A432" s="8" t="s">
        <v>370</v>
      </c>
      <c r="B432" s="451" t="s">
        <v>2160</v>
      </c>
      <c r="C432" s="5">
        <v>45418</v>
      </c>
      <c r="D432" s="8" t="s">
        <v>371</v>
      </c>
    </row>
    <row r="433" spans="1:4" x14ac:dyDescent="0.35">
      <c r="A433" s="8" t="s">
        <v>370</v>
      </c>
      <c r="B433" s="451" t="s">
        <v>2161</v>
      </c>
      <c r="C433" s="5">
        <v>45418</v>
      </c>
      <c r="D433" s="8" t="s">
        <v>359</v>
      </c>
    </row>
    <row r="434" spans="1:4" x14ac:dyDescent="0.35">
      <c r="A434" s="8" t="s">
        <v>370</v>
      </c>
      <c r="B434" s="451" t="s">
        <v>1598</v>
      </c>
      <c r="C434" s="5">
        <v>45418</v>
      </c>
      <c r="D434" s="8" t="s">
        <v>359</v>
      </c>
    </row>
    <row r="435" spans="1:4" x14ac:dyDescent="0.35">
      <c r="A435" s="8" t="s">
        <v>370</v>
      </c>
      <c r="B435" s="451" t="s">
        <v>1599</v>
      </c>
      <c r="C435" s="5">
        <v>45418</v>
      </c>
      <c r="D435" s="8" t="s">
        <v>358</v>
      </c>
    </row>
    <row r="436" spans="1:4" x14ac:dyDescent="0.35">
      <c r="A436" s="8" t="s">
        <v>370</v>
      </c>
      <c r="B436" s="451" t="s">
        <v>2162</v>
      </c>
      <c r="C436" s="5">
        <v>45418</v>
      </c>
      <c r="D436" s="8" t="s">
        <v>359</v>
      </c>
    </row>
    <row r="437" spans="1:4" x14ac:dyDescent="0.35">
      <c r="A437" s="8" t="s">
        <v>370</v>
      </c>
      <c r="B437" s="451" t="s">
        <v>2163</v>
      </c>
      <c r="C437" s="5">
        <v>45418</v>
      </c>
      <c r="D437" s="8" t="s">
        <v>359</v>
      </c>
    </row>
    <row r="438" spans="1:4" x14ac:dyDescent="0.35">
      <c r="A438" s="8" t="s">
        <v>370</v>
      </c>
      <c r="B438" s="451" t="s">
        <v>2164</v>
      </c>
      <c r="C438" s="5">
        <v>45418</v>
      </c>
      <c r="D438" s="8" t="s">
        <v>359</v>
      </c>
    </row>
    <row r="439" spans="1:4" x14ac:dyDescent="0.35">
      <c r="A439" s="8" t="s">
        <v>370</v>
      </c>
      <c r="B439" s="451" t="s">
        <v>2165</v>
      </c>
      <c r="C439" s="5">
        <v>45418</v>
      </c>
      <c r="D439" s="8" t="s">
        <v>371</v>
      </c>
    </row>
    <row r="440" spans="1:4" x14ac:dyDescent="0.35">
      <c r="A440" s="8" t="s">
        <v>370</v>
      </c>
      <c r="B440" s="451" t="s">
        <v>2166</v>
      </c>
      <c r="C440" s="5">
        <v>45418</v>
      </c>
      <c r="D440" s="8" t="s">
        <v>371</v>
      </c>
    </row>
    <row r="441" spans="1:4" x14ac:dyDescent="0.35">
      <c r="A441" s="8" t="s">
        <v>370</v>
      </c>
      <c r="B441" s="451" t="s">
        <v>2167</v>
      </c>
      <c r="C441" s="5">
        <v>45418</v>
      </c>
      <c r="D441" s="8" t="s">
        <v>371</v>
      </c>
    </row>
    <row r="442" spans="1:4" x14ac:dyDescent="0.35">
      <c r="A442" s="8" t="s">
        <v>370</v>
      </c>
      <c r="B442" s="451" t="s">
        <v>2168</v>
      </c>
      <c r="C442" s="5">
        <v>45418</v>
      </c>
      <c r="D442" s="8" t="s">
        <v>371</v>
      </c>
    </row>
    <row r="443" spans="1:4" x14ac:dyDescent="0.35">
      <c r="A443" s="8" t="s">
        <v>370</v>
      </c>
      <c r="B443" s="451" t="s">
        <v>2169</v>
      </c>
      <c r="C443" s="5">
        <v>45418</v>
      </c>
      <c r="D443" s="8" t="s">
        <v>371</v>
      </c>
    </row>
    <row r="444" spans="1:4" x14ac:dyDescent="0.35">
      <c r="A444" s="8" t="s">
        <v>370</v>
      </c>
      <c r="B444" s="451" t="s">
        <v>2170</v>
      </c>
      <c r="C444" s="5">
        <v>45418</v>
      </c>
      <c r="D444" s="8" t="s">
        <v>372</v>
      </c>
    </row>
    <row r="445" spans="1:4" x14ac:dyDescent="0.35">
      <c r="A445" s="8" t="s">
        <v>370</v>
      </c>
      <c r="B445" s="451" t="s">
        <v>2171</v>
      </c>
      <c r="C445" s="5">
        <v>45418</v>
      </c>
      <c r="D445" s="8" t="s">
        <v>371</v>
      </c>
    </row>
    <row r="446" spans="1:4" x14ac:dyDescent="0.35">
      <c r="A446" s="8" t="s">
        <v>370</v>
      </c>
      <c r="B446" s="451" t="s">
        <v>2172</v>
      </c>
      <c r="C446" s="5">
        <v>45418</v>
      </c>
      <c r="D446" s="8" t="s">
        <v>371</v>
      </c>
    </row>
    <row r="447" spans="1:4" x14ac:dyDescent="0.35">
      <c r="A447" s="8" t="s">
        <v>370</v>
      </c>
      <c r="B447" s="451" t="s">
        <v>2173</v>
      </c>
      <c r="C447" s="5">
        <v>45418</v>
      </c>
      <c r="D447" s="8" t="s">
        <v>371</v>
      </c>
    </row>
    <row r="448" spans="1:4" x14ac:dyDescent="0.35">
      <c r="A448" s="8" t="s">
        <v>370</v>
      </c>
      <c r="B448" s="451" t="s">
        <v>2174</v>
      </c>
      <c r="C448" s="5">
        <v>45418</v>
      </c>
      <c r="D448" s="8" t="s">
        <v>371</v>
      </c>
    </row>
    <row r="449" spans="1:4" x14ac:dyDescent="0.35">
      <c r="A449" s="8" t="s">
        <v>370</v>
      </c>
      <c r="B449" s="451" t="s">
        <v>2175</v>
      </c>
      <c r="C449" s="5">
        <v>45418</v>
      </c>
      <c r="D449" s="8" t="s">
        <v>371</v>
      </c>
    </row>
    <row r="450" spans="1:4" x14ac:dyDescent="0.35">
      <c r="A450" s="8" t="s">
        <v>370</v>
      </c>
      <c r="B450" s="451" t="s">
        <v>2176</v>
      </c>
      <c r="C450" s="5">
        <v>45418</v>
      </c>
      <c r="D450" s="8" t="s">
        <v>371</v>
      </c>
    </row>
    <row r="451" spans="1:4" x14ac:dyDescent="0.35">
      <c r="A451" s="8" t="s">
        <v>370</v>
      </c>
      <c r="B451" s="451" t="s">
        <v>2177</v>
      </c>
      <c r="C451" s="5">
        <v>45418</v>
      </c>
      <c r="D451" s="8" t="s">
        <v>371</v>
      </c>
    </row>
    <row r="452" spans="1:4" x14ac:dyDescent="0.35">
      <c r="A452" s="8" t="s">
        <v>370</v>
      </c>
      <c r="B452" s="451" t="s">
        <v>2178</v>
      </c>
      <c r="C452" s="5">
        <v>45418</v>
      </c>
      <c r="D452" s="8" t="s">
        <v>371</v>
      </c>
    </row>
    <row r="453" spans="1:4" x14ac:dyDescent="0.35">
      <c r="A453" s="8" t="s">
        <v>370</v>
      </c>
      <c r="B453" s="451" t="s">
        <v>2179</v>
      </c>
      <c r="C453" s="5">
        <v>45418</v>
      </c>
      <c r="D453" s="8" t="s">
        <v>371</v>
      </c>
    </row>
    <row r="454" spans="1:4" x14ac:dyDescent="0.35">
      <c r="A454" s="8" t="s">
        <v>370</v>
      </c>
      <c r="B454" s="451" t="s">
        <v>2008</v>
      </c>
      <c r="C454" s="5">
        <v>45418</v>
      </c>
      <c r="D454" s="8" t="s">
        <v>371</v>
      </c>
    </row>
    <row r="455" spans="1:4" x14ac:dyDescent="0.35">
      <c r="A455" s="8" t="s">
        <v>370</v>
      </c>
      <c r="B455" s="451" t="s">
        <v>2009</v>
      </c>
      <c r="C455" s="5">
        <v>45418</v>
      </c>
      <c r="D455" s="8" t="s">
        <v>371</v>
      </c>
    </row>
    <row r="456" spans="1:4" x14ac:dyDescent="0.35">
      <c r="A456" s="8" t="s">
        <v>370</v>
      </c>
      <c r="B456" s="451" t="s">
        <v>2180</v>
      </c>
      <c r="C456" s="5">
        <v>45497</v>
      </c>
      <c r="D456" s="8" t="s">
        <v>371</v>
      </c>
    </row>
    <row r="457" spans="1:4" x14ac:dyDescent="0.35">
      <c r="A457" s="8" t="s">
        <v>370</v>
      </c>
      <c r="B457" s="451" t="s">
        <v>2181</v>
      </c>
      <c r="C457" s="5">
        <v>45497</v>
      </c>
      <c r="D457" s="8" t="s">
        <v>371</v>
      </c>
    </row>
    <row r="458" spans="1:4" x14ac:dyDescent="0.35">
      <c r="A458" s="8" t="s">
        <v>370</v>
      </c>
      <c r="B458" s="451" t="s">
        <v>2182</v>
      </c>
      <c r="C458" s="5">
        <v>45497</v>
      </c>
      <c r="D458" s="8" t="s">
        <v>371</v>
      </c>
    </row>
    <row r="459" spans="1:4" x14ac:dyDescent="0.35">
      <c r="A459" s="8" t="s">
        <v>370</v>
      </c>
      <c r="B459" s="451" t="s">
        <v>2183</v>
      </c>
      <c r="C459" s="5">
        <v>45418</v>
      </c>
      <c r="D459" s="8" t="s">
        <v>371</v>
      </c>
    </row>
    <row r="460" spans="1:4" x14ac:dyDescent="0.35">
      <c r="A460" s="8" t="s">
        <v>370</v>
      </c>
      <c r="B460" s="451" t="s">
        <v>2184</v>
      </c>
      <c r="C460" s="5">
        <v>45418</v>
      </c>
      <c r="D460" s="8" t="s">
        <v>371</v>
      </c>
    </row>
    <row r="461" spans="1:4" x14ac:dyDescent="0.35">
      <c r="A461" s="8" t="s">
        <v>370</v>
      </c>
      <c r="B461" s="451" t="s">
        <v>2185</v>
      </c>
      <c r="C461" s="5">
        <v>45418</v>
      </c>
      <c r="D461" s="8" t="s">
        <v>371</v>
      </c>
    </row>
    <row r="462" spans="1:4" x14ac:dyDescent="0.35">
      <c r="A462" s="8" t="s">
        <v>370</v>
      </c>
      <c r="B462" s="451" t="s">
        <v>2186</v>
      </c>
      <c r="C462" s="5">
        <v>45418</v>
      </c>
      <c r="D462" s="8" t="s">
        <v>371</v>
      </c>
    </row>
    <row r="463" spans="1:4" x14ac:dyDescent="0.35">
      <c r="A463" s="8" t="s">
        <v>370</v>
      </c>
      <c r="B463" s="451" t="s">
        <v>2187</v>
      </c>
      <c r="C463" s="5">
        <v>45418</v>
      </c>
      <c r="D463" s="8" t="s">
        <v>371</v>
      </c>
    </row>
    <row r="464" spans="1:4" x14ac:dyDescent="0.35">
      <c r="A464" s="8" t="s">
        <v>370</v>
      </c>
      <c r="B464" s="451" t="s">
        <v>2188</v>
      </c>
      <c r="C464" s="5">
        <v>45418</v>
      </c>
      <c r="D464" s="8" t="s">
        <v>371</v>
      </c>
    </row>
    <row r="465" spans="1:4" x14ac:dyDescent="0.35">
      <c r="A465" s="8" t="s">
        <v>370</v>
      </c>
      <c r="B465" s="451" t="s">
        <v>2189</v>
      </c>
      <c r="C465" s="5">
        <v>45418</v>
      </c>
      <c r="D465" s="8" t="s">
        <v>371</v>
      </c>
    </row>
    <row r="466" spans="1:4" x14ac:dyDescent="0.35">
      <c r="A466" s="8" t="s">
        <v>370</v>
      </c>
      <c r="B466" s="451" t="s">
        <v>2190</v>
      </c>
      <c r="C466" s="5">
        <v>45418</v>
      </c>
      <c r="D466" s="8" t="s">
        <v>371</v>
      </c>
    </row>
    <row r="467" spans="1:4" x14ac:dyDescent="0.35">
      <c r="A467" s="8" t="s">
        <v>370</v>
      </c>
      <c r="B467" s="451" t="s">
        <v>2191</v>
      </c>
      <c r="C467" s="5">
        <v>45418</v>
      </c>
      <c r="D467" s="8" t="s">
        <v>371</v>
      </c>
    </row>
    <row r="468" spans="1:4" x14ac:dyDescent="0.35">
      <c r="A468" s="8" t="s">
        <v>370</v>
      </c>
      <c r="B468" s="451" t="s">
        <v>2192</v>
      </c>
      <c r="C468" s="5">
        <v>45418</v>
      </c>
      <c r="D468" s="8" t="s">
        <v>371</v>
      </c>
    </row>
    <row r="469" spans="1:4" x14ac:dyDescent="0.35">
      <c r="A469" s="8" t="s">
        <v>370</v>
      </c>
      <c r="B469" s="451" t="s">
        <v>2193</v>
      </c>
      <c r="C469" s="5">
        <v>45418</v>
      </c>
      <c r="D469" s="8" t="s">
        <v>371</v>
      </c>
    </row>
    <row r="470" spans="1:4" x14ac:dyDescent="0.35">
      <c r="A470" s="8" t="s">
        <v>370</v>
      </c>
      <c r="B470" s="451" t="s">
        <v>2194</v>
      </c>
      <c r="C470" s="5">
        <v>45418</v>
      </c>
      <c r="D470" s="8" t="s">
        <v>366</v>
      </c>
    </row>
    <row r="471" spans="1:4" x14ac:dyDescent="0.35">
      <c r="A471" s="8" t="s">
        <v>370</v>
      </c>
      <c r="B471" s="451" t="s">
        <v>2195</v>
      </c>
      <c r="C471" s="5">
        <v>45418</v>
      </c>
      <c r="D471" s="8" t="s">
        <v>373</v>
      </c>
    </row>
    <row r="472" spans="1:4" x14ac:dyDescent="0.35">
      <c r="A472" s="8" t="s">
        <v>370</v>
      </c>
      <c r="B472" s="451" t="s">
        <v>2196</v>
      </c>
      <c r="C472" s="5">
        <v>45418</v>
      </c>
      <c r="D472" s="8" t="s">
        <v>367</v>
      </c>
    </row>
    <row r="473" spans="1:4" x14ac:dyDescent="0.35">
      <c r="A473" s="8" t="s">
        <v>370</v>
      </c>
      <c r="B473" s="451" t="s">
        <v>2197</v>
      </c>
      <c r="C473" s="5">
        <v>45418</v>
      </c>
      <c r="D473" s="8" t="s">
        <v>367</v>
      </c>
    </row>
    <row r="474" spans="1:4" x14ac:dyDescent="0.35">
      <c r="A474" s="8" t="s">
        <v>370</v>
      </c>
      <c r="B474" s="451" t="s">
        <v>185</v>
      </c>
      <c r="C474" s="5">
        <v>45423</v>
      </c>
      <c r="D474" s="8" t="s">
        <v>367</v>
      </c>
    </row>
    <row r="475" spans="1:4" x14ac:dyDescent="0.35">
      <c r="A475" s="8" t="s">
        <v>370</v>
      </c>
      <c r="B475" s="451" t="s">
        <v>1600</v>
      </c>
      <c r="C475" s="5">
        <v>45423</v>
      </c>
      <c r="D475" s="8" t="s">
        <v>367</v>
      </c>
    </row>
    <row r="476" spans="1:4" x14ac:dyDescent="0.35">
      <c r="A476" s="8" t="s">
        <v>370</v>
      </c>
      <c r="B476" s="451" t="s">
        <v>2010</v>
      </c>
      <c r="C476" s="5">
        <v>45423</v>
      </c>
      <c r="D476" s="8" t="s">
        <v>367</v>
      </c>
    </row>
    <row r="477" spans="1:4" x14ac:dyDescent="0.35">
      <c r="A477" s="8" t="s">
        <v>370</v>
      </c>
      <c r="B477" s="451" t="s">
        <v>1601</v>
      </c>
      <c r="C477" s="5">
        <v>45423</v>
      </c>
      <c r="D477" s="8" t="s">
        <v>367</v>
      </c>
    </row>
    <row r="478" spans="1:4" x14ac:dyDescent="0.35">
      <c r="A478" s="8" t="s">
        <v>370</v>
      </c>
      <c r="B478" s="451" t="s">
        <v>1602</v>
      </c>
      <c r="C478" s="5">
        <v>45423</v>
      </c>
      <c r="D478" s="8" t="s">
        <v>374</v>
      </c>
    </row>
    <row r="479" spans="1:4" x14ac:dyDescent="0.35">
      <c r="A479" s="8" t="s">
        <v>370</v>
      </c>
      <c r="B479" s="451" t="s">
        <v>1614</v>
      </c>
      <c r="C479" s="5">
        <v>45423</v>
      </c>
      <c r="D479" s="8" t="s">
        <v>371</v>
      </c>
    </row>
    <row r="480" spans="1:4" x14ac:dyDescent="0.35">
      <c r="A480" s="8" t="s">
        <v>370</v>
      </c>
      <c r="B480" s="451" t="s">
        <v>1603</v>
      </c>
      <c r="C480" s="5">
        <v>45423</v>
      </c>
    </row>
    <row r="481" spans="1:3" x14ac:dyDescent="0.35">
      <c r="A481" s="8" t="s">
        <v>370</v>
      </c>
      <c r="B481" s="451" t="s">
        <v>2011</v>
      </c>
      <c r="C481" s="5">
        <v>45423</v>
      </c>
    </row>
    <row r="482" spans="1:3" x14ac:dyDescent="0.35">
      <c r="A482" s="8" t="s">
        <v>370</v>
      </c>
      <c r="B482" s="451" t="s">
        <v>2012</v>
      </c>
      <c r="C482" s="5">
        <v>45423</v>
      </c>
    </row>
    <row r="483" spans="1:3" x14ac:dyDescent="0.35">
      <c r="A483" s="8" t="s">
        <v>370</v>
      </c>
      <c r="B483" s="451" t="s">
        <v>2013</v>
      </c>
      <c r="C483" s="5">
        <v>45423</v>
      </c>
    </row>
    <row r="484" spans="1:3" x14ac:dyDescent="0.35">
      <c r="A484" s="8" t="s">
        <v>370</v>
      </c>
      <c r="B484" s="451" t="s">
        <v>2198</v>
      </c>
      <c r="C484" s="5">
        <v>45423</v>
      </c>
    </row>
    <row r="485" spans="1:3" x14ac:dyDescent="0.35">
      <c r="A485" s="8" t="s">
        <v>370</v>
      </c>
      <c r="B485" s="451" t="s">
        <v>2199</v>
      </c>
      <c r="C485" s="5">
        <v>45423</v>
      </c>
    </row>
    <row r="486" spans="1:3" x14ac:dyDescent="0.35">
      <c r="A486" s="8" t="s">
        <v>370</v>
      </c>
      <c r="B486" s="451" t="s">
        <v>2200</v>
      </c>
      <c r="C486" s="5">
        <v>45423</v>
      </c>
    </row>
    <row r="487" spans="1:3" x14ac:dyDescent="0.35">
      <c r="A487" s="8" t="s">
        <v>370</v>
      </c>
      <c r="B487" s="451" t="s">
        <v>2201</v>
      </c>
      <c r="C487" s="5">
        <v>45423</v>
      </c>
    </row>
    <row r="488" spans="1:3" x14ac:dyDescent="0.35">
      <c r="A488" s="8" t="s">
        <v>370</v>
      </c>
      <c r="B488" s="451" t="s">
        <v>2202</v>
      </c>
      <c r="C488" s="5">
        <v>45423</v>
      </c>
    </row>
    <row r="489" spans="1:3" x14ac:dyDescent="0.35">
      <c r="A489" s="8" t="s">
        <v>370</v>
      </c>
      <c r="B489" s="451" t="s">
        <v>2203</v>
      </c>
      <c r="C489" s="5">
        <v>45423</v>
      </c>
    </row>
    <row r="490" spans="1:3" x14ac:dyDescent="0.35">
      <c r="A490" s="8" t="s">
        <v>370</v>
      </c>
      <c r="B490" s="451" t="s">
        <v>2204</v>
      </c>
      <c r="C490" s="5">
        <v>45423</v>
      </c>
    </row>
    <row r="491" spans="1:3" x14ac:dyDescent="0.35">
      <c r="A491" s="8" t="s">
        <v>370</v>
      </c>
      <c r="B491" s="451" t="s">
        <v>2205</v>
      </c>
      <c r="C491" s="5">
        <v>45423</v>
      </c>
    </row>
    <row r="492" spans="1:3" x14ac:dyDescent="0.35">
      <c r="A492" s="8" t="s">
        <v>370</v>
      </c>
      <c r="B492" s="451" t="s">
        <v>2206</v>
      </c>
      <c r="C492" s="5">
        <v>45423</v>
      </c>
    </row>
    <row r="493" spans="1:3" x14ac:dyDescent="0.35">
      <c r="A493" s="8" t="s">
        <v>370</v>
      </c>
      <c r="B493" s="451" t="s">
        <v>2207</v>
      </c>
      <c r="C493" s="5">
        <v>45423</v>
      </c>
    </row>
    <row r="494" spans="1:3" x14ac:dyDescent="0.35">
      <c r="A494" s="8" t="s">
        <v>370</v>
      </c>
      <c r="B494" s="451" t="s">
        <v>2208</v>
      </c>
      <c r="C494" s="5">
        <v>45423</v>
      </c>
    </row>
    <row r="495" spans="1:3" x14ac:dyDescent="0.35">
      <c r="A495" s="8" t="s">
        <v>370</v>
      </c>
      <c r="B495" s="451" t="s">
        <v>2209</v>
      </c>
      <c r="C495" s="5">
        <v>45423</v>
      </c>
    </row>
    <row r="496" spans="1:3" x14ac:dyDescent="0.35">
      <c r="A496" s="8" t="s">
        <v>370</v>
      </c>
      <c r="B496" s="451" t="s">
        <v>2210</v>
      </c>
      <c r="C496" s="5">
        <v>45423</v>
      </c>
    </row>
    <row r="497" spans="1:4" x14ac:dyDescent="0.35">
      <c r="A497" s="8" t="s">
        <v>370</v>
      </c>
      <c r="B497" s="451" t="s">
        <v>2211</v>
      </c>
      <c r="C497" s="5">
        <v>45423</v>
      </c>
    </row>
    <row r="498" spans="1:4" x14ac:dyDescent="0.35">
      <c r="A498" s="8" t="s">
        <v>370</v>
      </c>
      <c r="B498" s="451" t="s">
        <v>2212</v>
      </c>
      <c r="C498" s="5">
        <v>45423</v>
      </c>
      <c r="D498" s="8" t="s">
        <v>367</v>
      </c>
    </row>
    <row r="499" spans="1:4" x14ac:dyDescent="0.35">
      <c r="A499" s="8" t="s">
        <v>370</v>
      </c>
      <c r="B499" s="451" t="s">
        <v>2213</v>
      </c>
      <c r="C499" s="5">
        <v>45423</v>
      </c>
      <c r="D499" s="8" t="s">
        <v>373</v>
      </c>
    </row>
    <row r="500" spans="1:4" x14ac:dyDescent="0.35">
      <c r="A500" s="8" t="s">
        <v>370</v>
      </c>
      <c r="B500" s="451" t="s">
        <v>2214</v>
      </c>
      <c r="C500" s="5">
        <v>45423</v>
      </c>
      <c r="D500" s="8" t="s">
        <v>367</v>
      </c>
    </row>
    <row r="501" spans="1:4" x14ac:dyDescent="0.35">
      <c r="A501" s="8" t="s">
        <v>370</v>
      </c>
      <c r="B501" s="451" t="s">
        <v>2215</v>
      </c>
      <c r="C501" s="5">
        <v>45423</v>
      </c>
      <c r="D501" s="8" t="s">
        <v>367</v>
      </c>
    </row>
    <row r="502" spans="1:4" x14ac:dyDescent="0.35">
      <c r="A502" s="8" t="s">
        <v>370</v>
      </c>
      <c r="B502" s="451" t="s">
        <v>2014</v>
      </c>
      <c r="C502" s="5">
        <v>45423</v>
      </c>
      <c r="D502" s="8" t="s">
        <v>367</v>
      </c>
    </row>
    <row r="503" spans="1:4" x14ac:dyDescent="0.35">
      <c r="A503" s="8" t="s">
        <v>370</v>
      </c>
      <c r="B503" s="451" t="s">
        <v>1604</v>
      </c>
      <c r="C503" s="5">
        <v>45423</v>
      </c>
      <c r="D503" s="8" t="s">
        <v>367</v>
      </c>
    </row>
    <row r="504" spans="1:4" x14ac:dyDescent="0.35">
      <c r="A504" s="8" t="s">
        <v>370</v>
      </c>
      <c r="B504" s="451" t="s">
        <v>1605</v>
      </c>
      <c r="C504" s="5">
        <v>45423</v>
      </c>
      <c r="D504" s="8" t="s">
        <v>367</v>
      </c>
    </row>
    <row r="505" spans="1:4" x14ac:dyDescent="0.35">
      <c r="A505" s="8" t="s">
        <v>370</v>
      </c>
      <c r="B505" s="451" t="s">
        <v>2015</v>
      </c>
      <c r="C505" s="5">
        <v>45423</v>
      </c>
      <c r="D505" s="8" t="s">
        <v>367</v>
      </c>
    </row>
    <row r="506" spans="1:4" x14ac:dyDescent="0.35">
      <c r="A506" s="8" t="s">
        <v>370</v>
      </c>
      <c r="B506" s="451" t="s">
        <v>1606</v>
      </c>
      <c r="C506" s="5">
        <v>45423</v>
      </c>
      <c r="D506" s="8" t="s">
        <v>367</v>
      </c>
    </row>
    <row r="507" spans="1:4" x14ac:dyDescent="0.35">
      <c r="A507" s="8" t="s">
        <v>370</v>
      </c>
      <c r="B507" s="451" t="s">
        <v>1607</v>
      </c>
      <c r="C507" s="5">
        <v>45423</v>
      </c>
      <c r="D507" s="8" t="s">
        <v>371</v>
      </c>
    </row>
    <row r="508" spans="1:4" x14ac:dyDescent="0.35">
      <c r="A508" s="8" t="s">
        <v>370</v>
      </c>
      <c r="B508" s="451" t="s">
        <v>1608</v>
      </c>
      <c r="C508" s="5">
        <v>45423</v>
      </c>
      <c r="D508" s="8" t="s">
        <v>372</v>
      </c>
    </row>
    <row r="509" spans="1:4" x14ac:dyDescent="0.35">
      <c r="A509" s="8" t="s">
        <v>370</v>
      </c>
      <c r="B509" s="451" t="s">
        <v>1609</v>
      </c>
      <c r="C509" s="5">
        <v>45423</v>
      </c>
      <c r="D509" s="8" t="s">
        <v>371</v>
      </c>
    </row>
    <row r="510" spans="1:4" x14ac:dyDescent="0.35">
      <c r="A510" s="8" t="s">
        <v>370</v>
      </c>
      <c r="B510" s="451" t="s">
        <v>1610</v>
      </c>
      <c r="C510" s="5">
        <v>45423</v>
      </c>
      <c r="D510" s="8" t="s">
        <v>371</v>
      </c>
    </row>
    <row r="511" spans="1:4" x14ac:dyDescent="0.35">
      <c r="A511" s="8" t="s">
        <v>370</v>
      </c>
      <c r="B511" s="451" t="s">
        <v>1611</v>
      </c>
      <c r="C511" s="5">
        <v>45423</v>
      </c>
      <c r="D511" s="8" t="s">
        <v>371</v>
      </c>
    </row>
    <row r="512" spans="1:4" x14ac:dyDescent="0.35">
      <c r="A512" s="8" t="s">
        <v>370</v>
      </c>
      <c r="B512" s="451" t="s">
        <v>2016</v>
      </c>
      <c r="C512" s="5">
        <v>45423</v>
      </c>
      <c r="D512" s="8" t="s">
        <v>371</v>
      </c>
    </row>
    <row r="513" spans="1:4" x14ac:dyDescent="0.35">
      <c r="A513" s="8" t="s">
        <v>370</v>
      </c>
      <c r="B513" s="451" t="s">
        <v>1612</v>
      </c>
      <c r="C513" s="5">
        <v>45423</v>
      </c>
      <c r="D513" s="8" t="s">
        <v>371</v>
      </c>
    </row>
    <row r="514" spans="1:4" x14ac:dyDescent="0.35">
      <c r="A514" s="8" t="s">
        <v>375</v>
      </c>
      <c r="B514" s="451" t="s">
        <v>125</v>
      </c>
      <c r="C514" s="5">
        <v>45423</v>
      </c>
      <c r="D514" s="8" t="s">
        <v>371</v>
      </c>
    </row>
    <row r="515" spans="1:4" x14ac:dyDescent="0.35">
      <c r="A515" s="8" t="s">
        <v>375</v>
      </c>
      <c r="B515" s="451" t="s">
        <v>128</v>
      </c>
      <c r="C515" s="5">
        <v>45423</v>
      </c>
      <c r="D515" s="8" t="s">
        <v>371</v>
      </c>
    </row>
    <row r="516" spans="1:4" x14ac:dyDescent="0.35">
      <c r="A516" s="8" t="s">
        <v>375</v>
      </c>
      <c r="B516" s="451" t="s">
        <v>133</v>
      </c>
      <c r="C516" s="5">
        <v>45423</v>
      </c>
      <c r="D516" s="8" t="s">
        <v>371</v>
      </c>
    </row>
    <row r="517" spans="1:4" x14ac:dyDescent="0.35">
      <c r="A517" s="8" t="s">
        <v>375</v>
      </c>
      <c r="B517" s="451" t="s">
        <v>136</v>
      </c>
      <c r="C517" s="5">
        <v>45423</v>
      </c>
      <c r="D517" s="8" t="s">
        <v>371</v>
      </c>
    </row>
    <row r="518" spans="1:4" x14ac:dyDescent="0.35">
      <c r="A518" s="8" t="s">
        <v>375</v>
      </c>
      <c r="B518" s="451" t="s">
        <v>138</v>
      </c>
      <c r="C518" s="5">
        <v>45423</v>
      </c>
      <c r="D518" s="8" t="s">
        <v>371</v>
      </c>
    </row>
    <row r="519" spans="1:4" x14ac:dyDescent="0.35">
      <c r="A519" s="8" t="s">
        <v>375</v>
      </c>
      <c r="B519" s="451" t="s">
        <v>140</v>
      </c>
      <c r="C519" s="5">
        <v>45423</v>
      </c>
      <c r="D519" s="8" t="s">
        <v>371</v>
      </c>
    </row>
    <row r="520" spans="1:4" x14ac:dyDescent="0.35">
      <c r="A520" s="8" t="s">
        <v>375</v>
      </c>
      <c r="B520" s="451" t="s">
        <v>142</v>
      </c>
      <c r="C520" s="5">
        <v>45423</v>
      </c>
      <c r="D520" s="8" t="s">
        <v>371</v>
      </c>
    </row>
    <row r="521" spans="1:4" x14ac:dyDescent="0.35">
      <c r="A521" s="8" t="s">
        <v>375</v>
      </c>
      <c r="B521" s="451" t="s">
        <v>144</v>
      </c>
      <c r="C521" s="5">
        <v>45423</v>
      </c>
      <c r="D521" s="8" t="s">
        <v>371</v>
      </c>
    </row>
    <row r="522" spans="1:4" x14ac:dyDescent="0.35">
      <c r="A522" s="8" t="s">
        <v>375</v>
      </c>
      <c r="B522" s="451" t="s">
        <v>146</v>
      </c>
      <c r="C522" s="5">
        <v>45423</v>
      </c>
      <c r="D522" s="8" t="s">
        <v>371</v>
      </c>
    </row>
    <row r="523" spans="1:4" x14ac:dyDescent="0.35">
      <c r="A523" s="8" t="s">
        <v>375</v>
      </c>
      <c r="B523" s="451" t="s">
        <v>148</v>
      </c>
      <c r="C523" s="5">
        <v>45423</v>
      </c>
      <c r="D523" s="8" t="s">
        <v>360</v>
      </c>
    </row>
    <row r="524" spans="1:4" x14ac:dyDescent="0.35">
      <c r="A524" s="8" t="s">
        <v>375</v>
      </c>
      <c r="B524" s="451" t="s">
        <v>150</v>
      </c>
      <c r="C524" s="5">
        <v>45423</v>
      </c>
      <c r="D524" s="8" t="s">
        <v>376</v>
      </c>
    </row>
    <row r="525" spans="1:4" x14ac:dyDescent="0.35">
      <c r="A525" s="8" t="s">
        <v>375</v>
      </c>
      <c r="B525" s="451" t="s">
        <v>152</v>
      </c>
      <c r="C525" s="5">
        <v>45423</v>
      </c>
      <c r="D525" s="8" t="s">
        <v>360</v>
      </c>
    </row>
    <row r="526" spans="1:4" x14ac:dyDescent="0.35">
      <c r="A526" s="8" t="s">
        <v>375</v>
      </c>
      <c r="B526" s="451" t="s">
        <v>154</v>
      </c>
      <c r="C526" s="5">
        <v>45423</v>
      </c>
      <c r="D526" s="8" t="s">
        <v>376</v>
      </c>
    </row>
    <row r="527" spans="1:4" x14ac:dyDescent="0.35">
      <c r="A527" s="8" t="s">
        <v>375</v>
      </c>
      <c r="B527" s="451" t="s">
        <v>156</v>
      </c>
      <c r="C527" s="5">
        <v>45423</v>
      </c>
      <c r="D527" s="8" t="s">
        <v>376</v>
      </c>
    </row>
    <row r="528" spans="1:4" x14ac:dyDescent="0.35">
      <c r="A528" s="8" t="s">
        <v>375</v>
      </c>
      <c r="B528" s="451" t="s">
        <v>158</v>
      </c>
      <c r="C528" s="5">
        <v>45423</v>
      </c>
      <c r="D528" s="8" t="s">
        <v>377</v>
      </c>
    </row>
    <row r="529" spans="1:4" x14ac:dyDescent="0.35">
      <c r="A529" s="8" t="s">
        <v>375</v>
      </c>
      <c r="B529" s="451" t="s">
        <v>161</v>
      </c>
      <c r="C529" s="5">
        <v>45423</v>
      </c>
      <c r="D529" s="8" t="s">
        <v>376</v>
      </c>
    </row>
    <row r="530" spans="1:4" x14ac:dyDescent="0.35">
      <c r="A530" s="8" t="s">
        <v>375</v>
      </c>
      <c r="B530" s="451" t="s">
        <v>163</v>
      </c>
      <c r="C530" s="5">
        <v>45423</v>
      </c>
      <c r="D530" s="8" t="s">
        <v>376</v>
      </c>
    </row>
    <row r="531" spans="1:4" x14ac:dyDescent="0.35">
      <c r="A531" s="8" t="s">
        <v>375</v>
      </c>
      <c r="B531" s="451" t="s">
        <v>166</v>
      </c>
      <c r="C531" s="5">
        <v>45423</v>
      </c>
      <c r="D531" s="8" t="s">
        <v>378</v>
      </c>
    </row>
    <row r="532" spans="1:4" x14ac:dyDescent="0.35">
      <c r="A532" s="8" t="s">
        <v>375</v>
      </c>
      <c r="B532" s="451" t="s">
        <v>168</v>
      </c>
      <c r="C532" s="5">
        <v>45423</v>
      </c>
      <c r="D532" s="8" t="s">
        <v>373</v>
      </c>
    </row>
    <row r="533" spans="1:4" x14ac:dyDescent="0.35">
      <c r="A533" s="8" t="s">
        <v>375</v>
      </c>
      <c r="B533" s="451" t="s">
        <v>170</v>
      </c>
      <c r="C533" s="5">
        <v>45423</v>
      </c>
      <c r="D533" s="8" t="s">
        <v>373</v>
      </c>
    </row>
    <row r="534" spans="1:4" x14ac:dyDescent="0.35">
      <c r="A534" s="8" t="s">
        <v>375</v>
      </c>
      <c r="B534" s="451" t="s">
        <v>172</v>
      </c>
      <c r="C534" s="5">
        <v>45423</v>
      </c>
      <c r="D534" s="8" t="s">
        <v>374</v>
      </c>
    </row>
    <row r="535" spans="1:4" x14ac:dyDescent="0.35">
      <c r="A535" s="8" t="s">
        <v>375</v>
      </c>
      <c r="B535" s="451" t="s">
        <v>174</v>
      </c>
      <c r="C535" s="5">
        <v>45423</v>
      </c>
      <c r="D535" s="8" t="s">
        <v>373</v>
      </c>
    </row>
    <row r="536" spans="1:4" x14ac:dyDescent="0.35">
      <c r="A536" s="8" t="s">
        <v>375</v>
      </c>
      <c r="B536" s="451" t="s">
        <v>176</v>
      </c>
      <c r="C536" s="5">
        <v>45423</v>
      </c>
      <c r="D536" s="8" t="s">
        <v>374</v>
      </c>
    </row>
    <row r="537" spans="1:4" x14ac:dyDescent="0.35">
      <c r="A537" s="8" t="s">
        <v>375</v>
      </c>
      <c r="B537" s="451" t="s">
        <v>178</v>
      </c>
      <c r="C537" s="5">
        <v>45423</v>
      </c>
      <c r="D537" s="8" t="s">
        <v>374</v>
      </c>
    </row>
    <row r="538" spans="1:4" x14ac:dyDescent="0.35">
      <c r="A538" s="8" t="s">
        <v>375</v>
      </c>
      <c r="B538" s="451" t="s">
        <v>181</v>
      </c>
      <c r="C538" s="5">
        <v>45423</v>
      </c>
      <c r="D538" s="8" t="s">
        <v>374</v>
      </c>
    </row>
    <row r="539" spans="1:4" x14ac:dyDescent="0.35">
      <c r="A539" s="8" t="s">
        <v>375</v>
      </c>
      <c r="B539" s="451" t="s">
        <v>184</v>
      </c>
      <c r="C539" s="5">
        <v>45423</v>
      </c>
      <c r="D539" s="8" t="s">
        <v>376</v>
      </c>
    </row>
    <row r="540" spans="1:4" x14ac:dyDescent="0.35">
      <c r="A540" s="8" t="s">
        <v>375</v>
      </c>
      <c r="B540" s="451" t="s">
        <v>186</v>
      </c>
      <c r="C540" s="5">
        <v>45423</v>
      </c>
      <c r="D540" s="8" t="s">
        <v>374</v>
      </c>
    </row>
    <row r="541" spans="1:4" x14ac:dyDescent="0.35">
      <c r="A541" s="8" t="s">
        <v>375</v>
      </c>
      <c r="B541" s="451" t="s">
        <v>187</v>
      </c>
      <c r="C541" s="5">
        <v>45423</v>
      </c>
      <c r="D541" s="8" t="s">
        <v>371</v>
      </c>
    </row>
    <row r="542" spans="1:4" x14ac:dyDescent="0.35">
      <c r="A542" s="8" t="s">
        <v>375</v>
      </c>
      <c r="B542" s="451" t="s">
        <v>189</v>
      </c>
      <c r="C542" s="5">
        <v>45423</v>
      </c>
      <c r="D542" s="8" t="s">
        <v>371</v>
      </c>
    </row>
    <row r="543" spans="1:4" x14ac:dyDescent="0.35">
      <c r="A543" s="8" t="s">
        <v>375</v>
      </c>
      <c r="B543" s="451" t="s">
        <v>190</v>
      </c>
      <c r="C543" s="5">
        <v>45424</v>
      </c>
      <c r="D543" s="8" t="s">
        <v>371</v>
      </c>
    </row>
    <row r="544" spans="1:4" x14ac:dyDescent="0.35">
      <c r="A544" s="8" t="s">
        <v>375</v>
      </c>
      <c r="B544" s="451" t="s">
        <v>191</v>
      </c>
      <c r="C544" s="5">
        <v>45424</v>
      </c>
      <c r="D544" s="8" t="s">
        <v>371</v>
      </c>
    </row>
    <row r="545" spans="1:4" x14ac:dyDescent="0.35">
      <c r="A545" s="8" t="s">
        <v>375</v>
      </c>
      <c r="B545" s="451" t="s">
        <v>192</v>
      </c>
      <c r="C545" s="5">
        <v>45424</v>
      </c>
      <c r="D545" s="8" t="s">
        <v>359</v>
      </c>
    </row>
    <row r="546" spans="1:4" x14ac:dyDescent="0.35">
      <c r="A546" s="8" t="s">
        <v>375</v>
      </c>
      <c r="B546" s="451" t="s">
        <v>193</v>
      </c>
      <c r="C546" s="5">
        <v>45424</v>
      </c>
      <c r="D546" s="8" t="s">
        <v>351</v>
      </c>
    </row>
    <row r="547" spans="1:4" x14ac:dyDescent="0.35">
      <c r="A547" s="8" t="s">
        <v>375</v>
      </c>
      <c r="B547" s="451" t="s">
        <v>195</v>
      </c>
      <c r="C547" s="5">
        <v>45424</v>
      </c>
      <c r="D547" s="8" t="s">
        <v>351</v>
      </c>
    </row>
    <row r="548" spans="1:4" x14ac:dyDescent="0.35">
      <c r="A548" s="8" t="s">
        <v>375</v>
      </c>
      <c r="B548" s="451" t="s">
        <v>197</v>
      </c>
      <c r="C548" s="5">
        <v>45424</v>
      </c>
      <c r="D548" s="8" t="s">
        <v>371</v>
      </c>
    </row>
    <row r="549" spans="1:4" x14ac:dyDescent="0.35">
      <c r="A549" s="8" t="s">
        <v>375</v>
      </c>
      <c r="B549" s="451" t="s">
        <v>199</v>
      </c>
      <c r="C549" s="5">
        <v>45424</v>
      </c>
      <c r="D549" s="8" t="s">
        <v>371</v>
      </c>
    </row>
    <row r="550" spans="1:4" x14ac:dyDescent="0.35">
      <c r="A550" s="8" t="s">
        <v>375</v>
      </c>
      <c r="B550" s="451" t="s">
        <v>201</v>
      </c>
      <c r="C550" s="5">
        <v>45424</v>
      </c>
      <c r="D550" s="8" t="s">
        <v>371</v>
      </c>
    </row>
    <row r="551" spans="1:4" x14ac:dyDescent="0.35">
      <c r="A551" s="8" t="s">
        <v>375</v>
      </c>
      <c r="B551" s="451" t="s">
        <v>203</v>
      </c>
      <c r="C551" s="5">
        <v>45424</v>
      </c>
      <c r="D551" s="8" t="s">
        <v>351</v>
      </c>
    </row>
    <row r="552" spans="1:4" x14ac:dyDescent="0.35">
      <c r="A552" s="8" t="s">
        <v>375</v>
      </c>
      <c r="B552" s="451" t="s">
        <v>204</v>
      </c>
      <c r="C552" s="5">
        <v>45424</v>
      </c>
      <c r="D552" s="8" t="s">
        <v>351</v>
      </c>
    </row>
    <row r="553" spans="1:4" x14ac:dyDescent="0.35">
      <c r="A553" s="8" t="s">
        <v>375</v>
      </c>
      <c r="B553" s="451" t="s">
        <v>205</v>
      </c>
      <c r="C553" s="5">
        <v>45424</v>
      </c>
      <c r="D553" s="8" t="s">
        <v>351</v>
      </c>
    </row>
    <row r="554" spans="1:4" x14ac:dyDescent="0.35">
      <c r="A554" s="8" t="s">
        <v>375</v>
      </c>
      <c r="B554" s="451" t="s">
        <v>206</v>
      </c>
      <c r="C554" s="5">
        <v>45424</v>
      </c>
    </row>
    <row r="555" spans="1:4" x14ac:dyDescent="0.35">
      <c r="A555" s="8" t="s">
        <v>375</v>
      </c>
      <c r="B555" s="451" t="s">
        <v>207</v>
      </c>
      <c r="C555" s="5">
        <v>45424</v>
      </c>
      <c r="D555" s="8" t="s">
        <v>371</v>
      </c>
    </row>
    <row r="556" spans="1:4" x14ac:dyDescent="0.35">
      <c r="A556" s="8" t="s">
        <v>375</v>
      </c>
      <c r="B556" s="451" t="s">
        <v>209</v>
      </c>
      <c r="C556" s="5">
        <v>45424</v>
      </c>
      <c r="D556" s="8" t="s">
        <v>371</v>
      </c>
    </row>
    <row r="557" spans="1:4" x14ac:dyDescent="0.35">
      <c r="A557" s="8" t="s">
        <v>375</v>
      </c>
      <c r="B557" s="451" t="s">
        <v>210</v>
      </c>
      <c r="C557" s="5">
        <v>45424</v>
      </c>
      <c r="D557" s="8" t="s">
        <v>371</v>
      </c>
    </row>
    <row r="558" spans="1:4" x14ac:dyDescent="0.35">
      <c r="A558" s="8" t="s">
        <v>375</v>
      </c>
      <c r="B558" s="451" t="s">
        <v>211</v>
      </c>
      <c r="C558" s="5">
        <v>45424</v>
      </c>
      <c r="D558" s="8" t="s">
        <v>371</v>
      </c>
    </row>
    <row r="559" spans="1:4" x14ac:dyDescent="0.35">
      <c r="A559" s="8" t="s">
        <v>375</v>
      </c>
      <c r="B559" s="451" t="s">
        <v>212</v>
      </c>
      <c r="C559" s="5">
        <v>45424</v>
      </c>
      <c r="D559" s="8" t="s">
        <v>371</v>
      </c>
    </row>
    <row r="560" spans="1:4" x14ac:dyDescent="0.35">
      <c r="A560" s="8" t="s">
        <v>375</v>
      </c>
      <c r="B560" s="451" t="s">
        <v>214</v>
      </c>
      <c r="C560" s="5">
        <v>45424</v>
      </c>
      <c r="D560" s="8" t="s">
        <v>371</v>
      </c>
    </row>
    <row r="561" spans="1:4" x14ac:dyDescent="0.35">
      <c r="A561" s="8" t="s">
        <v>375</v>
      </c>
      <c r="B561" s="451" t="s">
        <v>215</v>
      </c>
      <c r="C561" s="5">
        <v>45424</v>
      </c>
      <c r="D561" s="8" t="s">
        <v>371</v>
      </c>
    </row>
    <row r="562" spans="1:4" x14ac:dyDescent="0.35">
      <c r="A562" s="8" t="s">
        <v>375</v>
      </c>
      <c r="B562" s="451" t="s">
        <v>217</v>
      </c>
      <c r="C562" s="5">
        <v>45424</v>
      </c>
      <c r="D562" s="8" t="s">
        <v>371</v>
      </c>
    </row>
    <row r="563" spans="1:4" x14ac:dyDescent="0.35">
      <c r="A563" s="8" t="s">
        <v>375</v>
      </c>
      <c r="B563" s="451" t="s">
        <v>220</v>
      </c>
      <c r="C563" s="5">
        <v>45424</v>
      </c>
      <c r="D563" s="8" t="s">
        <v>371</v>
      </c>
    </row>
    <row r="564" spans="1:4" x14ac:dyDescent="0.35">
      <c r="A564" s="8" t="s">
        <v>375</v>
      </c>
      <c r="B564" s="451" t="s">
        <v>223</v>
      </c>
      <c r="C564" s="5">
        <v>45424</v>
      </c>
      <c r="D564" s="8" t="s">
        <v>371</v>
      </c>
    </row>
    <row r="565" spans="1:4" x14ac:dyDescent="0.35">
      <c r="A565" s="8" t="s">
        <v>375</v>
      </c>
      <c r="B565" s="451" t="s">
        <v>225</v>
      </c>
      <c r="C565" s="5">
        <v>45424</v>
      </c>
      <c r="D565" s="8" t="s">
        <v>371</v>
      </c>
    </row>
    <row r="566" spans="1:4" x14ac:dyDescent="0.35">
      <c r="A566" s="8" t="s">
        <v>375</v>
      </c>
      <c r="B566" s="451" t="s">
        <v>227</v>
      </c>
      <c r="C566" s="5">
        <v>45424</v>
      </c>
      <c r="D566" s="8" t="s">
        <v>371</v>
      </c>
    </row>
    <row r="567" spans="1:4" x14ac:dyDescent="0.35">
      <c r="A567" s="8" t="s">
        <v>375</v>
      </c>
      <c r="B567" s="451" t="s">
        <v>229</v>
      </c>
      <c r="C567" s="5">
        <v>45424</v>
      </c>
      <c r="D567" s="8" t="s">
        <v>371</v>
      </c>
    </row>
    <row r="568" spans="1:4" x14ac:dyDescent="0.35">
      <c r="A568" s="8" t="s">
        <v>375</v>
      </c>
      <c r="B568" s="451" t="s">
        <v>230</v>
      </c>
      <c r="C568" s="5">
        <v>45424</v>
      </c>
      <c r="D568" s="8" t="s">
        <v>371</v>
      </c>
    </row>
    <row r="569" spans="1:4" x14ac:dyDescent="0.35">
      <c r="A569" s="8" t="s">
        <v>375</v>
      </c>
      <c r="B569" s="451" t="s">
        <v>231</v>
      </c>
      <c r="C569" s="5">
        <v>45424</v>
      </c>
      <c r="D569" s="8" t="s">
        <v>371</v>
      </c>
    </row>
    <row r="570" spans="1:4" x14ac:dyDescent="0.35">
      <c r="A570" s="8" t="s">
        <v>375</v>
      </c>
      <c r="B570" s="451" t="s">
        <v>233</v>
      </c>
      <c r="C570" s="5">
        <v>45424</v>
      </c>
      <c r="D570" s="8" t="s">
        <v>371</v>
      </c>
    </row>
    <row r="571" spans="1:4" x14ac:dyDescent="0.35">
      <c r="A571" s="8" t="s">
        <v>375</v>
      </c>
      <c r="B571" s="451" t="s">
        <v>235</v>
      </c>
      <c r="C571" s="5">
        <v>45424</v>
      </c>
      <c r="D571" s="8" t="s">
        <v>371</v>
      </c>
    </row>
    <row r="572" spans="1:4" x14ac:dyDescent="0.35">
      <c r="A572" s="8" t="s">
        <v>375</v>
      </c>
      <c r="B572" s="451" t="s">
        <v>237</v>
      </c>
      <c r="C572" s="5">
        <v>45424</v>
      </c>
      <c r="D572" s="8" t="s">
        <v>371</v>
      </c>
    </row>
    <row r="573" spans="1:4" x14ac:dyDescent="0.35">
      <c r="A573" s="8" t="s">
        <v>375</v>
      </c>
      <c r="B573" s="451" t="s">
        <v>239</v>
      </c>
      <c r="C573" s="5">
        <v>45424</v>
      </c>
      <c r="D573" s="8" t="s">
        <v>371</v>
      </c>
    </row>
    <row r="574" spans="1:4" x14ac:dyDescent="0.35">
      <c r="A574" s="8" t="s">
        <v>375</v>
      </c>
      <c r="B574" s="451" t="s">
        <v>241</v>
      </c>
      <c r="C574" s="5">
        <v>45424</v>
      </c>
      <c r="D574" s="8" t="s">
        <v>371</v>
      </c>
    </row>
    <row r="575" spans="1:4" x14ac:dyDescent="0.35">
      <c r="A575" s="8" t="s">
        <v>375</v>
      </c>
      <c r="B575" s="451" t="s">
        <v>242</v>
      </c>
      <c r="C575" s="5">
        <v>45424</v>
      </c>
      <c r="D575" s="8" t="s">
        <v>371</v>
      </c>
    </row>
    <row r="576" spans="1:4" x14ac:dyDescent="0.35">
      <c r="A576" s="8" t="s">
        <v>375</v>
      </c>
      <c r="B576" s="451" t="s">
        <v>244</v>
      </c>
      <c r="C576" s="5">
        <v>45424</v>
      </c>
      <c r="D576" s="8" t="s">
        <v>371</v>
      </c>
    </row>
    <row r="577" spans="1:4" x14ac:dyDescent="0.35">
      <c r="A577" s="8" t="s">
        <v>375</v>
      </c>
      <c r="B577" s="451" t="s">
        <v>245</v>
      </c>
      <c r="C577" s="5">
        <v>45424</v>
      </c>
      <c r="D577" s="8" t="s">
        <v>371</v>
      </c>
    </row>
    <row r="578" spans="1:4" x14ac:dyDescent="0.35">
      <c r="A578" s="8" t="s">
        <v>375</v>
      </c>
      <c r="B578" s="451" t="s">
        <v>246</v>
      </c>
      <c r="C578" s="5">
        <v>45424</v>
      </c>
      <c r="D578" s="8" t="s">
        <v>371</v>
      </c>
    </row>
    <row r="579" spans="1:4" x14ac:dyDescent="0.35">
      <c r="A579" s="8" t="s">
        <v>375</v>
      </c>
      <c r="B579" s="451" t="s">
        <v>247</v>
      </c>
      <c r="C579" s="5">
        <v>45424</v>
      </c>
      <c r="D579" s="8" t="s">
        <v>371</v>
      </c>
    </row>
    <row r="580" spans="1:4" x14ac:dyDescent="0.35">
      <c r="A580" s="8" t="s">
        <v>375</v>
      </c>
      <c r="B580" s="451" t="s">
        <v>249</v>
      </c>
      <c r="C580" s="5">
        <v>45424</v>
      </c>
      <c r="D580" s="8" t="s">
        <v>371</v>
      </c>
    </row>
    <row r="581" spans="1:4" x14ac:dyDescent="0.35">
      <c r="A581" s="8" t="s">
        <v>375</v>
      </c>
      <c r="B581" s="451" t="s">
        <v>251</v>
      </c>
      <c r="C581" s="5">
        <v>45424</v>
      </c>
      <c r="D581" s="8" t="s">
        <v>371</v>
      </c>
    </row>
    <row r="582" spans="1:4" x14ac:dyDescent="0.35">
      <c r="A582" s="8" t="s">
        <v>375</v>
      </c>
      <c r="B582" s="451" t="s">
        <v>253</v>
      </c>
      <c r="C582" s="5">
        <v>45424</v>
      </c>
      <c r="D582" s="8" t="s">
        <v>372</v>
      </c>
    </row>
    <row r="583" spans="1:4" x14ac:dyDescent="0.35">
      <c r="A583" s="8" t="s">
        <v>375</v>
      </c>
      <c r="B583" s="451" t="s">
        <v>255</v>
      </c>
      <c r="C583" s="5">
        <v>45424</v>
      </c>
      <c r="D583" s="8" t="s">
        <v>371</v>
      </c>
    </row>
    <row r="584" spans="1:4" x14ac:dyDescent="0.35">
      <c r="A584" s="8" t="s">
        <v>375</v>
      </c>
      <c r="B584" s="451" t="s">
        <v>256</v>
      </c>
      <c r="C584" s="5">
        <v>45424</v>
      </c>
      <c r="D584" s="8" t="s">
        <v>371</v>
      </c>
    </row>
    <row r="585" spans="1:4" x14ac:dyDescent="0.35">
      <c r="A585" s="8" t="s">
        <v>375</v>
      </c>
      <c r="B585" s="451" t="s">
        <v>257</v>
      </c>
      <c r="C585" s="5">
        <v>45424</v>
      </c>
      <c r="D585" s="8" t="s">
        <v>371</v>
      </c>
    </row>
    <row r="586" spans="1:4" x14ac:dyDescent="0.35">
      <c r="A586" s="8" t="s">
        <v>375</v>
      </c>
      <c r="B586" s="451" t="s">
        <v>258</v>
      </c>
      <c r="C586" s="5">
        <v>45424</v>
      </c>
      <c r="D586" s="8" t="s">
        <v>371</v>
      </c>
    </row>
    <row r="587" spans="1:4" x14ac:dyDescent="0.35">
      <c r="A587" s="8" t="s">
        <v>375</v>
      </c>
      <c r="B587" s="451" t="s">
        <v>260</v>
      </c>
      <c r="C587" s="5">
        <v>45424</v>
      </c>
      <c r="D587" s="8" t="s">
        <v>374</v>
      </c>
    </row>
    <row r="588" spans="1:4" x14ac:dyDescent="0.35">
      <c r="A588" s="8" t="s">
        <v>375</v>
      </c>
      <c r="B588" s="451" t="s">
        <v>261</v>
      </c>
      <c r="C588" s="5">
        <v>45424</v>
      </c>
      <c r="D588" s="8" t="s">
        <v>374</v>
      </c>
    </row>
    <row r="589" spans="1:4" x14ac:dyDescent="0.35">
      <c r="A589" s="8" t="s">
        <v>375</v>
      </c>
      <c r="B589" s="451" t="s">
        <v>262</v>
      </c>
      <c r="C589" s="5">
        <v>45424</v>
      </c>
      <c r="D589" s="8" t="s">
        <v>374</v>
      </c>
    </row>
    <row r="590" spans="1:4" x14ac:dyDescent="0.35">
      <c r="A590" s="8" t="s">
        <v>375</v>
      </c>
      <c r="B590" s="451" t="s">
        <v>263</v>
      </c>
      <c r="C590" s="5">
        <v>45424</v>
      </c>
      <c r="D590" s="8" t="s">
        <v>371</v>
      </c>
    </row>
    <row r="591" spans="1:4" x14ac:dyDescent="0.35">
      <c r="A591" s="8" t="s">
        <v>375</v>
      </c>
      <c r="B591" s="451" t="s">
        <v>264</v>
      </c>
      <c r="C591" s="5">
        <v>45424</v>
      </c>
      <c r="D591" s="8" t="s">
        <v>371</v>
      </c>
    </row>
    <row r="592" spans="1:4" x14ac:dyDescent="0.35">
      <c r="A592" s="8" t="s">
        <v>375</v>
      </c>
      <c r="B592" s="451" t="s">
        <v>266</v>
      </c>
      <c r="C592" s="5">
        <v>45424</v>
      </c>
      <c r="D592" s="8" t="s">
        <v>371</v>
      </c>
    </row>
    <row r="593" spans="1:4" x14ac:dyDescent="0.35">
      <c r="A593" s="8" t="s">
        <v>375</v>
      </c>
      <c r="B593" s="451" t="s">
        <v>267</v>
      </c>
      <c r="C593" s="5">
        <v>45424</v>
      </c>
      <c r="D593" s="8" t="s">
        <v>276</v>
      </c>
    </row>
    <row r="594" spans="1:4" x14ac:dyDescent="0.35">
      <c r="A594" s="8" t="s">
        <v>375</v>
      </c>
      <c r="B594" s="451" t="s">
        <v>271</v>
      </c>
      <c r="C594" s="5">
        <v>45424</v>
      </c>
      <c r="D594" s="8" t="s">
        <v>371</v>
      </c>
    </row>
    <row r="595" spans="1:4" x14ac:dyDescent="0.35">
      <c r="A595" s="8" t="s">
        <v>375</v>
      </c>
      <c r="B595" s="451" t="s">
        <v>272</v>
      </c>
      <c r="C595" s="5">
        <v>45424</v>
      </c>
      <c r="D595" s="8" t="s">
        <v>371</v>
      </c>
    </row>
    <row r="596" spans="1:4" x14ac:dyDescent="0.35">
      <c r="A596" s="8" t="s">
        <v>375</v>
      </c>
      <c r="B596" s="451" t="s">
        <v>274</v>
      </c>
      <c r="C596" s="5">
        <v>45424</v>
      </c>
      <c r="D596" s="8" t="s">
        <v>371</v>
      </c>
    </row>
    <row r="597" spans="1:4" x14ac:dyDescent="0.35">
      <c r="A597" s="8" t="s">
        <v>375</v>
      </c>
      <c r="B597" s="451" t="s">
        <v>277</v>
      </c>
      <c r="C597" s="5">
        <v>45424</v>
      </c>
      <c r="D597" s="8" t="s">
        <v>371</v>
      </c>
    </row>
    <row r="598" spans="1:4" x14ac:dyDescent="0.35">
      <c r="A598" s="8" t="s">
        <v>375</v>
      </c>
      <c r="B598" s="451" t="s">
        <v>278</v>
      </c>
      <c r="C598" s="5">
        <v>45424</v>
      </c>
      <c r="D598" s="8" t="s">
        <v>371</v>
      </c>
    </row>
    <row r="599" spans="1:4" x14ac:dyDescent="0.35">
      <c r="A599" s="8" t="s">
        <v>375</v>
      </c>
      <c r="B599" s="451" t="s">
        <v>280</v>
      </c>
      <c r="C599" s="5">
        <v>45424</v>
      </c>
      <c r="D599" s="8" t="s">
        <v>371</v>
      </c>
    </row>
    <row r="600" spans="1:4" x14ac:dyDescent="0.35">
      <c r="A600" s="8" t="s">
        <v>375</v>
      </c>
      <c r="B600" s="451" t="s">
        <v>2216</v>
      </c>
      <c r="C600" s="5">
        <v>45424</v>
      </c>
      <c r="D600" s="8" t="s">
        <v>371</v>
      </c>
    </row>
    <row r="601" spans="1:4" x14ac:dyDescent="0.35">
      <c r="A601" s="8" t="s">
        <v>375</v>
      </c>
      <c r="B601" s="451" t="s">
        <v>281</v>
      </c>
      <c r="C601" s="5">
        <v>45424</v>
      </c>
      <c r="D601" s="8" t="s">
        <v>371</v>
      </c>
    </row>
    <row r="602" spans="1:4" x14ac:dyDescent="0.35">
      <c r="A602" s="8" t="s">
        <v>375</v>
      </c>
      <c r="B602" s="451" t="s">
        <v>282</v>
      </c>
      <c r="C602" s="5">
        <v>45424</v>
      </c>
      <c r="D602" s="8" t="s">
        <v>371</v>
      </c>
    </row>
    <row r="603" spans="1:4" x14ac:dyDescent="0.35">
      <c r="A603" s="8" t="s">
        <v>375</v>
      </c>
      <c r="B603" s="451" t="s">
        <v>283</v>
      </c>
      <c r="C603" s="5">
        <v>45424</v>
      </c>
      <c r="D603" s="8" t="s">
        <v>276</v>
      </c>
    </row>
    <row r="604" spans="1:4" x14ac:dyDescent="0.35">
      <c r="A604" s="8" t="s">
        <v>375</v>
      </c>
      <c r="B604" s="451" t="s">
        <v>284</v>
      </c>
      <c r="C604" s="5">
        <v>45424</v>
      </c>
      <c r="D604" s="8" t="s">
        <v>371</v>
      </c>
    </row>
    <row r="605" spans="1:4" x14ac:dyDescent="0.35">
      <c r="A605" s="8" t="s">
        <v>375</v>
      </c>
      <c r="B605" s="451" t="s">
        <v>286</v>
      </c>
      <c r="C605" s="5">
        <v>45424</v>
      </c>
      <c r="D605" s="8" t="s">
        <v>371</v>
      </c>
    </row>
    <row r="606" spans="1:4" x14ac:dyDescent="0.35">
      <c r="A606" s="8" t="s">
        <v>375</v>
      </c>
      <c r="B606" s="451" t="s">
        <v>288</v>
      </c>
      <c r="C606" s="5">
        <v>45424</v>
      </c>
    </row>
    <row r="607" spans="1:4" x14ac:dyDescent="0.35">
      <c r="A607" s="8" t="s">
        <v>375</v>
      </c>
      <c r="B607" s="451" t="s">
        <v>290</v>
      </c>
      <c r="C607" s="5">
        <v>45424</v>
      </c>
      <c r="D607" s="8" t="s">
        <v>354</v>
      </c>
    </row>
    <row r="608" spans="1:4" x14ac:dyDescent="0.35">
      <c r="A608" s="8" t="s">
        <v>375</v>
      </c>
      <c r="B608" s="451" t="s">
        <v>292</v>
      </c>
      <c r="C608" s="5">
        <v>45424</v>
      </c>
      <c r="D608" s="8" t="s">
        <v>379</v>
      </c>
    </row>
    <row r="609" spans="1:4" x14ac:dyDescent="0.35">
      <c r="A609" s="8" t="s">
        <v>375</v>
      </c>
      <c r="B609" s="451" t="s">
        <v>293</v>
      </c>
      <c r="C609" s="5">
        <v>45424</v>
      </c>
      <c r="D609" s="8" t="s">
        <v>354</v>
      </c>
    </row>
    <row r="610" spans="1:4" x14ac:dyDescent="0.35">
      <c r="A610" s="8" t="s">
        <v>375</v>
      </c>
      <c r="B610" s="451" t="s">
        <v>294</v>
      </c>
      <c r="C610" s="5">
        <v>45424</v>
      </c>
      <c r="D610" s="8" t="s">
        <v>342</v>
      </c>
    </row>
    <row r="611" spans="1:4" x14ac:dyDescent="0.35">
      <c r="A611" s="8" t="s">
        <v>375</v>
      </c>
      <c r="B611" s="451" t="s">
        <v>295</v>
      </c>
      <c r="C611" s="5">
        <v>45424</v>
      </c>
      <c r="D611" s="8" t="s">
        <v>342</v>
      </c>
    </row>
    <row r="612" spans="1:4" x14ac:dyDescent="0.35">
      <c r="A612" s="8" t="s">
        <v>375</v>
      </c>
      <c r="B612" s="451" t="s">
        <v>297</v>
      </c>
      <c r="C612" s="5">
        <v>45436</v>
      </c>
      <c r="D612" s="8" t="s">
        <v>374</v>
      </c>
    </row>
    <row r="613" spans="1:4" x14ac:dyDescent="0.35">
      <c r="A613" s="8" t="s">
        <v>375</v>
      </c>
      <c r="B613" s="451" t="s">
        <v>299</v>
      </c>
      <c r="C613" s="5">
        <v>45436</v>
      </c>
      <c r="D613" s="8" t="s">
        <v>374</v>
      </c>
    </row>
    <row r="614" spans="1:4" x14ac:dyDescent="0.35">
      <c r="A614" s="8" t="s">
        <v>375</v>
      </c>
      <c r="B614" s="451" t="s">
        <v>300</v>
      </c>
      <c r="C614" s="5">
        <v>45436</v>
      </c>
      <c r="D614" s="8" t="s">
        <v>374</v>
      </c>
    </row>
    <row r="615" spans="1:4" x14ac:dyDescent="0.35">
      <c r="A615" s="8" t="s">
        <v>375</v>
      </c>
      <c r="B615" s="451" t="s">
        <v>302</v>
      </c>
      <c r="C615" s="5">
        <v>45436</v>
      </c>
      <c r="D615" s="8" t="s">
        <v>360</v>
      </c>
    </row>
    <row r="616" spans="1:4" x14ac:dyDescent="0.35">
      <c r="A616" s="8" t="s">
        <v>375</v>
      </c>
      <c r="B616" s="451" t="s">
        <v>303</v>
      </c>
      <c r="C616" s="5">
        <v>45436</v>
      </c>
      <c r="D616" s="8" t="s">
        <v>371</v>
      </c>
    </row>
    <row r="617" spans="1:4" x14ac:dyDescent="0.35">
      <c r="A617" s="8" t="s">
        <v>375</v>
      </c>
      <c r="B617" s="451" t="s">
        <v>304</v>
      </c>
      <c r="C617" s="5">
        <v>45436</v>
      </c>
      <c r="D617" s="8" t="s">
        <v>374</v>
      </c>
    </row>
    <row r="618" spans="1:4" x14ac:dyDescent="0.35">
      <c r="A618" s="8" t="s">
        <v>375</v>
      </c>
      <c r="B618" s="451" t="s">
        <v>305</v>
      </c>
      <c r="C618" s="5">
        <v>45436</v>
      </c>
      <c r="D618" s="8" t="s">
        <v>374</v>
      </c>
    </row>
    <row r="619" spans="1:4" x14ac:dyDescent="0.35">
      <c r="A619" s="8" t="s">
        <v>375</v>
      </c>
      <c r="B619" s="451" t="s">
        <v>2217</v>
      </c>
      <c r="C619" s="5">
        <v>45436</v>
      </c>
      <c r="D619" s="8" t="s">
        <v>371</v>
      </c>
    </row>
    <row r="620" spans="1:4" x14ac:dyDescent="0.35">
      <c r="A620" s="8" t="s">
        <v>375</v>
      </c>
      <c r="B620" s="451" t="s">
        <v>2218</v>
      </c>
      <c r="C620" s="5">
        <v>45436</v>
      </c>
      <c r="D620" s="8" t="s">
        <v>371</v>
      </c>
    </row>
    <row r="621" spans="1:4" x14ac:dyDescent="0.35">
      <c r="A621" s="8" t="s">
        <v>375</v>
      </c>
      <c r="B621" s="451" t="s">
        <v>2219</v>
      </c>
      <c r="C621" s="5">
        <v>45436</v>
      </c>
      <c r="D621" s="8" t="s">
        <v>371</v>
      </c>
    </row>
    <row r="622" spans="1:4" x14ac:dyDescent="0.35">
      <c r="A622" s="8" t="s">
        <v>375</v>
      </c>
      <c r="B622" s="451" t="s">
        <v>2220</v>
      </c>
      <c r="C622" s="5">
        <v>45436</v>
      </c>
      <c r="D622" s="8" t="s">
        <v>351</v>
      </c>
    </row>
    <row r="623" spans="1:4" x14ac:dyDescent="0.35">
      <c r="A623" s="8" t="s">
        <v>375</v>
      </c>
      <c r="B623" s="451" t="s">
        <v>2221</v>
      </c>
      <c r="C623" s="5">
        <v>45436</v>
      </c>
      <c r="D623" s="8" t="s">
        <v>371</v>
      </c>
    </row>
    <row r="624" spans="1:4" x14ac:dyDescent="0.35">
      <c r="A624" s="8" t="s">
        <v>375</v>
      </c>
      <c r="B624" s="451" t="s">
        <v>2222</v>
      </c>
      <c r="C624" s="5">
        <v>45436</v>
      </c>
      <c r="D624" s="8" t="s">
        <v>371</v>
      </c>
    </row>
    <row r="625" spans="1:4" x14ac:dyDescent="0.35">
      <c r="A625" s="8" t="s">
        <v>375</v>
      </c>
      <c r="B625" s="451" t="s">
        <v>2223</v>
      </c>
      <c r="C625" s="5">
        <v>45436</v>
      </c>
      <c r="D625" s="8" t="s">
        <v>367</v>
      </c>
    </row>
    <row r="626" spans="1:4" x14ac:dyDescent="0.35">
      <c r="A626" s="8" t="s">
        <v>375</v>
      </c>
      <c r="B626" s="451" t="s">
        <v>2224</v>
      </c>
      <c r="C626" s="5">
        <v>45436</v>
      </c>
      <c r="D626" s="8" t="s">
        <v>360</v>
      </c>
    </row>
    <row r="627" spans="1:4" x14ac:dyDescent="0.35">
      <c r="A627" s="8" t="s">
        <v>375</v>
      </c>
      <c r="B627" s="451" t="s">
        <v>2225</v>
      </c>
      <c r="C627" s="5">
        <v>45436</v>
      </c>
      <c r="D627" s="8" t="s">
        <v>380</v>
      </c>
    </row>
    <row r="628" spans="1:4" x14ac:dyDescent="0.35">
      <c r="A628" s="8" t="s">
        <v>375</v>
      </c>
      <c r="B628" s="451" t="s">
        <v>2226</v>
      </c>
      <c r="C628" s="5">
        <v>45436</v>
      </c>
      <c r="D628" s="8" t="s">
        <v>374</v>
      </c>
    </row>
    <row r="629" spans="1:4" x14ac:dyDescent="0.35">
      <c r="A629" s="8" t="s">
        <v>375</v>
      </c>
      <c r="B629" s="451" t="s">
        <v>2227</v>
      </c>
      <c r="C629" s="5">
        <v>45436</v>
      </c>
      <c r="D629" s="8" t="s">
        <v>374</v>
      </c>
    </row>
    <row r="630" spans="1:4" x14ac:dyDescent="0.35">
      <c r="A630" s="8" t="s">
        <v>375</v>
      </c>
      <c r="B630" s="451" t="s">
        <v>2228</v>
      </c>
      <c r="C630" s="5">
        <v>45436</v>
      </c>
      <c r="D630" s="8" t="s">
        <v>367</v>
      </c>
    </row>
    <row r="631" spans="1:4" x14ac:dyDescent="0.35">
      <c r="A631" s="8" t="s">
        <v>375</v>
      </c>
      <c r="B631" s="451" t="s">
        <v>2229</v>
      </c>
      <c r="C631" s="5">
        <v>45436</v>
      </c>
      <c r="D631" s="8" t="s">
        <v>374</v>
      </c>
    </row>
    <row r="632" spans="1:4" x14ac:dyDescent="0.35">
      <c r="A632" s="8" t="s">
        <v>375</v>
      </c>
      <c r="B632" s="451" t="s">
        <v>2230</v>
      </c>
      <c r="C632" s="5">
        <v>45436</v>
      </c>
      <c r="D632" s="8" t="s">
        <v>374</v>
      </c>
    </row>
    <row r="633" spans="1:4" x14ac:dyDescent="0.35">
      <c r="A633" s="8" t="s">
        <v>375</v>
      </c>
      <c r="B633" s="451" t="s">
        <v>2231</v>
      </c>
      <c r="C633" s="5">
        <v>45436</v>
      </c>
      <c r="D633" s="8" t="s">
        <v>374</v>
      </c>
    </row>
    <row r="634" spans="1:4" x14ac:dyDescent="0.35">
      <c r="A634" s="8" t="s">
        <v>375</v>
      </c>
      <c r="B634" s="451" t="s">
        <v>2232</v>
      </c>
      <c r="C634" s="5">
        <v>45436</v>
      </c>
      <c r="D634" s="8" t="s">
        <v>374</v>
      </c>
    </row>
    <row r="635" spans="1:4" x14ac:dyDescent="0.35">
      <c r="A635" s="8" t="s">
        <v>375</v>
      </c>
      <c r="B635" s="451" t="s">
        <v>2233</v>
      </c>
      <c r="C635" s="5">
        <v>45436</v>
      </c>
      <c r="D635" s="8" t="s">
        <v>374</v>
      </c>
    </row>
    <row r="636" spans="1:4" x14ac:dyDescent="0.35">
      <c r="A636" s="8" t="s">
        <v>375</v>
      </c>
      <c r="B636" s="451" t="s">
        <v>2234</v>
      </c>
      <c r="C636" s="5">
        <v>45436</v>
      </c>
      <c r="D636" s="8" t="s">
        <v>374</v>
      </c>
    </row>
    <row r="637" spans="1:4" x14ac:dyDescent="0.35">
      <c r="A637" s="8" t="s">
        <v>375</v>
      </c>
      <c r="B637" s="451" t="s">
        <v>330</v>
      </c>
      <c r="C637" s="5">
        <v>45436</v>
      </c>
      <c r="D637" s="8" t="s">
        <v>371</v>
      </c>
    </row>
    <row r="638" spans="1:4" x14ac:dyDescent="0.35">
      <c r="A638" s="8" t="s">
        <v>375</v>
      </c>
      <c r="B638" s="451" t="s">
        <v>381</v>
      </c>
      <c r="C638" s="5">
        <v>45436</v>
      </c>
      <c r="D638" s="8" t="s">
        <v>371</v>
      </c>
    </row>
    <row r="639" spans="1:4" x14ac:dyDescent="0.35">
      <c r="A639" s="8" t="s">
        <v>375</v>
      </c>
      <c r="B639" s="451" t="s">
        <v>382</v>
      </c>
      <c r="C639" s="5">
        <v>45436</v>
      </c>
      <c r="D639" s="8" t="s">
        <v>371</v>
      </c>
    </row>
    <row r="640" spans="1:4" x14ac:dyDescent="0.35">
      <c r="A640" s="8" t="s">
        <v>375</v>
      </c>
      <c r="B640" s="451" t="s">
        <v>383</v>
      </c>
      <c r="C640" s="5">
        <v>45436</v>
      </c>
      <c r="D640" s="8" t="s">
        <v>371</v>
      </c>
    </row>
    <row r="641" spans="1:4" x14ac:dyDescent="0.35">
      <c r="A641" s="8" t="s">
        <v>375</v>
      </c>
      <c r="B641" s="451" t="s">
        <v>384</v>
      </c>
      <c r="C641" s="5">
        <v>45436</v>
      </c>
      <c r="D641" s="8" t="s">
        <v>371</v>
      </c>
    </row>
    <row r="642" spans="1:4" x14ac:dyDescent="0.35">
      <c r="A642" s="8" t="s">
        <v>375</v>
      </c>
      <c r="B642" s="451" t="s">
        <v>2235</v>
      </c>
      <c r="C642" s="5">
        <v>45436</v>
      </c>
      <c r="D642" s="8" t="s">
        <v>371</v>
      </c>
    </row>
    <row r="643" spans="1:4" x14ac:dyDescent="0.35">
      <c r="A643" s="8" t="s">
        <v>375</v>
      </c>
      <c r="B643" s="451" t="s">
        <v>2236</v>
      </c>
      <c r="C643" s="5">
        <v>45436</v>
      </c>
      <c r="D643" s="8" t="s">
        <v>371</v>
      </c>
    </row>
    <row r="644" spans="1:4" x14ac:dyDescent="0.35">
      <c r="A644" s="8" t="s">
        <v>375</v>
      </c>
      <c r="B644" s="451" t="s">
        <v>2237</v>
      </c>
      <c r="C644" s="5">
        <v>45436</v>
      </c>
      <c r="D644" s="8" t="s">
        <v>371</v>
      </c>
    </row>
    <row r="645" spans="1:4" x14ac:dyDescent="0.35">
      <c r="A645" s="8" t="s">
        <v>375</v>
      </c>
      <c r="B645" s="451" t="s">
        <v>2238</v>
      </c>
      <c r="C645" s="5">
        <v>45436</v>
      </c>
      <c r="D645" s="8" t="s">
        <v>371</v>
      </c>
    </row>
    <row r="646" spans="1:4" x14ac:dyDescent="0.35">
      <c r="A646" s="8" t="s">
        <v>375</v>
      </c>
      <c r="B646" s="451" t="s">
        <v>2239</v>
      </c>
      <c r="C646" s="5">
        <v>45436</v>
      </c>
      <c r="D646" s="8" t="s">
        <v>360</v>
      </c>
    </row>
    <row r="647" spans="1:4" x14ac:dyDescent="0.35">
      <c r="A647" s="8" t="s">
        <v>375</v>
      </c>
      <c r="B647" s="451" t="s">
        <v>2240</v>
      </c>
      <c r="C647" s="5">
        <v>45436</v>
      </c>
      <c r="D647" s="8" t="s">
        <v>360</v>
      </c>
    </row>
    <row r="648" spans="1:4" x14ac:dyDescent="0.35">
      <c r="A648" s="8" t="s">
        <v>375</v>
      </c>
      <c r="B648" s="451" t="s">
        <v>2241</v>
      </c>
      <c r="C648" s="5">
        <v>45436</v>
      </c>
      <c r="D648" s="8" t="s">
        <v>360</v>
      </c>
    </row>
    <row r="649" spans="1:4" x14ac:dyDescent="0.35">
      <c r="A649" s="8" t="s">
        <v>375</v>
      </c>
      <c r="B649" s="451" t="s">
        <v>2242</v>
      </c>
      <c r="C649" s="5">
        <v>45436</v>
      </c>
    </row>
    <row r="650" spans="1:4" x14ac:dyDescent="0.35">
      <c r="A650" s="8" t="s">
        <v>375</v>
      </c>
      <c r="B650" s="451" t="s">
        <v>2243</v>
      </c>
      <c r="C650" s="5">
        <v>45436</v>
      </c>
    </row>
    <row r="651" spans="1:4" x14ac:dyDescent="0.35">
      <c r="A651" s="8" t="s">
        <v>375</v>
      </c>
      <c r="B651" s="451" t="s">
        <v>2244</v>
      </c>
      <c r="C651" s="5">
        <v>45436</v>
      </c>
      <c r="D651" s="8" t="s">
        <v>385</v>
      </c>
    </row>
    <row r="652" spans="1:4" x14ac:dyDescent="0.35">
      <c r="A652" s="8" t="s">
        <v>375</v>
      </c>
      <c r="B652" s="451" t="s">
        <v>2245</v>
      </c>
      <c r="C652" s="5">
        <v>45436</v>
      </c>
      <c r="D652" s="8" t="s">
        <v>372</v>
      </c>
    </row>
    <row r="653" spans="1:4" x14ac:dyDescent="0.35">
      <c r="A653" s="8" t="s">
        <v>375</v>
      </c>
      <c r="B653" s="451" t="s">
        <v>2246</v>
      </c>
      <c r="C653" s="5">
        <v>45436</v>
      </c>
    </row>
    <row r="654" spans="1:4" x14ac:dyDescent="0.35">
      <c r="A654" s="8" t="s">
        <v>375</v>
      </c>
      <c r="B654" s="451" t="s">
        <v>2247</v>
      </c>
      <c r="C654" s="5">
        <v>45436</v>
      </c>
      <c r="D654" s="8" t="s">
        <v>372</v>
      </c>
    </row>
    <row r="655" spans="1:4" x14ac:dyDescent="0.35">
      <c r="A655" s="8" t="s">
        <v>375</v>
      </c>
      <c r="B655" s="451" t="s">
        <v>2248</v>
      </c>
      <c r="C655" s="5">
        <v>45436</v>
      </c>
      <c r="D655" s="8" t="s">
        <v>385</v>
      </c>
    </row>
    <row r="656" spans="1:4" x14ac:dyDescent="0.35">
      <c r="A656" s="8" t="s">
        <v>375</v>
      </c>
      <c r="B656" s="451" t="s">
        <v>2249</v>
      </c>
      <c r="C656" s="5">
        <v>45436</v>
      </c>
      <c r="D656" s="8" t="s">
        <v>374</v>
      </c>
    </row>
    <row r="657" spans="1:4" x14ac:dyDescent="0.35">
      <c r="A657" s="8" t="s">
        <v>375</v>
      </c>
      <c r="B657" s="451" t="s">
        <v>2250</v>
      </c>
      <c r="C657" s="5">
        <v>45436</v>
      </c>
      <c r="D657" s="8" t="s">
        <v>380</v>
      </c>
    </row>
    <row r="658" spans="1:4" x14ac:dyDescent="0.35">
      <c r="A658" s="8" t="s">
        <v>375</v>
      </c>
      <c r="B658" s="451" t="s">
        <v>2251</v>
      </c>
      <c r="C658" s="5">
        <v>45436</v>
      </c>
      <c r="D658" s="8" t="s">
        <v>373</v>
      </c>
    </row>
    <row r="659" spans="1:4" x14ac:dyDescent="0.35">
      <c r="A659" s="8" t="s">
        <v>375</v>
      </c>
      <c r="B659" s="451" t="s">
        <v>2252</v>
      </c>
      <c r="C659" s="5">
        <v>45436</v>
      </c>
      <c r="D659" s="8" t="s">
        <v>367</v>
      </c>
    </row>
    <row r="660" spans="1:4" x14ac:dyDescent="0.35">
      <c r="A660" s="8" t="s">
        <v>356</v>
      </c>
      <c r="B660" s="451" t="s">
        <v>2017</v>
      </c>
      <c r="C660" s="5">
        <v>45497</v>
      </c>
    </row>
    <row r="661" spans="1:4" x14ac:dyDescent="0.35">
      <c r="A661" s="8" t="s">
        <v>356</v>
      </c>
      <c r="B661" s="451" t="s">
        <v>2018</v>
      </c>
      <c r="C661" s="5">
        <v>45497</v>
      </c>
    </row>
    <row r="662" spans="1:4" x14ac:dyDescent="0.35">
      <c r="A662" s="8" t="s">
        <v>356</v>
      </c>
      <c r="B662" s="451" t="s">
        <v>2019</v>
      </c>
      <c r="C662" s="5">
        <v>45497</v>
      </c>
    </row>
    <row r="663" spans="1:4" x14ac:dyDescent="0.35">
      <c r="A663" s="8" t="s">
        <v>356</v>
      </c>
      <c r="B663" s="451" t="s">
        <v>2020</v>
      </c>
      <c r="C663" s="5">
        <v>45497</v>
      </c>
    </row>
    <row r="664" spans="1:4" x14ac:dyDescent="0.35">
      <c r="A664" s="8" t="s">
        <v>356</v>
      </c>
      <c r="B664" s="451" t="s">
        <v>2021</v>
      </c>
      <c r="C664" s="5">
        <v>45497</v>
      </c>
    </row>
    <row r="665" spans="1:4" x14ac:dyDescent="0.35">
      <c r="A665" s="8" t="s">
        <v>356</v>
      </c>
      <c r="B665" s="451" t="s">
        <v>2022</v>
      </c>
      <c r="C665" s="5">
        <v>45497</v>
      </c>
    </row>
    <row r="666" spans="1:4" x14ac:dyDescent="0.35">
      <c r="A666" s="8" t="s">
        <v>356</v>
      </c>
      <c r="B666" s="451" t="s">
        <v>2023</v>
      </c>
      <c r="C666" s="5">
        <v>45497</v>
      </c>
    </row>
    <row r="667" spans="1:4" x14ac:dyDescent="0.35">
      <c r="A667" s="8" t="s">
        <v>356</v>
      </c>
      <c r="B667" s="451" t="s">
        <v>2024</v>
      </c>
      <c r="C667" s="5">
        <v>45497</v>
      </c>
    </row>
    <row r="668" spans="1:4" x14ac:dyDescent="0.35">
      <c r="A668" s="8" t="s">
        <v>356</v>
      </c>
      <c r="B668" s="451" t="s">
        <v>2025</v>
      </c>
      <c r="C668" s="5">
        <v>45497</v>
      </c>
    </row>
    <row r="669" spans="1:4" x14ac:dyDescent="0.35">
      <c r="A669" s="8" t="s">
        <v>356</v>
      </c>
      <c r="B669" s="451" t="s">
        <v>2026</v>
      </c>
      <c r="C669" s="5">
        <v>45497</v>
      </c>
    </row>
    <row r="670" spans="1:4" x14ac:dyDescent="0.35">
      <c r="A670" s="8" t="s">
        <v>356</v>
      </c>
      <c r="B670" s="451" t="s">
        <v>2027</v>
      </c>
      <c r="C670" s="5">
        <v>45497</v>
      </c>
    </row>
    <row r="671" spans="1:4" x14ac:dyDescent="0.35">
      <c r="A671" s="8" t="s">
        <v>356</v>
      </c>
      <c r="B671" s="451" t="s">
        <v>2028</v>
      </c>
      <c r="C671" s="5">
        <v>45497</v>
      </c>
    </row>
    <row r="674" spans="4:7" x14ac:dyDescent="0.35">
      <c r="D674" s="8" t="s">
        <v>108</v>
      </c>
    </row>
    <row r="677" spans="4:7" x14ac:dyDescent="0.35">
      <c r="E677" s="8" t="s">
        <v>371</v>
      </c>
      <c r="G677" s="8"/>
    </row>
    <row r="678" spans="4:7" x14ac:dyDescent="0.35">
      <c r="E678" s="8" t="s">
        <v>371</v>
      </c>
      <c r="G678" s="8"/>
    </row>
    <row r="679" spans="4:7" x14ac:dyDescent="0.35">
      <c r="E679" s="8" t="s">
        <v>371</v>
      </c>
      <c r="G679" s="8"/>
    </row>
    <row r="680" spans="4:7" x14ac:dyDescent="0.35">
      <c r="E680" s="8" t="s">
        <v>371</v>
      </c>
      <c r="G680" s="8"/>
    </row>
    <row r="681" spans="4:7" x14ac:dyDescent="0.35">
      <c r="E681" s="8" t="s">
        <v>371</v>
      </c>
      <c r="G681" s="8"/>
    </row>
    <row r="682" spans="4:7" x14ac:dyDescent="0.35">
      <c r="E682" s="8" t="s">
        <v>371</v>
      </c>
      <c r="G682" s="8"/>
    </row>
    <row r="683" spans="4:7" x14ac:dyDescent="0.35">
      <c r="G683" s="8"/>
    </row>
    <row r="684" spans="4:7" x14ac:dyDescent="0.35">
      <c r="G684" s="8"/>
    </row>
    <row r="685" spans="4:7" x14ac:dyDescent="0.35">
      <c r="G685" s="8"/>
    </row>
    <row r="686" spans="4:7" x14ac:dyDescent="0.35">
      <c r="G686" s="8"/>
    </row>
    <row r="687" spans="4:7" x14ac:dyDescent="0.35">
      <c r="G687" s="8"/>
    </row>
    <row r="688" spans="4:7" x14ac:dyDescent="0.35">
      <c r="G688" s="8"/>
    </row>
    <row r="689" spans="4:7" x14ac:dyDescent="0.35">
      <c r="G689" s="8"/>
    </row>
    <row r="690" spans="4:7" x14ac:dyDescent="0.35">
      <c r="G690" s="8"/>
    </row>
    <row r="691" spans="4:7" x14ac:dyDescent="0.35">
      <c r="G691" s="8"/>
    </row>
    <row r="692" spans="4:7" x14ac:dyDescent="0.35">
      <c r="G692" s="8"/>
    </row>
    <row r="693" spans="4:7" x14ac:dyDescent="0.35">
      <c r="G693" s="8"/>
    </row>
    <row r="694" spans="4:7" x14ac:dyDescent="0.35">
      <c r="G694" s="8"/>
    </row>
    <row r="695" spans="4:7" x14ac:dyDescent="0.35">
      <c r="G695" s="8"/>
    </row>
    <row r="696" spans="4:7" x14ac:dyDescent="0.35">
      <c r="G696" s="8"/>
    </row>
    <row r="697" spans="4:7" x14ac:dyDescent="0.35">
      <c r="G697" s="8"/>
    </row>
    <row r="698" spans="4:7" x14ac:dyDescent="0.35">
      <c r="G698" s="8"/>
    </row>
    <row r="699" spans="4:7" x14ac:dyDescent="0.35">
      <c r="G699" s="8"/>
    </row>
    <row r="700" spans="4:7" x14ac:dyDescent="0.35">
      <c r="G700" s="8"/>
    </row>
    <row r="701" spans="4:7" x14ac:dyDescent="0.35">
      <c r="G701" s="8"/>
    </row>
    <row r="702" spans="4:7" x14ac:dyDescent="0.35">
      <c r="G702" s="8"/>
    </row>
    <row r="703" spans="4:7" x14ac:dyDescent="0.35">
      <c r="D703" s="8" t="s">
        <v>108</v>
      </c>
      <c r="G703" s="8"/>
    </row>
    <row r="704" spans="4:7" x14ac:dyDescent="0.35">
      <c r="G704" s="8"/>
    </row>
    <row r="705" spans="4:7" x14ac:dyDescent="0.35">
      <c r="D705" s="8" t="s">
        <v>108</v>
      </c>
      <c r="G705" s="8"/>
    </row>
    <row r="706" spans="4:7" x14ac:dyDescent="0.35">
      <c r="D706" s="8" t="s">
        <v>108</v>
      </c>
      <c r="G706" s="8"/>
    </row>
    <row r="707" spans="4:7" x14ac:dyDescent="0.35">
      <c r="D707" s="8" t="s">
        <v>108</v>
      </c>
      <c r="G707" s="8"/>
    </row>
    <row r="708" spans="4:7" x14ac:dyDescent="0.35">
      <c r="D708" s="8" t="s">
        <v>108</v>
      </c>
      <c r="G708" s="8"/>
    </row>
    <row r="709" spans="4:7" x14ac:dyDescent="0.35">
      <c r="D709" s="8" t="s">
        <v>108</v>
      </c>
      <c r="G709" s="8"/>
    </row>
    <row r="710" spans="4:7" x14ac:dyDescent="0.35">
      <c r="D710" s="8" t="s">
        <v>108</v>
      </c>
      <c r="G710" s="8"/>
    </row>
    <row r="711" spans="4:7" x14ac:dyDescent="0.35">
      <c r="D711" s="8" t="s">
        <v>108</v>
      </c>
      <c r="G711" s="8"/>
    </row>
    <row r="712" spans="4:7" x14ac:dyDescent="0.35">
      <c r="D712" s="8" t="s">
        <v>108</v>
      </c>
      <c r="G712" s="8"/>
    </row>
    <row r="713" spans="4:7" x14ac:dyDescent="0.35">
      <c r="D713" s="8" t="s">
        <v>108</v>
      </c>
      <c r="G713" s="8"/>
    </row>
    <row r="714" spans="4:7" x14ac:dyDescent="0.35">
      <c r="G714" s="8"/>
    </row>
    <row r="715" spans="4:7" x14ac:dyDescent="0.35">
      <c r="G715" s="8"/>
    </row>
    <row r="716" spans="4:7" x14ac:dyDescent="0.35">
      <c r="G716" s="8"/>
    </row>
    <row r="717" spans="4:7" x14ac:dyDescent="0.35">
      <c r="G717" s="8"/>
    </row>
    <row r="718" spans="4:7" x14ac:dyDescent="0.35">
      <c r="G718" s="8"/>
    </row>
    <row r="719" spans="4:7" x14ac:dyDescent="0.35">
      <c r="G719" s="8"/>
    </row>
    <row r="720" spans="4:7" x14ac:dyDescent="0.35">
      <c r="G720" s="8"/>
    </row>
    <row r="721" spans="7:7" x14ac:dyDescent="0.35">
      <c r="G721" s="8"/>
    </row>
    <row r="722" spans="7:7" x14ac:dyDescent="0.35">
      <c r="G722" s="8"/>
    </row>
    <row r="723" spans="7:7" x14ac:dyDescent="0.35">
      <c r="G723" s="8"/>
    </row>
    <row r="724" spans="7:7" x14ac:dyDescent="0.35">
      <c r="G724" s="8"/>
    </row>
  </sheetData>
  <autoFilter ref="A1:D1" xr:uid="{16A94FB8-F7AF-4245-91E5-98CB8130FEA5}">
    <sortState xmlns:xlrd2="http://schemas.microsoft.com/office/spreadsheetml/2017/richdata2" ref="A2:D276">
      <sortCondition descending="1" ref="C1"/>
    </sortState>
  </autoFilter>
  <mergeCells count="1">
    <mergeCell ref="F2:G2"/>
  </mergeCells>
  <phoneticPr fontId="3" type="noConversion"/>
  <conditionalFormatting sqref="B173:B229">
    <cfRule type="cellIs" dxfId="100" priority="4" operator="equal">
      <formula>0</formula>
    </cfRule>
  </conditionalFormatting>
  <conditionalFormatting sqref="D1:D1048576">
    <cfRule type="containsText" dxfId="99" priority="1" operator="containsText" text="no">
      <formula>NOT(ISERROR(SEARCH("no",D1)))</formula>
    </cfRule>
    <cfRule type="containsText" dxfId="98" priority="2" operator="containsText" text="LOW">
      <formula>NOT(ISERROR(SEARCH("LOW",D1)))</formula>
    </cfRule>
    <cfRule type="containsText" dxfId="97" priority="3" operator="containsText" text="HIGH">
      <formula>NOT(ISERROR(SEARCH("HIGH",D1)))</formula>
    </cfRule>
  </conditionalFormatting>
  <pageMargins left="0.7" right="0.7" top="0.75" bottom="0.75" header="0.3" footer="0.3"/>
  <pageSetup paperSize="11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1AA0-E410-42A5-9D34-285052266BCC}">
  <dimension ref="A1:N73"/>
  <sheetViews>
    <sheetView zoomScale="50" zoomScaleNormal="50" workbookViewId="0">
      <pane xSplit="1" topLeftCell="B1" activePane="topRight" state="frozen"/>
      <selection pane="topRight" activeCell="B60" sqref="B60"/>
    </sheetView>
  </sheetViews>
  <sheetFormatPr defaultRowHeight="14.5" x14ac:dyDescent="0.35"/>
  <cols>
    <col min="1" max="1" width="16.08984375" style="136" customWidth="1"/>
    <col min="2" max="2" width="52.453125" style="136" customWidth="1"/>
    <col min="3" max="3" width="52.6328125" style="136" customWidth="1"/>
    <col min="4" max="4" width="27.1796875" style="136" customWidth="1"/>
    <col min="5" max="5" width="39.7265625" style="136" bestFit="1" customWidth="1"/>
    <col min="6" max="6" width="34.453125" style="136" bestFit="1" customWidth="1"/>
    <col min="7" max="7" width="30.6328125" style="136" bestFit="1" customWidth="1"/>
    <col min="8" max="8" width="33.54296875" bestFit="1" customWidth="1"/>
    <col min="9" max="9" width="48.36328125" bestFit="1" customWidth="1"/>
    <col min="10" max="10" width="33" customWidth="1"/>
    <col min="12" max="12" width="28.90625" style="136" bestFit="1" customWidth="1"/>
    <col min="13" max="13" width="32.7265625" style="136" bestFit="1" customWidth="1"/>
  </cols>
  <sheetData>
    <row r="1" spans="1:13" s="54" customFormat="1" x14ac:dyDescent="0.35">
      <c r="A1" s="483" t="s">
        <v>898</v>
      </c>
      <c r="B1" s="483" t="s">
        <v>387</v>
      </c>
      <c r="C1" s="483"/>
      <c r="D1" s="483"/>
      <c r="E1" s="483"/>
      <c r="F1" s="483"/>
      <c r="G1" s="483"/>
      <c r="H1" s="483"/>
      <c r="I1" s="85"/>
      <c r="J1" s="85"/>
      <c r="L1" s="6"/>
      <c r="M1" s="6"/>
    </row>
    <row r="2" spans="1:13" s="54" customFormat="1" x14ac:dyDescent="0.35">
      <c r="A2" s="484"/>
      <c r="B2" s="191" t="s">
        <v>899</v>
      </c>
      <c r="C2" s="191" t="s">
        <v>900</v>
      </c>
      <c r="D2" s="191" t="s">
        <v>901</v>
      </c>
      <c r="E2" s="191" t="s">
        <v>902</v>
      </c>
      <c r="F2" s="191" t="s">
        <v>903</v>
      </c>
      <c r="G2" s="375" t="s">
        <v>904</v>
      </c>
      <c r="H2" s="375" t="s">
        <v>905</v>
      </c>
      <c r="I2" s="375" t="s">
        <v>906</v>
      </c>
      <c r="J2" s="375" t="s">
        <v>907</v>
      </c>
      <c r="L2" s="376" t="s">
        <v>908</v>
      </c>
      <c r="M2" s="6"/>
    </row>
    <row r="3" spans="1:13" s="54" customFormat="1" x14ac:dyDescent="0.35">
      <c r="A3" s="192" t="s">
        <v>909</v>
      </c>
      <c r="B3" s="193"/>
      <c r="C3" s="193"/>
      <c r="D3" s="193"/>
      <c r="E3" s="193"/>
      <c r="F3" s="194"/>
      <c r="G3" s="194"/>
      <c r="H3" s="195"/>
      <c r="I3" s="195"/>
      <c r="J3" s="195"/>
      <c r="L3" s="9" t="s">
        <v>910</v>
      </c>
      <c r="M3" s="6"/>
    </row>
    <row r="4" spans="1:13" s="54" customFormat="1" x14ac:dyDescent="0.35">
      <c r="A4" s="192" t="s">
        <v>911</v>
      </c>
      <c r="B4" s="193"/>
      <c r="C4" s="193"/>
      <c r="D4" s="193"/>
      <c r="E4" s="193" t="s">
        <v>912</v>
      </c>
      <c r="F4" s="194"/>
      <c r="G4" s="194"/>
      <c r="H4" s="195"/>
      <c r="I4" s="195"/>
      <c r="J4" s="195"/>
      <c r="L4" s="9"/>
      <c r="M4" s="6"/>
    </row>
    <row r="5" spans="1:13" s="54" customFormat="1" x14ac:dyDescent="0.35">
      <c r="A5" s="192" t="s">
        <v>913</v>
      </c>
      <c r="B5" s="193"/>
      <c r="C5" s="193"/>
      <c r="D5" s="193"/>
      <c r="E5" s="193"/>
      <c r="F5" s="194"/>
      <c r="G5" s="194"/>
      <c r="H5" s="195"/>
      <c r="I5" s="195"/>
      <c r="J5" s="195"/>
      <c r="L5" s="85" t="s">
        <v>914</v>
      </c>
      <c r="M5" s="6">
        <f>46*9</f>
        <v>414</v>
      </c>
    </row>
    <row r="6" spans="1:13" s="54" customFormat="1" x14ac:dyDescent="0.35">
      <c r="A6" s="192" t="s">
        <v>915</v>
      </c>
      <c r="B6" s="193"/>
      <c r="C6" s="193"/>
      <c r="D6" s="193"/>
      <c r="E6" s="193"/>
      <c r="F6" s="194"/>
      <c r="G6" s="194"/>
      <c r="H6" s="195"/>
      <c r="I6" s="195"/>
      <c r="J6" s="195"/>
      <c r="L6" s="86" t="s">
        <v>916</v>
      </c>
      <c r="M6" s="136">
        <f>COUNTIF(B3:J48,"**")</f>
        <v>85</v>
      </c>
    </row>
    <row r="7" spans="1:13" s="54" customFormat="1" x14ac:dyDescent="0.35">
      <c r="A7" s="192" t="s">
        <v>917</v>
      </c>
      <c r="B7" s="193"/>
      <c r="C7" s="193"/>
      <c r="D7" s="193"/>
      <c r="E7" s="193"/>
      <c r="F7" s="194"/>
      <c r="G7" s="194"/>
      <c r="H7" s="195"/>
      <c r="I7" s="195"/>
      <c r="J7" s="195"/>
      <c r="L7" s="136"/>
      <c r="M7" s="377">
        <f>M6/M5</f>
        <v>0.20531400966183574</v>
      </c>
    </row>
    <row r="8" spans="1:13" s="54" customFormat="1" x14ac:dyDescent="0.35">
      <c r="A8" s="192" t="s">
        <v>918</v>
      </c>
      <c r="B8" s="193"/>
      <c r="C8" s="193"/>
      <c r="D8" s="193"/>
      <c r="E8" s="193"/>
      <c r="F8" s="194"/>
      <c r="G8" s="194"/>
      <c r="H8" s="195"/>
      <c r="I8" s="195" t="s">
        <v>919</v>
      </c>
      <c r="J8" s="195"/>
      <c r="L8" s="136"/>
      <c r="M8" s="136"/>
    </row>
    <row r="9" spans="1:13" s="54" customFormat="1" x14ac:dyDescent="0.35">
      <c r="A9" s="192" t="s">
        <v>920</v>
      </c>
      <c r="B9" s="193"/>
      <c r="C9" s="193"/>
      <c r="D9" s="193"/>
      <c r="E9" s="193"/>
      <c r="F9" s="194"/>
      <c r="G9" s="194"/>
      <c r="H9" s="195"/>
      <c r="I9" s="195" t="s">
        <v>921</v>
      </c>
      <c r="J9" s="195"/>
      <c r="L9" s="136"/>
      <c r="M9" s="136"/>
    </row>
    <row r="10" spans="1:13" s="54" customFormat="1" x14ac:dyDescent="0.35">
      <c r="A10" s="192" t="s">
        <v>922</v>
      </c>
      <c r="B10" s="193"/>
      <c r="C10" s="193"/>
      <c r="D10" s="193"/>
      <c r="E10" s="193"/>
      <c r="F10" s="194" t="s">
        <v>923</v>
      </c>
      <c r="G10" s="194" t="s">
        <v>924</v>
      </c>
      <c r="H10" s="195" t="s">
        <v>925</v>
      </c>
      <c r="I10" s="195"/>
      <c r="J10" s="195"/>
      <c r="L10" s="136"/>
      <c r="M10" s="136"/>
    </row>
    <row r="11" spans="1:13" s="54" customFormat="1" x14ac:dyDescent="0.35">
      <c r="A11" s="192" t="s">
        <v>926</v>
      </c>
      <c r="B11" s="193"/>
      <c r="C11" s="193"/>
      <c r="D11" s="193"/>
      <c r="E11" s="193"/>
      <c r="F11" s="194"/>
      <c r="G11" s="194"/>
      <c r="H11" s="195"/>
      <c r="I11" s="195"/>
      <c r="J11" s="195"/>
      <c r="L11" s="136"/>
      <c r="M11" s="136"/>
    </row>
    <row r="12" spans="1:13" s="54" customFormat="1" x14ac:dyDescent="0.35">
      <c r="A12" s="192" t="s">
        <v>927</v>
      </c>
      <c r="B12" s="193"/>
      <c r="C12" s="193"/>
      <c r="D12" s="193"/>
      <c r="E12" s="193"/>
      <c r="F12" s="194"/>
      <c r="G12" s="194"/>
      <c r="H12" s="195"/>
      <c r="I12" s="195"/>
      <c r="J12" s="195"/>
      <c r="L12" s="136"/>
      <c r="M12" s="136"/>
    </row>
    <row r="13" spans="1:13" s="54" customFormat="1" x14ac:dyDescent="0.35">
      <c r="A13" s="192" t="s">
        <v>928</v>
      </c>
      <c r="B13" s="193"/>
      <c r="C13" s="193"/>
      <c r="D13" s="193"/>
      <c r="E13" s="193"/>
      <c r="F13" s="194"/>
      <c r="G13" s="194"/>
      <c r="H13" s="195"/>
      <c r="I13" s="195"/>
      <c r="J13" s="195"/>
      <c r="L13" s="136"/>
      <c r="M13" s="136"/>
    </row>
    <row r="14" spans="1:13" s="54" customFormat="1" x14ac:dyDescent="0.35">
      <c r="A14" s="192" t="s">
        <v>929</v>
      </c>
      <c r="B14" s="193"/>
      <c r="C14" s="193"/>
      <c r="D14" s="193"/>
      <c r="E14" s="193"/>
      <c r="F14" s="194"/>
      <c r="G14" s="194"/>
      <c r="H14" s="195"/>
      <c r="I14" s="195"/>
      <c r="J14" s="195"/>
      <c r="L14" s="136"/>
      <c r="M14" s="136"/>
    </row>
    <row r="15" spans="1:13" s="54" customFormat="1" x14ac:dyDescent="0.35">
      <c r="A15" s="192" t="s">
        <v>930</v>
      </c>
      <c r="B15" s="212" t="s">
        <v>931</v>
      </c>
      <c r="C15" s="212" t="s">
        <v>931</v>
      </c>
      <c r="D15" s="212" t="s">
        <v>931</v>
      </c>
      <c r="E15" s="212" t="s">
        <v>931</v>
      </c>
      <c r="F15" s="212" t="s">
        <v>931</v>
      </c>
      <c r="G15" s="212" t="s">
        <v>931</v>
      </c>
      <c r="H15" s="212" t="s">
        <v>931</v>
      </c>
      <c r="I15" s="212" t="s">
        <v>931</v>
      </c>
      <c r="J15" s="195"/>
      <c r="L15" s="136"/>
      <c r="M15" s="136"/>
    </row>
    <row r="16" spans="1:13" s="54" customFormat="1" x14ac:dyDescent="0.35">
      <c r="A16" s="192" t="s">
        <v>932</v>
      </c>
      <c r="B16" s="212" t="s">
        <v>931</v>
      </c>
      <c r="C16" s="212" t="s">
        <v>931</v>
      </c>
      <c r="D16" s="212" t="s">
        <v>931</v>
      </c>
      <c r="E16" s="212" t="s">
        <v>931</v>
      </c>
      <c r="F16" s="212" t="s">
        <v>931</v>
      </c>
      <c r="G16" s="212" t="s">
        <v>931</v>
      </c>
      <c r="H16" s="212" t="s">
        <v>931</v>
      </c>
      <c r="I16" s="212" t="s">
        <v>931</v>
      </c>
      <c r="J16" s="195"/>
      <c r="L16" s="136"/>
      <c r="M16" s="136"/>
    </row>
    <row r="17" spans="1:13" s="54" customFormat="1" x14ac:dyDescent="0.35">
      <c r="A17" s="199" t="s">
        <v>412</v>
      </c>
      <c r="B17" s="193"/>
      <c r="C17" s="193"/>
      <c r="D17" s="193"/>
      <c r="E17" s="193"/>
      <c r="F17" s="194"/>
      <c r="G17" s="194"/>
      <c r="H17" s="195"/>
      <c r="I17" s="195"/>
      <c r="J17" s="195"/>
      <c r="L17" s="136"/>
      <c r="M17" s="136"/>
    </row>
    <row r="18" spans="1:13" s="54" customFormat="1" x14ac:dyDescent="0.35">
      <c r="A18" s="199" t="s">
        <v>414</v>
      </c>
      <c r="B18" s="193"/>
      <c r="C18" s="193"/>
      <c r="D18" s="193"/>
      <c r="E18" s="193"/>
      <c r="F18" s="194"/>
      <c r="G18" s="194"/>
      <c r="H18" s="195"/>
      <c r="I18" s="195"/>
      <c r="J18" s="195"/>
      <c r="L18" s="136"/>
      <c r="M18" s="136"/>
    </row>
    <row r="19" spans="1:13" s="54" customFormat="1" x14ac:dyDescent="0.35">
      <c r="A19" s="199" t="s">
        <v>415</v>
      </c>
      <c r="B19" s="193"/>
      <c r="C19" s="193"/>
      <c r="D19" s="193"/>
      <c r="E19" s="193"/>
      <c r="F19" s="194"/>
      <c r="G19" s="194"/>
      <c r="H19" s="195"/>
      <c r="I19" s="195"/>
      <c r="J19" s="195"/>
      <c r="L19" s="136"/>
      <c r="M19" s="136"/>
    </row>
    <row r="20" spans="1:13" s="54" customFormat="1" x14ac:dyDescent="0.35">
      <c r="A20" s="199" t="s">
        <v>416</v>
      </c>
      <c r="B20" s="193"/>
      <c r="C20" s="193"/>
      <c r="D20" s="193"/>
      <c r="E20" s="193"/>
      <c r="F20" s="194"/>
      <c r="G20" s="194"/>
      <c r="H20" s="195"/>
      <c r="I20" s="195"/>
      <c r="J20" s="195"/>
      <c r="L20" s="136"/>
      <c r="M20" s="136"/>
    </row>
    <row r="21" spans="1:13" s="54" customFormat="1" x14ac:dyDescent="0.35">
      <c r="A21" s="199" t="s">
        <v>418</v>
      </c>
      <c r="B21" s="193"/>
      <c r="C21" s="193"/>
      <c r="D21" s="193"/>
      <c r="E21" s="193"/>
      <c r="F21" s="194"/>
      <c r="G21" s="194"/>
      <c r="H21" s="195"/>
      <c r="I21" s="195"/>
      <c r="J21" s="195"/>
      <c r="L21" s="136"/>
      <c r="M21" s="136"/>
    </row>
    <row r="22" spans="1:13" s="54" customFormat="1" x14ac:dyDescent="0.35">
      <c r="A22" s="199" t="s">
        <v>420</v>
      </c>
      <c r="B22" s="200"/>
      <c r="C22" s="200"/>
      <c r="D22" s="193"/>
      <c r="E22" s="193"/>
      <c r="F22" s="194"/>
      <c r="G22" s="194"/>
      <c r="H22" s="195"/>
      <c r="I22" s="195"/>
      <c r="J22" s="195"/>
      <c r="L22" s="136"/>
      <c r="M22" s="136"/>
    </row>
    <row r="23" spans="1:13" s="54" customFormat="1" x14ac:dyDescent="0.35">
      <c r="A23" s="199" t="s">
        <v>421</v>
      </c>
      <c r="B23" s="193"/>
      <c r="C23" s="193"/>
      <c r="D23" s="193"/>
      <c r="E23" s="193"/>
      <c r="F23" s="194"/>
      <c r="G23" s="194"/>
      <c r="H23" s="195"/>
      <c r="I23" s="195"/>
      <c r="J23" s="195"/>
      <c r="L23" s="136"/>
      <c r="M23" s="136"/>
    </row>
    <row r="24" spans="1:13" s="54" customFormat="1" x14ac:dyDescent="0.35">
      <c r="A24" s="199" t="s">
        <v>423</v>
      </c>
      <c r="B24" s="193"/>
      <c r="C24" s="193"/>
      <c r="D24" s="193"/>
      <c r="E24" s="193"/>
      <c r="F24" s="194"/>
      <c r="G24" s="194"/>
      <c r="H24" s="195"/>
      <c r="I24" s="195"/>
      <c r="J24" s="195"/>
      <c r="L24" s="136"/>
      <c r="M24" s="136"/>
    </row>
    <row r="25" spans="1:13" s="54" customFormat="1" x14ac:dyDescent="0.35">
      <c r="A25" s="199" t="s">
        <v>424</v>
      </c>
      <c r="B25" s="193"/>
      <c r="C25" s="193"/>
      <c r="D25" s="193"/>
      <c r="E25" s="193"/>
      <c r="F25" s="194"/>
      <c r="G25" s="194"/>
      <c r="H25" s="195"/>
      <c r="I25" s="195"/>
      <c r="J25" s="195"/>
      <c r="L25" s="136"/>
      <c r="M25" s="136"/>
    </row>
    <row r="26" spans="1:13" s="54" customFormat="1" x14ac:dyDescent="0.35">
      <c r="A26" s="199" t="s">
        <v>425</v>
      </c>
      <c r="B26" s="193"/>
      <c r="C26" s="193"/>
      <c r="D26" s="193"/>
      <c r="E26" s="193"/>
      <c r="F26" s="194"/>
      <c r="G26" s="194"/>
      <c r="H26" s="195"/>
      <c r="I26" s="195"/>
      <c r="J26" s="195"/>
      <c r="L26" s="136"/>
      <c r="M26" s="136"/>
    </row>
    <row r="27" spans="1:13" s="54" customFormat="1" x14ac:dyDescent="0.35">
      <c r="A27" s="199" t="s">
        <v>426</v>
      </c>
      <c r="B27" s="193"/>
      <c r="C27" s="193"/>
      <c r="D27" s="193"/>
      <c r="E27" s="193"/>
      <c r="F27" s="194"/>
      <c r="G27" s="194"/>
      <c r="H27" s="195"/>
      <c r="I27" s="195"/>
      <c r="J27" s="195"/>
      <c r="L27" s="136"/>
      <c r="M27" s="136"/>
    </row>
    <row r="28" spans="1:13" s="54" customFormat="1" ht="36" customHeight="1" x14ac:dyDescent="0.35">
      <c r="A28" s="201" t="s">
        <v>329</v>
      </c>
      <c r="B28" s="193"/>
      <c r="C28" s="193"/>
      <c r="D28" s="193"/>
      <c r="E28" s="193" t="s">
        <v>933</v>
      </c>
      <c r="F28" s="202"/>
      <c r="G28" s="193" t="s">
        <v>934</v>
      </c>
      <c r="H28" s="203"/>
      <c r="I28" s="203"/>
      <c r="J28" s="203" t="s">
        <v>935</v>
      </c>
      <c r="L28" s="136"/>
      <c r="M28" s="136"/>
    </row>
    <row r="29" spans="1:13" s="54" customFormat="1" x14ac:dyDescent="0.35">
      <c r="A29" s="204" t="s">
        <v>173</v>
      </c>
      <c r="B29" s="193" t="s">
        <v>936</v>
      </c>
      <c r="C29" s="193" t="s">
        <v>937</v>
      </c>
      <c r="D29" s="193"/>
      <c r="E29" s="193"/>
      <c r="F29" s="194" t="s">
        <v>938</v>
      </c>
      <c r="G29" s="194"/>
      <c r="H29" s="195"/>
      <c r="I29" s="195"/>
      <c r="J29" s="195"/>
      <c r="L29" s="136"/>
      <c r="M29" s="136"/>
    </row>
    <row r="30" spans="1:13" s="54" customFormat="1" x14ac:dyDescent="0.35">
      <c r="A30" s="204" t="s">
        <v>175</v>
      </c>
      <c r="B30" s="193" t="s">
        <v>939</v>
      </c>
      <c r="C30" s="193" t="s">
        <v>940</v>
      </c>
      <c r="D30" s="193"/>
      <c r="E30" s="193"/>
      <c r="F30" s="194" t="s">
        <v>941</v>
      </c>
      <c r="G30" s="194"/>
      <c r="H30" s="195"/>
      <c r="I30" s="195"/>
      <c r="J30" s="195"/>
      <c r="L30" s="136"/>
      <c r="M30" s="136"/>
    </row>
    <row r="31" spans="1:13" s="54" customFormat="1" x14ac:dyDescent="0.35">
      <c r="A31" s="204" t="s">
        <v>433</v>
      </c>
      <c r="B31" s="193" t="s">
        <v>942</v>
      </c>
      <c r="C31" s="193" t="s">
        <v>943</v>
      </c>
      <c r="D31" s="193"/>
      <c r="E31" s="193" t="s">
        <v>944</v>
      </c>
      <c r="F31" s="194"/>
      <c r="G31" s="194"/>
      <c r="H31" s="195" t="s">
        <v>945</v>
      </c>
      <c r="I31" s="195"/>
      <c r="J31" s="195"/>
      <c r="L31" s="136"/>
      <c r="M31" s="136"/>
    </row>
    <row r="32" spans="1:13" s="54" customFormat="1" x14ac:dyDescent="0.35">
      <c r="A32" s="204" t="s">
        <v>224</v>
      </c>
      <c r="B32" s="193" t="s">
        <v>946</v>
      </c>
      <c r="C32" s="193" t="s">
        <v>947</v>
      </c>
      <c r="D32" s="193"/>
      <c r="E32" s="193" t="s">
        <v>948</v>
      </c>
      <c r="F32" s="194" t="s">
        <v>949</v>
      </c>
      <c r="G32" s="194"/>
      <c r="H32" s="195" t="s">
        <v>945</v>
      </c>
      <c r="I32" s="195"/>
      <c r="J32" s="195"/>
      <c r="L32" s="136"/>
      <c r="M32" s="136"/>
    </row>
    <row r="33" spans="1:13" s="54" customFormat="1" x14ac:dyDescent="0.35">
      <c r="A33" s="204" t="s">
        <v>250</v>
      </c>
      <c r="B33" s="193" t="s">
        <v>950</v>
      </c>
      <c r="C33" s="193" t="s">
        <v>951</v>
      </c>
      <c r="D33" s="193"/>
      <c r="E33" s="193" t="s">
        <v>948</v>
      </c>
      <c r="F33" s="194"/>
      <c r="G33" s="194"/>
      <c r="H33" s="195"/>
      <c r="I33" s="195"/>
      <c r="J33" s="195"/>
      <c r="L33" s="136"/>
      <c r="M33" s="136"/>
    </row>
    <row r="34" spans="1:13" s="54" customFormat="1" x14ac:dyDescent="0.35">
      <c r="A34" s="204" t="s">
        <v>275</v>
      </c>
      <c r="B34" s="193" t="s">
        <v>952</v>
      </c>
      <c r="C34" s="193" t="s">
        <v>953</v>
      </c>
      <c r="D34" s="193"/>
      <c r="E34" s="193"/>
      <c r="F34" s="194"/>
      <c r="G34" s="194"/>
      <c r="H34" s="195"/>
      <c r="I34" s="195"/>
      <c r="J34" s="195"/>
      <c r="L34" s="136"/>
      <c r="M34" s="136"/>
    </row>
    <row r="35" spans="1:13" s="54" customFormat="1" x14ac:dyDescent="0.35">
      <c r="A35" s="204" t="s">
        <v>298</v>
      </c>
      <c r="B35" s="193" t="s">
        <v>937</v>
      </c>
      <c r="C35" s="193" t="s">
        <v>954</v>
      </c>
      <c r="D35" s="193"/>
      <c r="E35" s="193"/>
      <c r="F35" s="194"/>
      <c r="G35" s="194"/>
      <c r="H35" s="195"/>
      <c r="I35" s="195" t="s">
        <v>955</v>
      </c>
      <c r="J35" s="195"/>
      <c r="L35" s="136"/>
      <c r="M35" s="136"/>
    </row>
    <row r="36" spans="1:13" s="54" customFormat="1" x14ac:dyDescent="0.35">
      <c r="A36" s="204" t="s">
        <v>309</v>
      </c>
      <c r="B36" s="193" t="s">
        <v>956</v>
      </c>
      <c r="C36" s="200" t="s">
        <v>957</v>
      </c>
      <c r="D36" s="193"/>
      <c r="E36" s="193"/>
      <c r="F36" s="194"/>
      <c r="G36" s="194"/>
      <c r="H36" s="195"/>
      <c r="I36" s="195"/>
      <c r="J36" s="195"/>
      <c r="L36" s="136"/>
      <c r="M36" s="136"/>
    </row>
    <row r="37" spans="1:13" s="54" customFormat="1" x14ac:dyDescent="0.35">
      <c r="A37" s="204" t="s">
        <v>441</v>
      </c>
      <c r="B37" s="193" t="s">
        <v>958</v>
      </c>
      <c r="C37" s="200" t="s">
        <v>959</v>
      </c>
      <c r="D37" s="193"/>
      <c r="E37" s="193"/>
      <c r="F37" s="194"/>
      <c r="G37" s="194" t="s">
        <v>960</v>
      </c>
      <c r="H37" s="195"/>
      <c r="I37" s="195"/>
      <c r="J37" s="195"/>
      <c r="L37" s="136"/>
      <c r="M37" s="136"/>
    </row>
    <row r="38" spans="1:13" s="54" customFormat="1" x14ac:dyDescent="0.35">
      <c r="A38" s="204" t="s">
        <v>442</v>
      </c>
      <c r="B38" s="207"/>
      <c r="C38" s="200"/>
      <c r="D38" s="193"/>
      <c r="E38" s="193"/>
      <c r="F38" s="194" t="s">
        <v>961</v>
      </c>
      <c r="G38" s="194"/>
      <c r="H38" s="195"/>
      <c r="I38" s="195"/>
      <c r="J38" s="195"/>
      <c r="L38" s="136"/>
      <c r="M38" s="136"/>
    </row>
    <row r="39" spans="1:13" s="54" customFormat="1" x14ac:dyDescent="0.35">
      <c r="A39" s="208" t="s">
        <v>449</v>
      </c>
      <c r="B39" s="193"/>
      <c r="C39" s="205"/>
      <c r="D39" s="193"/>
      <c r="E39" s="193"/>
      <c r="F39" s="194"/>
      <c r="G39" s="194"/>
      <c r="H39" s="195"/>
      <c r="I39" s="195"/>
      <c r="J39" s="195"/>
      <c r="L39" s="136"/>
      <c r="M39" s="136"/>
    </row>
    <row r="40" spans="1:13" s="54" customFormat="1" x14ac:dyDescent="0.35">
      <c r="A40" s="208" t="s">
        <v>457</v>
      </c>
      <c r="B40" s="193"/>
      <c r="C40" s="205"/>
      <c r="D40" s="193"/>
      <c r="E40" s="193"/>
      <c r="F40" s="193" t="s">
        <v>962</v>
      </c>
      <c r="G40" s="194"/>
      <c r="H40" s="195"/>
      <c r="I40" s="195"/>
      <c r="J40" s="195"/>
      <c r="L40" s="136"/>
      <c r="M40" s="136"/>
    </row>
    <row r="41" spans="1:13" s="54" customFormat="1" x14ac:dyDescent="0.35">
      <c r="A41" s="208" t="s">
        <v>461</v>
      </c>
      <c r="B41" s="193"/>
      <c r="C41" s="205"/>
      <c r="D41" s="193" t="s">
        <v>962</v>
      </c>
      <c r="E41" s="207"/>
      <c r="F41" s="194"/>
      <c r="G41" s="194"/>
      <c r="H41" s="195"/>
      <c r="I41" s="195"/>
      <c r="J41" s="195"/>
      <c r="L41" s="136"/>
      <c r="M41" s="136"/>
    </row>
    <row r="42" spans="1:13" s="54" customFormat="1" x14ac:dyDescent="0.35">
      <c r="A42" s="208" t="s">
        <v>466</v>
      </c>
      <c r="B42" s="193"/>
      <c r="C42" s="205"/>
      <c r="D42" s="193"/>
      <c r="E42" s="207"/>
      <c r="F42" s="194"/>
      <c r="G42" s="194" t="s">
        <v>960</v>
      </c>
      <c r="H42" s="195"/>
      <c r="I42" s="193" t="s">
        <v>962</v>
      </c>
      <c r="J42" s="195"/>
      <c r="L42" s="136"/>
      <c r="M42" s="136"/>
    </row>
    <row r="43" spans="1:13" s="54" customFormat="1" x14ac:dyDescent="0.35">
      <c r="A43" s="201" t="s">
        <v>476</v>
      </c>
      <c r="B43" s="200" t="s">
        <v>963</v>
      </c>
      <c r="C43" s="193" t="s">
        <v>964</v>
      </c>
      <c r="D43" s="200" t="s">
        <v>965</v>
      </c>
      <c r="E43" s="193" t="s">
        <v>966</v>
      </c>
      <c r="F43" s="194" t="s">
        <v>967</v>
      </c>
      <c r="G43" s="194"/>
      <c r="H43" s="195" t="s">
        <v>968</v>
      </c>
      <c r="I43" s="195" t="s">
        <v>969</v>
      </c>
      <c r="J43" s="195"/>
      <c r="L43" s="136"/>
      <c r="M43" s="136"/>
    </row>
    <row r="44" spans="1:13" s="54" customFormat="1" x14ac:dyDescent="0.35">
      <c r="A44" s="201" t="s">
        <v>477</v>
      </c>
      <c r="B44" s="193" t="s">
        <v>970</v>
      </c>
      <c r="C44" s="193" t="s">
        <v>971</v>
      </c>
      <c r="D44" s="193"/>
      <c r="E44" s="193" t="s">
        <v>972</v>
      </c>
      <c r="F44" s="194" t="s">
        <v>973</v>
      </c>
      <c r="G44" s="193" t="s">
        <v>974</v>
      </c>
      <c r="H44" s="195" t="s">
        <v>975</v>
      </c>
      <c r="I44" s="195" t="s">
        <v>976</v>
      </c>
      <c r="J44" s="203"/>
      <c r="L44" s="136"/>
      <c r="M44" s="136"/>
    </row>
    <row r="45" spans="1:13" s="54" customFormat="1" x14ac:dyDescent="0.35">
      <c r="A45" s="201" t="s">
        <v>481</v>
      </c>
      <c r="B45" s="193" t="s">
        <v>977</v>
      </c>
      <c r="C45" s="193" t="s">
        <v>972</v>
      </c>
      <c r="D45" s="193"/>
      <c r="E45" s="207"/>
      <c r="F45" s="194" t="s">
        <v>978</v>
      </c>
      <c r="G45" s="193" t="s">
        <v>979</v>
      </c>
      <c r="H45" s="195" t="s">
        <v>980</v>
      </c>
      <c r="J45" s="195"/>
      <c r="L45" s="136"/>
      <c r="M45" s="136"/>
    </row>
    <row r="46" spans="1:13" s="54" customFormat="1" ht="29" x14ac:dyDescent="0.35">
      <c r="A46" s="201" t="s">
        <v>482</v>
      </c>
      <c r="B46" s="193" t="s">
        <v>981</v>
      </c>
      <c r="C46" s="193" t="s">
        <v>982</v>
      </c>
      <c r="D46" s="193" t="s">
        <v>960</v>
      </c>
      <c r="E46" s="207"/>
      <c r="F46" s="193" t="s">
        <v>983</v>
      </c>
      <c r="G46" s="194" t="s">
        <v>960</v>
      </c>
      <c r="H46" s="195" t="s">
        <v>984</v>
      </c>
      <c r="I46" s="203" t="s">
        <v>985</v>
      </c>
      <c r="J46" s="195"/>
      <c r="L46" s="136"/>
      <c r="M46" s="136"/>
    </row>
    <row r="47" spans="1:13" s="54" customFormat="1" x14ac:dyDescent="0.35">
      <c r="A47" s="201" t="s">
        <v>483</v>
      </c>
      <c r="B47" s="193"/>
      <c r="C47" s="193"/>
      <c r="D47" s="193"/>
      <c r="E47" s="207"/>
      <c r="F47" s="193"/>
      <c r="G47" s="194"/>
      <c r="H47" s="195"/>
      <c r="I47" s="203"/>
      <c r="J47" s="195"/>
      <c r="L47" s="136"/>
      <c r="M47" s="136"/>
    </row>
    <row r="48" spans="1:13" s="54" customFormat="1" x14ac:dyDescent="0.35">
      <c r="A48" s="201" t="s">
        <v>986</v>
      </c>
      <c r="B48" s="193"/>
      <c r="C48" s="193"/>
      <c r="D48" s="193"/>
      <c r="E48" s="207"/>
      <c r="F48" s="193"/>
      <c r="G48" s="194"/>
      <c r="H48" s="195"/>
      <c r="I48" s="203"/>
      <c r="J48" s="195" t="s">
        <v>987</v>
      </c>
      <c r="L48" s="136"/>
      <c r="M48" s="136"/>
    </row>
    <row r="49" spans="1:14" s="54" customFormat="1" x14ac:dyDescent="0.35">
      <c r="A49" s="6"/>
      <c r="B49" s="6"/>
      <c r="C49" s="6"/>
      <c r="D49" s="6"/>
      <c r="E49" s="378"/>
      <c r="F49" s="6"/>
      <c r="G49" s="6"/>
      <c r="H49" s="220"/>
      <c r="I49" s="336"/>
      <c r="J49" s="220"/>
      <c r="L49" s="136"/>
      <c r="M49" s="136"/>
    </row>
    <row r="50" spans="1:14" s="54" customFormat="1" x14ac:dyDescent="0.35">
      <c r="A50" s="6"/>
      <c r="B50" s="6"/>
      <c r="C50" s="6"/>
      <c r="D50" s="6"/>
      <c r="E50" s="378"/>
      <c r="F50" s="6"/>
      <c r="G50" s="6"/>
      <c r="H50" s="220"/>
      <c r="I50" s="336"/>
      <c r="J50" s="220"/>
      <c r="L50" s="136"/>
      <c r="M50" s="136"/>
    </row>
    <row r="51" spans="1:14" x14ac:dyDescent="0.35">
      <c r="B51" s="379" t="s">
        <v>988</v>
      </c>
      <c r="C51" s="380"/>
      <c r="D51" s="380"/>
      <c r="E51" s="380"/>
      <c r="F51" s="381"/>
      <c r="G51" s="382"/>
    </row>
    <row r="52" spans="1:14" s="54" customFormat="1" x14ac:dyDescent="0.35">
      <c r="A52" s="85"/>
      <c r="B52" s="9" t="s">
        <v>989</v>
      </c>
      <c r="C52" s="6"/>
      <c r="D52" s="6"/>
      <c r="E52" s="378"/>
      <c r="F52" s="6"/>
      <c r="G52" s="6"/>
      <c r="H52" s="220"/>
      <c r="I52" s="336"/>
      <c r="J52" s="220"/>
      <c r="L52" s="136"/>
      <c r="M52" s="136"/>
    </row>
    <row r="53" spans="1:14" s="54" customFormat="1" x14ac:dyDescent="0.35">
      <c r="A53" s="6"/>
      <c r="B53" s="9" t="s">
        <v>990</v>
      </c>
      <c r="C53" s="6"/>
      <c r="D53" s="6"/>
      <c r="E53" s="378"/>
      <c r="F53" s="6"/>
      <c r="G53" s="6"/>
      <c r="H53" s="220"/>
      <c r="I53" s="336"/>
      <c r="J53" s="220"/>
      <c r="L53" s="136"/>
      <c r="M53" s="136"/>
    </row>
    <row r="54" spans="1:14" s="54" customFormat="1" x14ac:dyDescent="0.35">
      <c r="A54" s="6"/>
      <c r="B54" s="9" t="s">
        <v>991</v>
      </c>
      <c r="C54" s="6"/>
      <c r="D54" s="6"/>
      <c r="E54" s="378"/>
      <c r="F54" s="6"/>
      <c r="G54" s="6"/>
      <c r="H54" s="220"/>
      <c r="I54" s="220"/>
      <c r="J54" s="220"/>
      <c r="L54" s="136"/>
      <c r="M54" s="136"/>
    </row>
    <row r="55" spans="1:14" ht="20.5" customHeight="1" x14ac:dyDescent="0.35">
      <c r="B55" s="38" t="s">
        <v>2</v>
      </c>
      <c r="C55" s="38" t="s">
        <v>992</v>
      </c>
      <c r="D55" s="38" t="s">
        <v>94</v>
      </c>
      <c r="E55" s="38" t="s">
        <v>993</v>
      </c>
      <c r="F55" s="38" t="s">
        <v>994</v>
      </c>
      <c r="G55" s="38" t="s">
        <v>995</v>
      </c>
      <c r="H55" s="136"/>
      <c r="I55" s="86" t="s">
        <v>996</v>
      </c>
      <c r="J55" s="86"/>
      <c r="K55" s="502" t="s">
        <v>772</v>
      </c>
      <c r="L55" s="502"/>
      <c r="M55" s="502"/>
      <c r="N55" s="502"/>
    </row>
    <row r="56" spans="1:14" x14ac:dyDescent="0.35">
      <c r="B56" s="136">
        <v>1</v>
      </c>
      <c r="C56" s="136">
        <v>16</v>
      </c>
      <c r="D56" s="136" t="s">
        <v>173</v>
      </c>
      <c r="E56" s="136">
        <v>182</v>
      </c>
      <c r="F56" s="128">
        <f t="shared" ref="F56:F73" si="0">E56/2</f>
        <v>91</v>
      </c>
      <c r="G56" s="136" t="s">
        <v>931</v>
      </c>
      <c r="H56" s="136"/>
      <c r="I56" s="38" t="s">
        <v>997</v>
      </c>
      <c r="J56" s="38" t="s">
        <v>898</v>
      </c>
      <c r="K56" s="38" t="s">
        <v>95</v>
      </c>
      <c r="L56" s="38" t="s">
        <v>682</v>
      </c>
      <c r="M56" s="38" t="s">
        <v>61</v>
      </c>
      <c r="N56" s="38" t="s">
        <v>101</v>
      </c>
    </row>
    <row r="57" spans="1:14" x14ac:dyDescent="0.35">
      <c r="B57" s="136">
        <v>1</v>
      </c>
      <c r="C57" s="136">
        <v>17</v>
      </c>
      <c r="D57" s="136" t="s">
        <v>175</v>
      </c>
      <c r="E57" s="136">
        <v>197</v>
      </c>
      <c r="F57" s="128">
        <f t="shared" si="0"/>
        <v>98.5</v>
      </c>
      <c r="G57" s="136" t="s">
        <v>931</v>
      </c>
      <c r="H57" s="86"/>
      <c r="I57" s="5">
        <v>45362</v>
      </c>
      <c r="J57" s="136" t="s">
        <v>998</v>
      </c>
      <c r="K57" s="136">
        <v>2590</v>
      </c>
      <c r="L57" s="136">
        <v>20925</v>
      </c>
      <c r="M57" s="136">
        <v>6925</v>
      </c>
      <c r="N57" s="136">
        <v>51756</v>
      </c>
    </row>
    <row r="58" spans="1:14" x14ac:dyDescent="0.35">
      <c r="B58" s="136">
        <v>1</v>
      </c>
      <c r="C58" s="136">
        <v>27</v>
      </c>
      <c r="D58" s="136" t="s">
        <v>433</v>
      </c>
      <c r="E58" s="136">
        <v>186</v>
      </c>
      <c r="F58" s="128">
        <f t="shared" si="0"/>
        <v>93</v>
      </c>
      <c r="G58" s="136" t="s">
        <v>931</v>
      </c>
      <c r="H58" s="136"/>
      <c r="I58" s="383">
        <v>45421</v>
      </c>
      <c r="J58" s="148" t="s">
        <v>998</v>
      </c>
      <c r="K58" s="148">
        <v>3237</v>
      </c>
      <c r="L58" s="148">
        <v>16031</v>
      </c>
      <c r="M58" s="383">
        <v>3065</v>
      </c>
      <c r="N58" s="148">
        <v>39916</v>
      </c>
    </row>
    <row r="59" spans="1:14" x14ac:dyDescent="0.35">
      <c r="B59" s="136">
        <v>1</v>
      </c>
      <c r="C59" s="136">
        <v>39</v>
      </c>
      <c r="D59" s="136" t="s">
        <v>224</v>
      </c>
      <c r="E59" s="136">
        <v>182</v>
      </c>
      <c r="F59" s="128">
        <f t="shared" si="0"/>
        <v>91</v>
      </c>
      <c r="G59" s="136" t="s">
        <v>931</v>
      </c>
      <c r="H59" s="136"/>
      <c r="I59" s="5">
        <v>45362</v>
      </c>
      <c r="J59" s="136" t="s">
        <v>476</v>
      </c>
      <c r="K59" s="136">
        <v>2551</v>
      </c>
      <c r="L59" s="136">
        <v>1639</v>
      </c>
      <c r="M59" s="136">
        <v>6698</v>
      </c>
      <c r="N59" s="136">
        <v>4411</v>
      </c>
    </row>
    <row r="60" spans="1:14" x14ac:dyDescent="0.35">
      <c r="B60" s="136">
        <v>1</v>
      </c>
      <c r="C60" s="136">
        <v>51</v>
      </c>
      <c r="D60" s="136" t="s">
        <v>250</v>
      </c>
      <c r="E60" s="136">
        <v>183</v>
      </c>
      <c r="F60" s="128">
        <f t="shared" si="0"/>
        <v>91.5</v>
      </c>
      <c r="G60" s="136" t="s">
        <v>931</v>
      </c>
      <c r="H60" s="136"/>
      <c r="I60" s="383">
        <v>45421</v>
      </c>
      <c r="J60" s="148" t="s">
        <v>476</v>
      </c>
      <c r="K60" s="148">
        <v>1683</v>
      </c>
      <c r="L60" s="148">
        <v>933</v>
      </c>
      <c r="M60" s="148">
        <v>4012</v>
      </c>
      <c r="N60" s="148">
        <v>3294</v>
      </c>
    </row>
    <row r="61" spans="1:14" x14ac:dyDescent="0.35">
      <c r="B61" s="136">
        <v>1</v>
      </c>
      <c r="C61" s="136">
        <v>63</v>
      </c>
      <c r="D61" s="136" t="s">
        <v>275</v>
      </c>
      <c r="E61" s="136">
        <v>199</v>
      </c>
      <c r="F61" s="128">
        <f t="shared" si="0"/>
        <v>99.5</v>
      </c>
      <c r="G61" s="136" t="s">
        <v>931</v>
      </c>
      <c r="H61" s="136"/>
      <c r="I61" s="5">
        <v>45362</v>
      </c>
      <c r="J61" s="136" t="s">
        <v>482</v>
      </c>
      <c r="K61" s="136">
        <v>437</v>
      </c>
      <c r="L61" s="136">
        <v>1755</v>
      </c>
      <c r="M61" s="5">
        <v>3341</v>
      </c>
      <c r="N61" s="136">
        <v>4787</v>
      </c>
    </row>
    <row r="62" spans="1:14" x14ac:dyDescent="0.35">
      <c r="B62" s="136">
        <v>1</v>
      </c>
      <c r="C62" s="136">
        <v>75</v>
      </c>
      <c r="D62" s="136" t="s">
        <v>298</v>
      </c>
      <c r="E62" s="136">
        <v>176</v>
      </c>
      <c r="F62" s="128">
        <f t="shared" si="0"/>
        <v>88</v>
      </c>
      <c r="G62" s="136" t="s">
        <v>931</v>
      </c>
      <c r="H62" s="136"/>
      <c r="I62" s="383">
        <v>45421</v>
      </c>
      <c r="J62" s="148" t="s">
        <v>482</v>
      </c>
      <c r="K62" s="148">
        <v>335</v>
      </c>
      <c r="L62" s="148">
        <v>1444</v>
      </c>
      <c r="M62" s="148">
        <v>1879</v>
      </c>
      <c r="N62" s="148">
        <v>3568</v>
      </c>
    </row>
    <row r="63" spans="1:14" x14ac:dyDescent="0.35">
      <c r="B63" s="136">
        <v>1</v>
      </c>
      <c r="C63" s="136">
        <v>87</v>
      </c>
      <c r="D63" s="136" t="s">
        <v>309</v>
      </c>
      <c r="E63" s="136">
        <v>189</v>
      </c>
      <c r="F63" s="128">
        <f t="shared" si="0"/>
        <v>94.5</v>
      </c>
      <c r="G63" s="136" t="s">
        <v>931</v>
      </c>
      <c r="H63" s="136"/>
      <c r="I63" s="136"/>
      <c r="J63" s="136"/>
      <c r="K63" s="136"/>
      <c r="N63" s="136"/>
    </row>
    <row r="64" spans="1:14" x14ac:dyDescent="0.35">
      <c r="B64" s="148">
        <v>1</v>
      </c>
      <c r="C64" s="148">
        <v>99</v>
      </c>
      <c r="D64" s="148" t="s">
        <v>441</v>
      </c>
      <c r="E64" s="148">
        <v>190</v>
      </c>
      <c r="F64" s="131">
        <f t="shared" si="0"/>
        <v>95</v>
      </c>
      <c r="G64" s="148" t="s">
        <v>931</v>
      </c>
      <c r="I64" s="483" t="s">
        <v>269</v>
      </c>
      <c r="J64" s="136" t="s">
        <v>999</v>
      </c>
      <c r="K64" s="136">
        <f>AVERAGE(K57:K58)</f>
        <v>2913.5</v>
      </c>
      <c r="L64" s="136">
        <f>AVERAGE(L57:L58)</f>
        <v>18478</v>
      </c>
      <c r="M64" s="136">
        <f>AVERAGE(M57:M58)</f>
        <v>4995</v>
      </c>
      <c r="N64" s="136">
        <f>AVERAGE(N57:N58)</f>
        <v>45836</v>
      </c>
    </row>
    <row r="65" spans="2:14" x14ac:dyDescent="0.35">
      <c r="B65" s="136">
        <v>2</v>
      </c>
      <c r="C65" s="136">
        <v>17</v>
      </c>
      <c r="D65" s="136" t="s">
        <v>173</v>
      </c>
      <c r="E65" s="136">
        <v>176</v>
      </c>
      <c r="F65" s="128">
        <f t="shared" si="0"/>
        <v>88</v>
      </c>
      <c r="G65" s="136" t="s">
        <v>931</v>
      </c>
      <c r="I65" s="483"/>
      <c r="J65" s="5" t="s">
        <v>476</v>
      </c>
      <c r="K65" s="136">
        <f>AVERAGE(K59:K60)</f>
        <v>2117</v>
      </c>
      <c r="L65" s="136">
        <f>AVERAGE(L59:L60)</f>
        <v>1286</v>
      </c>
      <c r="M65" s="136">
        <f>AVERAGE(M59:M60)</f>
        <v>5355</v>
      </c>
      <c r="N65" s="136">
        <f>AVERAGE(N59:N60)</f>
        <v>3852.5</v>
      </c>
    </row>
    <row r="66" spans="2:14" x14ac:dyDescent="0.35">
      <c r="B66" s="136">
        <v>2</v>
      </c>
      <c r="C66" s="136">
        <v>18</v>
      </c>
      <c r="D66" s="136" t="s">
        <v>175</v>
      </c>
      <c r="E66" s="136">
        <v>179</v>
      </c>
      <c r="F66" s="128">
        <f t="shared" si="0"/>
        <v>89.5</v>
      </c>
      <c r="G66" s="136" t="s">
        <v>931</v>
      </c>
      <c r="I66" s="483"/>
      <c r="J66" s="136" t="s">
        <v>482</v>
      </c>
      <c r="K66" s="136">
        <f>AVERAGE(K61:K62)</f>
        <v>386</v>
      </c>
      <c r="L66" s="136">
        <f>AVERAGE(L61:L62)</f>
        <v>1599.5</v>
      </c>
      <c r="M66" s="136">
        <f>AVERAGE(M61:M62)</f>
        <v>2610</v>
      </c>
      <c r="N66" s="136">
        <f>AVERAGE(N61:N62)</f>
        <v>4177.5</v>
      </c>
    </row>
    <row r="67" spans="2:14" x14ac:dyDescent="0.35">
      <c r="B67" s="136">
        <v>2</v>
      </c>
      <c r="C67" s="136">
        <v>28</v>
      </c>
      <c r="D67" s="136" t="s">
        <v>433</v>
      </c>
      <c r="E67" s="136">
        <v>175</v>
      </c>
      <c r="F67" s="128">
        <f t="shared" si="0"/>
        <v>87.5</v>
      </c>
      <c r="G67" s="136" t="s">
        <v>931</v>
      </c>
      <c r="I67" s="86"/>
      <c r="J67" s="136"/>
      <c r="K67" s="136"/>
      <c r="L67"/>
      <c r="N67" s="136"/>
    </row>
    <row r="68" spans="2:14" x14ac:dyDescent="0.35">
      <c r="B68" s="136">
        <v>2</v>
      </c>
      <c r="C68" s="136">
        <v>40</v>
      </c>
      <c r="D68" s="136" t="s">
        <v>224</v>
      </c>
      <c r="E68" s="136">
        <v>163</v>
      </c>
      <c r="F68" s="128">
        <f t="shared" si="0"/>
        <v>81.5</v>
      </c>
      <c r="G68" s="136" t="s">
        <v>931</v>
      </c>
      <c r="I68" s="136"/>
      <c r="J68" s="136"/>
      <c r="K68" s="142">
        <f>K64/AVERAGE(K65:K66)</f>
        <v>2.3280063923292049</v>
      </c>
      <c r="L68" s="142">
        <f>L64/AVERAGE(L65:L66)</f>
        <v>12.807485704383989</v>
      </c>
      <c r="M68" s="142">
        <f>M64/AVERAGE(M65:M66)</f>
        <v>1.2542372881355932</v>
      </c>
      <c r="N68" s="142">
        <f>N64/AVERAGE(N65:N66)</f>
        <v>11.416189290161894</v>
      </c>
    </row>
    <row r="69" spans="2:14" x14ac:dyDescent="0.35">
      <c r="B69" s="136">
        <v>2</v>
      </c>
      <c r="C69" s="136">
        <v>52</v>
      </c>
      <c r="D69" s="136" t="s">
        <v>250</v>
      </c>
      <c r="E69" s="136">
        <v>156</v>
      </c>
      <c r="F69" s="128">
        <f t="shared" si="0"/>
        <v>78</v>
      </c>
      <c r="G69" s="136" t="s">
        <v>931</v>
      </c>
    </row>
    <row r="70" spans="2:14" x14ac:dyDescent="0.35">
      <c r="B70" s="136">
        <v>2</v>
      </c>
      <c r="C70" s="136">
        <v>64</v>
      </c>
      <c r="D70" s="136" t="s">
        <v>275</v>
      </c>
      <c r="E70" s="136">
        <v>165</v>
      </c>
      <c r="F70" s="128">
        <f t="shared" si="0"/>
        <v>82.5</v>
      </c>
      <c r="G70" s="136" t="s">
        <v>931</v>
      </c>
    </row>
    <row r="71" spans="2:14" x14ac:dyDescent="0.35">
      <c r="B71" s="136">
        <v>2</v>
      </c>
      <c r="C71" s="136">
        <v>78</v>
      </c>
      <c r="D71" s="136" t="s">
        <v>298</v>
      </c>
      <c r="E71" s="136">
        <v>195</v>
      </c>
      <c r="F71" s="128">
        <f t="shared" si="0"/>
        <v>97.5</v>
      </c>
      <c r="G71" s="136" t="s">
        <v>931</v>
      </c>
    </row>
    <row r="72" spans="2:14" x14ac:dyDescent="0.35">
      <c r="B72" s="136">
        <v>2</v>
      </c>
      <c r="C72" s="136">
        <v>88</v>
      </c>
      <c r="D72" s="136" t="s">
        <v>309</v>
      </c>
      <c r="E72" s="136">
        <v>280</v>
      </c>
      <c r="F72" s="128">
        <f t="shared" si="0"/>
        <v>140</v>
      </c>
      <c r="G72" s="136" t="s">
        <v>1000</v>
      </c>
    </row>
    <row r="73" spans="2:14" x14ac:dyDescent="0.35">
      <c r="B73" s="148">
        <v>2</v>
      </c>
      <c r="C73" s="148">
        <v>97</v>
      </c>
      <c r="D73" s="148" t="s">
        <v>441</v>
      </c>
      <c r="E73" s="148">
        <v>292</v>
      </c>
      <c r="F73" s="131">
        <f t="shared" si="0"/>
        <v>146</v>
      </c>
      <c r="G73" s="148" t="s">
        <v>1000</v>
      </c>
    </row>
  </sheetData>
  <mergeCells count="4">
    <mergeCell ref="A1:A2"/>
    <mergeCell ref="B1:H1"/>
    <mergeCell ref="K55:N55"/>
    <mergeCell ref="I64:I66"/>
  </mergeCells>
  <conditionalFormatting sqref="C74 F68:F71 H58:H61">
    <cfRule type="cellIs" dxfId="96" priority="9" operator="greaterThan">
      <formula>150</formula>
    </cfRule>
  </conditionalFormatting>
  <conditionalFormatting sqref="B49:J54">
    <cfRule type="containsText" dxfId="95" priority="8" operator="containsText" text="No data">
      <formula>NOT(ISERROR(SEARCH("No data",B49)))</formula>
    </cfRule>
  </conditionalFormatting>
  <conditionalFormatting sqref="B49:J54">
    <cfRule type="containsText" dxfId="94" priority="7" operator="containsText" text="&gt;1/2MRL">
      <formula>NOT(ISERROR(SEARCH("&gt;1/2MRL",B49)))</formula>
    </cfRule>
  </conditionalFormatting>
  <conditionalFormatting sqref="B3:J28 B38:J48 D29:J31 D34:J37 D32:D33 F32:J33">
    <cfRule type="containsText" dxfId="93" priority="3" operator="containsText" text="low">
      <formula>NOT(ISERROR(SEARCH("low",B3)))</formula>
    </cfRule>
    <cfRule type="containsText" dxfId="92" priority="4" operator="containsText" text="high">
      <formula>NOT(ISERROR(SEARCH("high",B3)))</formula>
    </cfRule>
    <cfRule type="containsText" dxfId="91" priority="5" operator="containsText" text="no data">
      <formula>NOT(ISERROR(SEARCH("no data",B3)))</formula>
    </cfRule>
    <cfRule type="containsText" dxfId="90" priority="6" operator="containsText" text="mrl">
      <formula>NOT(ISERROR(SEARCH("mrl",B3)))</formula>
    </cfRule>
  </conditionalFormatting>
  <conditionalFormatting sqref="F56:F73">
    <cfRule type="cellIs" dxfId="89" priority="1" operator="lessThan">
      <formula>101</formula>
    </cfRule>
    <cfRule type="cellIs" dxfId="88" priority="2" operator="greaterThan">
      <formula>100</formula>
    </cfRule>
  </conditionalFormatting>
  <pageMargins left="0.7" right="0.7" top="0.75" bottom="0.75" header="0.3" footer="0.3"/>
  <pageSetup paperSize="11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98C5-FF4E-462C-B2E6-97A8C3C485FF}">
  <dimension ref="A1:H276"/>
  <sheetViews>
    <sheetView workbookViewId="0">
      <selection activeCell="D268" sqref="D268"/>
    </sheetView>
  </sheetViews>
  <sheetFormatPr defaultRowHeight="14.5" x14ac:dyDescent="0.35"/>
  <cols>
    <col min="1" max="1" width="11.6328125" style="136" customWidth="1"/>
    <col min="2" max="2" width="30.26953125" bestFit="1" customWidth="1"/>
    <col min="3" max="3" width="17" style="136" customWidth="1"/>
    <col min="4" max="4" width="46.26953125" style="136" bestFit="1" customWidth="1"/>
    <col min="5" max="5" width="10.1796875" style="136" customWidth="1"/>
    <col min="6" max="6" width="9.54296875" style="136" customWidth="1"/>
    <col min="7" max="7" width="9.453125" bestFit="1" customWidth="1"/>
    <col min="8" max="8" width="22.453125" bestFit="1" customWidth="1"/>
  </cols>
  <sheetData>
    <row r="1" spans="1:8" ht="29" x14ac:dyDescent="0.35">
      <c r="A1" s="183" t="s">
        <v>335</v>
      </c>
      <c r="B1" s="38" t="s">
        <v>94</v>
      </c>
      <c r="C1" s="38" t="s">
        <v>3</v>
      </c>
      <c r="D1" s="38" t="s">
        <v>1001</v>
      </c>
      <c r="H1" s="184"/>
    </row>
    <row r="2" spans="1:8" x14ac:dyDescent="0.35">
      <c r="A2" s="136">
        <v>1</v>
      </c>
      <c r="B2" s="451" t="s">
        <v>2253</v>
      </c>
      <c r="C2" s="5">
        <v>45393</v>
      </c>
      <c r="D2" s="136" t="s">
        <v>1002</v>
      </c>
      <c r="F2" s="186" t="s">
        <v>914</v>
      </c>
      <c r="H2" s="61">
        <f>COUNTIF(B2:B275,"**")</f>
        <v>274</v>
      </c>
    </row>
    <row r="3" spans="1:8" x14ac:dyDescent="0.35">
      <c r="A3" s="136">
        <v>1</v>
      </c>
      <c r="B3" s="451" t="s">
        <v>2254</v>
      </c>
      <c r="C3" s="5">
        <v>45393</v>
      </c>
      <c r="F3" s="186" t="s">
        <v>1003</v>
      </c>
      <c r="G3" s="185"/>
      <c r="H3" s="61">
        <f>COUNTIF(D2:D275,"**")</f>
        <v>13</v>
      </c>
    </row>
    <row r="4" spans="1:8" x14ac:dyDescent="0.35">
      <c r="A4" s="136">
        <v>1</v>
      </c>
      <c r="B4" s="451" t="s">
        <v>2255</v>
      </c>
      <c r="C4" s="5">
        <v>45393</v>
      </c>
      <c r="F4" s="61"/>
      <c r="G4" s="185"/>
      <c r="H4" s="384">
        <f>H3/H2</f>
        <v>4.7445255474452552E-2</v>
      </c>
    </row>
    <row r="5" spans="1:8" ht="15" thickBot="1" x14ac:dyDescent="0.4">
      <c r="A5" s="136">
        <v>1</v>
      </c>
      <c r="B5" s="451" t="s">
        <v>2256</v>
      </c>
      <c r="C5" s="5">
        <v>45393</v>
      </c>
      <c r="F5" s="61"/>
      <c r="G5" s="185"/>
    </row>
    <row r="6" spans="1:8" x14ac:dyDescent="0.35">
      <c r="A6" s="136">
        <v>1</v>
      </c>
      <c r="B6" s="451" t="s">
        <v>2257</v>
      </c>
      <c r="C6" s="5">
        <v>45393</v>
      </c>
      <c r="F6" s="511" t="s">
        <v>1004</v>
      </c>
      <c r="G6" s="512"/>
      <c r="H6" s="513"/>
    </row>
    <row r="7" spans="1:8" ht="15" thickBot="1" x14ac:dyDescent="0.4">
      <c r="A7" s="136">
        <v>1</v>
      </c>
      <c r="B7" s="451" t="s">
        <v>2258</v>
      </c>
      <c r="C7" s="5">
        <v>45393</v>
      </c>
      <c r="F7" s="385" t="s">
        <v>1005</v>
      </c>
      <c r="G7" s="386"/>
      <c r="H7" s="387"/>
    </row>
    <row r="8" spans="1:8" x14ac:dyDescent="0.35">
      <c r="A8" s="136">
        <v>1</v>
      </c>
      <c r="B8" s="451" t="s">
        <v>2259</v>
      </c>
      <c r="C8" s="5">
        <v>45393</v>
      </c>
      <c r="F8" s="61"/>
      <c r="G8" s="185"/>
    </row>
    <row r="9" spans="1:8" x14ac:dyDescent="0.35">
      <c r="A9" s="136">
        <v>1</v>
      </c>
      <c r="B9" s="451" t="s">
        <v>2260</v>
      </c>
      <c r="C9" s="5">
        <v>45393</v>
      </c>
      <c r="F9" s="61"/>
    </row>
    <row r="10" spans="1:8" x14ac:dyDescent="0.35">
      <c r="A10" s="136">
        <v>1</v>
      </c>
      <c r="B10" s="451" t="s">
        <v>2261</v>
      </c>
      <c r="C10" s="5">
        <v>45393</v>
      </c>
      <c r="F10" s="61"/>
    </row>
    <row r="11" spans="1:8" x14ac:dyDescent="0.35">
      <c r="A11" s="136">
        <v>1</v>
      </c>
      <c r="B11" s="451" t="s">
        <v>2262</v>
      </c>
      <c r="C11" s="5">
        <v>45393</v>
      </c>
      <c r="F11" s="61"/>
    </row>
    <row r="12" spans="1:8" x14ac:dyDescent="0.35">
      <c r="A12" s="136">
        <v>1</v>
      </c>
      <c r="B12" s="451" t="s">
        <v>2263</v>
      </c>
      <c r="C12" s="5">
        <v>45393</v>
      </c>
      <c r="F12" s="61"/>
    </row>
    <row r="13" spans="1:8" x14ac:dyDescent="0.35">
      <c r="A13" s="136">
        <v>1</v>
      </c>
      <c r="B13" s="451" t="s">
        <v>2264</v>
      </c>
      <c r="C13" s="5">
        <v>45393</v>
      </c>
      <c r="F13" s="61"/>
    </row>
    <row r="14" spans="1:8" x14ac:dyDescent="0.35">
      <c r="A14" s="136">
        <v>1</v>
      </c>
      <c r="B14" s="451" t="s">
        <v>2265</v>
      </c>
      <c r="C14" s="5">
        <v>45393</v>
      </c>
      <c r="F14"/>
    </row>
    <row r="15" spans="1:8" x14ac:dyDescent="0.35">
      <c r="A15" s="136">
        <v>1</v>
      </c>
      <c r="B15" s="451" t="s">
        <v>2266</v>
      </c>
      <c r="C15" s="5">
        <v>45393</v>
      </c>
      <c r="F15"/>
    </row>
    <row r="16" spans="1:8" x14ac:dyDescent="0.35">
      <c r="A16" s="136">
        <v>1</v>
      </c>
      <c r="B16" s="451" t="s">
        <v>2267</v>
      </c>
      <c r="C16" s="5">
        <v>45393</v>
      </c>
      <c r="F16"/>
    </row>
    <row r="17" spans="1:8" x14ac:dyDescent="0.35">
      <c r="A17" s="136">
        <v>1</v>
      </c>
      <c r="B17" s="451" t="s">
        <v>2268</v>
      </c>
      <c r="C17" s="5">
        <v>45393</v>
      </c>
      <c r="F17"/>
      <c r="H17" s="5"/>
    </row>
    <row r="18" spans="1:8" x14ac:dyDescent="0.35">
      <c r="A18" s="136">
        <v>1</v>
      </c>
      <c r="B18" s="451" t="s">
        <v>2269</v>
      </c>
      <c r="C18" s="5">
        <v>45393</v>
      </c>
      <c r="F18"/>
      <c r="H18" s="5"/>
    </row>
    <row r="19" spans="1:8" x14ac:dyDescent="0.35">
      <c r="A19" s="136">
        <v>1</v>
      </c>
      <c r="B19" s="451" t="s">
        <v>2270</v>
      </c>
      <c r="C19" s="5">
        <v>45393</v>
      </c>
      <c r="F19"/>
      <c r="H19" s="5"/>
    </row>
    <row r="20" spans="1:8" x14ac:dyDescent="0.35">
      <c r="A20" s="136">
        <v>1</v>
      </c>
      <c r="B20" s="451" t="s">
        <v>2271</v>
      </c>
      <c r="C20" s="5">
        <v>45393</v>
      </c>
      <c r="F20"/>
      <c r="H20" s="5"/>
    </row>
    <row r="21" spans="1:8" x14ac:dyDescent="0.35">
      <c r="A21" s="136">
        <v>1</v>
      </c>
      <c r="B21" s="451" t="s">
        <v>2272</v>
      </c>
      <c r="C21" s="5">
        <v>45393</v>
      </c>
      <c r="F21"/>
      <c r="H21" s="5"/>
    </row>
    <row r="22" spans="1:8" x14ac:dyDescent="0.35">
      <c r="A22" s="136">
        <v>1</v>
      </c>
      <c r="B22" s="451" t="s">
        <v>2273</v>
      </c>
      <c r="C22" s="5">
        <v>45393</v>
      </c>
      <c r="F22"/>
      <c r="H22" s="5"/>
    </row>
    <row r="23" spans="1:8" x14ac:dyDescent="0.35">
      <c r="A23" s="136">
        <v>1</v>
      </c>
      <c r="B23" s="451" t="s">
        <v>2274</v>
      </c>
      <c r="C23" s="5">
        <v>45393</v>
      </c>
      <c r="F23"/>
      <c r="H23" s="136"/>
    </row>
    <row r="24" spans="1:8" x14ac:dyDescent="0.35">
      <c r="A24" s="136">
        <v>1</v>
      </c>
      <c r="B24" s="451" t="s">
        <v>2275</v>
      </c>
      <c r="C24" s="5">
        <v>45393</v>
      </c>
      <c r="F24"/>
      <c r="H24" s="5"/>
    </row>
    <row r="25" spans="1:8" x14ac:dyDescent="0.35">
      <c r="A25" s="136">
        <v>1</v>
      </c>
      <c r="B25" s="451" t="s">
        <v>2276</v>
      </c>
      <c r="C25" s="5">
        <v>45393</v>
      </c>
      <c r="F25"/>
      <c r="H25" s="136"/>
    </row>
    <row r="26" spans="1:8" x14ac:dyDescent="0.35">
      <c r="A26" s="136">
        <v>1</v>
      </c>
      <c r="B26" s="451" t="s">
        <v>2277</v>
      </c>
      <c r="C26" s="5">
        <v>45393</v>
      </c>
      <c r="F26"/>
      <c r="H26" s="136"/>
    </row>
    <row r="27" spans="1:8" x14ac:dyDescent="0.35">
      <c r="A27" s="136">
        <v>1</v>
      </c>
      <c r="B27" s="451" t="s">
        <v>2278</v>
      </c>
      <c r="C27" s="5">
        <v>45393</v>
      </c>
      <c r="F27"/>
      <c r="H27" s="136"/>
    </row>
    <row r="28" spans="1:8" x14ac:dyDescent="0.35">
      <c r="A28" s="136">
        <v>1</v>
      </c>
      <c r="B28" s="451" t="s">
        <v>2279</v>
      </c>
      <c r="C28" s="5">
        <v>45393</v>
      </c>
      <c r="F28"/>
      <c r="H28" s="5"/>
    </row>
    <row r="29" spans="1:8" x14ac:dyDescent="0.35">
      <c r="A29" s="136">
        <v>1</v>
      </c>
      <c r="B29" s="451" t="s">
        <v>2280</v>
      </c>
      <c r="C29" s="5">
        <v>45393</v>
      </c>
      <c r="F29"/>
      <c r="H29" s="5"/>
    </row>
    <row r="30" spans="1:8" x14ac:dyDescent="0.35">
      <c r="A30" s="136">
        <v>1</v>
      </c>
      <c r="B30" s="451" t="s">
        <v>2281</v>
      </c>
      <c r="C30" s="5">
        <v>45393</v>
      </c>
      <c r="F30"/>
      <c r="H30" s="5"/>
    </row>
    <row r="31" spans="1:8" x14ac:dyDescent="0.35">
      <c r="A31" s="136">
        <v>1</v>
      </c>
      <c r="B31" s="451" t="s">
        <v>2282</v>
      </c>
      <c r="C31" s="5">
        <v>45393</v>
      </c>
      <c r="F31"/>
      <c r="H31" s="5"/>
    </row>
    <row r="32" spans="1:8" x14ac:dyDescent="0.35">
      <c r="A32" s="136">
        <v>1</v>
      </c>
      <c r="B32" s="451" t="s">
        <v>2283</v>
      </c>
      <c r="C32" s="5">
        <v>45393</v>
      </c>
      <c r="F32"/>
      <c r="H32" s="5"/>
    </row>
    <row r="33" spans="1:6" x14ac:dyDescent="0.35">
      <c r="A33" s="136">
        <v>1</v>
      </c>
      <c r="B33" s="451" t="s">
        <v>2284</v>
      </c>
      <c r="C33" s="5">
        <v>45393</v>
      </c>
      <c r="F33"/>
    </row>
    <row r="34" spans="1:6" x14ac:dyDescent="0.35">
      <c r="A34" s="136">
        <v>1</v>
      </c>
      <c r="B34" s="451" t="s">
        <v>2285</v>
      </c>
      <c r="C34" s="5">
        <v>45393</v>
      </c>
      <c r="F34"/>
    </row>
    <row r="35" spans="1:6" x14ac:dyDescent="0.35">
      <c r="A35" s="136">
        <v>1</v>
      </c>
      <c r="B35" s="451" t="s">
        <v>2286</v>
      </c>
      <c r="C35" s="5">
        <v>45393</v>
      </c>
      <c r="E35"/>
      <c r="F35"/>
    </row>
    <row r="36" spans="1:6" x14ac:dyDescent="0.35">
      <c r="A36" s="136">
        <v>1</v>
      </c>
      <c r="B36" s="451" t="s">
        <v>2287</v>
      </c>
      <c r="C36" s="5">
        <v>45393</v>
      </c>
      <c r="E36"/>
      <c r="F36"/>
    </row>
    <row r="37" spans="1:6" x14ac:dyDescent="0.35">
      <c r="A37" s="136">
        <v>1</v>
      </c>
      <c r="B37" s="451" t="s">
        <v>1006</v>
      </c>
      <c r="C37" s="5">
        <v>45398</v>
      </c>
      <c r="E37"/>
      <c r="F37"/>
    </row>
    <row r="38" spans="1:6" x14ac:dyDescent="0.35">
      <c r="A38" s="136">
        <v>1</v>
      </c>
      <c r="B38" s="451" t="s">
        <v>1007</v>
      </c>
      <c r="C38" s="5">
        <v>45398</v>
      </c>
      <c r="D38" s="136" t="s">
        <v>1008</v>
      </c>
      <c r="E38"/>
      <c r="F38"/>
    </row>
    <row r="39" spans="1:6" x14ac:dyDescent="0.35">
      <c r="A39" s="136">
        <v>1</v>
      </c>
      <c r="B39" s="451" t="s">
        <v>1009</v>
      </c>
      <c r="C39" s="5">
        <v>45398</v>
      </c>
      <c r="E39"/>
      <c r="F39"/>
    </row>
    <row r="40" spans="1:6" x14ac:dyDescent="0.35">
      <c r="A40" s="136">
        <v>1</v>
      </c>
      <c r="B40" s="451" t="s">
        <v>1010</v>
      </c>
      <c r="C40" s="5">
        <v>45398</v>
      </c>
      <c r="E40"/>
      <c r="F40"/>
    </row>
    <row r="41" spans="1:6" x14ac:dyDescent="0.35">
      <c r="A41" s="136">
        <v>1</v>
      </c>
      <c r="B41" s="451" t="s">
        <v>1011</v>
      </c>
      <c r="C41" s="5">
        <v>45398</v>
      </c>
      <c r="E41"/>
      <c r="F41"/>
    </row>
    <row r="42" spans="1:6" x14ac:dyDescent="0.35">
      <c r="A42" s="136">
        <v>1</v>
      </c>
      <c r="B42" s="451" t="s">
        <v>1012</v>
      </c>
      <c r="C42" s="5">
        <v>45398</v>
      </c>
      <c r="E42"/>
      <c r="F42"/>
    </row>
    <row r="43" spans="1:6" x14ac:dyDescent="0.35">
      <c r="A43" s="136">
        <v>1</v>
      </c>
      <c r="B43" s="451" t="s">
        <v>1013</v>
      </c>
      <c r="C43" s="5">
        <v>45398</v>
      </c>
      <c r="F43"/>
    </row>
    <row r="44" spans="1:6" x14ac:dyDescent="0.35">
      <c r="A44" s="136">
        <v>1</v>
      </c>
      <c r="B44" s="451" t="s">
        <v>1014</v>
      </c>
      <c r="C44" s="5">
        <v>45398</v>
      </c>
      <c r="F44"/>
    </row>
    <row r="45" spans="1:6" x14ac:dyDescent="0.35">
      <c r="A45" s="136">
        <v>1</v>
      </c>
      <c r="B45" s="451" t="s">
        <v>1015</v>
      </c>
      <c r="C45" s="5">
        <v>45398</v>
      </c>
      <c r="F45"/>
    </row>
    <row r="46" spans="1:6" x14ac:dyDescent="0.35">
      <c r="A46" s="136">
        <v>1</v>
      </c>
      <c r="B46" s="451" t="s">
        <v>1016</v>
      </c>
      <c r="C46" s="5">
        <v>45398</v>
      </c>
      <c r="F46"/>
    </row>
    <row r="47" spans="1:6" x14ac:dyDescent="0.35">
      <c r="A47" s="136">
        <v>1</v>
      </c>
      <c r="B47" s="451" t="s">
        <v>1017</v>
      </c>
      <c r="C47" s="5">
        <v>45398</v>
      </c>
      <c r="F47"/>
    </row>
    <row r="48" spans="1:6" x14ac:dyDescent="0.35">
      <c r="A48" s="136">
        <v>1</v>
      </c>
      <c r="B48" s="451" t="s">
        <v>1018</v>
      </c>
      <c r="C48" s="5">
        <v>45398</v>
      </c>
      <c r="F48"/>
    </row>
    <row r="49" spans="1:6" x14ac:dyDescent="0.35">
      <c r="A49" s="136">
        <v>1</v>
      </c>
      <c r="B49" s="454" t="s">
        <v>1019</v>
      </c>
      <c r="C49" s="29">
        <v>45393</v>
      </c>
      <c r="F49"/>
    </row>
    <row r="50" spans="1:6" x14ac:dyDescent="0.35">
      <c r="A50" s="136">
        <v>1</v>
      </c>
      <c r="B50" s="451" t="s">
        <v>1020</v>
      </c>
      <c r="C50" s="5">
        <v>45398</v>
      </c>
      <c r="F50"/>
    </row>
    <row r="51" spans="1:6" x14ac:dyDescent="0.35">
      <c r="A51" s="136">
        <v>1</v>
      </c>
      <c r="B51" s="451" t="s">
        <v>1021</v>
      </c>
      <c r="C51" s="5">
        <v>45398</v>
      </c>
      <c r="F51"/>
    </row>
    <row r="52" spans="1:6" x14ac:dyDescent="0.35">
      <c r="A52" s="136">
        <v>1</v>
      </c>
      <c r="B52" s="451" t="s">
        <v>1022</v>
      </c>
      <c r="C52" s="5">
        <v>45398</v>
      </c>
      <c r="F52"/>
    </row>
    <row r="53" spans="1:6" x14ac:dyDescent="0.35">
      <c r="A53" s="136">
        <v>2</v>
      </c>
      <c r="B53" s="454" t="s">
        <v>1023</v>
      </c>
      <c r="C53" s="29">
        <v>45362</v>
      </c>
      <c r="F53"/>
    </row>
    <row r="54" spans="1:6" x14ac:dyDescent="0.35">
      <c r="A54" s="136">
        <v>2</v>
      </c>
      <c r="B54" s="451" t="s">
        <v>2288</v>
      </c>
      <c r="C54" s="5">
        <v>45352</v>
      </c>
      <c r="F54"/>
    </row>
    <row r="55" spans="1:6" x14ac:dyDescent="0.35">
      <c r="A55" s="136">
        <v>2</v>
      </c>
      <c r="B55" s="451" t="s">
        <v>2289</v>
      </c>
      <c r="C55" s="5">
        <v>45352</v>
      </c>
      <c r="F55"/>
    </row>
    <row r="56" spans="1:6" x14ac:dyDescent="0.35">
      <c r="A56" s="136">
        <v>2</v>
      </c>
      <c r="B56" s="455" t="s">
        <v>1024</v>
      </c>
      <c r="C56" s="5">
        <v>45436</v>
      </c>
      <c r="F56"/>
    </row>
    <row r="57" spans="1:6" x14ac:dyDescent="0.35">
      <c r="A57" s="136">
        <v>2</v>
      </c>
      <c r="B57" s="455" t="s">
        <v>1025</v>
      </c>
      <c r="C57" s="5">
        <v>45436</v>
      </c>
      <c r="F57"/>
    </row>
    <row r="58" spans="1:6" x14ac:dyDescent="0.35">
      <c r="A58" s="136">
        <v>2</v>
      </c>
      <c r="B58" s="455" t="s">
        <v>1026</v>
      </c>
      <c r="C58" s="5">
        <v>45436</v>
      </c>
      <c r="F58"/>
    </row>
    <row r="59" spans="1:6" x14ac:dyDescent="0.35">
      <c r="A59" s="136">
        <v>2</v>
      </c>
      <c r="B59" s="455" t="s">
        <v>1027</v>
      </c>
      <c r="C59" s="5">
        <v>45379</v>
      </c>
      <c r="F59"/>
    </row>
    <row r="60" spans="1:6" x14ac:dyDescent="0.35">
      <c r="A60" s="136">
        <v>2</v>
      </c>
      <c r="B60" s="455" t="s">
        <v>1028</v>
      </c>
      <c r="C60" s="5">
        <v>45379</v>
      </c>
      <c r="F60"/>
    </row>
    <row r="61" spans="1:6" x14ac:dyDescent="0.35">
      <c r="A61" s="136">
        <v>2</v>
      </c>
      <c r="B61" s="455" t="s">
        <v>1029</v>
      </c>
      <c r="C61" s="5">
        <v>45379</v>
      </c>
      <c r="F61"/>
    </row>
    <row r="62" spans="1:6" x14ac:dyDescent="0.35">
      <c r="A62" s="136">
        <v>2</v>
      </c>
      <c r="B62" s="455" t="s">
        <v>1030</v>
      </c>
      <c r="C62" s="5">
        <v>45379</v>
      </c>
      <c r="F62"/>
    </row>
    <row r="63" spans="1:6" x14ac:dyDescent="0.35">
      <c r="A63" s="136">
        <v>2</v>
      </c>
      <c r="B63" s="455" t="s">
        <v>1031</v>
      </c>
      <c r="C63" s="5">
        <v>45379</v>
      </c>
      <c r="F63"/>
    </row>
    <row r="64" spans="1:6" x14ac:dyDescent="0.35">
      <c r="A64" s="136">
        <v>2</v>
      </c>
      <c r="B64" s="454" t="s">
        <v>1032</v>
      </c>
      <c r="C64" s="29">
        <v>45393</v>
      </c>
      <c r="D64" s="136" t="s">
        <v>1033</v>
      </c>
      <c r="F64"/>
    </row>
    <row r="65" spans="1:7" x14ac:dyDescent="0.35">
      <c r="A65" s="136">
        <v>2</v>
      </c>
      <c r="B65" s="455" t="s">
        <v>1034</v>
      </c>
      <c r="C65" s="5">
        <v>45379</v>
      </c>
      <c r="F65"/>
    </row>
    <row r="66" spans="1:7" x14ac:dyDescent="0.35">
      <c r="A66" s="136">
        <v>2</v>
      </c>
      <c r="B66" s="455" t="s">
        <v>1035</v>
      </c>
      <c r="C66" s="5">
        <v>45379</v>
      </c>
      <c r="F66"/>
    </row>
    <row r="67" spans="1:7" x14ac:dyDescent="0.35">
      <c r="A67" s="136">
        <v>2</v>
      </c>
      <c r="B67" s="455" t="s">
        <v>1036</v>
      </c>
      <c r="C67" s="5">
        <v>45398</v>
      </c>
      <c r="D67" s="136" t="s">
        <v>1037</v>
      </c>
      <c r="F67"/>
    </row>
    <row r="68" spans="1:7" x14ac:dyDescent="0.35">
      <c r="A68" s="136">
        <v>2</v>
      </c>
      <c r="B68" s="455" t="s">
        <v>1038</v>
      </c>
      <c r="C68" s="5">
        <v>45398</v>
      </c>
      <c r="F68"/>
    </row>
    <row r="69" spans="1:7" x14ac:dyDescent="0.35">
      <c r="A69" s="136">
        <v>2</v>
      </c>
      <c r="B69" s="451" t="s">
        <v>1039</v>
      </c>
      <c r="C69" s="5">
        <v>45379</v>
      </c>
      <c r="F69"/>
    </row>
    <row r="70" spans="1:7" x14ac:dyDescent="0.35">
      <c r="A70" s="136">
        <v>2</v>
      </c>
      <c r="B70" s="451" t="s">
        <v>1040</v>
      </c>
      <c r="C70" s="5">
        <v>45379</v>
      </c>
      <c r="F70"/>
    </row>
    <row r="71" spans="1:7" x14ac:dyDescent="0.35">
      <c r="A71" s="136">
        <v>2</v>
      </c>
      <c r="B71" s="454" t="s">
        <v>1041</v>
      </c>
      <c r="C71" s="29">
        <v>45393</v>
      </c>
      <c r="F71"/>
    </row>
    <row r="72" spans="1:7" x14ac:dyDescent="0.35">
      <c r="A72" s="136">
        <v>2</v>
      </c>
      <c r="B72" s="451" t="s">
        <v>1042</v>
      </c>
      <c r="C72" s="5">
        <v>45379</v>
      </c>
      <c r="F72"/>
    </row>
    <row r="73" spans="1:7" x14ac:dyDescent="0.35">
      <c r="A73" s="136">
        <v>2</v>
      </c>
      <c r="B73" s="451" t="s">
        <v>1043</v>
      </c>
      <c r="C73" s="5">
        <v>45436</v>
      </c>
      <c r="D73" s="5"/>
      <c r="F73"/>
    </row>
    <row r="74" spans="1:7" x14ac:dyDescent="0.35">
      <c r="A74" s="136">
        <v>2</v>
      </c>
      <c r="B74" s="451" t="s">
        <v>1044</v>
      </c>
      <c r="C74" s="5">
        <v>45436</v>
      </c>
      <c r="D74" s="5"/>
      <c r="F74"/>
    </row>
    <row r="75" spans="1:7" x14ac:dyDescent="0.35">
      <c r="A75" s="136">
        <v>2</v>
      </c>
      <c r="B75" s="451" t="s">
        <v>1045</v>
      </c>
      <c r="C75" s="5">
        <v>45436</v>
      </c>
      <c r="D75" s="5"/>
      <c r="F75" s="144"/>
    </row>
    <row r="76" spans="1:7" x14ac:dyDescent="0.35">
      <c r="A76" s="136">
        <v>2</v>
      </c>
      <c r="B76" s="451" t="s">
        <v>1046</v>
      </c>
      <c r="C76" s="5">
        <v>45379</v>
      </c>
      <c r="F76"/>
    </row>
    <row r="77" spans="1:7" x14ac:dyDescent="0.35">
      <c r="A77" s="136">
        <v>2</v>
      </c>
      <c r="B77" s="451" t="s">
        <v>1047</v>
      </c>
      <c r="C77" s="5">
        <v>45379</v>
      </c>
      <c r="F77"/>
    </row>
    <row r="78" spans="1:7" x14ac:dyDescent="0.35">
      <c r="A78" s="136">
        <v>2</v>
      </c>
      <c r="B78" s="451" t="s">
        <v>1048</v>
      </c>
      <c r="C78" s="5">
        <v>45379</v>
      </c>
      <c r="F78"/>
    </row>
    <row r="79" spans="1:7" x14ac:dyDescent="0.35">
      <c r="A79" s="136">
        <v>2</v>
      </c>
      <c r="B79" s="451" t="s">
        <v>1049</v>
      </c>
      <c r="C79" s="5">
        <v>45379</v>
      </c>
      <c r="F79"/>
    </row>
    <row r="80" spans="1:7" x14ac:dyDescent="0.35">
      <c r="A80" s="136">
        <v>2</v>
      </c>
      <c r="B80" s="451" t="s">
        <v>1050</v>
      </c>
      <c r="C80" s="5">
        <v>45398</v>
      </c>
      <c r="F80" s="187"/>
      <c r="G80" s="144"/>
    </row>
    <row r="81" spans="1:7" x14ac:dyDescent="0.35">
      <c r="A81" s="136">
        <v>2</v>
      </c>
      <c r="B81" s="455" t="s">
        <v>1051</v>
      </c>
      <c r="C81" s="5">
        <v>45421</v>
      </c>
      <c r="F81" s="187"/>
      <c r="G81" s="144"/>
    </row>
    <row r="82" spans="1:7" x14ac:dyDescent="0.35">
      <c r="A82" s="136">
        <v>2</v>
      </c>
      <c r="B82" s="454" t="s">
        <v>1052</v>
      </c>
      <c r="C82" s="29">
        <v>45393</v>
      </c>
      <c r="F82"/>
    </row>
    <row r="83" spans="1:7" x14ac:dyDescent="0.35">
      <c r="A83" s="136">
        <v>3</v>
      </c>
      <c r="B83" s="455" t="s">
        <v>1053</v>
      </c>
      <c r="C83" s="5">
        <v>45421</v>
      </c>
      <c r="G83" s="144"/>
    </row>
    <row r="84" spans="1:7" x14ac:dyDescent="0.35">
      <c r="A84" s="136">
        <v>3</v>
      </c>
      <c r="B84" s="455" t="s">
        <v>1054</v>
      </c>
      <c r="C84" s="5">
        <v>45421</v>
      </c>
    </row>
    <row r="85" spans="1:7" x14ac:dyDescent="0.35">
      <c r="A85" s="136">
        <v>2</v>
      </c>
      <c r="B85" s="455" t="s">
        <v>1055</v>
      </c>
      <c r="C85" s="5">
        <v>45421</v>
      </c>
    </row>
    <row r="86" spans="1:7" x14ac:dyDescent="0.35">
      <c r="A86" s="136">
        <v>2</v>
      </c>
      <c r="B86" s="455" t="s">
        <v>1056</v>
      </c>
      <c r="C86" s="5">
        <v>45421</v>
      </c>
    </row>
    <row r="87" spans="1:7" x14ac:dyDescent="0.35">
      <c r="A87" s="136">
        <v>2</v>
      </c>
      <c r="B87" s="455" t="s">
        <v>1057</v>
      </c>
      <c r="C87" s="5">
        <v>45421</v>
      </c>
      <c r="F87" s="188"/>
      <c r="G87" s="144"/>
    </row>
    <row r="88" spans="1:7" x14ac:dyDescent="0.35">
      <c r="A88" s="136">
        <v>2</v>
      </c>
      <c r="B88" s="455" t="s">
        <v>1058</v>
      </c>
      <c r="C88" s="5">
        <v>45421</v>
      </c>
    </row>
    <row r="89" spans="1:7" x14ac:dyDescent="0.35">
      <c r="A89" s="136">
        <v>2</v>
      </c>
      <c r="B89" s="455" t="s">
        <v>1059</v>
      </c>
      <c r="C89" s="5">
        <v>45436</v>
      </c>
    </row>
    <row r="90" spans="1:7" x14ac:dyDescent="0.35">
      <c r="A90" s="136">
        <v>2</v>
      </c>
      <c r="B90" s="454" t="s">
        <v>1060</v>
      </c>
      <c r="C90" s="29">
        <v>45393</v>
      </c>
      <c r="D90" s="136" t="s">
        <v>1061</v>
      </c>
    </row>
    <row r="91" spans="1:7" x14ac:dyDescent="0.35">
      <c r="A91" s="136">
        <v>2</v>
      </c>
      <c r="B91" s="455" t="s">
        <v>1062</v>
      </c>
      <c r="C91" s="5">
        <v>45436</v>
      </c>
    </row>
    <row r="92" spans="1:7" x14ac:dyDescent="0.35">
      <c r="A92" s="136">
        <v>2</v>
      </c>
      <c r="B92" s="455" t="s">
        <v>1063</v>
      </c>
      <c r="C92" s="5">
        <v>45436</v>
      </c>
    </row>
    <row r="93" spans="1:7" x14ac:dyDescent="0.35">
      <c r="A93" s="136">
        <v>2</v>
      </c>
      <c r="B93" s="455" t="s">
        <v>1064</v>
      </c>
      <c r="C93" s="5">
        <v>45421</v>
      </c>
    </row>
    <row r="94" spans="1:7" x14ac:dyDescent="0.35">
      <c r="A94" s="136">
        <v>2</v>
      </c>
      <c r="B94" s="455" t="s">
        <v>1065</v>
      </c>
      <c r="C94" s="5">
        <v>45421</v>
      </c>
    </row>
    <row r="95" spans="1:7" x14ac:dyDescent="0.35">
      <c r="A95" s="136">
        <v>2</v>
      </c>
      <c r="B95" s="455" t="s">
        <v>1066</v>
      </c>
      <c r="C95" s="5">
        <v>45421</v>
      </c>
    </row>
    <row r="96" spans="1:7" x14ac:dyDescent="0.35">
      <c r="A96" s="136">
        <v>2</v>
      </c>
      <c r="B96" s="455" t="s">
        <v>1067</v>
      </c>
      <c r="C96" s="5">
        <v>45421</v>
      </c>
    </row>
    <row r="97" spans="1:7" x14ac:dyDescent="0.35">
      <c r="A97" s="136">
        <v>2</v>
      </c>
      <c r="B97" s="455" t="s">
        <v>1068</v>
      </c>
      <c r="C97" s="5">
        <v>45421</v>
      </c>
    </row>
    <row r="98" spans="1:7" x14ac:dyDescent="0.35">
      <c r="A98" s="136">
        <v>2</v>
      </c>
      <c r="B98" s="455" t="s">
        <v>1069</v>
      </c>
      <c r="C98" s="5">
        <v>45421</v>
      </c>
    </row>
    <row r="99" spans="1:7" x14ac:dyDescent="0.35">
      <c r="A99" s="136">
        <v>2</v>
      </c>
      <c r="B99" s="455" t="s">
        <v>1070</v>
      </c>
      <c r="C99" s="5">
        <v>45421</v>
      </c>
    </row>
    <row r="100" spans="1:7" x14ac:dyDescent="0.35">
      <c r="A100" s="136">
        <v>2</v>
      </c>
      <c r="B100" s="454" t="s">
        <v>1071</v>
      </c>
      <c r="C100" s="29">
        <v>45393</v>
      </c>
      <c r="D100" s="136" t="s">
        <v>1033</v>
      </c>
      <c r="F100" s="188"/>
      <c r="G100" s="144"/>
    </row>
    <row r="101" spans="1:7" x14ac:dyDescent="0.35">
      <c r="A101" s="136">
        <v>2</v>
      </c>
      <c r="B101" s="455" t="s">
        <v>1072</v>
      </c>
      <c r="C101" s="5">
        <v>45421</v>
      </c>
      <c r="F101" s="188"/>
      <c r="G101" s="144"/>
    </row>
    <row r="102" spans="1:7" x14ac:dyDescent="0.35">
      <c r="A102" s="136">
        <v>2</v>
      </c>
      <c r="B102" s="455" t="s">
        <v>1073</v>
      </c>
      <c r="C102" s="5">
        <v>45421</v>
      </c>
      <c r="F102" s="188"/>
      <c r="G102" s="144"/>
    </row>
    <row r="103" spans="1:7" x14ac:dyDescent="0.35">
      <c r="A103" s="136">
        <v>2</v>
      </c>
      <c r="B103" s="455" t="s">
        <v>1074</v>
      </c>
      <c r="C103" s="5">
        <v>45421</v>
      </c>
      <c r="F103" s="188"/>
      <c r="G103" s="144"/>
    </row>
    <row r="104" spans="1:7" x14ac:dyDescent="0.35">
      <c r="A104" s="136">
        <v>2</v>
      </c>
      <c r="B104" s="455" t="s">
        <v>1075</v>
      </c>
      <c r="C104" s="5">
        <v>45421</v>
      </c>
      <c r="F104" s="188"/>
      <c r="G104" s="144"/>
    </row>
    <row r="105" spans="1:7" x14ac:dyDescent="0.35">
      <c r="A105" s="136">
        <v>2</v>
      </c>
      <c r="B105" s="455" t="s">
        <v>1076</v>
      </c>
      <c r="C105" s="5">
        <v>45421</v>
      </c>
    </row>
    <row r="106" spans="1:7" x14ac:dyDescent="0.35">
      <c r="A106" s="136">
        <v>2</v>
      </c>
      <c r="B106" s="455" t="s">
        <v>2290</v>
      </c>
      <c r="C106" s="29">
        <v>45421</v>
      </c>
    </row>
    <row r="107" spans="1:7" x14ac:dyDescent="0.35">
      <c r="A107" s="136">
        <v>2</v>
      </c>
      <c r="B107" s="455" t="s">
        <v>2291</v>
      </c>
      <c r="C107" s="29">
        <v>45421</v>
      </c>
    </row>
    <row r="108" spans="1:7" x14ac:dyDescent="0.35">
      <c r="A108" s="136">
        <v>2</v>
      </c>
      <c r="B108" s="455" t="s">
        <v>2292</v>
      </c>
      <c r="C108" s="29">
        <v>45421</v>
      </c>
    </row>
    <row r="109" spans="1:7" x14ac:dyDescent="0.35">
      <c r="A109" s="136">
        <v>2</v>
      </c>
      <c r="B109" s="455" t="s">
        <v>2293</v>
      </c>
      <c r="C109" s="5">
        <v>45436</v>
      </c>
    </row>
    <row r="110" spans="1:7" x14ac:dyDescent="0.35">
      <c r="A110" s="136">
        <v>2</v>
      </c>
      <c r="B110" s="455" t="s">
        <v>2294</v>
      </c>
      <c r="C110" s="5">
        <v>45436</v>
      </c>
    </row>
    <row r="111" spans="1:7" x14ac:dyDescent="0.35">
      <c r="A111" s="136">
        <v>2</v>
      </c>
      <c r="B111" s="454" t="s">
        <v>1077</v>
      </c>
      <c r="C111" s="29">
        <v>45393</v>
      </c>
    </row>
    <row r="112" spans="1:7" x14ac:dyDescent="0.35">
      <c r="A112" s="136">
        <v>2</v>
      </c>
      <c r="B112" s="455" t="s">
        <v>2295</v>
      </c>
      <c r="C112" s="5">
        <v>45436</v>
      </c>
    </row>
    <row r="113" spans="1:7" x14ac:dyDescent="0.35">
      <c r="A113" s="136">
        <v>2</v>
      </c>
      <c r="B113" s="455" t="s">
        <v>2296</v>
      </c>
      <c r="C113" s="29">
        <v>45421</v>
      </c>
    </row>
    <row r="114" spans="1:7" x14ac:dyDescent="0.35">
      <c r="A114" s="136">
        <v>2</v>
      </c>
      <c r="B114" s="455" t="s">
        <v>2297</v>
      </c>
      <c r="C114" s="29">
        <v>45421</v>
      </c>
    </row>
    <row r="115" spans="1:7" x14ac:dyDescent="0.35">
      <c r="A115" s="136">
        <v>2</v>
      </c>
      <c r="B115" s="455" t="s">
        <v>2298</v>
      </c>
      <c r="C115" s="29">
        <v>45421</v>
      </c>
    </row>
    <row r="116" spans="1:7" x14ac:dyDescent="0.35">
      <c r="A116" s="136">
        <v>2</v>
      </c>
      <c r="B116" s="455" t="s">
        <v>2299</v>
      </c>
      <c r="C116" s="29">
        <v>45421</v>
      </c>
    </row>
    <row r="117" spans="1:7" x14ac:dyDescent="0.35">
      <c r="A117" s="136">
        <v>2</v>
      </c>
      <c r="B117" s="455" t="s">
        <v>2300</v>
      </c>
      <c r="C117" s="29">
        <v>45421</v>
      </c>
    </row>
    <row r="118" spans="1:7" x14ac:dyDescent="0.35">
      <c r="A118" s="136">
        <v>2</v>
      </c>
      <c r="B118" s="455" t="s">
        <v>2301</v>
      </c>
      <c r="C118" s="29">
        <v>45421</v>
      </c>
    </row>
    <row r="119" spans="1:7" x14ac:dyDescent="0.35">
      <c r="A119" s="136">
        <v>2</v>
      </c>
      <c r="B119" s="455" t="s">
        <v>2302</v>
      </c>
      <c r="C119" s="29">
        <v>45421</v>
      </c>
    </row>
    <row r="120" spans="1:7" x14ac:dyDescent="0.35">
      <c r="A120" s="136">
        <v>2</v>
      </c>
      <c r="B120" s="455" t="s">
        <v>2303</v>
      </c>
      <c r="C120" s="29">
        <v>45421</v>
      </c>
    </row>
    <row r="121" spans="1:7" x14ac:dyDescent="0.35">
      <c r="A121" s="136">
        <v>2</v>
      </c>
      <c r="B121" s="455" t="s">
        <v>2304</v>
      </c>
      <c r="C121" s="29">
        <v>45421</v>
      </c>
    </row>
    <row r="122" spans="1:7" x14ac:dyDescent="0.35">
      <c r="A122" s="136">
        <v>2</v>
      </c>
      <c r="B122" s="454" t="s">
        <v>1078</v>
      </c>
      <c r="C122" s="29">
        <v>45393</v>
      </c>
    </row>
    <row r="123" spans="1:7" x14ac:dyDescent="0.35">
      <c r="A123" s="136">
        <v>2</v>
      </c>
      <c r="B123" s="455" t="s">
        <v>2305</v>
      </c>
      <c r="C123" s="29">
        <v>45421</v>
      </c>
      <c r="F123" s="142"/>
      <c r="G123" s="190"/>
    </row>
    <row r="124" spans="1:7" x14ac:dyDescent="0.35">
      <c r="A124" s="136">
        <v>2</v>
      </c>
      <c r="B124" s="455" t="s">
        <v>2306</v>
      </c>
      <c r="C124" s="29">
        <v>45421</v>
      </c>
      <c r="F124" s="189"/>
      <c r="G124" s="190"/>
    </row>
    <row r="125" spans="1:7" x14ac:dyDescent="0.35">
      <c r="A125" s="136">
        <v>2</v>
      </c>
      <c r="B125" s="455" t="s">
        <v>2307</v>
      </c>
      <c r="C125" s="29">
        <v>45421</v>
      </c>
      <c r="F125" s="142"/>
      <c r="G125" s="190"/>
    </row>
    <row r="126" spans="1:7" x14ac:dyDescent="0.35">
      <c r="A126" s="136">
        <v>2</v>
      </c>
      <c r="B126" s="455" t="s">
        <v>2308</v>
      </c>
      <c r="C126" s="29">
        <v>45421</v>
      </c>
      <c r="F126" s="142"/>
      <c r="G126" s="190"/>
    </row>
    <row r="127" spans="1:7" x14ac:dyDescent="0.35">
      <c r="A127" s="136">
        <v>2</v>
      </c>
      <c r="B127" s="451" t="s">
        <v>1079</v>
      </c>
      <c r="C127" s="29">
        <v>45421</v>
      </c>
      <c r="F127" s="142"/>
      <c r="G127" s="190"/>
    </row>
    <row r="128" spans="1:7" x14ac:dyDescent="0.35">
      <c r="A128" s="136">
        <v>2</v>
      </c>
      <c r="B128" s="451" t="s">
        <v>1080</v>
      </c>
      <c r="C128" s="29">
        <v>45421</v>
      </c>
    </row>
    <row r="129" spans="1:8" x14ac:dyDescent="0.35">
      <c r="A129" s="136">
        <v>2</v>
      </c>
      <c r="B129" s="451" t="s">
        <v>1081</v>
      </c>
      <c r="C129" s="29">
        <v>45421</v>
      </c>
    </row>
    <row r="130" spans="1:8" x14ac:dyDescent="0.35">
      <c r="A130" s="136">
        <v>2</v>
      </c>
      <c r="B130" s="451" t="s">
        <v>1082</v>
      </c>
      <c r="C130" s="29">
        <v>45421</v>
      </c>
    </row>
    <row r="131" spans="1:8" x14ac:dyDescent="0.35">
      <c r="A131" s="136">
        <v>2</v>
      </c>
      <c r="B131" s="451" t="s">
        <v>1083</v>
      </c>
      <c r="C131" s="29">
        <v>45421</v>
      </c>
      <c r="F131" s="142"/>
      <c r="G131" s="142"/>
    </row>
    <row r="132" spans="1:8" x14ac:dyDescent="0.35">
      <c r="A132" s="136">
        <v>2</v>
      </c>
      <c r="B132" s="451" t="s">
        <v>1084</v>
      </c>
      <c r="C132" s="29">
        <v>45421</v>
      </c>
      <c r="E132" s="61"/>
      <c r="F132" s="142"/>
      <c r="G132" s="142"/>
    </row>
    <row r="133" spans="1:8" x14ac:dyDescent="0.35">
      <c r="A133" s="136">
        <v>2</v>
      </c>
      <c r="B133" s="454" t="s">
        <v>1085</v>
      </c>
      <c r="C133" s="29">
        <v>45393</v>
      </c>
      <c r="E133" s="61"/>
      <c r="F133" s="142"/>
      <c r="G133" s="142"/>
    </row>
    <row r="134" spans="1:8" x14ac:dyDescent="0.35">
      <c r="A134" s="136">
        <v>2</v>
      </c>
      <c r="B134" s="451" t="s">
        <v>1086</v>
      </c>
      <c r="C134" s="29">
        <v>45421</v>
      </c>
      <c r="E134" s="61"/>
      <c r="F134" s="142"/>
      <c r="G134" s="142"/>
    </row>
    <row r="135" spans="1:8" x14ac:dyDescent="0.35">
      <c r="A135" s="136">
        <v>2</v>
      </c>
      <c r="B135" s="451" t="s">
        <v>1087</v>
      </c>
      <c r="C135" s="29">
        <v>45421</v>
      </c>
      <c r="E135" s="61"/>
      <c r="F135" s="142"/>
      <c r="G135" s="142"/>
    </row>
    <row r="136" spans="1:8" x14ac:dyDescent="0.35">
      <c r="A136" s="136">
        <v>2</v>
      </c>
      <c r="B136" s="451" t="s">
        <v>1088</v>
      </c>
      <c r="C136" s="29">
        <v>45421</v>
      </c>
      <c r="E136" s="61"/>
    </row>
    <row r="137" spans="1:8" x14ac:dyDescent="0.35">
      <c r="A137" s="136">
        <v>2</v>
      </c>
      <c r="B137" s="451" t="s">
        <v>1089</v>
      </c>
      <c r="C137" s="29">
        <v>45421</v>
      </c>
      <c r="E137" s="61"/>
    </row>
    <row r="138" spans="1:8" x14ac:dyDescent="0.35">
      <c r="A138" s="136">
        <v>2</v>
      </c>
      <c r="B138" s="451" t="s">
        <v>1090</v>
      </c>
      <c r="C138" s="29">
        <v>45421</v>
      </c>
      <c r="E138" s="61"/>
    </row>
    <row r="139" spans="1:8" x14ac:dyDescent="0.35">
      <c r="A139" s="136">
        <v>2</v>
      </c>
      <c r="B139" s="451" t="s">
        <v>1091</v>
      </c>
      <c r="C139" s="29">
        <v>45421</v>
      </c>
      <c r="E139" s="61"/>
      <c r="H139" s="5"/>
    </row>
    <row r="140" spans="1:8" x14ac:dyDescent="0.35">
      <c r="A140" s="136">
        <v>2</v>
      </c>
      <c r="B140" s="451" t="s">
        <v>1092</v>
      </c>
      <c r="C140" s="29">
        <v>45421</v>
      </c>
      <c r="E140" s="61"/>
      <c r="H140" s="136"/>
    </row>
    <row r="141" spans="1:8" x14ac:dyDescent="0.35">
      <c r="A141" s="136">
        <v>2</v>
      </c>
      <c r="B141" s="451" t="s">
        <v>1093</v>
      </c>
      <c r="C141" s="29">
        <v>45421</v>
      </c>
      <c r="E141" s="61"/>
      <c r="H141" s="136"/>
    </row>
    <row r="142" spans="1:8" x14ac:dyDescent="0.35">
      <c r="A142" s="136">
        <v>2</v>
      </c>
      <c r="B142" s="451" t="s">
        <v>1094</v>
      </c>
      <c r="C142" s="29">
        <v>45421</v>
      </c>
      <c r="E142" s="61"/>
      <c r="H142" s="136"/>
    </row>
    <row r="143" spans="1:8" x14ac:dyDescent="0.35">
      <c r="A143" s="136">
        <v>2</v>
      </c>
      <c r="B143" s="451" t="s">
        <v>1095</v>
      </c>
      <c r="C143" s="29">
        <v>45362</v>
      </c>
      <c r="E143" s="61"/>
      <c r="H143" s="136"/>
    </row>
    <row r="144" spans="1:8" x14ac:dyDescent="0.35">
      <c r="A144" s="136">
        <v>2</v>
      </c>
      <c r="B144" s="454" t="s">
        <v>1096</v>
      </c>
      <c r="C144" s="29">
        <v>45393</v>
      </c>
      <c r="E144" s="61"/>
      <c r="H144" s="136"/>
    </row>
    <row r="145" spans="1:8" x14ac:dyDescent="0.35">
      <c r="A145" s="136">
        <v>2</v>
      </c>
      <c r="B145" s="451" t="s">
        <v>1097</v>
      </c>
      <c r="C145" s="29">
        <v>45362</v>
      </c>
      <c r="E145" s="61"/>
      <c r="H145" s="136"/>
    </row>
    <row r="146" spans="1:8" x14ac:dyDescent="0.35">
      <c r="A146" s="136">
        <v>2</v>
      </c>
      <c r="B146" s="451" t="s">
        <v>1098</v>
      </c>
      <c r="C146" s="29">
        <v>45421</v>
      </c>
      <c r="E146" s="61"/>
      <c r="H146" s="136"/>
    </row>
    <row r="147" spans="1:8" x14ac:dyDescent="0.35">
      <c r="A147" s="136">
        <v>2</v>
      </c>
      <c r="B147" s="451" t="s">
        <v>1099</v>
      </c>
      <c r="C147" s="29">
        <v>45421</v>
      </c>
      <c r="E147" s="61"/>
      <c r="H147" s="136"/>
    </row>
    <row r="148" spans="1:8" x14ac:dyDescent="0.35">
      <c r="A148" s="136">
        <v>2</v>
      </c>
      <c r="B148" s="451" t="s">
        <v>1100</v>
      </c>
      <c r="C148" s="29">
        <v>45434</v>
      </c>
      <c r="E148" s="61"/>
      <c r="H148" s="136"/>
    </row>
    <row r="149" spans="1:8" x14ac:dyDescent="0.35">
      <c r="A149" s="136">
        <v>2</v>
      </c>
      <c r="B149" s="451" t="s">
        <v>1101</v>
      </c>
      <c r="C149" s="29">
        <v>45434</v>
      </c>
      <c r="D149" s="136" t="s">
        <v>1102</v>
      </c>
      <c r="E149" s="61"/>
      <c r="H149" s="136"/>
    </row>
    <row r="150" spans="1:8" x14ac:dyDescent="0.35">
      <c r="A150" s="136">
        <v>2</v>
      </c>
      <c r="B150" s="451" t="s">
        <v>1103</v>
      </c>
      <c r="C150" s="29">
        <v>45434</v>
      </c>
      <c r="E150" s="61"/>
      <c r="H150" s="136"/>
    </row>
    <row r="151" spans="1:8" x14ac:dyDescent="0.35">
      <c r="A151" s="136">
        <v>2</v>
      </c>
      <c r="B151" s="451" t="s">
        <v>1104</v>
      </c>
      <c r="C151" s="29">
        <v>45434</v>
      </c>
      <c r="E151" s="61"/>
      <c r="H151" s="136"/>
    </row>
    <row r="152" spans="1:8" x14ac:dyDescent="0.35">
      <c r="A152" s="136">
        <v>2</v>
      </c>
      <c r="B152" s="451" t="s">
        <v>1105</v>
      </c>
      <c r="C152" s="29">
        <v>45434</v>
      </c>
      <c r="E152" s="61"/>
      <c r="H152" s="136"/>
    </row>
    <row r="153" spans="1:8" x14ac:dyDescent="0.35">
      <c r="A153" s="136">
        <v>2</v>
      </c>
      <c r="B153" s="451" t="s">
        <v>1106</v>
      </c>
      <c r="C153" s="29">
        <v>45434</v>
      </c>
      <c r="E153" s="61"/>
      <c r="H153" s="136"/>
    </row>
    <row r="154" spans="1:8" x14ac:dyDescent="0.35">
      <c r="A154" s="136">
        <v>2</v>
      </c>
      <c r="B154" s="451" t="s">
        <v>1107</v>
      </c>
      <c r="C154" s="29">
        <v>45434</v>
      </c>
      <c r="E154"/>
      <c r="H154" s="136"/>
    </row>
    <row r="155" spans="1:8" x14ac:dyDescent="0.35">
      <c r="A155" s="136">
        <v>2</v>
      </c>
      <c r="B155" s="454" t="s">
        <v>1108</v>
      </c>
      <c r="C155" s="29">
        <v>45393</v>
      </c>
      <c r="D155" s="136" t="s">
        <v>1109</v>
      </c>
      <c r="E155"/>
      <c r="H155" s="136"/>
    </row>
    <row r="156" spans="1:8" x14ac:dyDescent="0.35">
      <c r="A156" s="136">
        <v>2</v>
      </c>
      <c r="B156" s="451" t="s">
        <v>1110</v>
      </c>
      <c r="C156" s="29">
        <v>45434</v>
      </c>
      <c r="E156"/>
      <c r="H156" s="136"/>
    </row>
    <row r="157" spans="1:8" x14ac:dyDescent="0.35">
      <c r="A157" s="136">
        <v>2</v>
      </c>
      <c r="B157" s="451" t="s">
        <v>1111</v>
      </c>
      <c r="C157" s="29">
        <v>45434</v>
      </c>
      <c r="D157" s="136" t="s">
        <v>1112</v>
      </c>
      <c r="E157"/>
      <c r="H157" s="136"/>
    </row>
    <row r="158" spans="1:8" x14ac:dyDescent="0.35">
      <c r="A158" s="136">
        <v>2</v>
      </c>
      <c r="B158" s="451" t="s">
        <v>1113</v>
      </c>
      <c r="C158" s="29">
        <v>45434</v>
      </c>
      <c r="E158"/>
      <c r="H158" s="136"/>
    </row>
    <row r="159" spans="1:8" x14ac:dyDescent="0.35">
      <c r="A159" s="136">
        <v>2</v>
      </c>
      <c r="B159" s="451" t="s">
        <v>1114</v>
      </c>
      <c r="C159" s="29">
        <v>45434</v>
      </c>
      <c r="F159"/>
    </row>
    <row r="160" spans="1:8" x14ac:dyDescent="0.35">
      <c r="A160" s="136">
        <v>2</v>
      </c>
      <c r="B160" s="451" t="s">
        <v>1115</v>
      </c>
      <c r="C160" s="29">
        <v>45434</v>
      </c>
      <c r="F160"/>
    </row>
    <row r="161" spans="1:8" x14ac:dyDescent="0.35">
      <c r="A161" s="136">
        <v>2</v>
      </c>
      <c r="B161" s="454" t="s">
        <v>1116</v>
      </c>
      <c r="C161" s="29">
        <v>45434</v>
      </c>
      <c r="E161"/>
      <c r="H161" s="136"/>
    </row>
    <row r="162" spans="1:8" x14ac:dyDescent="0.35">
      <c r="A162" s="136">
        <v>2</v>
      </c>
      <c r="B162" s="454" t="s">
        <v>1117</v>
      </c>
      <c r="C162" s="29">
        <v>45434</v>
      </c>
      <c r="F162"/>
    </row>
    <row r="163" spans="1:8" x14ac:dyDescent="0.35">
      <c r="A163" s="136">
        <v>2</v>
      </c>
      <c r="B163" s="454" t="s">
        <v>1118</v>
      </c>
      <c r="C163" s="29">
        <v>45434</v>
      </c>
      <c r="D163" s="136" t="s">
        <v>1119</v>
      </c>
      <c r="F163"/>
    </row>
    <row r="164" spans="1:8" x14ac:dyDescent="0.35">
      <c r="A164" s="136">
        <v>2</v>
      </c>
      <c r="B164" s="454" t="s">
        <v>1120</v>
      </c>
      <c r="C164" s="29">
        <v>45434</v>
      </c>
      <c r="F164"/>
    </row>
    <row r="165" spans="1:8" x14ac:dyDescent="0.35">
      <c r="A165" s="136">
        <v>2</v>
      </c>
      <c r="B165" s="454" t="s">
        <v>1121</v>
      </c>
      <c r="C165" s="29">
        <v>45434</v>
      </c>
      <c r="F165"/>
    </row>
    <row r="166" spans="1:8" x14ac:dyDescent="0.35">
      <c r="A166" s="136">
        <v>2</v>
      </c>
      <c r="B166" s="454" t="s">
        <v>1122</v>
      </c>
      <c r="C166" s="29">
        <v>45393</v>
      </c>
      <c r="F166"/>
    </row>
    <row r="167" spans="1:8" x14ac:dyDescent="0.35">
      <c r="A167" s="136">
        <v>2</v>
      </c>
      <c r="B167" s="454" t="s">
        <v>1123</v>
      </c>
      <c r="C167" s="29">
        <v>45393</v>
      </c>
      <c r="F167"/>
    </row>
    <row r="168" spans="1:8" x14ac:dyDescent="0.35">
      <c r="A168" s="136">
        <v>2</v>
      </c>
      <c r="B168" s="454" t="s">
        <v>1124</v>
      </c>
      <c r="C168" s="29">
        <v>45436</v>
      </c>
      <c r="F168"/>
    </row>
    <row r="169" spans="1:8" x14ac:dyDescent="0.35">
      <c r="A169" s="136">
        <v>2</v>
      </c>
      <c r="B169" s="454" t="s">
        <v>1125</v>
      </c>
      <c r="C169" s="29">
        <v>45436</v>
      </c>
      <c r="F169"/>
    </row>
    <row r="170" spans="1:8" x14ac:dyDescent="0.35">
      <c r="A170" s="136">
        <v>2</v>
      </c>
      <c r="B170" s="454" t="s">
        <v>1126</v>
      </c>
      <c r="C170" s="29">
        <v>45362</v>
      </c>
      <c r="F170"/>
    </row>
    <row r="171" spans="1:8" x14ac:dyDescent="0.35">
      <c r="A171" s="136">
        <v>2</v>
      </c>
      <c r="B171" s="454" t="s">
        <v>1127</v>
      </c>
      <c r="C171" s="29">
        <v>45436</v>
      </c>
      <c r="F171"/>
    </row>
    <row r="172" spans="1:8" x14ac:dyDescent="0.35">
      <c r="A172" s="136">
        <v>2</v>
      </c>
      <c r="B172" s="454" t="s">
        <v>1128</v>
      </c>
      <c r="C172" s="29">
        <v>45362</v>
      </c>
      <c r="E172"/>
      <c r="H172" s="136"/>
    </row>
    <row r="173" spans="1:8" x14ac:dyDescent="0.35">
      <c r="A173" s="136">
        <v>2</v>
      </c>
      <c r="B173" s="454" t="s">
        <v>1129</v>
      </c>
      <c r="C173" s="29">
        <v>45362</v>
      </c>
      <c r="F173"/>
    </row>
    <row r="174" spans="1:8" x14ac:dyDescent="0.35">
      <c r="A174" s="136">
        <v>2</v>
      </c>
      <c r="B174" s="454" t="s">
        <v>1130</v>
      </c>
      <c r="C174" s="29">
        <v>45362</v>
      </c>
      <c r="F174"/>
    </row>
    <row r="175" spans="1:8" x14ac:dyDescent="0.35">
      <c r="A175" s="136">
        <v>2</v>
      </c>
      <c r="B175" s="454" t="s">
        <v>1131</v>
      </c>
      <c r="C175" s="29">
        <v>45393</v>
      </c>
      <c r="F175"/>
    </row>
    <row r="176" spans="1:8" x14ac:dyDescent="0.35">
      <c r="A176" s="136">
        <v>2</v>
      </c>
      <c r="B176" s="454" t="s">
        <v>1132</v>
      </c>
      <c r="C176" s="29">
        <v>45393</v>
      </c>
      <c r="E176"/>
      <c r="H176" s="136"/>
    </row>
    <row r="177" spans="1:8" x14ac:dyDescent="0.35">
      <c r="A177" s="136">
        <v>2</v>
      </c>
      <c r="B177" s="454" t="s">
        <v>1133</v>
      </c>
      <c r="C177" s="29">
        <v>45393</v>
      </c>
      <c r="E177"/>
      <c r="H177" s="5"/>
    </row>
    <row r="178" spans="1:8" x14ac:dyDescent="0.35">
      <c r="A178" s="136">
        <v>2</v>
      </c>
      <c r="B178" s="454" t="s">
        <v>1134</v>
      </c>
      <c r="C178" s="29">
        <v>45436</v>
      </c>
      <c r="E178"/>
      <c r="H178" s="5"/>
    </row>
    <row r="179" spans="1:8" x14ac:dyDescent="0.35">
      <c r="A179" s="136">
        <v>2</v>
      </c>
      <c r="B179" s="454" t="s">
        <v>1135</v>
      </c>
      <c r="C179" s="29">
        <v>45436</v>
      </c>
      <c r="E179"/>
      <c r="H179" s="5"/>
    </row>
    <row r="180" spans="1:8" x14ac:dyDescent="0.35">
      <c r="A180" s="136">
        <v>2</v>
      </c>
      <c r="B180" s="454" t="s">
        <v>1136</v>
      </c>
      <c r="C180" s="29">
        <v>45436</v>
      </c>
      <c r="E180"/>
      <c r="H180" s="5"/>
    </row>
    <row r="181" spans="1:8" x14ac:dyDescent="0.35">
      <c r="A181" s="136">
        <v>2</v>
      </c>
      <c r="B181" s="454" t="s">
        <v>1137</v>
      </c>
      <c r="C181" s="29">
        <v>45393</v>
      </c>
      <c r="E181"/>
      <c r="H181" s="5"/>
    </row>
    <row r="182" spans="1:8" x14ac:dyDescent="0.35">
      <c r="A182" s="136">
        <v>2</v>
      </c>
      <c r="B182" s="454" t="s">
        <v>1138</v>
      </c>
      <c r="C182" s="29">
        <v>45436</v>
      </c>
      <c r="E182"/>
      <c r="H182" s="5"/>
    </row>
    <row r="183" spans="1:8" x14ac:dyDescent="0.35">
      <c r="A183" s="136">
        <v>2</v>
      </c>
      <c r="B183" s="454" t="s">
        <v>1139</v>
      </c>
      <c r="C183" s="29">
        <v>45393</v>
      </c>
      <c r="E183"/>
      <c r="H183" s="5"/>
    </row>
    <row r="184" spans="1:8" x14ac:dyDescent="0.35">
      <c r="A184" s="136">
        <v>2</v>
      </c>
      <c r="B184" s="454" t="s">
        <v>1140</v>
      </c>
      <c r="C184" s="29">
        <v>45393</v>
      </c>
      <c r="E184"/>
      <c r="H184" s="136"/>
    </row>
    <row r="185" spans="1:8" x14ac:dyDescent="0.35">
      <c r="A185" s="136">
        <v>2</v>
      </c>
      <c r="B185" s="454" t="s">
        <v>1141</v>
      </c>
      <c r="C185" s="29">
        <v>45393</v>
      </c>
      <c r="E185"/>
      <c r="H185" s="5"/>
    </row>
    <row r="186" spans="1:8" x14ac:dyDescent="0.35">
      <c r="A186" s="136">
        <v>2</v>
      </c>
      <c r="B186" s="451" t="s">
        <v>1142</v>
      </c>
      <c r="C186" s="5">
        <v>45352</v>
      </c>
      <c r="E186"/>
      <c r="H186" s="5"/>
    </row>
    <row r="187" spans="1:8" x14ac:dyDescent="0.35">
      <c r="A187" s="136">
        <v>2</v>
      </c>
      <c r="B187" s="451" t="s">
        <v>1143</v>
      </c>
      <c r="C187" s="5">
        <v>45352</v>
      </c>
      <c r="E187"/>
      <c r="H187" s="5"/>
    </row>
    <row r="188" spans="1:8" x14ac:dyDescent="0.35">
      <c r="A188" s="136">
        <v>2</v>
      </c>
      <c r="B188" s="451" t="s">
        <v>1144</v>
      </c>
      <c r="C188" s="5">
        <v>45352</v>
      </c>
      <c r="E188"/>
      <c r="H188" s="5"/>
    </row>
    <row r="189" spans="1:8" x14ac:dyDescent="0.35">
      <c r="A189" s="136">
        <v>2</v>
      </c>
      <c r="B189" s="454" t="s">
        <v>1145</v>
      </c>
      <c r="C189" s="29">
        <v>45434</v>
      </c>
      <c r="D189" s="136" t="s">
        <v>1146</v>
      </c>
      <c r="E189"/>
      <c r="H189" s="5"/>
    </row>
    <row r="190" spans="1:8" x14ac:dyDescent="0.35">
      <c r="A190" s="136">
        <v>2</v>
      </c>
      <c r="B190" s="454" t="s">
        <v>1147</v>
      </c>
      <c r="C190" s="29">
        <v>45434</v>
      </c>
      <c r="H190" s="5"/>
    </row>
    <row r="191" spans="1:8" x14ac:dyDescent="0.35">
      <c r="A191" s="136">
        <v>2</v>
      </c>
      <c r="B191" s="454" t="s">
        <v>1148</v>
      </c>
      <c r="C191" s="29">
        <v>45436</v>
      </c>
      <c r="H191" s="5"/>
    </row>
    <row r="192" spans="1:8" x14ac:dyDescent="0.35">
      <c r="A192" s="136">
        <v>3</v>
      </c>
      <c r="B192" s="451" t="s">
        <v>1149</v>
      </c>
      <c r="C192" s="5">
        <v>45436</v>
      </c>
      <c r="H192" s="5"/>
    </row>
    <row r="193" spans="1:8" x14ac:dyDescent="0.35">
      <c r="A193" s="136">
        <v>2</v>
      </c>
      <c r="B193" s="451" t="s">
        <v>1150</v>
      </c>
      <c r="C193" s="29">
        <v>45362</v>
      </c>
      <c r="H193" s="5"/>
    </row>
    <row r="194" spans="1:8" x14ac:dyDescent="0.35">
      <c r="A194" s="136">
        <v>3</v>
      </c>
      <c r="B194" s="451" t="s">
        <v>1151</v>
      </c>
      <c r="C194" s="5">
        <v>45436</v>
      </c>
      <c r="E194"/>
      <c r="H194" s="5"/>
    </row>
    <row r="195" spans="1:8" x14ac:dyDescent="0.35">
      <c r="A195" s="136">
        <v>3</v>
      </c>
      <c r="B195" s="451" t="s">
        <v>1152</v>
      </c>
      <c r="C195" s="5">
        <v>45436</v>
      </c>
      <c r="E195"/>
      <c r="H195" s="136"/>
    </row>
    <row r="196" spans="1:8" x14ac:dyDescent="0.35">
      <c r="A196" s="136">
        <v>3</v>
      </c>
      <c r="B196" s="451" t="s">
        <v>1153</v>
      </c>
      <c r="C196" s="5">
        <v>45436</v>
      </c>
      <c r="E196"/>
      <c r="H196" s="5"/>
    </row>
    <row r="197" spans="1:8" x14ac:dyDescent="0.35">
      <c r="A197" s="136">
        <v>2</v>
      </c>
      <c r="B197" s="451" t="s">
        <v>1154</v>
      </c>
      <c r="C197" s="5">
        <v>45352</v>
      </c>
      <c r="E197"/>
      <c r="H197" s="5"/>
    </row>
    <row r="198" spans="1:8" x14ac:dyDescent="0.35">
      <c r="A198" s="136">
        <v>2</v>
      </c>
      <c r="B198" s="451" t="s">
        <v>1155</v>
      </c>
      <c r="C198" s="5">
        <v>45352</v>
      </c>
      <c r="E198"/>
      <c r="H198" s="5"/>
    </row>
    <row r="199" spans="1:8" x14ac:dyDescent="0.35">
      <c r="A199" s="136">
        <v>2</v>
      </c>
      <c r="B199" s="451" t="s">
        <v>1156</v>
      </c>
      <c r="C199" s="5">
        <v>45352</v>
      </c>
      <c r="E199"/>
      <c r="H199" s="136"/>
    </row>
    <row r="200" spans="1:8" x14ac:dyDescent="0.35">
      <c r="A200" s="136">
        <v>2</v>
      </c>
      <c r="B200" s="451" t="s">
        <v>1157</v>
      </c>
      <c r="C200" s="5">
        <v>45352</v>
      </c>
      <c r="E200"/>
      <c r="H200" s="136"/>
    </row>
    <row r="201" spans="1:8" x14ac:dyDescent="0.35">
      <c r="A201" s="136">
        <v>2</v>
      </c>
      <c r="B201" s="451" t="s">
        <v>1158</v>
      </c>
      <c r="C201" s="5">
        <v>45352</v>
      </c>
      <c r="E201"/>
      <c r="H201" s="136"/>
    </row>
    <row r="202" spans="1:8" x14ac:dyDescent="0.35">
      <c r="A202" s="136">
        <v>2</v>
      </c>
      <c r="B202" s="454" t="s">
        <v>1159</v>
      </c>
      <c r="C202" s="29">
        <v>45436</v>
      </c>
      <c r="E202"/>
      <c r="H202" s="136"/>
    </row>
    <row r="203" spans="1:8" x14ac:dyDescent="0.35">
      <c r="A203" s="136">
        <v>2</v>
      </c>
      <c r="B203" s="451" t="s">
        <v>1160</v>
      </c>
      <c r="C203" s="5">
        <v>45352</v>
      </c>
      <c r="E203"/>
      <c r="H203" s="136"/>
    </row>
    <row r="204" spans="1:8" x14ac:dyDescent="0.35">
      <c r="A204" s="136">
        <v>2</v>
      </c>
      <c r="B204" s="451" t="s">
        <v>1161</v>
      </c>
      <c r="C204" s="5">
        <v>45352</v>
      </c>
      <c r="E204"/>
      <c r="H204" s="136"/>
    </row>
    <row r="205" spans="1:8" x14ac:dyDescent="0.35">
      <c r="A205" s="136">
        <v>2</v>
      </c>
      <c r="B205" s="451" t="s">
        <v>1162</v>
      </c>
      <c r="C205" s="5">
        <v>45352</v>
      </c>
      <c r="E205"/>
      <c r="H205" s="136"/>
    </row>
    <row r="206" spans="1:8" x14ac:dyDescent="0.35">
      <c r="A206" s="136">
        <v>2</v>
      </c>
      <c r="B206" s="451" t="s">
        <v>1163</v>
      </c>
      <c r="C206" s="5">
        <v>45352</v>
      </c>
      <c r="E206"/>
      <c r="H206" s="136"/>
    </row>
    <row r="207" spans="1:8" x14ac:dyDescent="0.35">
      <c r="A207" s="136">
        <v>2</v>
      </c>
      <c r="B207" s="451" t="s">
        <v>1164</v>
      </c>
      <c r="C207" s="5">
        <v>45352</v>
      </c>
      <c r="E207"/>
      <c r="H207" s="136"/>
    </row>
    <row r="208" spans="1:8" x14ac:dyDescent="0.35">
      <c r="A208" s="136">
        <v>2</v>
      </c>
      <c r="B208" s="451" t="s">
        <v>1165</v>
      </c>
      <c r="C208" s="5">
        <v>45352</v>
      </c>
      <c r="E208"/>
      <c r="H208" s="136"/>
    </row>
    <row r="209" spans="1:8" x14ac:dyDescent="0.35">
      <c r="A209" s="136">
        <v>2</v>
      </c>
      <c r="B209" s="451" t="s">
        <v>1166</v>
      </c>
      <c r="C209" s="5">
        <v>45352</v>
      </c>
      <c r="E209"/>
      <c r="H209" s="136"/>
    </row>
    <row r="210" spans="1:8" x14ac:dyDescent="0.35">
      <c r="A210" s="136">
        <v>2</v>
      </c>
      <c r="B210" s="451" t="s">
        <v>1167</v>
      </c>
      <c r="C210" s="5">
        <v>45352</v>
      </c>
      <c r="E210"/>
      <c r="H210" s="136"/>
    </row>
    <row r="211" spans="1:8" x14ac:dyDescent="0.35">
      <c r="A211" s="136">
        <v>2</v>
      </c>
      <c r="B211" s="454" t="s">
        <v>1168</v>
      </c>
      <c r="C211" s="29">
        <v>45362</v>
      </c>
      <c r="E211"/>
      <c r="H211" s="136"/>
    </row>
    <row r="212" spans="1:8" x14ac:dyDescent="0.35">
      <c r="A212" s="136">
        <v>3</v>
      </c>
      <c r="B212" s="451" t="s">
        <v>1169</v>
      </c>
      <c r="C212" s="5">
        <v>45436</v>
      </c>
      <c r="D212" s="136" t="s">
        <v>1170</v>
      </c>
      <c r="E212"/>
      <c r="H212" s="136"/>
    </row>
    <row r="213" spans="1:8" x14ac:dyDescent="0.35">
      <c r="A213" s="136">
        <v>3</v>
      </c>
      <c r="B213" s="451" t="s">
        <v>1171</v>
      </c>
      <c r="C213" s="5">
        <v>45436</v>
      </c>
      <c r="E213"/>
      <c r="H213" s="136"/>
    </row>
    <row r="214" spans="1:8" x14ac:dyDescent="0.35">
      <c r="A214" s="136">
        <v>3</v>
      </c>
      <c r="B214" s="451" t="s">
        <v>1172</v>
      </c>
      <c r="C214" s="5">
        <v>45436</v>
      </c>
      <c r="E214"/>
      <c r="H214" s="136"/>
    </row>
    <row r="215" spans="1:8" x14ac:dyDescent="0.35">
      <c r="A215" s="136">
        <v>3</v>
      </c>
      <c r="B215" s="451" t="s">
        <v>1173</v>
      </c>
      <c r="C215" s="5">
        <v>45436</v>
      </c>
      <c r="E215"/>
      <c r="H215" s="5"/>
    </row>
    <row r="216" spans="1:8" x14ac:dyDescent="0.35">
      <c r="A216" s="136">
        <v>2</v>
      </c>
      <c r="B216" s="451" t="s">
        <v>1174</v>
      </c>
      <c r="C216" s="5">
        <v>45436</v>
      </c>
      <c r="E216"/>
      <c r="H216" s="5"/>
    </row>
    <row r="217" spans="1:8" x14ac:dyDescent="0.35">
      <c r="A217" s="136">
        <v>2</v>
      </c>
      <c r="B217" s="451" t="s">
        <v>1175</v>
      </c>
      <c r="C217" s="5">
        <v>45436</v>
      </c>
      <c r="E217"/>
      <c r="H217" s="136"/>
    </row>
    <row r="218" spans="1:8" x14ac:dyDescent="0.35">
      <c r="A218" s="136">
        <v>2</v>
      </c>
      <c r="B218" s="451" t="s">
        <v>1176</v>
      </c>
      <c r="C218" s="5">
        <v>45352</v>
      </c>
      <c r="E218"/>
      <c r="H218" s="136"/>
    </row>
    <row r="219" spans="1:8" x14ac:dyDescent="0.35">
      <c r="A219" s="136">
        <v>2</v>
      </c>
      <c r="B219" s="451" t="s">
        <v>1177</v>
      </c>
      <c r="C219" s="5">
        <v>45352</v>
      </c>
      <c r="E219"/>
      <c r="H219" s="136"/>
    </row>
    <row r="220" spans="1:8" x14ac:dyDescent="0.35">
      <c r="A220" s="136">
        <v>2</v>
      </c>
      <c r="B220" s="451" t="s">
        <v>1178</v>
      </c>
      <c r="C220" s="5">
        <v>45352</v>
      </c>
      <c r="E220"/>
      <c r="H220" s="136"/>
    </row>
    <row r="221" spans="1:8" x14ac:dyDescent="0.35">
      <c r="A221" s="136">
        <v>2</v>
      </c>
      <c r="B221" s="451" t="s">
        <v>1179</v>
      </c>
      <c r="C221" s="5">
        <v>45352</v>
      </c>
      <c r="E221"/>
      <c r="H221" s="136"/>
    </row>
    <row r="222" spans="1:8" x14ac:dyDescent="0.35">
      <c r="A222" s="136">
        <v>2</v>
      </c>
      <c r="B222" s="454" t="s">
        <v>1180</v>
      </c>
      <c r="C222" s="29">
        <v>45362</v>
      </c>
      <c r="E222"/>
      <c r="H222" s="136"/>
    </row>
    <row r="223" spans="1:8" x14ac:dyDescent="0.35">
      <c r="A223" s="136">
        <v>2</v>
      </c>
      <c r="B223" s="451" t="s">
        <v>1181</v>
      </c>
      <c r="C223" s="5">
        <v>45352</v>
      </c>
      <c r="E223"/>
      <c r="H223" s="136"/>
    </row>
    <row r="224" spans="1:8" x14ac:dyDescent="0.35">
      <c r="A224" s="136">
        <v>2</v>
      </c>
      <c r="B224" s="451" t="s">
        <v>1182</v>
      </c>
      <c r="C224" s="5">
        <v>45352</v>
      </c>
      <c r="E224"/>
      <c r="H224" s="136"/>
    </row>
    <row r="225" spans="1:8" x14ac:dyDescent="0.35">
      <c r="A225" s="136">
        <v>2</v>
      </c>
      <c r="B225" s="451" t="s">
        <v>1183</v>
      </c>
      <c r="C225" s="5">
        <v>45352</v>
      </c>
      <c r="E225"/>
      <c r="H225" s="136"/>
    </row>
    <row r="226" spans="1:8" x14ac:dyDescent="0.35">
      <c r="A226" s="136">
        <v>2</v>
      </c>
      <c r="B226" s="451" t="s">
        <v>1184</v>
      </c>
      <c r="C226" s="5">
        <v>45352</v>
      </c>
      <c r="E226"/>
      <c r="H226" s="136"/>
    </row>
    <row r="227" spans="1:8" x14ac:dyDescent="0.35">
      <c r="A227" s="136">
        <v>2</v>
      </c>
      <c r="B227" s="451" t="s">
        <v>1185</v>
      </c>
      <c r="C227" s="5">
        <v>45436</v>
      </c>
      <c r="E227"/>
      <c r="H227" s="136"/>
    </row>
    <row r="228" spans="1:8" x14ac:dyDescent="0.35">
      <c r="A228" s="136">
        <v>2</v>
      </c>
      <c r="B228" s="451" t="s">
        <v>1186</v>
      </c>
      <c r="C228" s="5">
        <v>45436</v>
      </c>
      <c r="E228"/>
      <c r="H228" s="136"/>
    </row>
    <row r="229" spans="1:8" x14ac:dyDescent="0.35">
      <c r="A229" s="136">
        <v>2</v>
      </c>
      <c r="B229" s="451" t="s">
        <v>1187</v>
      </c>
      <c r="C229" s="5">
        <v>45436</v>
      </c>
      <c r="H229" s="136"/>
    </row>
    <row r="230" spans="1:8" x14ac:dyDescent="0.35">
      <c r="A230" s="136">
        <v>2</v>
      </c>
      <c r="B230" s="451" t="s">
        <v>1188</v>
      </c>
      <c r="C230" s="5">
        <v>45436</v>
      </c>
      <c r="H230" s="136"/>
    </row>
    <row r="231" spans="1:8" x14ac:dyDescent="0.35">
      <c r="A231" s="136">
        <v>2</v>
      </c>
      <c r="B231" s="454" t="s">
        <v>1189</v>
      </c>
      <c r="C231" s="29">
        <v>45362</v>
      </c>
      <c r="H231" s="136"/>
    </row>
    <row r="232" spans="1:8" x14ac:dyDescent="0.35">
      <c r="A232" s="136">
        <v>2</v>
      </c>
      <c r="B232" s="451" t="s">
        <v>1190</v>
      </c>
      <c r="C232" s="5">
        <v>45436</v>
      </c>
      <c r="H232" s="136"/>
    </row>
    <row r="233" spans="1:8" x14ac:dyDescent="0.35">
      <c r="A233" s="136">
        <v>2</v>
      </c>
      <c r="B233" s="451" t="s">
        <v>1191</v>
      </c>
      <c r="C233" s="5">
        <v>45436</v>
      </c>
      <c r="H233" s="136"/>
    </row>
    <row r="234" spans="1:8" x14ac:dyDescent="0.35">
      <c r="A234" s="136">
        <v>2</v>
      </c>
      <c r="B234" s="451" t="s">
        <v>2309</v>
      </c>
      <c r="C234" s="5">
        <v>45352</v>
      </c>
      <c r="H234" s="136"/>
    </row>
    <row r="235" spans="1:8" x14ac:dyDescent="0.35">
      <c r="A235" s="136">
        <v>2</v>
      </c>
      <c r="B235" s="451" t="s">
        <v>2310</v>
      </c>
      <c r="C235" s="5">
        <v>45352</v>
      </c>
      <c r="H235" s="136"/>
    </row>
    <row r="236" spans="1:8" x14ac:dyDescent="0.35">
      <c r="A236" s="136">
        <v>2</v>
      </c>
      <c r="B236" s="451" t="s">
        <v>2311</v>
      </c>
      <c r="C236" s="5">
        <v>45352</v>
      </c>
      <c r="H236" s="136"/>
    </row>
    <row r="237" spans="1:8" x14ac:dyDescent="0.35">
      <c r="A237" s="136">
        <v>2</v>
      </c>
      <c r="B237" s="451" t="s">
        <v>2312</v>
      </c>
      <c r="C237" s="5">
        <v>45352</v>
      </c>
      <c r="H237" s="136"/>
    </row>
    <row r="238" spans="1:8" x14ac:dyDescent="0.35">
      <c r="A238" s="136">
        <v>2</v>
      </c>
      <c r="B238" s="451" t="s">
        <v>2313</v>
      </c>
      <c r="C238" s="5">
        <v>45352</v>
      </c>
      <c r="H238" s="136"/>
    </row>
    <row r="239" spans="1:8" x14ac:dyDescent="0.35">
      <c r="A239" s="136">
        <v>2</v>
      </c>
      <c r="B239" s="451" t="s">
        <v>2314</v>
      </c>
      <c r="C239" s="5">
        <v>45352</v>
      </c>
      <c r="H239" s="5"/>
    </row>
    <row r="240" spans="1:8" x14ac:dyDescent="0.35">
      <c r="A240" s="136">
        <v>3</v>
      </c>
      <c r="B240" s="455" t="s">
        <v>1192</v>
      </c>
      <c r="C240" s="5">
        <v>45372</v>
      </c>
      <c r="H240" s="5"/>
    </row>
    <row r="241" spans="1:8" x14ac:dyDescent="0.35">
      <c r="A241" s="136">
        <v>3</v>
      </c>
      <c r="B241" s="455" t="s">
        <v>1193</v>
      </c>
      <c r="C241" s="5">
        <v>45372</v>
      </c>
      <c r="H241" s="136"/>
    </row>
    <row r="242" spans="1:8" x14ac:dyDescent="0.35">
      <c r="A242" s="136">
        <v>2</v>
      </c>
      <c r="B242" s="451" t="s">
        <v>1194</v>
      </c>
      <c r="C242" s="5">
        <v>45436</v>
      </c>
      <c r="H242" s="136"/>
    </row>
    <row r="243" spans="1:8" x14ac:dyDescent="0.35">
      <c r="A243" s="136">
        <v>2</v>
      </c>
      <c r="B243" s="451" t="s">
        <v>1195</v>
      </c>
      <c r="C243" s="5">
        <v>45436</v>
      </c>
      <c r="H243" s="136"/>
    </row>
    <row r="244" spans="1:8" x14ac:dyDescent="0.35">
      <c r="A244" s="136">
        <v>3</v>
      </c>
      <c r="B244" s="454" t="s">
        <v>1196</v>
      </c>
      <c r="C244" s="29">
        <v>45393</v>
      </c>
      <c r="H244" s="136"/>
    </row>
    <row r="245" spans="1:8" x14ac:dyDescent="0.35">
      <c r="A245" s="136">
        <v>3</v>
      </c>
      <c r="B245" s="454" t="s">
        <v>1197</v>
      </c>
      <c r="C245" s="29">
        <v>45393</v>
      </c>
      <c r="H245" s="136"/>
    </row>
    <row r="246" spans="1:8" x14ac:dyDescent="0.35">
      <c r="A246" s="136">
        <v>3</v>
      </c>
      <c r="B246" s="454" t="s">
        <v>1198</v>
      </c>
      <c r="C246" s="29">
        <v>45393</v>
      </c>
      <c r="H246" s="136"/>
    </row>
    <row r="247" spans="1:8" x14ac:dyDescent="0.35">
      <c r="A247" s="136">
        <v>3</v>
      </c>
      <c r="B247" s="455" t="s">
        <v>2315</v>
      </c>
      <c r="C247" s="5">
        <v>45372</v>
      </c>
      <c r="H247" s="136"/>
    </row>
    <row r="248" spans="1:8" x14ac:dyDescent="0.35">
      <c r="A248" s="136">
        <v>2</v>
      </c>
      <c r="B248" s="451" t="s">
        <v>1199</v>
      </c>
      <c r="C248" s="5">
        <v>45436</v>
      </c>
      <c r="H248" s="136"/>
    </row>
    <row r="249" spans="1:8" x14ac:dyDescent="0.35">
      <c r="A249" s="136">
        <v>2</v>
      </c>
      <c r="B249" s="451" t="s">
        <v>1200</v>
      </c>
      <c r="C249" s="5">
        <v>45436</v>
      </c>
      <c r="H249" s="136"/>
    </row>
    <row r="250" spans="1:8" x14ac:dyDescent="0.35">
      <c r="A250" s="136">
        <v>2</v>
      </c>
      <c r="B250" s="451" t="s">
        <v>2316</v>
      </c>
      <c r="C250" s="5">
        <v>45436</v>
      </c>
      <c r="H250" s="136"/>
    </row>
    <row r="251" spans="1:8" x14ac:dyDescent="0.35">
      <c r="A251" s="136">
        <v>3</v>
      </c>
      <c r="B251" s="451" t="s">
        <v>1201</v>
      </c>
      <c r="C251" s="5">
        <v>45372</v>
      </c>
      <c r="H251" s="136"/>
    </row>
    <row r="252" spans="1:8" x14ac:dyDescent="0.35">
      <c r="A252" s="136">
        <v>3</v>
      </c>
      <c r="B252" s="451" t="s">
        <v>1202</v>
      </c>
      <c r="C252" s="5">
        <v>45372</v>
      </c>
      <c r="H252" s="136"/>
    </row>
    <row r="253" spans="1:8" x14ac:dyDescent="0.35">
      <c r="A253" s="136">
        <v>3</v>
      </c>
      <c r="B253" s="451" t="s">
        <v>1203</v>
      </c>
      <c r="C253" s="5">
        <v>45372</v>
      </c>
      <c r="H253" s="136"/>
    </row>
    <row r="254" spans="1:8" x14ac:dyDescent="0.35">
      <c r="A254" s="136">
        <v>3</v>
      </c>
      <c r="B254" s="451" t="s">
        <v>1204</v>
      </c>
      <c r="C254" s="5">
        <v>45372</v>
      </c>
      <c r="H254" s="136"/>
    </row>
    <row r="255" spans="1:8" x14ac:dyDescent="0.35">
      <c r="A255" s="136">
        <v>3</v>
      </c>
      <c r="B255" s="451" t="s">
        <v>1205</v>
      </c>
      <c r="C255" s="5">
        <v>45372</v>
      </c>
      <c r="H255" s="136"/>
    </row>
    <row r="256" spans="1:8" x14ac:dyDescent="0.35">
      <c r="A256" s="136">
        <v>3</v>
      </c>
      <c r="B256" s="451" t="s">
        <v>1206</v>
      </c>
      <c r="C256" s="5">
        <v>45372</v>
      </c>
      <c r="H256" s="136"/>
    </row>
    <row r="257" spans="1:8" x14ac:dyDescent="0.35">
      <c r="A257" s="136">
        <v>3</v>
      </c>
      <c r="B257" s="451" t="s">
        <v>1207</v>
      </c>
      <c r="C257" s="5">
        <v>45372</v>
      </c>
      <c r="H257" s="136"/>
    </row>
    <row r="258" spans="1:8" x14ac:dyDescent="0.35">
      <c r="A258" s="136">
        <v>3</v>
      </c>
      <c r="B258" s="451" t="s">
        <v>1208</v>
      </c>
      <c r="C258" s="5">
        <v>45372</v>
      </c>
      <c r="H258" s="5"/>
    </row>
    <row r="259" spans="1:8" x14ac:dyDescent="0.35">
      <c r="A259" s="136">
        <v>2</v>
      </c>
      <c r="B259" s="451" t="s">
        <v>2317</v>
      </c>
      <c r="C259" s="5">
        <v>45436</v>
      </c>
      <c r="H259" s="5"/>
    </row>
    <row r="260" spans="1:8" x14ac:dyDescent="0.35">
      <c r="A260" s="136">
        <v>2</v>
      </c>
      <c r="B260" s="451" t="s">
        <v>2318</v>
      </c>
      <c r="C260" s="5">
        <v>45436</v>
      </c>
      <c r="H260" s="136"/>
    </row>
    <row r="261" spans="1:8" x14ac:dyDescent="0.35">
      <c r="A261" s="136">
        <v>2</v>
      </c>
      <c r="B261" s="451" t="s">
        <v>2319</v>
      </c>
      <c r="C261" s="5">
        <v>45436</v>
      </c>
      <c r="H261" s="136"/>
    </row>
    <row r="262" spans="1:8" x14ac:dyDescent="0.35">
      <c r="A262" s="136">
        <v>2</v>
      </c>
      <c r="B262" s="451" t="s">
        <v>2320</v>
      </c>
      <c r="C262" s="5">
        <v>45436</v>
      </c>
      <c r="G262" s="142"/>
      <c r="H262" s="136"/>
    </row>
    <row r="263" spans="1:8" x14ac:dyDescent="0.35">
      <c r="A263" s="136">
        <v>2</v>
      </c>
      <c r="B263" s="451" t="s">
        <v>2321</v>
      </c>
      <c r="C263" s="5">
        <v>45436</v>
      </c>
      <c r="G263" s="142"/>
      <c r="H263" s="136"/>
    </row>
    <row r="264" spans="1:8" x14ac:dyDescent="0.35">
      <c r="A264" s="136">
        <v>3</v>
      </c>
      <c r="B264" s="451" t="s">
        <v>1209</v>
      </c>
      <c r="C264" s="5">
        <v>45372</v>
      </c>
      <c r="G264" s="142"/>
      <c r="H264" s="136"/>
    </row>
    <row r="265" spans="1:8" x14ac:dyDescent="0.35">
      <c r="A265" s="136">
        <v>3</v>
      </c>
      <c r="B265" s="451" t="s">
        <v>1210</v>
      </c>
      <c r="C265" s="5">
        <v>45372</v>
      </c>
      <c r="G265" s="142"/>
      <c r="H265" s="136"/>
    </row>
    <row r="266" spans="1:8" x14ac:dyDescent="0.35">
      <c r="A266" s="136">
        <v>3</v>
      </c>
      <c r="B266" s="451" t="s">
        <v>1211</v>
      </c>
      <c r="C266" s="5">
        <v>45372</v>
      </c>
      <c r="G266" s="142"/>
      <c r="H266" s="136"/>
    </row>
    <row r="267" spans="1:8" x14ac:dyDescent="0.35">
      <c r="A267" s="136">
        <v>3</v>
      </c>
      <c r="B267" s="451" t="s">
        <v>1212</v>
      </c>
      <c r="C267" s="5">
        <v>45372</v>
      </c>
      <c r="G267" s="142"/>
      <c r="H267" s="136"/>
    </row>
    <row r="268" spans="1:8" x14ac:dyDescent="0.35">
      <c r="A268" s="136">
        <v>3</v>
      </c>
      <c r="B268" s="451" t="s">
        <v>1213</v>
      </c>
      <c r="C268" s="5">
        <v>45372</v>
      </c>
      <c r="G268" s="142"/>
      <c r="H268" s="136"/>
    </row>
    <row r="269" spans="1:8" x14ac:dyDescent="0.35">
      <c r="A269" s="136">
        <v>3</v>
      </c>
      <c r="B269" s="451" t="s">
        <v>1214</v>
      </c>
      <c r="C269" s="5">
        <v>45372</v>
      </c>
      <c r="G269" s="142"/>
      <c r="H269" s="136"/>
    </row>
    <row r="270" spans="1:8" x14ac:dyDescent="0.35">
      <c r="A270" s="136">
        <v>3</v>
      </c>
      <c r="B270" s="451" t="s">
        <v>1215</v>
      </c>
      <c r="C270" s="5">
        <v>45372</v>
      </c>
      <c r="G270" s="142"/>
      <c r="H270" s="136"/>
    </row>
    <row r="271" spans="1:8" x14ac:dyDescent="0.35">
      <c r="A271" s="136">
        <v>3</v>
      </c>
      <c r="B271" s="451" t="s">
        <v>1216</v>
      </c>
      <c r="C271" s="5">
        <v>45372</v>
      </c>
      <c r="G271" s="142"/>
      <c r="H271" s="136"/>
    </row>
    <row r="272" spans="1:8" x14ac:dyDescent="0.35">
      <c r="A272" s="136">
        <v>3</v>
      </c>
      <c r="B272" s="451" t="s">
        <v>1217</v>
      </c>
      <c r="C272" s="5">
        <v>45372</v>
      </c>
      <c r="G272" s="142"/>
      <c r="H272" s="136"/>
    </row>
    <row r="273" spans="1:8" x14ac:dyDescent="0.35">
      <c r="A273" s="136">
        <v>3</v>
      </c>
      <c r="B273" s="451" t="s">
        <v>2322</v>
      </c>
      <c r="C273" s="5">
        <v>45372</v>
      </c>
      <c r="G273" s="142"/>
      <c r="H273" s="136"/>
    </row>
    <row r="274" spans="1:8" x14ac:dyDescent="0.35">
      <c r="A274" s="136">
        <v>3</v>
      </c>
      <c r="B274" s="451" t="s">
        <v>2323</v>
      </c>
      <c r="C274" s="5">
        <v>45372</v>
      </c>
      <c r="G274" s="142"/>
      <c r="H274" s="136"/>
    </row>
    <row r="275" spans="1:8" x14ac:dyDescent="0.35">
      <c r="B275" s="454" t="s">
        <v>1218</v>
      </c>
      <c r="C275" s="29">
        <v>45436</v>
      </c>
      <c r="D275" s="136" t="s">
        <v>1219</v>
      </c>
      <c r="G275" s="142"/>
      <c r="H275" s="5"/>
    </row>
    <row r="276" spans="1:8" x14ac:dyDescent="0.35">
      <c r="G276" s="142"/>
      <c r="H276" s="5"/>
    </row>
  </sheetData>
  <autoFilter ref="A1:D275" xr:uid="{16A94FB8-F7AF-4245-91E5-98CB8130FEA5}">
    <sortState xmlns:xlrd2="http://schemas.microsoft.com/office/spreadsheetml/2017/richdata2" ref="A56:D263">
      <sortCondition ref="B2:B275"/>
    </sortState>
  </autoFilter>
  <mergeCells count="1">
    <mergeCell ref="F6:H6"/>
  </mergeCells>
  <phoneticPr fontId="3" type="noConversion"/>
  <conditionalFormatting sqref="D2:D275">
    <cfRule type="containsText" dxfId="87" priority="1" operator="containsText" text="reject">
      <formula>NOT(ISERROR(SEARCH("reject",D2)))</formula>
    </cfRule>
    <cfRule type="containsText" dxfId="86" priority="2" operator="containsText" text="high">
      <formula>NOT(ISERROR(SEARCH("high",D2)))</formula>
    </cfRule>
    <cfRule type="containsText" dxfId="85" priority="3" operator="containsText" text="Low">
      <formula>NOT(ISERROR(SEARCH("Low",D2)))</formula>
    </cfRule>
    <cfRule type="containsText" dxfId="84" priority="4" operator="containsText" text="MRL">
      <formula>NOT(ISERROR(SEARCH("MRL",D2)))</formula>
    </cfRule>
  </conditionalFormatting>
  <pageMargins left="0.7" right="0.7" top="0.75" bottom="0.75" header="0.3" footer="0.3"/>
  <pageSetup paperSize="11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302D-5A5F-4AAB-837A-D11C0991E319}">
  <dimension ref="A1:M69"/>
  <sheetViews>
    <sheetView zoomScale="70" zoomScaleNormal="70" workbookViewId="0">
      <pane xSplit="1" topLeftCell="B1" activePane="topRight" state="frozen"/>
      <selection pane="topRight" activeCell="D12" sqref="D12"/>
    </sheetView>
  </sheetViews>
  <sheetFormatPr defaultRowHeight="14.5" x14ac:dyDescent="0.35"/>
  <cols>
    <col min="1" max="1" width="22.90625" style="136" bestFit="1" customWidth="1"/>
    <col min="2" max="2" width="55.6328125" style="136" customWidth="1"/>
    <col min="3" max="3" width="41.453125" style="136" bestFit="1" customWidth="1"/>
    <col min="4" max="4" width="31.6328125" style="136" bestFit="1" customWidth="1"/>
    <col min="5" max="5" width="35" style="136" bestFit="1" customWidth="1"/>
    <col min="6" max="6" width="37.6328125" style="136" customWidth="1"/>
    <col min="7" max="7" width="35" style="136" customWidth="1"/>
    <col min="8" max="8" width="28.7265625" style="136" bestFit="1" customWidth="1"/>
  </cols>
  <sheetData>
    <row r="1" spans="1:8" s="54" customFormat="1" x14ac:dyDescent="0.35">
      <c r="A1" s="483" t="s">
        <v>386</v>
      </c>
      <c r="B1" s="483" t="s">
        <v>387</v>
      </c>
      <c r="C1" s="483"/>
      <c r="D1" s="483"/>
      <c r="E1" s="483"/>
      <c r="F1" s="483"/>
      <c r="G1" s="483"/>
      <c r="H1" s="6"/>
    </row>
    <row r="2" spans="1:8" s="54" customFormat="1" x14ac:dyDescent="0.35">
      <c r="A2" s="484"/>
      <c r="B2" s="223">
        <v>45362</v>
      </c>
      <c r="C2" s="223">
        <v>45373</v>
      </c>
      <c r="D2" s="223">
        <v>45436</v>
      </c>
      <c r="E2" s="375">
        <v>45448</v>
      </c>
      <c r="F2" s="391">
        <v>45461</v>
      </c>
      <c r="G2" s="392">
        <v>45474</v>
      </c>
      <c r="H2" s="375">
        <v>45185</v>
      </c>
    </row>
    <row r="3" spans="1:8" s="54" customFormat="1" x14ac:dyDescent="0.35">
      <c r="A3" s="192" t="s">
        <v>909</v>
      </c>
      <c r="B3" s="193"/>
      <c r="C3" s="193"/>
      <c r="D3" s="193"/>
      <c r="E3" s="193"/>
      <c r="F3" s="193"/>
      <c r="G3" s="193"/>
      <c r="H3" s="193"/>
    </row>
    <row r="4" spans="1:8" s="54" customFormat="1" x14ac:dyDescent="0.35">
      <c r="A4" s="192" t="s">
        <v>911</v>
      </c>
      <c r="B4" s="193"/>
      <c r="C4" s="196"/>
      <c r="D4" s="193"/>
      <c r="E4" s="193"/>
      <c r="F4" s="193"/>
      <c r="G4" s="193"/>
      <c r="H4" s="193" t="s">
        <v>1235</v>
      </c>
    </row>
    <row r="5" spans="1:8" s="54" customFormat="1" x14ac:dyDescent="0.35">
      <c r="A5" s="192" t="s">
        <v>913</v>
      </c>
      <c r="B5" s="193"/>
      <c r="C5" s="196"/>
      <c r="D5" s="193"/>
      <c r="E5" s="193"/>
      <c r="F5" s="193"/>
      <c r="G5" s="193"/>
      <c r="H5" s="193" t="s">
        <v>1236</v>
      </c>
    </row>
    <row r="6" spans="1:8" s="54" customFormat="1" x14ac:dyDescent="0.35">
      <c r="A6" s="192" t="s">
        <v>915</v>
      </c>
      <c r="B6" s="193"/>
      <c r="C6" s="193"/>
      <c r="D6" s="193"/>
      <c r="E6" s="193"/>
      <c r="F6" s="193"/>
      <c r="G6" s="193"/>
      <c r="H6" s="193" t="s">
        <v>1236</v>
      </c>
    </row>
    <row r="7" spans="1:8" s="54" customFormat="1" x14ac:dyDescent="0.35">
      <c r="A7" s="192" t="s">
        <v>917</v>
      </c>
      <c r="B7" s="193"/>
      <c r="C7" s="193"/>
      <c r="D7" s="193"/>
      <c r="E7" s="193"/>
      <c r="F7" s="193"/>
      <c r="G7" s="193"/>
      <c r="H7" s="193" t="s">
        <v>1237</v>
      </c>
    </row>
    <row r="8" spans="1:8" s="54" customFormat="1" x14ac:dyDescent="0.35">
      <c r="A8" s="192" t="s">
        <v>918</v>
      </c>
      <c r="B8" s="193"/>
      <c r="C8" s="193"/>
      <c r="D8" s="193"/>
      <c r="E8" s="193"/>
      <c r="F8" s="193"/>
      <c r="G8" s="193"/>
      <c r="H8" s="193" t="s">
        <v>1235</v>
      </c>
    </row>
    <row r="9" spans="1:8" s="54" customFormat="1" x14ac:dyDescent="0.35">
      <c r="A9" s="192" t="s">
        <v>920</v>
      </c>
      <c r="B9" s="193"/>
      <c r="C9" s="193"/>
      <c r="D9" s="193"/>
      <c r="E9" s="193"/>
      <c r="F9" s="193"/>
      <c r="G9" s="193"/>
      <c r="H9" s="193" t="s">
        <v>1237</v>
      </c>
    </row>
    <row r="10" spans="1:8" s="54" customFormat="1" x14ac:dyDescent="0.35">
      <c r="A10" s="192" t="s">
        <v>922</v>
      </c>
      <c r="B10" s="193"/>
      <c r="C10" s="193"/>
      <c r="D10" s="193"/>
      <c r="E10" s="193"/>
      <c r="F10" s="193"/>
      <c r="G10" s="193"/>
      <c r="H10" s="193"/>
    </row>
    <row r="11" spans="1:8" s="54" customFormat="1" x14ac:dyDescent="0.35">
      <c r="A11" s="192" t="s">
        <v>926</v>
      </c>
      <c r="B11" s="193"/>
      <c r="C11" s="193"/>
      <c r="D11" s="193"/>
      <c r="E11" s="193"/>
      <c r="F11" s="193"/>
      <c r="G11" s="193"/>
      <c r="H11" s="193"/>
    </row>
    <row r="12" spans="1:8" s="54" customFormat="1" x14ac:dyDescent="0.35">
      <c r="A12" s="192" t="s">
        <v>927</v>
      </c>
      <c r="B12" s="193"/>
      <c r="C12" s="193"/>
      <c r="D12" s="193"/>
      <c r="E12" s="193"/>
      <c r="F12" s="193"/>
      <c r="G12" s="193"/>
      <c r="H12" s="193"/>
    </row>
    <row r="13" spans="1:8" s="54" customFormat="1" x14ac:dyDescent="0.35">
      <c r="A13" s="192" t="s">
        <v>928</v>
      </c>
      <c r="B13" s="193"/>
      <c r="C13" s="193"/>
      <c r="D13" s="193"/>
      <c r="E13" s="193"/>
      <c r="F13" s="193"/>
      <c r="G13" s="193"/>
      <c r="H13" s="193"/>
    </row>
    <row r="14" spans="1:8" s="54" customFormat="1" x14ac:dyDescent="0.35">
      <c r="A14" s="192" t="s">
        <v>929</v>
      </c>
      <c r="B14" s="193"/>
      <c r="C14" s="193"/>
      <c r="D14" s="193"/>
      <c r="E14" s="193"/>
      <c r="F14" s="193"/>
      <c r="G14" s="193"/>
      <c r="H14" s="193"/>
    </row>
    <row r="15" spans="1:8" s="54" customFormat="1" x14ac:dyDescent="0.35">
      <c r="A15" s="199" t="s">
        <v>412</v>
      </c>
      <c r="B15" s="193"/>
      <c r="C15" s="193"/>
      <c r="D15" s="193"/>
      <c r="E15" s="193"/>
      <c r="F15" s="193"/>
      <c r="G15" s="193"/>
      <c r="H15" s="193"/>
    </row>
    <row r="16" spans="1:8" s="54" customFormat="1" x14ac:dyDescent="0.35">
      <c r="A16" s="199" t="s">
        <v>414</v>
      </c>
      <c r="B16" s="193"/>
      <c r="C16" s="193"/>
      <c r="D16" s="193"/>
      <c r="E16" s="193"/>
      <c r="F16" s="193"/>
      <c r="G16" s="193"/>
      <c r="H16" s="193" t="s">
        <v>1237</v>
      </c>
    </row>
    <row r="17" spans="1:8" s="54" customFormat="1" x14ac:dyDescent="0.35">
      <c r="A17" s="199" t="s">
        <v>415</v>
      </c>
      <c r="B17" s="193"/>
      <c r="C17" s="193"/>
      <c r="D17" s="193"/>
      <c r="E17" s="193"/>
      <c r="F17" s="193"/>
      <c r="G17" s="193"/>
      <c r="H17" s="193"/>
    </row>
    <row r="18" spans="1:8" s="54" customFormat="1" x14ac:dyDescent="0.35">
      <c r="A18" s="199" t="s">
        <v>416</v>
      </c>
      <c r="B18" s="193"/>
      <c r="C18" s="193"/>
      <c r="D18" s="193"/>
      <c r="E18" s="193"/>
      <c r="F18" s="193"/>
      <c r="G18" s="193"/>
      <c r="H18" s="193"/>
    </row>
    <row r="19" spans="1:8" s="54" customFormat="1" x14ac:dyDescent="0.35">
      <c r="A19" s="199" t="s">
        <v>418</v>
      </c>
      <c r="B19" s="193"/>
      <c r="C19" s="193"/>
      <c r="D19" s="193"/>
      <c r="E19" s="193"/>
      <c r="F19" s="193" t="s">
        <v>1238</v>
      </c>
      <c r="G19" s="193"/>
      <c r="H19" s="193" t="s">
        <v>1237</v>
      </c>
    </row>
    <row r="20" spans="1:8" s="54" customFormat="1" x14ac:dyDescent="0.35">
      <c r="A20" s="199" t="s">
        <v>420</v>
      </c>
      <c r="B20" s="200"/>
      <c r="C20" s="200"/>
      <c r="D20" s="193"/>
      <c r="E20" s="193"/>
      <c r="F20" s="193"/>
      <c r="G20" s="193"/>
      <c r="H20" s="193"/>
    </row>
    <row r="21" spans="1:8" s="54" customFormat="1" x14ac:dyDescent="0.35">
      <c r="A21" s="199" t="s">
        <v>421</v>
      </c>
      <c r="B21" s="193"/>
      <c r="C21" s="193"/>
      <c r="D21" s="193"/>
      <c r="E21" s="193"/>
      <c r="F21" s="193" t="s">
        <v>1239</v>
      </c>
      <c r="G21" s="193"/>
      <c r="H21" s="193"/>
    </row>
    <row r="22" spans="1:8" s="54" customFormat="1" x14ac:dyDescent="0.35">
      <c r="A22" s="199" t="s">
        <v>423</v>
      </c>
      <c r="B22" s="193"/>
      <c r="C22" s="193"/>
      <c r="D22" s="193"/>
      <c r="E22" s="193"/>
      <c r="F22" s="193"/>
      <c r="G22" s="193"/>
      <c r="H22" s="193"/>
    </row>
    <row r="23" spans="1:8" s="54" customFormat="1" x14ac:dyDescent="0.35">
      <c r="A23" s="199" t="s">
        <v>424</v>
      </c>
      <c r="B23" s="193"/>
      <c r="C23" s="193"/>
      <c r="D23" s="193"/>
      <c r="E23" s="193"/>
      <c r="F23" s="193"/>
      <c r="G23" s="193"/>
      <c r="H23" s="193"/>
    </row>
    <row r="24" spans="1:8" s="54" customFormat="1" x14ac:dyDescent="0.35">
      <c r="A24" s="199" t="s">
        <v>425</v>
      </c>
      <c r="B24" s="193"/>
      <c r="C24" s="193"/>
      <c r="D24" s="193"/>
      <c r="E24" s="193"/>
      <c r="F24" s="193"/>
      <c r="G24" s="193"/>
      <c r="H24" s="193"/>
    </row>
    <row r="25" spans="1:8" s="54" customFormat="1" x14ac:dyDescent="0.35">
      <c r="A25" s="199" t="s">
        <v>426</v>
      </c>
      <c r="B25" s="193"/>
      <c r="C25" s="193"/>
      <c r="D25" s="193"/>
      <c r="E25" s="193"/>
      <c r="F25" s="193"/>
      <c r="G25" s="193"/>
      <c r="H25" s="193"/>
    </row>
    <row r="26" spans="1:8" s="54" customFormat="1" x14ac:dyDescent="0.35">
      <c r="A26" s="201" t="s">
        <v>329</v>
      </c>
      <c r="B26" s="193"/>
      <c r="C26" s="193" t="s">
        <v>1240</v>
      </c>
      <c r="D26" s="193" t="s">
        <v>935</v>
      </c>
      <c r="E26" s="136" t="s">
        <v>1241</v>
      </c>
      <c r="F26" s="193"/>
      <c r="G26" s="200"/>
      <c r="H26" s="200"/>
    </row>
    <row r="27" spans="1:8" s="54" customFormat="1" x14ac:dyDescent="0.35">
      <c r="A27" s="204" t="s">
        <v>173</v>
      </c>
      <c r="B27" s="193" t="s">
        <v>1242</v>
      </c>
      <c r="C27" s="205"/>
      <c r="D27" s="193"/>
      <c r="E27" s="205"/>
      <c r="F27" s="193"/>
      <c r="G27" s="193"/>
      <c r="H27" s="193"/>
    </row>
    <row r="28" spans="1:8" s="54" customFormat="1" x14ac:dyDescent="0.35">
      <c r="A28" s="204" t="s">
        <v>175</v>
      </c>
      <c r="B28" s="193" t="s">
        <v>1243</v>
      </c>
      <c r="C28" s="205"/>
      <c r="D28" s="193"/>
      <c r="E28" s="193" t="s">
        <v>1244</v>
      </c>
      <c r="F28" s="193"/>
      <c r="G28" s="193" t="s">
        <v>1245</v>
      </c>
      <c r="H28" s="193"/>
    </row>
    <row r="29" spans="1:8" s="54" customFormat="1" x14ac:dyDescent="0.35">
      <c r="A29" s="204" t="s">
        <v>433</v>
      </c>
      <c r="B29" s="193" t="s">
        <v>1246</v>
      </c>
      <c r="C29" s="205"/>
      <c r="D29" s="193"/>
      <c r="E29" s="205"/>
      <c r="F29" s="193"/>
      <c r="G29" s="193" t="s">
        <v>1247</v>
      </c>
      <c r="H29" s="193" t="s">
        <v>1248</v>
      </c>
    </row>
    <row r="30" spans="1:8" s="54" customFormat="1" x14ac:dyDescent="0.35">
      <c r="A30" s="204" t="s">
        <v>224</v>
      </c>
      <c r="B30" s="193" t="s">
        <v>1249</v>
      </c>
      <c r="C30" s="205"/>
      <c r="D30" s="193"/>
      <c r="E30" s="193" t="s">
        <v>1250</v>
      </c>
      <c r="F30" s="193" t="s">
        <v>1251</v>
      </c>
      <c r="G30" s="193"/>
      <c r="H30" s="205"/>
    </row>
    <row r="31" spans="1:8" s="54" customFormat="1" x14ac:dyDescent="0.35">
      <c r="A31" s="204" t="s">
        <v>250</v>
      </c>
      <c r="B31" s="193" t="s">
        <v>1252</v>
      </c>
      <c r="C31" s="205"/>
      <c r="D31" s="193"/>
      <c r="E31" s="205"/>
      <c r="F31" s="193" t="s">
        <v>1253</v>
      </c>
      <c r="G31" s="193" t="s">
        <v>1254</v>
      </c>
      <c r="H31" s="193"/>
    </row>
    <row r="32" spans="1:8" s="54" customFormat="1" x14ac:dyDescent="0.35">
      <c r="A32" s="204" t="s">
        <v>275</v>
      </c>
      <c r="B32" s="193" t="s">
        <v>1255</v>
      </c>
      <c r="C32" s="205"/>
      <c r="D32" s="193"/>
      <c r="E32" s="193"/>
      <c r="F32" s="193" t="s">
        <v>1256</v>
      </c>
      <c r="G32" s="193" t="s">
        <v>1257</v>
      </c>
      <c r="H32" s="193"/>
    </row>
    <row r="33" spans="1:8" s="54" customFormat="1" x14ac:dyDescent="0.35">
      <c r="A33" s="204" t="s">
        <v>298</v>
      </c>
      <c r="B33" s="193" t="s">
        <v>1258</v>
      </c>
      <c r="C33" s="205"/>
      <c r="D33" s="193"/>
      <c r="E33" s="193"/>
      <c r="F33" s="193"/>
      <c r="G33" s="193" t="s">
        <v>1259</v>
      </c>
      <c r="H33" s="193"/>
    </row>
    <row r="34" spans="1:8" s="54" customFormat="1" x14ac:dyDescent="0.35">
      <c r="A34" s="204" t="s">
        <v>309</v>
      </c>
      <c r="B34" s="200" t="s">
        <v>957</v>
      </c>
      <c r="C34" s="205"/>
      <c r="D34" s="193"/>
      <c r="E34" s="193"/>
      <c r="F34" s="193"/>
      <c r="G34" s="193" t="s">
        <v>1260</v>
      </c>
      <c r="H34" s="193"/>
    </row>
    <row r="35" spans="1:8" s="54" customFormat="1" x14ac:dyDescent="0.35">
      <c r="A35" s="204" t="s">
        <v>441</v>
      </c>
      <c r="B35" s="200" t="s">
        <v>959</v>
      </c>
      <c r="C35" s="205"/>
      <c r="D35" s="193"/>
      <c r="E35" s="193"/>
      <c r="F35" s="193"/>
      <c r="G35" s="193"/>
      <c r="H35" s="193"/>
    </row>
    <row r="36" spans="1:8" s="54" customFormat="1" x14ac:dyDescent="0.35">
      <c r="A36" s="204" t="s">
        <v>442</v>
      </c>
      <c r="B36" s="200"/>
      <c r="C36" s="200"/>
      <c r="D36" s="193"/>
      <c r="E36" s="193"/>
      <c r="F36" s="193"/>
      <c r="G36" s="193"/>
      <c r="H36" s="193"/>
    </row>
    <row r="37" spans="1:8" s="54" customFormat="1" x14ac:dyDescent="0.35">
      <c r="A37" s="208" t="s">
        <v>449</v>
      </c>
      <c r="B37" s="200"/>
      <c r="C37" s="393" t="s">
        <v>1261</v>
      </c>
      <c r="D37" s="193"/>
      <c r="E37" s="193"/>
      <c r="F37" s="193"/>
      <c r="G37" s="193" t="s">
        <v>1262</v>
      </c>
      <c r="H37" s="193"/>
    </row>
    <row r="38" spans="1:8" s="54" customFormat="1" x14ac:dyDescent="0.35">
      <c r="A38" s="208" t="s">
        <v>457</v>
      </c>
      <c r="B38" s="205"/>
      <c r="C38" s="205"/>
      <c r="D38" s="193"/>
      <c r="E38" s="193" t="s">
        <v>1263</v>
      </c>
      <c r="F38" s="193" t="s">
        <v>1264</v>
      </c>
      <c r="G38" s="193"/>
      <c r="H38" s="193"/>
    </row>
    <row r="39" spans="1:8" s="54" customFormat="1" x14ac:dyDescent="0.35">
      <c r="A39" s="208" t="s">
        <v>461</v>
      </c>
      <c r="B39" s="205"/>
      <c r="C39" s="193" t="s">
        <v>1261</v>
      </c>
      <c r="D39" s="193"/>
      <c r="E39" s="207"/>
      <c r="F39" s="207"/>
      <c r="G39" s="193" t="s">
        <v>1265</v>
      </c>
      <c r="H39" s="193"/>
    </row>
    <row r="40" spans="1:8" s="54" customFormat="1" x14ac:dyDescent="0.35">
      <c r="A40" s="208" t="s">
        <v>466</v>
      </c>
      <c r="B40" s="205"/>
      <c r="C40" s="205"/>
      <c r="D40" s="193"/>
      <c r="E40" s="207"/>
      <c r="F40" s="193" t="s">
        <v>1266</v>
      </c>
      <c r="G40" s="193"/>
      <c r="H40" s="193"/>
    </row>
    <row r="41" spans="1:8" s="54" customFormat="1" x14ac:dyDescent="0.35">
      <c r="A41" s="208" t="s">
        <v>471</v>
      </c>
      <c r="B41" s="205"/>
      <c r="C41" s="205"/>
      <c r="D41" s="193"/>
      <c r="E41" s="193" t="s">
        <v>1267</v>
      </c>
      <c r="F41" s="207"/>
      <c r="G41" s="193"/>
      <c r="H41" s="193"/>
    </row>
    <row r="42" spans="1:8" s="54" customFormat="1" x14ac:dyDescent="0.35">
      <c r="A42" s="208" t="s">
        <v>1268</v>
      </c>
      <c r="B42" s="205"/>
      <c r="C42" s="205"/>
      <c r="D42" s="193"/>
      <c r="E42" s="193"/>
      <c r="F42" s="207"/>
      <c r="G42" s="193"/>
      <c r="H42" s="193"/>
    </row>
    <row r="43" spans="1:8" s="54" customFormat="1" x14ac:dyDescent="0.35">
      <c r="A43" s="201" t="s">
        <v>476</v>
      </c>
      <c r="B43" s="193" t="s">
        <v>964</v>
      </c>
      <c r="C43" s="193" t="s">
        <v>1269</v>
      </c>
      <c r="D43" s="200"/>
      <c r="E43" s="193" t="s">
        <v>1270</v>
      </c>
      <c r="F43" s="193" t="s">
        <v>1271</v>
      </c>
      <c r="G43" s="193"/>
      <c r="H43" s="193"/>
    </row>
    <row r="44" spans="1:8" s="54" customFormat="1" x14ac:dyDescent="0.35">
      <c r="A44" s="201" t="s">
        <v>477</v>
      </c>
      <c r="B44" s="193" t="s">
        <v>971</v>
      </c>
      <c r="C44" s="193" t="s">
        <v>1272</v>
      </c>
      <c r="D44" s="193"/>
      <c r="E44" s="193"/>
      <c r="F44" s="193"/>
      <c r="G44" s="193"/>
      <c r="H44" s="193"/>
    </row>
    <row r="45" spans="1:8" s="54" customFormat="1" x14ac:dyDescent="0.35">
      <c r="A45" s="201" t="s">
        <v>481</v>
      </c>
      <c r="B45" s="193" t="s">
        <v>972</v>
      </c>
      <c r="C45" s="193"/>
      <c r="D45" s="193"/>
      <c r="E45" s="207" t="s">
        <v>1273</v>
      </c>
      <c r="F45" s="207"/>
      <c r="G45" s="193"/>
      <c r="H45" s="193"/>
    </row>
    <row r="46" spans="1:8" s="54" customFormat="1" x14ac:dyDescent="0.35">
      <c r="A46" s="201" t="s">
        <v>482</v>
      </c>
      <c r="B46" s="193" t="s">
        <v>982</v>
      </c>
      <c r="C46" s="193" t="s">
        <v>1274</v>
      </c>
      <c r="D46" s="193"/>
      <c r="E46" s="136" t="s">
        <v>1275</v>
      </c>
      <c r="F46" s="207"/>
      <c r="G46" s="193"/>
      <c r="H46" s="193"/>
    </row>
    <row r="47" spans="1:8" s="54" customFormat="1" x14ac:dyDescent="0.35">
      <c r="A47" s="201" t="s">
        <v>483</v>
      </c>
      <c r="B47" s="193"/>
      <c r="C47" s="193"/>
      <c r="D47" s="193"/>
      <c r="E47" s="207"/>
      <c r="F47" s="207"/>
      <c r="G47" s="193"/>
      <c r="H47" s="193"/>
    </row>
    <row r="48" spans="1:8" s="54" customFormat="1" x14ac:dyDescent="0.35">
      <c r="A48" s="201" t="s">
        <v>986</v>
      </c>
      <c r="B48" s="193"/>
      <c r="C48" s="193"/>
      <c r="D48" s="195" t="s">
        <v>987</v>
      </c>
      <c r="E48" s="207"/>
      <c r="F48" s="207"/>
      <c r="G48" s="193"/>
      <c r="H48" s="193"/>
    </row>
    <row r="49" spans="1:13" s="54" customFormat="1" ht="29.5" customHeight="1" x14ac:dyDescent="0.35">
      <c r="A49" s="210" t="s">
        <v>486</v>
      </c>
      <c r="B49" s="211"/>
      <c r="C49" s="212"/>
      <c r="D49" s="213"/>
      <c r="E49" s="214"/>
      <c r="F49" s="214"/>
      <c r="G49" s="213"/>
      <c r="H49" s="213"/>
    </row>
    <row r="50" spans="1:13" x14ac:dyDescent="0.35">
      <c r="B50" s="5"/>
      <c r="C50" s="5"/>
      <c r="D50" s="5"/>
      <c r="E50" s="5"/>
      <c r="F50" s="5"/>
      <c r="G50" s="221"/>
    </row>
    <row r="51" spans="1:13" x14ac:dyDescent="0.35">
      <c r="A51" s="86"/>
      <c r="B51" s="86"/>
      <c r="C51" s="86"/>
      <c r="D51" s="86"/>
      <c r="E51" s="86"/>
      <c r="F51" s="86"/>
      <c r="G51" s="86"/>
    </row>
    <row r="52" spans="1:13" x14ac:dyDescent="0.35">
      <c r="B52" s="379" t="s">
        <v>988</v>
      </c>
      <c r="C52" s="380"/>
      <c r="D52" s="380"/>
      <c r="E52" s="380"/>
      <c r="F52" s="381"/>
      <c r="G52" s="382"/>
    </row>
    <row r="53" spans="1:13" x14ac:dyDescent="0.35">
      <c r="B53" s="9" t="s">
        <v>989</v>
      </c>
      <c r="C53" s="6"/>
      <c r="D53" s="6"/>
      <c r="E53" s="378"/>
      <c r="F53" s="6"/>
      <c r="G53" s="6"/>
    </row>
    <row r="54" spans="1:13" x14ac:dyDescent="0.35">
      <c r="B54" s="9" t="s">
        <v>990</v>
      </c>
      <c r="C54" s="6"/>
      <c r="D54" s="6"/>
      <c r="E54" s="378"/>
      <c r="F54" s="6"/>
      <c r="G54" s="6"/>
    </row>
    <row r="55" spans="1:13" x14ac:dyDescent="0.35">
      <c r="B55" s="9" t="s">
        <v>991</v>
      </c>
      <c r="C55" s="6"/>
      <c r="D55" s="6"/>
      <c r="E55" s="378"/>
      <c r="F55" s="6"/>
      <c r="G55" s="6"/>
    </row>
    <row r="56" spans="1:13" x14ac:dyDescent="0.35">
      <c r="B56" s="38" t="s">
        <v>1276</v>
      </c>
      <c r="C56" s="38" t="s">
        <v>992</v>
      </c>
      <c r="D56" s="38" t="s">
        <v>94</v>
      </c>
      <c r="E56" s="38" t="s">
        <v>993</v>
      </c>
      <c r="F56" s="38" t="s">
        <v>994</v>
      </c>
      <c r="G56" s="38" t="s">
        <v>995</v>
      </c>
    </row>
    <row r="57" spans="1:13" x14ac:dyDescent="0.35">
      <c r="B57" s="5">
        <v>45362</v>
      </c>
      <c r="C57" s="136">
        <v>17</v>
      </c>
      <c r="D57" s="136" t="s">
        <v>173</v>
      </c>
      <c r="E57" s="136">
        <v>176</v>
      </c>
      <c r="F57" s="128">
        <f t="shared" ref="F57:F65" si="0">E57/2</f>
        <v>88</v>
      </c>
      <c r="G57" s="136" t="s">
        <v>931</v>
      </c>
    </row>
    <row r="58" spans="1:13" s="136" customFormat="1" x14ac:dyDescent="0.35">
      <c r="B58" s="5">
        <v>45362</v>
      </c>
      <c r="C58" s="136">
        <v>18</v>
      </c>
      <c r="D58" s="136" t="s">
        <v>175</v>
      </c>
      <c r="E58" s="136">
        <v>179</v>
      </c>
      <c r="F58" s="128">
        <f t="shared" si="0"/>
        <v>89.5</v>
      </c>
      <c r="G58" s="136" t="s">
        <v>931</v>
      </c>
      <c r="I58"/>
      <c r="J58"/>
      <c r="K58"/>
      <c r="L58"/>
      <c r="M58"/>
    </row>
    <row r="59" spans="1:13" s="136" customFormat="1" x14ac:dyDescent="0.35">
      <c r="B59" s="5">
        <v>45362</v>
      </c>
      <c r="C59" s="136">
        <v>28</v>
      </c>
      <c r="D59" s="136" t="s">
        <v>433</v>
      </c>
      <c r="E59" s="136">
        <v>175</v>
      </c>
      <c r="F59" s="128">
        <f t="shared" si="0"/>
        <v>87.5</v>
      </c>
      <c r="G59" s="136" t="s">
        <v>931</v>
      </c>
      <c r="I59"/>
      <c r="J59"/>
      <c r="K59"/>
      <c r="L59"/>
      <c r="M59"/>
    </row>
    <row r="60" spans="1:13" s="136" customFormat="1" x14ac:dyDescent="0.35">
      <c r="B60" s="5">
        <v>45362</v>
      </c>
      <c r="C60" s="136">
        <v>40</v>
      </c>
      <c r="D60" s="136" t="s">
        <v>224</v>
      </c>
      <c r="E60" s="136">
        <v>163</v>
      </c>
      <c r="F60" s="128">
        <f t="shared" si="0"/>
        <v>81.5</v>
      </c>
      <c r="G60" s="136" t="s">
        <v>931</v>
      </c>
      <c r="I60"/>
      <c r="J60"/>
      <c r="K60"/>
      <c r="L60"/>
      <c r="M60"/>
    </row>
    <row r="61" spans="1:13" s="136" customFormat="1" x14ac:dyDescent="0.35">
      <c r="B61" s="5">
        <v>45362</v>
      </c>
      <c r="C61" s="136">
        <v>52</v>
      </c>
      <c r="D61" s="136" t="s">
        <v>250</v>
      </c>
      <c r="E61" s="136">
        <v>156</v>
      </c>
      <c r="F61" s="128">
        <f t="shared" si="0"/>
        <v>78</v>
      </c>
      <c r="G61" s="136" t="s">
        <v>931</v>
      </c>
      <c r="I61"/>
      <c r="J61"/>
      <c r="K61"/>
      <c r="L61"/>
      <c r="M61"/>
    </row>
    <row r="62" spans="1:13" s="136" customFormat="1" x14ac:dyDescent="0.35">
      <c r="B62" s="5">
        <v>45362</v>
      </c>
      <c r="C62" s="136">
        <v>64</v>
      </c>
      <c r="D62" s="136" t="s">
        <v>275</v>
      </c>
      <c r="E62" s="136">
        <v>165</v>
      </c>
      <c r="F62" s="128">
        <f t="shared" si="0"/>
        <v>82.5</v>
      </c>
      <c r="G62" s="136" t="s">
        <v>931</v>
      </c>
      <c r="I62"/>
      <c r="J62"/>
      <c r="K62"/>
      <c r="L62"/>
      <c r="M62"/>
    </row>
    <row r="63" spans="1:13" s="136" customFormat="1" x14ac:dyDescent="0.35">
      <c r="B63" s="5">
        <v>45362</v>
      </c>
      <c r="C63" s="136">
        <v>78</v>
      </c>
      <c r="D63" s="136" t="s">
        <v>298</v>
      </c>
      <c r="E63" s="136">
        <v>195</v>
      </c>
      <c r="F63" s="128">
        <f t="shared" si="0"/>
        <v>97.5</v>
      </c>
      <c r="G63" s="136" t="s">
        <v>931</v>
      </c>
      <c r="I63"/>
      <c r="J63"/>
      <c r="K63"/>
      <c r="L63"/>
      <c r="M63"/>
    </row>
    <row r="64" spans="1:13" s="136" customFormat="1" x14ac:dyDescent="0.35">
      <c r="B64" s="5">
        <v>45362</v>
      </c>
      <c r="C64" s="136">
        <v>88</v>
      </c>
      <c r="D64" s="136" t="s">
        <v>309</v>
      </c>
      <c r="E64" s="136">
        <v>280</v>
      </c>
      <c r="F64" s="128">
        <f t="shared" si="0"/>
        <v>140</v>
      </c>
      <c r="G64" s="136" t="s">
        <v>1000</v>
      </c>
      <c r="I64"/>
      <c r="J64"/>
      <c r="K64"/>
      <c r="L64"/>
      <c r="M64"/>
    </row>
    <row r="65" spans="2:13" s="136" customFormat="1" x14ac:dyDescent="0.35">
      <c r="B65" s="383">
        <v>45362</v>
      </c>
      <c r="C65" s="148">
        <v>97</v>
      </c>
      <c r="D65" s="148" t="s">
        <v>441</v>
      </c>
      <c r="E65" s="148">
        <v>292</v>
      </c>
      <c r="F65" s="131">
        <f t="shared" si="0"/>
        <v>146</v>
      </c>
      <c r="G65" s="148" t="s">
        <v>1000</v>
      </c>
      <c r="I65"/>
      <c r="J65"/>
      <c r="K65"/>
      <c r="L65"/>
      <c r="M65"/>
    </row>
    <row r="66" spans="2:13" s="136" customFormat="1" x14ac:dyDescent="0.35">
      <c r="I66"/>
      <c r="J66"/>
      <c r="K66"/>
      <c r="L66"/>
      <c r="M66"/>
    </row>
    <row r="67" spans="2:13" s="136" customFormat="1" x14ac:dyDescent="0.35">
      <c r="I67"/>
      <c r="J67"/>
      <c r="K67"/>
      <c r="L67"/>
      <c r="M67"/>
    </row>
    <row r="68" spans="2:13" s="136" customFormat="1" x14ac:dyDescent="0.35">
      <c r="I68"/>
      <c r="J68"/>
      <c r="K68"/>
      <c r="L68"/>
      <c r="M68"/>
    </row>
    <row r="69" spans="2:13" s="136" customFormat="1" x14ac:dyDescent="0.35">
      <c r="I69"/>
      <c r="J69"/>
      <c r="K69"/>
      <c r="L69"/>
      <c r="M69"/>
    </row>
  </sheetData>
  <mergeCells count="2">
    <mergeCell ref="A1:A2"/>
    <mergeCell ref="B1:G1"/>
  </mergeCells>
  <conditionalFormatting sqref="C49:H49">
    <cfRule type="containsText" dxfId="83" priority="37" operator="containsText" text="No data">
      <formula>NOT(ISERROR(SEARCH("No data",C49)))</formula>
    </cfRule>
  </conditionalFormatting>
  <conditionalFormatting sqref="C49:H49">
    <cfRule type="containsText" dxfId="82" priority="36" operator="containsText" text="&gt;1/2MRL">
      <formula>NOT(ISERROR(SEARCH("&gt;1/2MRL",C49)))</formula>
    </cfRule>
  </conditionalFormatting>
  <conditionalFormatting sqref="C3 C36 C38:C48 C6:C26">
    <cfRule type="containsText" dxfId="81" priority="33" operator="containsText" text="low">
      <formula>NOT(ISERROR(SEARCH("low",C3)))</formula>
    </cfRule>
    <cfRule type="containsText" dxfId="80" priority="34" operator="containsText" text="high">
      <formula>NOT(ISERROR(SEARCH("high",C3)))</formula>
    </cfRule>
    <cfRule type="containsText" dxfId="79" priority="35" operator="containsText" text="MRL">
      <formula>NOT(ISERROR(SEARCH("MRL",C3)))</formula>
    </cfRule>
  </conditionalFormatting>
  <conditionalFormatting sqref="C4:C5">
    <cfRule type="cellIs" dxfId="78" priority="32" operator="equal">
      <formula>0</formula>
    </cfRule>
  </conditionalFormatting>
  <conditionalFormatting sqref="C4:C5">
    <cfRule type="containsText" dxfId="77" priority="30" operator="containsText" text="HIGH">
      <formula>NOT(ISERROR(SEARCH("HIGH",C4)))</formula>
    </cfRule>
    <cfRule type="containsText" dxfId="76" priority="31" operator="containsText" text="LOW">
      <formula>NOT(ISERROR(SEARCH("LOW",C4)))</formula>
    </cfRule>
  </conditionalFormatting>
  <conditionalFormatting sqref="C37">
    <cfRule type="containsText" dxfId="75" priority="28" operator="containsText" text="N">
      <formula>NOT(ISERROR(SEARCH("N",C37)))</formula>
    </cfRule>
    <cfRule type="containsText" dxfId="74" priority="29" operator="containsText" text="Y">
      <formula>NOT(ISERROR(SEARCH("Y",C37)))</formula>
    </cfRule>
  </conditionalFormatting>
  <conditionalFormatting sqref="C37">
    <cfRule type="containsText" dxfId="73" priority="27" operator="containsText" text="MRL">
      <formula>NOT(ISERROR(SEARCH("MRL",C37)))</formula>
    </cfRule>
  </conditionalFormatting>
  <conditionalFormatting sqref="D44:G45 D43 F43:G43 D26 F26:G26 D47:G47 D46 F46:G46 D3:G25 D27:G42 E48:G48 H31:H48 H3:H29">
    <cfRule type="containsText" dxfId="72" priority="24" operator="containsText" text="LOW">
      <formula>NOT(ISERROR(SEARCH("LOW",D3)))</formula>
    </cfRule>
    <cfRule type="containsText" dxfId="71" priority="25" operator="containsText" text="HIGH">
      <formula>NOT(ISERROR(SEARCH("HIGH",D3)))</formula>
    </cfRule>
    <cfRule type="containsText" dxfId="70" priority="26" operator="containsText" text="MRL">
      <formula>NOT(ISERROR(SEARCH("MRL",D3)))</formula>
    </cfRule>
  </conditionalFormatting>
  <conditionalFormatting sqref="E43">
    <cfRule type="containsText" dxfId="69" priority="21" operator="containsText" text="low">
      <formula>NOT(ISERROR(SEARCH("low",E43)))</formula>
    </cfRule>
    <cfRule type="containsText" dxfId="68" priority="22" operator="containsText" text="high">
      <formula>NOT(ISERROR(SEARCH("high",E43)))</formula>
    </cfRule>
    <cfRule type="containsText" dxfId="67" priority="23" operator="containsText" text="MRL">
      <formula>NOT(ISERROR(SEARCH("MRL",E43)))</formula>
    </cfRule>
  </conditionalFormatting>
  <conditionalFormatting sqref="E26">
    <cfRule type="cellIs" dxfId="66" priority="20" operator="equal">
      <formula>0</formula>
    </cfRule>
  </conditionalFormatting>
  <conditionalFormatting sqref="E26">
    <cfRule type="containsText" dxfId="65" priority="18" operator="containsText" text="HIGH">
      <formula>NOT(ISERROR(SEARCH("HIGH",E26)))</formula>
    </cfRule>
    <cfRule type="containsText" dxfId="64" priority="19" operator="containsText" text="LOW">
      <formula>NOT(ISERROR(SEARCH("LOW",E26)))</formula>
    </cfRule>
  </conditionalFormatting>
  <conditionalFormatting sqref="E46">
    <cfRule type="cellIs" dxfId="63" priority="17" operator="equal">
      <formula>0</formula>
    </cfRule>
  </conditionalFormatting>
  <conditionalFormatting sqref="E46">
    <cfRule type="containsText" dxfId="62" priority="15" operator="containsText" text="HIGH">
      <formula>NOT(ISERROR(SEARCH("HIGH",E46)))</formula>
    </cfRule>
    <cfRule type="containsText" dxfId="61" priority="16" operator="containsText" text="LOW">
      <formula>NOT(ISERROR(SEARCH("LOW",E46)))</formula>
    </cfRule>
  </conditionalFormatting>
  <conditionalFormatting sqref="B37:B48 B3:B26">
    <cfRule type="containsText" dxfId="60" priority="11" operator="containsText" text="low">
      <formula>NOT(ISERROR(SEARCH("low",B3)))</formula>
    </cfRule>
    <cfRule type="containsText" dxfId="59" priority="12" operator="containsText" text="high">
      <formula>NOT(ISERROR(SEARCH("high",B3)))</formula>
    </cfRule>
    <cfRule type="containsText" dxfId="58" priority="13" operator="containsText" text="no data">
      <formula>NOT(ISERROR(SEARCH("no data",B3)))</formula>
    </cfRule>
    <cfRule type="containsText" dxfId="57" priority="14" operator="containsText" text="mrl">
      <formula>NOT(ISERROR(SEARCH("mrl",B3)))</formula>
    </cfRule>
  </conditionalFormatting>
  <conditionalFormatting sqref="D48">
    <cfRule type="containsText" dxfId="56" priority="7" operator="containsText" text="low">
      <formula>NOT(ISERROR(SEARCH("low",D48)))</formula>
    </cfRule>
    <cfRule type="containsText" dxfId="55" priority="8" operator="containsText" text="high">
      <formula>NOT(ISERROR(SEARCH("high",D48)))</formula>
    </cfRule>
    <cfRule type="containsText" dxfId="54" priority="9" operator="containsText" text="no data">
      <formula>NOT(ISERROR(SEARCH("no data",D48)))</formula>
    </cfRule>
    <cfRule type="containsText" dxfId="53" priority="10" operator="containsText" text="mrl">
      <formula>NOT(ISERROR(SEARCH("mrl",D48)))</formula>
    </cfRule>
  </conditionalFormatting>
  <conditionalFormatting sqref="B31:H48 B30:G30 B3:H29">
    <cfRule type="containsText" dxfId="52" priority="6" operator="containsText" text="No">
      <formula>NOT(ISERROR(SEARCH("No",B3)))</formula>
    </cfRule>
  </conditionalFormatting>
  <conditionalFormatting sqref="F60:F63">
    <cfRule type="cellIs" dxfId="51" priority="5" operator="greaterThan">
      <formula>150</formula>
    </cfRule>
  </conditionalFormatting>
  <conditionalFormatting sqref="B52:G55">
    <cfRule type="containsText" dxfId="50" priority="4" operator="containsText" text="No data">
      <formula>NOT(ISERROR(SEARCH("No data",B52)))</formula>
    </cfRule>
  </conditionalFormatting>
  <conditionalFormatting sqref="B52:G55">
    <cfRule type="containsText" dxfId="49" priority="3" operator="containsText" text="&gt;1/2MRL">
      <formula>NOT(ISERROR(SEARCH("&gt;1/2MRL",B52)))</formula>
    </cfRule>
  </conditionalFormatting>
  <conditionalFormatting sqref="F57:F65">
    <cfRule type="cellIs" dxfId="48" priority="1" operator="lessThan">
      <formula>101</formula>
    </cfRule>
    <cfRule type="cellIs" dxfId="47" priority="2" operator="greaterThan">
      <formula>100</formula>
    </cfRule>
  </conditionalFormatting>
  <pageMargins left="0.7" right="0.7" top="0.75" bottom="0.75" header="0.3" footer="0.3"/>
  <pageSetup paperSize="11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1647-D934-40C4-AC73-99CCC0A84067}">
  <dimension ref="A1:G593"/>
  <sheetViews>
    <sheetView zoomScaleNormal="100" workbookViewId="0">
      <selection activeCell="C5" sqref="C5"/>
    </sheetView>
  </sheetViews>
  <sheetFormatPr defaultRowHeight="14.5" x14ac:dyDescent="0.35"/>
  <cols>
    <col min="1" max="1" width="18.6328125" style="136" customWidth="1"/>
    <col min="2" max="2" width="38.6328125" style="451" bestFit="1" customWidth="1"/>
    <col min="3" max="3" width="43.36328125" style="136" bestFit="1" customWidth="1"/>
    <col min="4" max="4" width="10.1796875" style="136" customWidth="1"/>
    <col min="5" max="5" width="26.81640625" style="136" customWidth="1"/>
    <col min="6" max="6" width="9.453125" style="86" bestFit="1" customWidth="1"/>
    <col min="7" max="7" width="40.08984375" bestFit="1" customWidth="1"/>
    <col min="8" max="8" width="26.54296875" bestFit="1" customWidth="1"/>
  </cols>
  <sheetData>
    <row r="1" spans="1:7" x14ac:dyDescent="0.35">
      <c r="A1" s="183" t="s">
        <v>1276</v>
      </c>
      <c r="B1" s="457" t="s">
        <v>94</v>
      </c>
      <c r="C1" s="38" t="s">
        <v>336</v>
      </c>
      <c r="G1" s="184"/>
    </row>
    <row r="2" spans="1:7" x14ac:dyDescent="0.35">
      <c r="A2" s="5">
        <v>45185</v>
      </c>
      <c r="B2" s="451" t="s">
        <v>1277</v>
      </c>
      <c r="C2" s="136" t="s">
        <v>1236</v>
      </c>
      <c r="E2" s="238" t="s">
        <v>1278</v>
      </c>
      <c r="F2" s="238">
        <v>0.1</v>
      </c>
    </row>
    <row r="3" spans="1:7" x14ac:dyDescent="0.35">
      <c r="A3" s="5">
        <v>45185</v>
      </c>
      <c r="B3" s="451" t="s">
        <v>1279</v>
      </c>
      <c r="C3" s="136" t="s">
        <v>1236</v>
      </c>
      <c r="F3" s="223"/>
    </row>
    <row r="4" spans="1:7" x14ac:dyDescent="0.35">
      <c r="A4" s="5">
        <v>45185</v>
      </c>
      <c r="B4" s="451" t="s">
        <v>1280</v>
      </c>
      <c r="C4" s="136" t="s">
        <v>1236</v>
      </c>
      <c r="E4" s="36" t="s">
        <v>339</v>
      </c>
      <c r="F4" s="394">
        <f>COUNT(A2:A318)-59</f>
        <v>258</v>
      </c>
    </row>
    <row r="5" spans="1:7" x14ac:dyDescent="0.35">
      <c r="A5" s="5">
        <v>45185</v>
      </c>
      <c r="B5" s="451" t="s">
        <v>1281</v>
      </c>
      <c r="C5" s="136" t="s">
        <v>1236</v>
      </c>
      <c r="F5" s="223"/>
    </row>
    <row r="6" spans="1:7" x14ac:dyDescent="0.35">
      <c r="A6" s="5">
        <v>45185</v>
      </c>
      <c r="B6" s="451" t="s">
        <v>1282</v>
      </c>
      <c r="C6" s="136" t="s">
        <v>1236</v>
      </c>
      <c r="F6" s="223"/>
    </row>
    <row r="7" spans="1:7" x14ac:dyDescent="0.35">
      <c r="A7" s="5">
        <v>45185</v>
      </c>
      <c r="B7" s="451" t="s">
        <v>1283</v>
      </c>
      <c r="C7" s="136" t="s">
        <v>1236</v>
      </c>
      <c r="E7" s="186" t="s">
        <v>340</v>
      </c>
      <c r="F7" s="223"/>
    </row>
    <row r="8" spans="1:7" x14ac:dyDescent="0.35">
      <c r="A8" s="5">
        <v>45185</v>
      </c>
      <c r="B8" s="451" t="s">
        <v>1284</v>
      </c>
      <c r="C8" s="136" t="s">
        <v>1236</v>
      </c>
      <c r="E8" s="61" t="s">
        <v>1617</v>
      </c>
    </row>
    <row r="9" spans="1:7" x14ac:dyDescent="0.35">
      <c r="A9" s="5">
        <v>45185</v>
      </c>
      <c r="B9" s="451" t="s">
        <v>1285</v>
      </c>
      <c r="C9" s="136" t="s">
        <v>1236</v>
      </c>
    </row>
    <row r="10" spans="1:7" x14ac:dyDescent="0.35">
      <c r="A10" s="5">
        <v>45185</v>
      </c>
      <c r="B10" s="451" t="s">
        <v>1286</v>
      </c>
      <c r="C10" s="136" t="s">
        <v>1236</v>
      </c>
      <c r="E10" s="61" t="s">
        <v>1287</v>
      </c>
    </row>
    <row r="11" spans="1:7" x14ac:dyDescent="0.35">
      <c r="A11" s="5">
        <v>45185</v>
      </c>
      <c r="B11" s="451" t="s">
        <v>1288</v>
      </c>
      <c r="C11" s="136" t="s">
        <v>1236</v>
      </c>
      <c r="E11" s="61"/>
      <c r="F11" s="86">
        <f>COUNT(A60:A118)</f>
        <v>59</v>
      </c>
    </row>
    <row r="12" spans="1:7" x14ac:dyDescent="0.35">
      <c r="A12" s="5">
        <v>45185</v>
      </c>
      <c r="B12" s="451" t="s">
        <v>1289</v>
      </c>
      <c r="C12" s="136" t="s">
        <v>1236</v>
      </c>
      <c r="G12" s="5"/>
    </row>
    <row r="13" spans="1:7" x14ac:dyDescent="0.35">
      <c r="A13" s="5">
        <v>45185</v>
      </c>
      <c r="B13" s="451" t="s">
        <v>1290</v>
      </c>
      <c r="C13" s="136" t="s">
        <v>1236</v>
      </c>
      <c r="E13" s="186"/>
      <c r="G13" s="5"/>
    </row>
    <row r="14" spans="1:7" x14ac:dyDescent="0.35">
      <c r="A14" s="5">
        <v>45185</v>
      </c>
      <c r="B14" s="451" t="s">
        <v>1291</v>
      </c>
      <c r="C14" s="136" t="s">
        <v>1236</v>
      </c>
      <c r="G14" s="5"/>
    </row>
    <row r="15" spans="1:7" x14ac:dyDescent="0.35">
      <c r="A15" s="5">
        <v>45185</v>
      </c>
      <c r="B15" s="451" t="s">
        <v>1292</v>
      </c>
      <c r="C15" s="136" t="s">
        <v>1236</v>
      </c>
      <c r="G15" s="5"/>
    </row>
    <row r="16" spans="1:7" x14ac:dyDescent="0.35">
      <c r="A16" s="5">
        <v>45185</v>
      </c>
      <c r="B16" s="451" t="s">
        <v>1293</v>
      </c>
      <c r="C16" s="136" t="s">
        <v>1236</v>
      </c>
      <c r="G16" s="5"/>
    </row>
    <row r="17" spans="1:7" x14ac:dyDescent="0.35">
      <c r="A17" s="5">
        <v>45185</v>
      </c>
      <c r="B17" s="451" t="s">
        <v>1294</v>
      </c>
      <c r="C17" s="136" t="s">
        <v>1236</v>
      </c>
      <c r="G17" s="5"/>
    </row>
    <row r="18" spans="1:7" x14ac:dyDescent="0.35">
      <c r="A18" s="5">
        <v>45185</v>
      </c>
      <c r="B18" s="451" t="s">
        <v>1295</v>
      </c>
      <c r="C18" s="136" t="s">
        <v>1236</v>
      </c>
      <c r="D18"/>
    </row>
    <row r="19" spans="1:7" x14ac:dyDescent="0.35">
      <c r="A19" s="5">
        <v>45185</v>
      </c>
      <c r="B19" s="451" t="s">
        <v>1296</v>
      </c>
      <c r="C19" s="136" t="s">
        <v>1236</v>
      </c>
      <c r="D19"/>
    </row>
    <row r="20" spans="1:7" x14ac:dyDescent="0.35">
      <c r="A20" s="5">
        <v>45185</v>
      </c>
      <c r="B20" s="454" t="s">
        <v>1297</v>
      </c>
      <c r="C20" s="136" t="s">
        <v>1236</v>
      </c>
      <c r="D20"/>
    </row>
    <row r="21" spans="1:7" x14ac:dyDescent="0.35">
      <c r="A21" s="5">
        <v>45185</v>
      </c>
      <c r="B21" s="455" t="s">
        <v>1298</v>
      </c>
      <c r="C21" s="136" t="s">
        <v>1236</v>
      </c>
      <c r="D21"/>
    </row>
    <row r="22" spans="1:7" x14ac:dyDescent="0.35">
      <c r="A22" s="5">
        <v>45185</v>
      </c>
      <c r="B22" s="455" t="s">
        <v>1299</v>
      </c>
      <c r="C22" s="136" t="s">
        <v>1236</v>
      </c>
      <c r="D22"/>
    </row>
    <row r="23" spans="1:7" x14ac:dyDescent="0.35">
      <c r="A23" s="5">
        <v>45185</v>
      </c>
      <c r="B23" s="455" t="s">
        <v>1300</v>
      </c>
      <c r="C23" s="136" t="s">
        <v>1236</v>
      </c>
      <c r="D23"/>
    </row>
    <row r="24" spans="1:7" x14ac:dyDescent="0.35">
      <c r="A24" s="5">
        <v>45185</v>
      </c>
      <c r="B24" s="455" t="s">
        <v>1301</v>
      </c>
      <c r="C24" s="136" t="s">
        <v>1236</v>
      </c>
    </row>
    <row r="25" spans="1:7" x14ac:dyDescent="0.35">
      <c r="A25" s="5">
        <v>45185</v>
      </c>
      <c r="B25" s="455" t="s">
        <v>1302</v>
      </c>
      <c r="C25" s="136" t="s">
        <v>1236</v>
      </c>
    </row>
    <row r="26" spans="1:7" x14ac:dyDescent="0.35">
      <c r="A26" s="5">
        <v>45185</v>
      </c>
      <c r="B26" s="455" t="s">
        <v>1303</v>
      </c>
      <c r="C26" s="136" t="s">
        <v>1236</v>
      </c>
    </row>
    <row r="27" spans="1:7" x14ac:dyDescent="0.35">
      <c r="A27" s="5">
        <v>45185</v>
      </c>
      <c r="B27" s="451" t="s">
        <v>1304</v>
      </c>
      <c r="C27" s="136" t="s">
        <v>1236</v>
      </c>
    </row>
    <row r="28" spans="1:7" x14ac:dyDescent="0.35">
      <c r="A28" s="5">
        <v>45185</v>
      </c>
      <c r="B28" s="451" t="s">
        <v>1305</v>
      </c>
      <c r="C28" s="136" t="s">
        <v>1236</v>
      </c>
    </row>
    <row r="29" spans="1:7" x14ac:dyDescent="0.35">
      <c r="A29" s="5">
        <v>45185</v>
      </c>
      <c r="B29" s="451" t="s">
        <v>1306</v>
      </c>
      <c r="C29" s="136" t="s">
        <v>1236</v>
      </c>
    </row>
    <row r="30" spans="1:7" x14ac:dyDescent="0.35">
      <c r="A30" s="5">
        <v>45185</v>
      </c>
      <c r="B30" s="455" t="s">
        <v>1307</v>
      </c>
      <c r="C30" s="136" t="s">
        <v>1236</v>
      </c>
    </row>
    <row r="31" spans="1:7" x14ac:dyDescent="0.35">
      <c r="A31" s="5">
        <v>45185</v>
      </c>
      <c r="B31" s="455" t="s">
        <v>1308</v>
      </c>
      <c r="C31" s="136" t="s">
        <v>1236</v>
      </c>
    </row>
    <row r="32" spans="1:7" x14ac:dyDescent="0.35">
      <c r="A32" s="5">
        <v>45185</v>
      </c>
      <c r="B32" s="455" t="s">
        <v>1309</v>
      </c>
      <c r="C32" s="136" t="s">
        <v>1236</v>
      </c>
    </row>
    <row r="33" spans="1:6" x14ac:dyDescent="0.35">
      <c r="A33" s="5">
        <v>45185</v>
      </c>
      <c r="B33" s="455" t="s">
        <v>1310</v>
      </c>
      <c r="C33" s="136" t="s">
        <v>1236</v>
      </c>
      <c r="E33" s="188"/>
    </row>
    <row r="34" spans="1:6" x14ac:dyDescent="0.35">
      <c r="A34" s="5">
        <v>45185</v>
      </c>
      <c r="B34" s="455" t="s">
        <v>1311</v>
      </c>
      <c r="C34" s="136" t="s">
        <v>1236</v>
      </c>
    </row>
    <row r="35" spans="1:6" x14ac:dyDescent="0.35">
      <c r="A35" s="5">
        <v>45185</v>
      </c>
      <c r="B35" s="455" t="s">
        <v>1312</v>
      </c>
      <c r="C35" s="136" t="s">
        <v>1236</v>
      </c>
    </row>
    <row r="36" spans="1:6" x14ac:dyDescent="0.35">
      <c r="A36" s="5">
        <v>45185</v>
      </c>
      <c r="B36" s="455" t="s">
        <v>1313</v>
      </c>
      <c r="C36" s="136" t="s">
        <v>1236</v>
      </c>
    </row>
    <row r="37" spans="1:6" x14ac:dyDescent="0.35">
      <c r="A37" s="5">
        <v>45185</v>
      </c>
      <c r="B37" s="455" t="s">
        <v>1314</v>
      </c>
      <c r="C37" s="136" t="s">
        <v>1236</v>
      </c>
    </row>
    <row r="38" spans="1:6" x14ac:dyDescent="0.35">
      <c r="A38" s="5">
        <v>45185</v>
      </c>
      <c r="B38" s="454" t="s">
        <v>1315</v>
      </c>
      <c r="C38" s="136" t="s">
        <v>1236</v>
      </c>
      <c r="F38" s="395"/>
    </row>
    <row r="39" spans="1:6" x14ac:dyDescent="0.35">
      <c r="A39" s="5">
        <v>45185</v>
      </c>
      <c r="B39" s="455" t="s">
        <v>1316</v>
      </c>
      <c r="C39" s="136" t="s">
        <v>1236</v>
      </c>
    </row>
    <row r="40" spans="1:6" x14ac:dyDescent="0.35">
      <c r="A40" s="5">
        <v>45185</v>
      </c>
      <c r="B40" s="455" t="s">
        <v>1317</v>
      </c>
      <c r="C40" s="136" t="s">
        <v>1236</v>
      </c>
    </row>
    <row r="41" spans="1:6" x14ac:dyDescent="0.35">
      <c r="A41" s="5">
        <v>45185</v>
      </c>
      <c r="B41" s="455" t="s">
        <v>1318</v>
      </c>
      <c r="C41" s="136" t="s">
        <v>1236</v>
      </c>
      <c r="E41" s="188"/>
    </row>
    <row r="42" spans="1:6" x14ac:dyDescent="0.35">
      <c r="A42" s="5">
        <v>45185</v>
      </c>
      <c r="B42" s="455" t="s">
        <v>1319</v>
      </c>
      <c r="C42" s="136" t="s">
        <v>1236</v>
      </c>
      <c r="E42" s="188"/>
    </row>
    <row r="43" spans="1:6" x14ac:dyDescent="0.35">
      <c r="A43" s="5">
        <v>45185</v>
      </c>
      <c r="B43" s="455" t="s">
        <v>1320</v>
      </c>
      <c r="C43" s="136" t="s">
        <v>1236</v>
      </c>
      <c r="E43" s="188"/>
    </row>
    <row r="44" spans="1:6" x14ac:dyDescent="0.35">
      <c r="A44" s="5">
        <v>45185</v>
      </c>
      <c r="B44" s="454" t="s">
        <v>1321</v>
      </c>
      <c r="C44" s="136" t="s">
        <v>1236</v>
      </c>
      <c r="F44" s="395"/>
    </row>
    <row r="45" spans="1:6" x14ac:dyDescent="0.35">
      <c r="A45" s="5">
        <v>45185</v>
      </c>
      <c r="B45" s="455" t="s">
        <v>1322</v>
      </c>
      <c r="C45" s="136" t="s">
        <v>1236</v>
      </c>
      <c r="F45" s="395"/>
    </row>
    <row r="46" spans="1:6" x14ac:dyDescent="0.35">
      <c r="A46" s="5">
        <v>45185</v>
      </c>
      <c r="B46" s="455" t="s">
        <v>1323</v>
      </c>
      <c r="C46" s="136" t="s">
        <v>1236</v>
      </c>
      <c r="F46" s="395"/>
    </row>
    <row r="47" spans="1:6" x14ac:dyDescent="0.35">
      <c r="A47" s="5">
        <v>45185</v>
      </c>
      <c r="B47" s="451" t="s">
        <v>1324</v>
      </c>
      <c r="C47" s="136" t="s">
        <v>1236</v>
      </c>
    </row>
    <row r="48" spans="1:6" x14ac:dyDescent="0.35">
      <c r="A48" s="5">
        <v>45185</v>
      </c>
      <c r="B48" s="451" t="s">
        <v>1325</v>
      </c>
      <c r="C48" s="136" t="s">
        <v>1236</v>
      </c>
    </row>
    <row r="49" spans="1:7" x14ac:dyDescent="0.35">
      <c r="A49" s="5">
        <v>45185</v>
      </c>
      <c r="B49" s="451" t="s">
        <v>1326</v>
      </c>
      <c r="C49" s="136" t="s">
        <v>1236</v>
      </c>
    </row>
    <row r="50" spans="1:7" x14ac:dyDescent="0.35">
      <c r="A50" s="5">
        <v>45185</v>
      </c>
      <c r="B50" s="451" t="s">
        <v>1327</v>
      </c>
      <c r="C50" s="136" t="s">
        <v>1236</v>
      </c>
      <c r="E50" s="142"/>
      <c r="F50" s="396"/>
    </row>
    <row r="51" spans="1:7" x14ac:dyDescent="0.35">
      <c r="A51" s="5">
        <v>45185</v>
      </c>
      <c r="B51" s="454" t="s">
        <v>1328</v>
      </c>
      <c r="C51" s="136" t="s">
        <v>1236</v>
      </c>
      <c r="E51" s="142"/>
      <c r="F51" s="396"/>
    </row>
    <row r="52" spans="1:7" x14ac:dyDescent="0.35">
      <c r="A52" s="5">
        <v>45185</v>
      </c>
      <c r="B52" s="451" t="s">
        <v>1329</v>
      </c>
      <c r="C52" s="136" t="s">
        <v>1236</v>
      </c>
      <c r="F52" s="396"/>
    </row>
    <row r="53" spans="1:7" x14ac:dyDescent="0.35">
      <c r="A53" s="5">
        <v>45185</v>
      </c>
      <c r="B53" s="451" t="s">
        <v>1330</v>
      </c>
      <c r="C53" s="136" t="s">
        <v>1236</v>
      </c>
      <c r="E53" s="142"/>
      <c r="F53" s="396"/>
    </row>
    <row r="54" spans="1:7" x14ac:dyDescent="0.35">
      <c r="A54" s="5">
        <v>45185</v>
      </c>
      <c r="B54" s="454" t="s">
        <v>1331</v>
      </c>
      <c r="C54" s="136" t="s">
        <v>1236</v>
      </c>
      <c r="E54" s="142"/>
    </row>
    <row r="55" spans="1:7" x14ac:dyDescent="0.35">
      <c r="A55" s="5">
        <v>45185</v>
      </c>
      <c r="B55" s="451" t="s">
        <v>1332</v>
      </c>
      <c r="C55" s="136" t="s">
        <v>1236</v>
      </c>
      <c r="E55" s="142"/>
      <c r="F55" s="396"/>
    </row>
    <row r="56" spans="1:7" x14ac:dyDescent="0.35">
      <c r="A56" s="5">
        <v>45185</v>
      </c>
      <c r="B56" s="451" t="s">
        <v>1333</v>
      </c>
      <c r="C56" s="136" t="s">
        <v>1236</v>
      </c>
      <c r="D56" s="61"/>
      <c r="F56" s="396"/>
    </row>
    <row r="57" spans="1:7" x14ac:dyDescent="0.35">
      <c r="A57" s="5">
        <v>45185</v>
      </c>
      <c r="B57" s="451" t="s">
        <v>1334</v>
      </c>
      <c r="C57" s="136" t="s">
        <v>1236</v>
      </c>
      <c r="D57" s="61"/>
      <c r="F57" s="396"/>
    </row>
    <row r="58" spans="1:7" x14ac:dyDescent="0.35">
      <c r="A58" s="5">
        <v>45185</v>
      </c>
      <c r="B58" s="451" t="s">
        <v>1335</v>
      </c>
      <c r="C58" s="136" t="s">
        <v>1236</v>
      </c>
      <c r="D58" s="61"/>
    </row>
    <row r="59" spans="1:7" x14ac:dyDescent="0.35">
      <c r="A59" s="5">
        <v>45185</v>
      </c>
      <c r="B59" s="451" t="s">
        <v>1336</v>
      </c>
      <c r="C59" s="136" t="s">
        <v>1236</v>
      </c>
      <c r="D59" s="61"/>
      <c r="G59" s="136"/>
    </row>
    <row r="60" spans="1:7" x14ac:dyDescent="0.35">
      <c r="A60" s="29">
        <v>45362</v>
      </c>
      <c r="B60" s="451" t="s">
        <v>1095</v>
      </c>
      <c r="D60" s="61"/>
      <c r="G60" s="136"/>
    </row>
    <row r="61" spans="1:7" x14ac:dyDescent="0.35">
      <c r="A61" s="29">
        <v>45362</v>
      </c>
      <c r="B61" s="451" t="s">
        <v>1097</v>
      </c>
      <c r="D61" s="61"/>
      <c r="G61" s="136"/>
    </row>
    <row r="62" spans="1:7" x14ac:dyDescent="0.35">
      <c r="A62" s="29">
        <v>45362</v>
      </c>
      <c r="B62" s="454" t="s">
        <v>1126</v>
      </c>
      <c r="D62" s="61"/>
      <c r="G62" s="136"/>
    </row>
    <row r="63" spans="1:7" x14ac:dyDescent="0.35">
      <c r="A63" s="29">
        <v>45362</v>
      </c>
      <c r="B63" s="454" t="s">
        <v>1128</v>
      </c>
      <c r="D63" s="61"/>
      <c r="G63" s="136"/>
    </row>
    <row r="64" spans="1:7" x14ac:dyDescent="0.35">
      <c r="A64" s="29">
        <v>45362</v>
      </c>
      <c r="B64" s="454" t="s">
        <v>1129</v>
      </c>
      <c r="D64" s="61"/>
      <c r="G64" s="136"/>
    </row>
    <row r="65" spans="1:7" x14ac:dyDescent="0.35">
      <c r="A65" s="29">
        <v>45362</v>
      </c>
      <c r="B65" s="454" t="s">
        <v>1130</v>
      </c>
      <c r="D65" s="61"/>
      <c r="G65" s="136"/>
    </row>
    <row r="66" spans="1:7" x14ac:dyDescent="0.35">
      <c r="A66" s="29">
        <v>45362</v>
      </c>
      <c r="B66" s="451" t="s">
        <v>1150</v>
      </c>
      <c r="D66" s="61"/>
      <c r="G66" s="136"/>
    </row>
    <row r="67" spans="1:7" x14ac:dyDescent="0.35">
      <c r="A67" s="29">
        <v>45362</v>
      </c>
      <c r="B67" s="454" t="s">
        <v>1168</v>
      </c>
      <c r="D67"/>
      <c r="G67" s="136"/>
    </row>
    <row r="68" spans="1:7" x14ac:dyDescent="0.35">
      <c r="A68" s="29">
        <v>45362</v>
      </c>
      <c r="B68" s="454" t="s">
        <v>1180</v>
      </c>
      <c r="D68"/>
      <c r="G68" s="136"/>
    </row>
    <row r="69" spans="1:7" x14ac:dyDescent="0.35">
      <c r="A69" s="29">
        <v>45362</v>
      </c>
      <c r="B69" s="454" t="s">
        <v>1189</v>
      </c>
      <c r="D69"/>
      <c r="E69"/>
      <c r="G69" s="136"/>
    </row>
    <row r="70" spans="1:7" x14ac:dyDescent="0.35">
      <c r="A70" s="29">
        <v>45362</v>
      </c>
      <c r="B70" s="454" t="s">
        <v>1023</v>
      </c>
      <c r="D70"/>
      <c r="E70"/>
      <c r="G70" s="136"/>
    </row>
    <row r="71" spans="1:7" x14ac:dyDescent="0.35">
      <c r="A71" s="5">
        <v>45436</v>
      </c>
      <c r="B71" s="455" t="s">
        <v>1024</v>
      </c>
      <c r="D71"/>
      <c r="G71" s="136"/>
    </row>
    <row r="72" spans="1:7" x14ac:dyDescent="0.35">
      <c r="A72" s="5">
        <v>45436</v>
      </c>
      <c r="B72" s="455" t="s">
        <v>1025</v>
      </c>
      <c r="E72"/>
    </row>
    <row r="73" spans="1:7" x14ac:dyDescent="0.35">
      <c r="A73" s="5">
        <v>45436</v>
      </c>
      <c r="B73" s="455" t="s">
        <v>1026</v>
      </c>
      <c r="E73"/>
    </row>
    <row r="74" spans="1:7" x14ac:dyDescent="0.35">
      <c r="A74" s="5">
        <v>45436</v>
      </c>
      <c r="B74" s="451" t="s">
        <v>1043</v>
      </c>
      <c r="C74" s="5"/>
      <c r="D74"/>
      <c r="E74"/>
      <c r="G74" s="136"/>
    </row>
    <row r="75" spans="1:7" x14ac:dyDescent="0.35">
      <c r="A75" s="5">
        <v>45436</v>
      </c>
      <c r="B75" s="451" t="s">
        <v>1044</v>
      </c>
      <c r="C75" s="5"/>
      <c r="E75"/>
    </row>
    <row r="76" spans="1:7" x14ac:dyDescent="0.35">
      <c r="A76" s="5">
        <v>45436</v>
      </c>
      <c r="B76" s="451" t="s">
        <v>1045</v>
      </c>
      <c r="C76" s="5"/>
      <c r="E76"/>
    </row>
    <row r="77" spans="1:7" x14ac:dyDescent="0.35">
      <c r="A77" s="5">
        <v>45436</v>
      </c>
      <c r="B77" s="455" t="s">
        <v>1059</v>
      </c>
      <c r="E77"/>
    </row>
    <row r="78" spans="1:7" x14ac:dyDescent="0.35">
      <c r="A78" s="5">
        <v>45436</v>
      </c>
      <c r="B78" s="455" t="s">
        <v>1062</v>
      </c>
      <c r="E78"/>
    </row>
    <row r="79" spans="1:7" x14ac:dyDescent="0.35">
      <c r="A79" s="5">
        <v>45436</v>
      </c>
      <c r="B79" s="455" t="s">
        <v>1063</v>
      </c>
      <c r="E79"/>
    </row>
    <row r="80" spans="1:7" x14ac:dyDescent="0.35">
      <c r="A80" s="5">
        <v>45436</v>
      </c>
      <c r="B80" s="455" t="s">
        <v>2293</v>
      </c>
      <c r="E80"/>
    </row>
    <row r="81" spans="1:7" x14ac:dyDescent="0.35">
      <c r="A81" s="5">
        <v>45436</v>
      </c>
      <c r="B81" s="455" t="s">
        <v>2294</v>
      </c>
      <c r="E81"/>
    </row>
    <row r="82" spans="1:7" x14ac:dyDescent="0.35">
      <c r="A82" s="5">
        <v>45436</v>
      </c>
      <c r="B82" s="455" t="s">
        <v>2295</v>
      </c>
    </row>
    <row r="83" spans="1:7" x14ac:dyDescent="0.35">
      <c r="A83" s="29">
        <v>45436</v>
      </c>
      <c r="B83" s="454" t="s">
        <v>1124</v>
      </c>
      <c r="E83"/>
    </row>
    <row r="84" spans="1:7" x14ac:dyDescent="0.35">
      <c r="A84" s="29">
        <v>45436</v>
      </c>
      <c r="B84" s="454" t="s">
        <v>1125</v>
      </c>
      <c r="E84"/>
    </row>
    <row r="85" spans="1:7" x14ac:dyDescent="0.35">
      <c r="A85" s="29">
        <v>45436</v>
      </c>
      <c r="B85" s="454" t="s">
        <v>1127</v>
      </c>
      <c r="E85"/>
      <c r="G85" s="136"/>
    </row>
    <row r="86" spans="1:7" x14ac:dyDescent="0.35">
      <c r="A86" s="29">
        <v>45436</v>
      </c>
      <c r="B86" s="454" t="s">
        <v>1134</v>
      </c>
    </row>
    <row r="87" spans="1:7" x14ac:dyDescent="0.35">
      <c r="A87" s="29">
        <v>45436</v>
      </c>
      <c r="B87" s="454" t="s">
        <v>1135</v>
      </c>
    </row>
    <row r="88" spans="1:7" x14ac:dyDescent="0.35">
      <c r="A88" s="29">
        <v>45436</v>
      </c>
      <c r="B88" s="454" t="s">
        <v>1136</v>
      </c>
      <c r="G88" s="5"/>
    </row>
    <row r="89" spans="1:7" x14ac:dyDescent="0.35">
      <c r="A89" s="29">
        <v>45436</v>
      </c>
      <c r="B89" s="454" t="s">
        <v>1138</v>
      </c>
      <c r="G89" s="5"/>
    </row>
    <row r="90" spans="1:7" x14ac:dyDescent="0.35">
      <c r="A90" s="29">
        <v>45436</v>
      </c>
      <c r="B90" s="454" t="s">
        <v>1148</v>
      </c>
      <c r="G90" s="5"/>
    </row>
    <row r="91" spans="1:7" x14ac:dyDescent="0.35">
      <c r="A91" s="5">
        <v>45436</v>
      </c>
      <c r="B91" s="451" t="s">
        <v>1149</v>
      </c>
      <c r="G91" s="5"/>
    </row>
    <row r="92" spans="1:7" x14ac:dyDescent="0.35">
      <c r="A92" s="5">
        <v>45436</v>
      </c>
      <c r="B92" s="451" t="s">
        <v>1151</v>
      </c>
      <c r="G92" s="5"/>
    </row>
    <row r="93" spans="1:7" x14ac:dyDescent="0.35">
      <c r="A93" s="5">
        <v>45436</v>
      </c>
      <c r="B93" s="451" t="s">
        <v>1152</v>
      </c>
      <c r="G93" s="5"/>
    </row>
    <row r="94" spans="1:7" x14ac:dyDescent="0.35">
      <c r="A94" s="5">
        <v>45436</v>
      </c>
      <c r="B94" s="451" t="s">
        <v>1153</v>
      </c>
      <c r="G94" s="5"/>
    </row>
    <row r="95" spans="1:7" x14ac:dyDescent="0.35">
      <c r="A95" s="29">
        <v>45436</v>
      </c>
      <c r="B95" s="454" t="s">
        <v>1159</v>
      </c>
      <c r="G95" s="136"/>
    </row>
    <row r="96" spans="1:7" x14ac:dyDescent="0.35">
      <c r="A96" s="5">
        <v>45436</v>
      </c>
      <c r="B96" s="451" t="s">
        <v>1169</v>
      </c>
      <c r="C96" s="136" t="s">
        <v>1170</v>
      </c>
      <c r="G96" s="5"/>
    </row>
    <row r="97" spans="1:7" x14ac:dyDescent="0.35">
      <c r="A97" s="5">
        <v>45436</v>
      </c>
      <c r="B97" s="451" t="s">
        <v>1171</v>
      </c>
      <c r="G97" s="5"/>
    </row>
    <row r="98" spans="1:7" x14ac:dyDescent="0.35">
      <c r="A98" s="5">
        <v>45436</v>
      </c>
      <c r="B98" s="451" t="s">
        <v>1172</v>
      </c>
      <c r="G98" s="5"/>
    </row>
    <row r="99" spans="1:7" x14ac:dyDescent="0.35">
      <c r="A99" s="5">
        <v>45436</v>
      </c>
      <c r="B99" s="451" t="s">
        <v>1173</v>
      </c>
      <c r="G99" s="5"/>
    </row>
    <row r="100" spans="1:7" x14ac:dyDescent="0.35">
      <c r="A100" s="5">
        <v>45436</v>
      </c>
      <c r="B100" s="451" t="s">
        <v>1174</v>
      </c>
      <c r="G100" s="5"/>
    </row>
    <row r="101" spans="1:7" x14ac:dyDescent="0.35">
      <c r="A101" s="5">
        <v>45436</v>
      </c>
      <c r="B101" s="451" t="s">
        <v>1175</v>
      </c>
      <c r="G101" s="5"/>
    </row>
    <row r="102" spans="1:7" x14ac:dyDescent="0.35">
      <c r="A102" s="5">
        <v>45436</v>
      </c>
      <c r="B102" s="451" t="s">
        <v>1185</v>
      </c>
      <c r="G102" s="5"/>
    </row>
    <row r="103" spans="1:7" x14ac:dyDescent="0.35">
      <c r="A103" s="5">
        <v>45436</v>
      </c>
      <c r="B103" s="451" t="s">
        <v>1186</v>
      </c>
      <c r="G103" s="5"/>
    </row>
    <row r="104" spans="1:7" x14ac:dyDescent="0.35">
      <c r="A104" s="5">
        <v>45436</v>
      </c>
      <c r="B104" s="451" t="s">
        <v>1187</v>
      </c>
      <c r="G104" s="5"/>
    </row>
    <row r="105" spans="1:7" x14ac:dyDescent="0.35">
      <c r="A105" s="5">
        <v>45436</v>
      </c>
      <c r="B105" s="451" t="s">
        <v>1188</v>
      </c>
      <c r="G105" s="5"/>
    </row>
    <row r="106" spans="1:7" x14ac:dyDescent="0.35">
      <c r="A106" s="5">
        <v>45436</v>
      </c>
      <c r="B106" s="451" t="s">
        <v>1190</v>
      </c>
      <c r="G106" s="136"/>
    </row>
    <row r="107" spans="1:7" x14ac:dyDescent="0.35">
      <c r="A107" s="5">
        <v>45436</v>
      </c>
      <c r="B107" s="451" t="s">
        <v>1191</v>
      </c>
      <c r="G107" s="136"/>
    </row>
    <row r="108" spans="1:7" x14ac:dyDescent="0.35">
      <c r="A108" s="5">
        <v>45436</v>
      </c>
      <c r="B108" s="451" t="s">
        <v>1194</v>
      </c>
      <c r="G108" s="136"/>
    </row>
    <row r="109" spans="1:7" x14ac:dyDescent="0.35">
      <c r="A109" s="5">
        <v>45436</v>
      </c>
      <c r="B109" s="451" t="s">
        <v>1195</v>
      </c>
      <c r="G109" s="136"/>
    </row>
    <row r="110" spans="1:7" x14ac:dyDescent="0.35">
      <c r="A110" s="5">
        <v>45436</v>
      </c>
      <c r="B110" s="451" t="s">
        <v>1199</v>
      </c>
      <c r="G110" s="136"/>
    </row>
    <row r="111" spans="1:7" x14ac:dyDescent="0.35">
      <c r="A111" s="5">
        <v>45436</v>
      </c>
      <c r="B111" s="451" t="s">
        <v>1200</v>
      </c>
      <c r="G111" s="136"/>
    </row>
    <row r="112" spans="1:7" x14ac:dyDescent="0.35">
      <c r="A112" s="5">
        <v>45436</v>
      </c>
      <c r="B112" s="451" t="s">
        <v>2316</v>
      </c>
      <c r="G112" s="136"/>
    </row>
    <row r="113" spans="1:7" x14ac:dyDescent="0.35">
      <c r="A113" s="5">
        <v>45436</v>
      </c>
      <c r="B113" s="451" t="s">
        <v>2317</v>
      </c>
      <c r="G113" s="136"/>
    </row>
    <row r="114" spans="1:7" x14ac:dyDescent="0.35">
      <c r="A114" s="5">
        <v>45436</v>
      </c>
      <c r="B114" s="451" t="s">
        <v>2318</v>
      </c>
      <c r="G114" s="136"/>
    </row>
    <row r="115" spans="1:7" x14ac:dyDescent="0.35">
      <c r="A115" s="5">
        <v>45436</v>
      </c>
      <c r="B115" s="451" t="s">
        <v>2319</v>
      </c>
      <c r="G115" s="136"/>
    </row>
    <row r="116" spans="1:7" x14ac:dyDescent="0.35">
      <c r="A116" s="5">
        <v>45436</v>
      </c>
      <c r="B116" s="451" t="s">
        <v>2320</v>
      </c>
      <c r="G116" s="136"/>
    </row>
    <row r="117" spans="1:7" x14ac:dyDescent="0.35">
      <c r="A117" s="5">
        <v>45436</v>
      </c>
      <c r="B117" s="451" t="s">
        <v>2321</v>
      </c>
      <c r="G117" s="136"/>
    </row>
    <row r="118" spans="1:7" x14ac:dyDescent="0.35">
      <c r="A118" s="29">
        <v>45436</v>
      </c>
      <c r="B118" s="454" t="s">
        <v>1218</v>
      </c>
      <c r="C118" s="136" t="s">
        <v>1219</v>
      </c>
      <c r="G118" s="5"/>
    </row>
    <row r="119" spans="1:7" x14ac:dyDescent="0.35">
      <c r="A119" s="5">
        <v>45373</v>
      </c>
      <c r="B119" s="451" t="s">
        <v>1337</v>
      </c>
      <c r="C119" s="136" t="s">
        <v>1236</v>
      </c>
      <c r="G119" s="5"/>
    </row>
    <row r="120" spans="1:7" x14ac:dyDescent="0.35">
      <c r="A120" s="5">
        <v>45373</v>
      </c>
      <c r="B120" s="451" t="s">
        <v>1338</v>
      </c>
      <c r="C120" s="136" t="s">
        <v>1236</v>
      </c>
      <c r="G120" s="136"/>
    </row>
    <row r="121" spans="1:7" x14ac:dyDescent="0.35">
      <c r="A121" s="5">
        <v>45373</v>
      </c>
      <c r="B121" s="451" t="s">
        <v>1339</v>
      </c>
      <c r="C121" s="136" t="s">
        <v>1236</v>
      </c>
      <c r="G121" s="136"/>
    </row>
    <row r="122" spans="1:7" x14ac:dyDescent="0.35">
      <c r="A122" s="5">
        <v>45373</v>
      </c>
      <c r="B122" s="451" t="s">
        <v>1340</v>
      </c>
      <c r="C122" s="136" t="s">
        <v>1236</v>
      </c>
      <c r="G122" s="136"/>
    </row>
    <row r="123" spans="1:7" x14ac:dyDescent="0.35">
      <c r="A123" s="5">
        <v>45373</v>
      </c>
      <c r="B123" s="451" t="s">
        <v>1341</v>
      </c>
      <c r="C123" s="136" t="s">
        <v>1236</v>
      </c>
      <c r="G123" s="136"/>
    </row>
    <row r="124" spans="1:7" x14ac:dyDescent="0.35">
      <c r="A124" s="5">
        <v>45373</v>
      </c>
      <c r="B124" s="451" t="s">
        <v>1342</v>
      </c>
      <c r="C124" s="136" t="s">
        <v>1236</v>
      </c>
      <c r="G124" s="136"/>
    </row>
    <row r="125" spans="1:7" x14ac:dyDescent="0.35">
      <c r="A125" s="5">
        <v>45373</v>
      </c>
      <c r="B125" s="451" t="s">
        <v>1343</v>
      </c>
      <c r="C125" s="136" t="s">
        <v>1236</v>
      </c>
      <c r="G125" s="136"/>
    </row>
    <row r="126" spans="1:7" x14ac:dyDescent="0.35">
      <c r="A126" s="5">
        <v>45373</v>
      </c>
      <c r="B126" s="451" t="s">
        <v>1344</v>
      </c>
      <c r="C126" s="136" t="s">
        <v>1236</v>
      </c>
      <c r="G126" s="136"/>
    </row>
    <row r="127" spans="1:7" x14ac:dyDescent="0.35">
      <c r="A127" s="5">
        <v>45373</v>
      </c>
      <c r="B127" s="451" t="s">
        <v>1345</v>
      </c>
      <c r="C127" s="136" t="s">
        <v>1236</v>
      </c>
      <c r="G127" s="136"/>
    </row>
    <row r="128" spans="1:7" x14ac:dyDescent="0.35">
      <c r="A128" s="5">
        <v>45373</v>
      </c>
      <c r="B128" s="451" t="s">
        <v>1346</v>
      </c>
      <c r="C128" s="136" t="s">
        <v>1236</v>
      </c>
      <c r="G128" s="136"/>
    </row>
    <row r="129" spans="1:7" x14ac:dyDescent="0.35">
      <c r="A129" s="5">
        <v>45373</v>
      </c>
      <c r="B129" s="451" t="s">
        <v>1347</v>
      </c>
      <c r="C129" s="136" t="s">
        <v>1236</v>
      </c>
      <c r="G129" s="136"/>
    </row>
    <row r="130" spans="1:7" x14ac:dyDescent="0.35">
      <c r="A130" s="5">
        <v>45373</v>
      </c>
      <c r="B130" s="451" t="s">
        <v>1348</v>
      </c>
      <c r="C130" s="136" t="s">
        <v>1236</v>
      </c>
      <c r="G130" s="136"/>
    </row>
    <row r="131" spans="1:7" x14ac:dyDescent="0.35">
      <c r="A131" s="5">
        <v>45373</v>
      </c>
      <c r="B131" s="451" t="s">
        <v>1349</v>
      </c>
      <c r="C131" s="136" t="s">
        <v>1236</v>
      </c>
      <c r="G131" s="136"/>
    </row>
    <row r="132" spans="1:7" x14ac:dyDescent="0.35">
      <c r="A132" s="5">
        <v>45373</v>
      </c>
      <c r="B132" s="451" t="s">
        <v>1350</v>
      </c>
      <c r="C132" s="136" t="s">
        <v>1236</v>
      </c>
      <c r="G132" s="136"/>
    </row>
    <row r="133" spans="1:7" x14ac:dyDescent="0.35">
      <c r="A133" s="5">
        <v>45373</v>
      </c>
      <c r="B133" s="451" t="s">
        <v>1351</v>
      </c>
      <c r="C133" s="136" t="s">
        <v>1236</v>
      </c>
      <c r="G133" s="136"/>
    </row>
    <row r="134" spans="1:7" x14ac:dyDescent="0.35">
      <c r="A134" s="5">
        <v>45373</v>
      </c>
      <c r="B134" s="451" t="s">
        <v>1352</v>
      </c>
      <c r="C134" s="136" t="s">
        <v>1236</v>
      </c>
      <c r="G134" s="136"/>
    </row>
    <row r="135" spans="1:7" x14ac:dyDescent="0.35">
      <c r="A135" s="5">
        <v>45373</v>
      </c>
      <c r="B135" s="451" t="s">
        <v>1353</v>
      </c>
      <c r="C135" s="136" t="s">
        <v>1236</v>
      </c>
      <c r="G135" s="136"/>
    </row>
    <row r="136" spans="1:7" x14ac:dyDescent="0.35">
      <c r="A136" s="5">
        <v>45373</v>
      </c>
      <c r="B136" s="451" t="s">
        <v>1354</v>
      </c>
      <c r="C136" s="136" t="s">
        <v>1236</v>
      </c>
      <c r="G136" s="136"/>
    </row>
    <row r="137" spans="1:7" x14ac:dyDescent="0.35">
      <c r="A137" s="5">
        <v>45373</v>
      </c>
      <c r="B137" s="451" t="s">
        <v>1355</v>
      </c>
      <c r="C137" s="136" t="s">
        <v>1236</v>
      </c>
      <c r="G137" s="136"/>
    </row>
    <row r="138" spans="1:7" x14ac:dyDescent="0.35">
      <c r="A138" s="5">
        <v>45373</v>
      </c>
      <c r="B138" s="451" t="s">
        <v>1356</v>
      </c>
      <c r="C138" s="136" t="s">
        <v>1236</v>
      </c>
      <c r="G138" s="136"/>
    </row>
    <row r="139" spans="1:7" x14ac:dyDescent="0.35">
      <c r="A139" s="5">
        <v>45373</v>
      </c>
      <c r="B139" s="451" t="s">
        <v>1357</v>
      </c>
      <c r="C139" s="136" t="s">
        <v>1236</v>
      </c>
      <c r="G139" s="136"/>
    </row>
    <row r="140" spans="1:7" x14ac:dyDescent="0.35">
      <c r="A140" s="5">
        <v>45373</v>
      </c>
      <c r="B140" s="451" t="s">
        <v>1358</v>
      </c>
      <c r="C140" s="136" t="s">
        <v>1236</v>
      </c>
      <c r="G140" s="136"/>
    </row>
    <row r="141" spans="1:7" x14ac:dyDescent="0.35">
      <c r="A141" s="5">
        <v>45373</v>
      </c>
      <c r="B141" s="451" t="s">
        <v>1359</v>
      </c>
      <c r="C141" s="86" t="s">
        <v>1236</v>
      </c>
      <c r="G141" s="136"/>
    </row>
    <row r="142" spans="1:7" x14ac:dyDescent="0.35">
      <c r="A142" s="5">
        <v>45373</v>
      </c>
      <c r="B142" s="451" t="s">
        <v>1360</v>
      </c>
      <c r="C142" s="86" t="s">
        <v>1236</v>
      </c>
      <c r="G142" s="136"/>
    </row>
    <row r="143" spans="1:7" x14ac:dyDescent="0.35">
      <c r="A143" s="5">
        <v>45373</v>
      </c>
      <c r="B143" s="451" t="s">
        <v>1361</v>
      </c>
      <c r="C143" s="86" t="s">
        <v>1362</v>
      </c>
      <c r="G143" s="136"/>
    </row>
    <row r="144" spans="1:7" x14ac:dyDescent="0.35">
      <c r="A144" s="5">
        <v>45373</v>
      </c>
      <c r="B144" s="451" t="s">
        <v>1363</v>
      </c>
      <c r="C144" s="136" t="s">
        <v>1236</v>
      </c>
      <c r="G144" s="136"/>
    </row>
    <row r="145" spans="1:7" x14ac:dyDescent="0.35">
      <c r="A145" s="5">
        <v>45373</v>
      </c>
      <c r="B145" s="451" t="s">
        <v>1364</v>
      </c>
      <c r="C145" s="136" t="s">
        <v>1236</v>
      </c>
      <c r="G145" s="136"/>
    </row>
    <row r="146" spans="1:7" x14ac:dyDescent="0.35">
      <c r="A146" s="5">
        <v>45373</v>
      </c>
      <c r="B146" s="451" t="s">
        <v>1365</v>
      </c>
      <c r="C146" s="136" t="s">
        <v>1236</v>
      </c>
      <c r="G146" s="136"/>
    </row>
    <row r="147" spans="1:7" x14ac:dyDescent="0.35">
      <c r="A147" s="5">
        <v>45373</v>
      </c>
      <c r="B147" s="451" t="s">
        <v>1366</v>
      </c>
      <c r="C147" s="136" t="s">
        <v>1236</v>
      </c>
      <c r="G147" s="136"/>
    </row>
    <row r="148" spans="1:7" x14ac:dyDescent="0.35">
      <c r="A148" s="5">
        <v>45373</v>
      </c>
      <c r="B148" s="451" t="s">
        <v>1367</v>
      </c>
      <c r="C148" s="136" t="s">
        <v>1236</v>
      </c>
      <c r="G148" s="136"/>
    </row>
    <row r="149" spans="1:7" x14ac:dyDescent="0.35">
      <c r="A149" s="5">
        <v>45373</v>
      </c>
      <c r="B149" s="451" t="s">
        <v>1368</v>
      </c>
      <c r="C149" s="136" t="s">
        <v>1236</v>
      </c>
      <c r="G149" s="136"/>
    </row>
    <row r="150" spans="1:7" x14ac:dyDescent="0.35">
      <c r="A150" s="5">
        <v>45373</v>
      </c>
      <c r="B150" s="451" t="s">
        <v>1369</v>
      </c>
      <c r="C150" s="136" t="s">
        <v>1236</v>
      </c>
      <c r="G150" s="136"/>
    </row>
    <row r="151" spans="1:7" x14ac:dyDescent="0.35">
      <c r="A151" s="5">
        <v>45373</v>
      </c>
      <c r="B151" s="451" t="s">
        <v>1370</v>
      </c>
      <c r="C151" s="136" t="s">
        <v>1236</v>
      </c>
      <c r="G151" s="136"/>
    </row>
    <row r="152" spans="1:7" x14ac:dyDescent="0.35">
      <c r="A152" s="5">
        <v>45373</v>
      </c>
      <c r="B152" s="451" t="s">
        <v>1371</v>
      </c>
      <c r="C152" s="136" t="s">
        <v>1236</v>
      </c>
      <c r="G152" s="136"/>
    </row>
    <row r="153" spans="1:7" x14ac:dyDescent="0.35">
      <c r="A153" s="5">
        <v>45373</v>
      </c>
      <c r="B153" s="451" t="s">
        <v>1372</v>
      </c>
      <c r="C153" s="136" t="s">
        <v>1236</v>
      </c>
      <c r="G153" s="136"/>
    </row>
    <row r="154" spans="1:7" x14ac:dyDescent="0.35">
      <c r="A154" s="5">
        <v>45373</v>
      </c>
      <c r="B154" s="451" t="s">
        <v>1373</v>
      </c>
      <c r="C154" s="136" t="s">
        <v>1236</v>
      </c>
      <c r="G154" s="136"/>
    </row>
    <row r="155" spans="1:7" x14ac:dyDescent="0.35">
      <c r="A155" s="5">
        <v>45373</v>
      </c>
      <c r="B155" s="451" t="s">
        <v>1374</v>
      </c>
      <c r="C155" s="136" t="s">
        <v>1236</v>
      </c>
      <c r="G155" s="136"/>
    </row>
    <row r="156" spans="1:7" x14ac:dyDescent="0.35">
      <c r="A156" s="5">
        <v>45373</v>
      </c>
      <c r="B156" s="451" t="s">
        <v>1375</v>
      </c>
      <c r="C156" s="136" t="s">
        <v>1236</v>
      </c>
      <c r="G156" s="136"/>
    </row>
    <row r="157" spans="1:7" x14ac:dyDescent="0.35">
      <c r="A157" s="5">
        <v>45373</v>
      </c>
      <c r="B157" s="451" t="s">
        <v>1376</v>
      </c>
      <c r="C157" s="136" t="s">
        <v>1236</v>
      </c>
      <c r="G157" s="136"/>
    </row>
    <row r="158" spans="1:7" x14ac:dyDescent="0.35">
      <c r="A158" s="5">
        <v>45373</v>
      </c>
      <c r="B158" s="451" t="s">
        <v>1377</v>
      </c>
      <c r="C158" s="136" t="s">
        <v>1236</v>
      </c>
      <c r="G158" s="136"/>
    </row>
    <row r="159" spans="1:7" x14ac:dyDescent="0.35">
      <c r="A159" s="5">
        <v>45373</v>
      </c>
      <c r="B159" s="451" t="s">
        <v>2339</v>
      </c>
      <c r="C159" s="136" t="s">
        <v>1236</v>
      </c>
      <c r="G159" s="136"/>
    </row>
    <row r="160" spans="1:7" x14ac:dyDescent="0.35">
      <c r="A160" s="5">
        <v>45373</v>
      </c>
      <c r="B160" s="451" t="s">
        <v>1378</v>
      </c>
      <c r="C160" s="136" t="s">
        <v>1236</v>
      </c>
      <c r="G160" s="136"/>
    </row>
    <row r="161" spans="1:7" x14ac:dyDescent="0.35">
      <c r="A161" s="5">
        <v>45373</v>
      </c>
      <c r="B161" s="451" t="s">
        <v>1379</v>
      </c>
      <c r="C161" s="136" t="s">
        <v>1236</v>
      </c>
      <c r="G161" s="136"/>
    </row>
    <row r="162" spans="1:7" x14ac:dyDescent="0.35">
      <c r="A162" s="5">
        <v>45373</v>
      </c>
      <c r="B162" s="451" t="s">
        <v>1380</v>
      </c>
      <c r="C162" s="136" t="s">
        <v>1236</v>
      </c>
      <c r="G162" s="136"/>
    </row>
    <row r="163" spans="1:7" x14ac:dyDescent="0.35">
      <c r="A163" s="5">
        <v>45373</v>
      </c>
      <c r="B163" s="451" t="s">
        <v>1381</v>
      </c>
      <c r="C163" s="136" t="s">
        <v>1236</v>
      </c>
      <c r="G163" s="136"/>
    </row>
    <row r="164" spans="1:7" x14ac:dyDescent="0.35">
      <c r="A164" s="5">
        <v>45373</v>
      </c>
      <c r="B164" s="451" t="s">
        <v>1382</v>
      </c>
      <c r="C164" s="136" t="s">
        <v>1236</v>
      </c>
      <c r="G164" s="136"/>
    </row>
    <row r="165" spans="1:7" x14ac:dyDescent="0.35">
      <c r="A165" s="5">
        <v>45373</v>
      </c>
      <c r="B165" s="451" t="s">
        <v>1383</v>
      </c>
      <c r="C165" s="136" t="s">
        <v>1236</v>
      </c>
      <c r="G165" s="136"/>
    </row>
    <row r="166" spans="1:7" x14ac:dyDescent="0.35">
      <c r="A166" s="5">
        <v>45373</v>
      </c>
      <c r="B166" s="451" t="s">
        <v>1384</v>
      </c>
      <c r="C166" s="136" t="s">
        <v>1236</v>
      </c>
      <c r="G166" s="136"/>
    </row>
    <row r="167" spans="1:7" x14ac:dyDescent="0.35">
      <c r="A167" s="5">
        <v>45373</v>
      </c>
      <c r="B167" s="451" t="s">
        <v>1385</v>
      </c>
      <c r="C167" s="136" t="s">
        <v>1236</v>
      </c>
      <c r="G167" s="136"/>
    </row>
    <row r="168" spans="1:7" x14ac:dyDescent="0.35">
      <c r="A168" s="5">
        <v>45373</v>
      </c>
      <c r="B168" s="451" t="s">
        <v>2340</v>
      </c>
      <c r="C168" s="136" t="s">
        <v>1386</v>
      </c>
      <c r="G168" s="136"/>
    </row>
    <row r="169" spans="1:7" x14ac:dyDescent="0.35">
      <c r="A169" s="5">
        <v>45373</v>
      </c>
      <c r="B169" s="451" t="s">
        <v>2341</v>
      </c>
      <c r="C169" s="136" t="s">
        <v>1386</v>
      </c>
      <c r="G169" s="136"/>
    </row>
    <row r="170" spans="1:7" x14ac:dyDescent="0.35">
      <c r="A170" s="5">
        <v>45373</v>
      </c>
      <c r="B170" s="451" t="s">
        <v>2342</v>
      </c>
      <c r="C170" s="136" t="s">
        <v>1386</v>
      </c>
      <c r="G170" s="136"/>
    </row>
    <row r="171" spans="1:7" x14ac:dyDescent="0.35">
      <c r="A171" s="5">
        <v>45373</v>
      </c>
      <c r="B171" s="451" t="s">
        <v>2343</v>
      </c>
      <c r="C171" s="136" t="s">
        <v>1386</v>
      </c>
      <c r="G171" s="5"/>
    </row>
    <row r="172" spans="1:7" x14ac:dyDescent="0.35">
      <c r="A172" s="5">
        <v>45373</v>
      </c>
      <c r="B172" s="451" t="s">
        <v>2344</v>
      </c>
      <c r="C172" s="136" t="s">
        <v>1386</v>
      </c>
      <c r="G172" s="5"/>
    </row>
    <row r="173" spans="1:7" x14ac:dyDescent="0.35">
      <c r="A173" s="5">
        <v>45373</v>
      </c>
      <c r="B173" s="451" t="s">
        <v>1387</v>
      </c>
      <c r="C173" s="136" t="s">
        <v>1386</v>
      </c>
      <c r="G173" s="136"/>
    </row>
    <row r="174" spans="1:7" x14ac:dyDescent="0.35">
      <c r="A174" s="5">
        <v>45373</v>
      </c>
      <c r="B174" s="451" t="s">
        <v>1388</v>
      </c>
      <c r="C174" s="136" t="s">
        <v>1236</v>
      </c>
      <c r="G174" s="136"/>
    </row>
    <row r="175" spans="1:7" x14ac:dyDescent="0.35">
      <c r="A175" s="5">
        <v>45373</v>
      </c>
      <c r="B175" s="451" t="s">
        <v>1389</v>
      </c>
      <c r="C175" s="136" t="s">
        <v>1236</v>
      </c>
      <c r="G175" s="136"/>
    </row>
    <row r="176" spans="1:7" x14ac:dyDescent="0.35">
      <c r="A176" s="5">
        <v>45373</v>
      </c>
      <c r="B176" s="451" t="s">
        <v>1390</v>
      </c>
      <c r="C176" s="136" t="s">
        <v>1236</v>
      </c>
      <c r="G176" s="136"/>
    </row>
    <row r="177" spans="1:7" x14ac:dyDescent="0.35">
      <c r="A177" s="5">
        <v>45373</v>
      </c>
      <c r="B177" s="451" t="s">
        <v>1391</v>
      </c>
      <c r="C177" s="136" t="s">
        <v>1236</v>
      </c>
      <c r="G177" s="136"/>
    </row>
    <row r="178" spans="1:7" x14ac:dyDescent="0.35">
      <c r="A178" s="5">
        <v>45373</v>
      </c>
      <c r="B178" s="451" t="s">
        <v>1392</v>
      </c>
      <c r="C178" s="136" t="s">
        <v>1236</v>
      </c>
      <c r="G178" s="136"/>
    </row>
    <row r="179" spans="1:7" x14ac:dyDescent="0.35">
      <c r="A179" s="5">
        <v>45373</v>
      </c>
      <c r="B179" s="451" t="s">
        <v>1393</v>
      </c>
      <c r="C179" s="136" t="s">
        <v>1236</v>
      </c>
      <c r="G179" s="136"/>
    </row>
    <row r="180" spans="1:7" x14ac:dyDescent="0.35">
      <c r="A180" s="5">
        <v>45373</v>
      </c>
      <c r="B180" s="451" t="s">
        <v>1394</v>
      </c>
      <c r="C180" s="136" t="s">
        <v>1236</v>
      </c>
      <c r="G180" s="136"/>
    </row>
    <row r="181" spans="1:7" x14ac:dyDescent="0.35">
      <c r="A181" s="5">
        <v>45448</v>
      </c>
      <c r="B181" s="451" t="s">
        <v>1618</v>
      </c>
      <c r="C181" s="136" t="s">
        <v>1236</v>
      </c>
      <c r="G181" s="136"/>
    </row>
    <row r="182" spans="1:7" x14ac:dyDescent="0.35">
      <c r="A182" s="5">
        <v>45448</v>
      </c>
      <c r="B182" s="451" t="s">
        <v>1619</v>
      </c>
      <c r="C182" s="136" t="s">
        <v>1236</v>
      </c>
      <c r="G182" s="136"/>
    </row>
    <row r="183" spans="1:7" x14ac:dyDescent="0.35">
      <c r="A183" s="5">
        <v>45448</v>
      </c>
      <c r="B183" s="451" t="s">
        <v>1620</v>
      </c>
      <c r="C183" s="136" t="s">
        <v>1236</v>
      </c>
      <c r="G183" s="136"/>
    </row>
    <row r="184" spans="1:7" x14ac:dyDescent="0.35">
      <c r="A184" s="5">
        <v>45448</v>
      </c>
      <c r="B184" s="451" t="s">
        <v>1621</v>
      </c>
      <c r="C184" s="136" t="s">
        <v>1236</v>
      </c>
      <c r="G184" s="5"/>
    </row>
    <row r="185" spans="1:7" x14ac:dyDescent="0.35">
      <c r="A185" s="5">
        <v>45448</v>
      </c>
      <c r="B185" s="451" t="s">
        <v>1622</v>
      </c>
      <c r="C185" s="136" t="s">
        <v>1236</v>
      </c>
      <c r="G185" s="5"/>
    </row>
    <row r="186" spans="1:7" x14ac:dyDescent="0.35">
      <c r="A186" s="5">
        <v>45448</v>
      </c>
      <c r="B186" s="451" t="s">
        <v>1623</v>
      </c>
      <c r="C186" s="136" t="s">
        <v>1236</v>
      </c>
      <c r="F186" s="396"/>
      <c r="G186" s="136"/>
    </row>
    <row r="187" spans="1:7" x14ac:dyDescent="0.35">
      <c r="A187" s="5">
        <v>45448</v>
      </c>
      <c r="B187" s="451" t="s">
        <v>2324</v>
      </c>
      <c r="C187" s="136" t="s">
        <v>1236</v>
      </c>
      <c r="F187" s="396"/>
      <c r="G187" s="136"/>
    </row>
    <row r="188" spans="1:7" x14ac:dyDescent="0.35">
      <c r="A188" s="5">
        <v>45448</v>
      </c>
      <c r="B188" s="451" t="s">
        <v>2325</v>
      </c>
      <c r="C188" s="136" t="s">
        <v>1236</v>
      </c>
      <c r="F188" s="396"/>
      <c r="G188" s="136"/>
    </row>
    <row r="189" spans="1:7" x14ac:dyDescent="0.35">
      <c r="A189" s="5">
        <v>45448</v>
      </c>
      <c r="B189" s="451" t="s">
        <v>2326</v>
      </c>
      <c r="C189" s="136" t="s">
        <v>1236</v>
      </c>
      <c r="F189" s="396"/>
      <c r="G189" s="136"/>
    </row>
    <row r="190" spans="1:7" x14ac:dyDescent="0.35">
      <c r="A190" s="5">
        <v>45448</v>
      </c>
      <c r="B190" s="451" t="s">
        <v>1624</v>
      </c>
      <c r="C190" s="136" t="s">
        <v>1395</v>
      </c>
      <c r="F190" s="396"/>
      <c r="G190" s="136"/>
    </row>
    <row r="191" spans="1:7" x14ac:dyDescent="0.35">
      <c r="A191" s="5">
        <v>45448</v>
      </c>
      <c r="B191" s="451" t="s">
        <v>1625</v>
      </c>
      <c r="C191" s="136" t="s">
        <v>1236</v>
      </c>
      <c r="F191" s="396"/>
      <c r="G191" s="136"/>
    </row>
    <row r="192" spans="1:7" x14ac:dyDescent="0.35">
      <c r="A192" s="5">
        <v>45448</v>
      </c>
      <c r="B192" s="451" t="s">
        <v>1626</v>
      </c>
      <c r="C192" s="136" t="s">
        <v>1236</v>
      </c>
      <c r="F192" s="396"/>
      <c r="G192" s="136"/>
    </row>
    <row r="193" spans="1:7" x14ac:dyDescent="0.35">
      <c r="A193" s="5">
        <v>45448</v>
      </c>
      <c r="B193" s="451" t="s">
        <v>1618</v>
      </c>
      <c r="C193" s="136" t="s">
        <v>1236</v>
      </c>
      <c r="F193" s="396"/>
      <c r="G193" s="136"/>
    </row>
    <row r="194" spans="1:7" x14ac:dyDescent="0.35">
      <c r="A194" s="5">
        <v>45448</v>
      </c>
      <c r="B194" s="451" t="s">
        <v>1619</v>
      </c>
      <c r="C194" s="136" t="s">
        <v>1236</v>
      </c>
      <c r="F194" s="396"/>
      <c r="G194" s="5"/>
    </row>
    <row r="195" spans="1:7" x14ac:dyDescent="0.35">
      <c r="A195" s="5">
        <v>45448</v>
      </c>
      <c r="B195" s="451" t="s">
        <v>1620</v>
      </c>
      <c r="C195" s="136" t="s">
        <v>1236</v>
      </c>
      <c r="F195" s="396"/>
      <c r="G195" s="5"/>
    </row>
    <row r="196" spans="1:7" x14ac:dyDescent="0.35">
      <c r="A196" s="5">
        <v>45448</v>
      </c>
      <c r="B196" s="451" t="s">
        <v>1627</v>
      </c>
      <c r="C196" s="136" t="s">
        <v>1236</v>
      </c>
    </row>
    <row r="197" spans="1:7" x14ac:dyDescent="0.35">
      <c r="A197" s="5">
        <v>45448</v>
      </c>
      <c r="B197" s="451" t="s">
        <v>1628</v>
      </c>
      <c r="C197" s="136" t="s">
        <v>1236</v>
      </c>
    </row>
    <row r="198" spans="1:7" x14ac:dyDescent="0.35">
      <c r="A198" s="5">
        <v>45448</v>
      </c>
      <c r="B198" s="451" t="s">
        <v>1629</v>
      </c>
      <c r="C198" s="136" t="s">
        <v>1236</v>
      </c>
    </row>
    <row r="199" spans="1:7" x14ac:dyDescent="0.35">
      <c r="A199" s="5">
        <v>45448</v>
      </c>
      <c r="B199" s="451" t="s">
        <v>2327</v>
      </c>
      <c r="C199" s="136" t="s">
        <v>1236</v>
      </c>
    </row>
    <row r="200" spans="1:7" x14ac:dyDescent="0.35">
      <c r="A200" s="5">
        <v>45448</v>
      </c>
      <c r="B200" s="451" t="s">
        <v>2328</v>
      </c>
      <c r="C200" s="136" t="s">
        <v>1236</v>
      </c>
    </row>
    <row r="201" spans="1:7" x14ac:dyDescent="0.35">
      <c r="A201" s="5">
        <v>45448</v>
      </c>
      <c r="B201" s="451" t="s">
        <v>2329</v>
      </c>
      <c r="C201" s="136" t="s">
        <v>1236</v>
      </c>
    </row>
    <row r="202" spans="1:7" x14ac:dyDescent="0.35">
      <c r="A202" s="5">
        <v>45448</v>
      </c>
      <c r="B202" s="451" t="s">
        <v>1630</v>
      </c>
      <c r="C202" s="136" t="s">
        <v>1236</v>
      </c>
    </row>
    <row r="203" spans="1:7" x14ac:dyDescent="0.35">
      <c r="A203" s="5">
        <v>45448</v>
      </c>
      <c r="B203" s="451" t="s">
        <v>1631</v>
      </c>
      <c r="C203" s="136" t="s">
        <v>1236</v>
      </c>
    </row>
    <row r="204" spans="1:7" x14ac:dyDescent="0.35">
      <c r="A204" s="5">
        <v>45448</v>
      </c>
      <c r="B204" s="451" t="s">
        <v>1632</v>
      </c>
      <c r="C204" s="136" t="s">
        <v>1236</v>
      </c>
    </row>
    <row r="205" spans="1:7" x14ac:dyDescent="0.35">
      <c r="A205" s="5">
        <v>45448</v>
      </c>
      <c r="B205" s="451" t="s">
        <v>1633</v>
      </c>
      <c r="C205" s="136" t="s">
        <v>1236</v>
      </c>
    </row>
    <row r="206" spans="1:7" x14ac:dyDescent="0.35">
      <c r="A206" s="5">
        <v>45448</v>
      </c>
      <c r="B206" s="451" t="s">
        <v>1634</v>
      </c>
      <c r="C206" s="136" t="s">
        <v>1236</v>
      </c>
    </row>
    <row r="207" spans="1:7" x14ac:dyDescent="0.35">
      <c r="A207" s="5">
        <v>45448</v>
      </c>
      <c r="B207" s="451" t="s">
        <v>1635</v>
      </c>
      <c r="C207" s="136" t="s">
        <v>1236</v>
      </c>
    </row>
    <row r="208" spans="1:7" x14ac:dyDescent="0.35">
      <c r="A208" s="5">
        <v>45448</v>
      </c>
      <c r="B208" s="451" t="s">
        <v>1636</v>
      </c>
      <c r="C208" s="136" t="s">
        <v>1236</v>
      </c>
    </row>
    <row r="209" spans="1:3" x14ac:dyDescent="0.35">
      <c r="A209" s="5">
        <v>45448</v>
      </c>
      <c r="B209" s="451" t="s">
        <v>1637</v>
      </c>
      <c r="C209" s="136" t="s">
        <v>1236</v>
      </c>
    </row>
    <row r="210" spans="1:3" x14ac:dyDescent="0.35">
      <c r="A210" s="5">
        <v>45448</v>
      </c>
      <c r="B210" s="451" t="s">
        <v>1638</v>
      </c>
      <c r="C210" s="136" t="s">
        <v>1236</v>
      </c>
    </row>
    <row r="211" spans="1:3" ht="17.5" customHeight="1" x14ac:dyDescent="0.35">
      <c r="A211" s="5">
        <v>45448</v>
      </c>
      <c r="B211" s="451" t="s">
        <v>2330</v>
      </c>
      <c r="C211" s="136" t="s">
        <v>1236</v>
      </c>
    </row>
    <row r="212" spans="1:3" x14ac:dyDescent="0.35">
      <c r="A212" s="5">
        <v>45448</v>
      </c>
      <c r="B212" s="451" t="s">
        <v>2331</v>
      </c>
      <c r="C212" s="136" t="s">
        <v>1236</v>
      </c>
    </row>
    <row r="213" spans="1:3" x14ac:dyDescent="0.35">
      <c r="A213" s="5">
        <v>45448</v>
      </c>
      <c r="B213" s="451" t="s">
        <v>2332</v>
      </c>
      <c r="C213" s="136" t="s">
        <v>1236</v>
      </c>
    </row>
    <row r="214" spans="1:3" x14ac:dyDescent="0.35">
      <c r="A214" s="5">
        <v>45448</v>
      </c>
      <c r="B214" s="451" t="s">
        <v>1639</v>
      </c>
      <c r="C214" s="136" t="s">
        <v>1236</v>
      </c>
    </row>
    <row r="215" spans="1:3" x14ac:dyDescent="0.35">
      <c r="A215" s="5">
        <v>45448</v>
      </c>
      <c r="B215" s="451" t="s">
        <v>1640</v>
      </c>
      <c r="C215" s="136" t="s">
        <v>1236</v>
      </c>
    </row>
    <row r="216" spans="1:3" x14ac:dyDescent="0.35">
      <c r="A216" s="5">
        <v>45448</v>
      </c>
      <c r="B216" s="451" t="s">
        <v>1641</v>
      </c>
      <c r="C216" s="136" t="s">
        <v>1236</v>
      </c>
    </row>
    <row r="217" spans="1:3" x14ac:dyDescent="0.35">
      <c r="A217" s="5">
        <v>45448</v>
      </c>
      <c r="B217" s="451" t="s">
        <v>1642</v>
      </c>
      <c r="C217" s="136" t="s">
        <v>1236</v>
      </c>
    </row>
    <row r="218" spans="1:3" x14ac:dyDescent="0.35">
      <c r="A218" s="5">
        <v>45448</v>
      </c>
      <c r="B218" s="451" t="s">
        <v>1643</v>
      </c>
      <c r="C218" s="136" t="s">
        <v>1236</v>
      </c>
    </row>
    <row r="219" spans="1:3" x14ac:dyDescent="0.35">
      <c r="A219" s="5">
        <v>45448</v>
      </c>
      <c r="B219" s="451" t="s">
        <v>1644</v>
      </c>
      <c r="C219" s="136" t="s">
        <v>1236</v>
      </c>
    </row>
    <row r="220" spans="1:3" x14ac:dyDescent="0.35">
      <c r="A220" s="5">
        <v>45448</v>
      </c>
      <c r="B220" s="451" t="s">
        <v>1645</v>
      </c>
      <c r="C220" s="136" t="s">
        <v>1236</v>
      </c>
    </row>
    <row r="221" spans="1:3" x14ac:dyDescent="0.35">
      <c r="A221" s="5">
        <v>45448</v>
      </c>
      <c r="B221" s="451" t="s">
        <v>1646</v>
      </c>
      <c r="C221" s="136" t="s">
        <v>1236</v>
      </c>
    </row>
    <row r="222" spans="1:3" x14ac:dyDescent="0.35">
      <c r="A222" s="5">
        <v>45448</v>
      </c>
      <c r="B222" s="451" t="s">
        <v>1647</v>
      </c>
      <c r="C222" s="136" t="s">
        <v>1236</v>
      </c>
    </row>
    <row r="223" spans="1:3" x14ac:dyDescent="0.35">
      <c r="A223" s="5">
        <v>45448</v>
      </c>
      <c r="B223" s="451" t="s">
        <v>2333</v>
      </c>
      <c r="C223" s="136" t="s">
        <v>1236</v>
      </c>
    </row>
    <row r="224" spans="1:3" x14ac:dyDescent="0.35">
      <c r="A224" s="5">
        <v>45448</v>
      </c>
      <c r="B224" s="451" t="s">
        <v>2334</v>
      </c>
      <c r="C224" s="136" t="s">
        <v>1236</v>
      </c>
    </row>
    <row r="225" spans="1:3" x14ac:dyDescent="0.35">
      <c r="A225" s="5">
        <v>45448</v>
      </c>
      <c r="B225" s="451" t="s">
        <v>2335</v>
      </c>
      <c r="C225" s="136" t="s">
        <v>1236</v>
      </c>
    </row>
    <row r="226" spans="1:3" x14ac:dyDescent="0.35">
      <c r="A226" s="5">
        <v>45448</v>
      </c>
      <c r="B226" s="451" t="s">
        <v>1648</v>
      </c>
      <c r="C226" s="136" t="s">
        <v>1236</v>
      </c>
    </row>
    <row r="227" spans="1:3" x14ac:dyDescent="0.35">
      <c r="A227" s="5">
        <v>45448</v>
      </c>
      <c r="B227" s="451" t="s">
        <v>1649</v>
      </c>
      <c r="C227" s="136" t="s">
        <v>1236</v>
      </c>
    </row>
    <row r="228" spans="1:3" x14ac:dyDescent="0.35">
      <c r="A228" s="5">
        <v>45448</v>
      </c>
      <c r="B228" s="451" t="s">
        <v>1650</v>
      </c>
      <c r="C228" s="136" t="s">
        <v>1236</v>
      </c>
    </row>
    <row r="229" spans="1:3" x14ac:dyDescent="0.35">
      <c r="A229" s="5">
        <v>45448</v>
      </c>
      <c r="B229" s="451" t="s">
        <v>1651</v>
      </c>
      <c r="C229" s="136" t="s">
        <v>1236</v>
      </c>
    </row>
    <row r="230" spans="1:3" x14ac:dyDescent="0.35">
      <c r="A230" s="5">
        <v>45448</v>
      </c>
      <c r="B230" s="451" t="s">
        <v>1652</v>
      </c>
      <c r="C230" s="136" t="s">
        <v>1236</v>
      </c>
    </row>
    <row r="231" spans="1:3" x14ac:dyDescent="0.35">
      <c r="A231" s="5">
        <v>45448</v>
      </c>
      <c r="B231" s="451" t="s">
        <v>1653</v>
      </c>
      <c r="C231" s="136" t="s">
        <v>1236</v>
      </c>
    </row>
    <row r="232" spans="1:3" x14ac:dyDescent="0.35">
      <c r="A232" s="5">
        <v>45448</v>
      </c>
      <c r="B232" s="451" t="s">
        <v>1654</v>
      </c>
      <c r="C232" s="136" t="s">
        <v>1236</v>
      </c>
    </row>
    <row r="233" spans="1:3" x14ac:dyDescent="0.35">
      <c r="A233" s="5">
        <v>45448</v>
      </c>
      <c r="B233" s="451" t="s">
        <v>1655</v>
      </c>
      <c r="C233" s="136" t="s">
        <v>1236</v>
      </c>
    </row>
    <row r="234" spans="1:3" x14ac:dyDescent="0.35">
      <c r="A234" s="5">
        <v>45448</v>
      </c>
      <c r="B234" s="451" t="s">
        <v>1656</v>
      </c>
      <c r="C234" s="136" t="s">
        <v>1236</v>
      </c>
    </row>
    <row r="235" spans="1:3" x14ac:dyDescent="0.35">
      <c r="A235" s="5">
        <v>45448</v>
      </c>
      <c r="B235" s="451" t="s">
        <v>1657</v>
      </c>
      <c r="C235" s="136" t="s">
        <v>1236</v>
      </c>
    </row>
    <row r="236" spans="1:3" x14ac:dyDescent="0.35">
      <c r="A236" s="5">
        <v>45448</v>
      </c>
      <c r="B236" s="451" t="s">
        <v>1658</v>
      </c>
      <c r="C236" s="136" t="s">
        <v>1236</v>
      </c>
    </row>
    <row r="237" spans="1:3" x14ac:dyDescent="0.35">
      <c r="A237" s="5">
        <v>45448</v>
      </c>
      <c r="B237" s="451" t="s">
        <v>1659</v>
      </c>
      <c r="C237" s="136" t="s">
        <v>1236</v>
      </c>
    </row>
    <row r="238" spans="1:3" x14ac:dyDescent="0.35">
      <c r="A238" s="5">
        <v>45448</v>
      </c>
      <c r="B238" s="451" t="s">
        <v>2345</v>
      </c>
      <c r="C238" s="136" t="s">
        <v>1236</v>
      </c>
    </row>
    <row r="239" spans="1:3" x14ac:dyDescent="0.35">
      <c r="A239" s="5">
        <v>45448</v>
      </c>
      <c r="B239" s="451" t="s">
        <v>2346</v>
      </c>
      <c r="C239" s="136" t="s">
        <v>1236</v>
      </c>
    </row>
    <row r="240" spans="1:3" x14ac:dyDescent="0.35">
      <c r="A240" s="5">
        <v>45448</v>
      </c>
      <c r="B240" s="451" t="s">
        <v>2347</v>
      </c>
      <c r="C240" s="136" t="s">
        <v>1236</v>
      </c>
    </row>
    <row r="241" spans="1:3" x14ac:dyDescent="0.35">
      <c r="A241" s="5">
        <v>45448</v>
      </c>
      <c r="B241" s="451" t="s">
        <v>1660</v>
      </c>
      <c r="C241" s="136" t="s">
        <v>1236</v>
      </c>
    </row>
    <row r="242" spans="1:3" x14ac:dyDescent="0.35">
      <c r="A242" s="5">
        <v>45448</v>
      </c>
      <c r="B242" s="451" t="s">
        <v>1661</v>
      </c>
      <c r="C242" s="136" t="s">
        <v>1236</v>
      </c>
    </row>
    <row r="243" spans="1:3" x14ac:dyDescent="0.35">
      <c r="A243" s="5">
        <v>45461</v>
      </c>
      <c r="B243" s="451" t="s">
        <v>1662</v>
      </c>
      <c r="C243" s="136" t="s">
        <v>1236</v>
      </c>
    </row>
    <row r="244" spans="1:3" x14ac:dyDescent="0.35">
      <c r="A244" s="5">
        <v>45461</v>
      </c>
      <c r="B244" s="451" t="s">
        <v>1663</v>
      </c>
      <c r="C244" s="136" t="s">
        <v>1236</v>
      </c>
    </row>
    <row r="245" spans="1:3" x14ac:dyDescent="0.35">
      <c r="A245" s="5">
        <v>45461</v>
      </c>
      <c r="B245" s="451" t="s">
        <v>1664</v>
      </c>
      <c r="C245" s="136" t="s">
        <v>1236</v>
      </c>
    </row>
    <row r="246" spans="1:3" x14ac:dyDescent="0.35">
      <c r="A246" s="5">
        <v>45461</v>
      </c>
      <c r="B246" s="451" t="s">
        <v>1665</v>
      </c>
      <c r="C246" s="136" t="s">
        <v>1396</v>
      </c>
    </row>
    <row r="247" spans="1:3" x14ac:dyDescent="0.35">
      <c r="A247" s="5">
        <v>45461</v>
      </c>
      <c r="B247" s="451" t="s">
        <v>1666</v>
      </c>
      <c r="C247" s="136" t="s">
        <v>1236</v>
      </c>
    </row>
    <row r="248" spans="1:3" x14ac:dyDescent="0.35">
      <c r="A248" s="5">
        <v>45461</v>
      </c>
      <c r="B248" s="451" t="s">
        <v>1667</v>
      </c>
      <c r="C248" s="136" t="s">
        <v>1236</v>
      </c>
    </row>
    <row r="249" spans="1:3" x14ac:dyDescent="0.35">
      <c r="A249" s="5">
        <v>45461</v>
      </c>
      <c r="B249" s="451" t="s">
        <v>2348</v>
      </c>
      <c r="C249" s="136" t="s">
        <v>1236</v>
      </c>
    </row>
    <row r="250" spans="1:3" x14ac:dyDescent="0.35">
      <c r="A250" s="5">
        <v>45461</v>
      </c>
      <c r="B250" s="451" t="s">
        <v>2349</v>
      </c>
      <c r="C250" s="136" t="s">
        <v>1236</v>
      </c>
    </row>
    <row r="251" spans="1:3" x14ac:dyDescent="0.35">
      <c r="A251" s="5">
        <v>45461</v>
      </c>
      <c r="B251" s="451" t="s">
        <v>2350</v>
      </c>
      <c r="C251" s="136" t="s">
        <v>1236</v>
      </c>
    </row>
    <row r="252" spans="1:3" x14ac:dyDescent="0.35">
      <c r="A252" s="5">
        <v>45461</v>
      </c>
      <c r="B252" s="451" t="s">
        <v>1668</v>
      </c>
      <c r="C252" s="136" t="s">
        <v>1236</v>
      </c>
    </row>
    <row r="253" spans="1:3" x14ac:dyDescent="0.35">
      <c r="A253" s="5">
        <v>45461</v>
      </c>
      <c r="B253" s="451" t="s">
        <v>1669</v>
      </c>
      <c r="C253" s="136" t="s">
        <v>1236</v>
      </c>
    </row>
    <row r="254" spans="1:3" x14ac:dyDescent="0.35">
      <c r="A254" s="5">
        <v>45461</v>
      </c>
      <c r="B254" s="451" t="s">
        <v>2351</v>
      </c>
      <c r="C254" s="136" t="s">
        <v>1236</v>
      </c>
    </row>
    <row r="255" spans="1:3" x14ac:dyDescent="0.35">
      <c r="A255" s="5">
        <v>45461</v>
      </c>
      <c r="B255" s="451" t="s">
        <v>2352</v>
      </c>
      <c r="C255" s="136" t="s">
        <v>1236</v>
      </c>
    </row>
    <row r="256" spans="1:3" x14ac:dyDescent="0.35">
      <c r="A256" s="5">
        <v>45461</v>
      </c>
      <c r="B256" s="451" t="s">
        <v>2353</v>
      </c>
      <c r="C256" s="136" t="s">
        <v>1236</v>
      </c>
    </row>
    <row r="257" spans="1:3" x14ac:dyDescent="0.35">
      <c r="A257" s="5">
        <v>45461</v>
      </c>
      <c r="B257" s="451" t="s">
        <v>1670</v>
      </c>
      <c r="C257" s="136" t="s">
        <v>1236</v>
      </c>
    </row>
    <row r="258" spans="1:3" x14ac:dyDescent="0.35">
      <c r="A258" s="5">
        <v>45461</v>
      </c>
      <c r="B258" s="451" t="s">
        <v>1671</v>
      </c>
      <c r="C258" s="136" t="s">
        <v>1236</v>
      </c>
    </row>
    <row r="259" spans="1:3" x14ac:dyDescent="0.35">
      <c r="A259" s="5">
        <v>45461</v>
      </c>
      <c r="B259" s="451" t="s">
        <v>1672</v>
      </c>
      <c r="C259" s="136" t="s">
        <v>1236</v>
      </c>
    </row>
    <row r="260" spans="1:3" x14ac:dyDescent="0.35">
      <c r="A260" s="5">
        <v>45461</v>
      </c>
      <c r="B260" s="451" t="s">
        <v>1660</v>
      </c>
      <c r="C260" s="136" t="s">
        <v>1236</v>
      </c>
    </row>
    <row r="261" spans="1:3" x14ac:dyDescent="0.35">
      <c r="A261" s="5">
        <v>45461</v>
      </c>
      <c r="B261" s="451" t="s">
        <v>1661</v>
      </c>
      <c r="C261" s="136" t="s">
        <v>1236</v>
      </c>
    </row>
    <row r="262" spans="1:3" x14ac:dyDescent="0.35">
      <c r="A262" s="5">
        <v>45461</v>
      </c>
      <c r="B262" s="451" t="s">
        <v>1673</v>
      </c>
      <c r="C262" s="136" t="s">
        <v>1362</v>
      </c>
    </row>
    <row r="263" spans="1:3" x14ac:dyDescent="0.35">
      <c r="A263" s="5">
        <v>45461</v>
      </c>
      <c r="B263" s="451" t="s">
        <v>1674</v>
      </c>
      <c r="C263" s="136" t="s">
        <v>1236</v>
      </c>
    </row>
    <row r="264" spans="1:3" x14ac:dyDescent="0.35">
      <c r="A264" s="5">
        <v>45461</v>
      </c>
      <c r="B264" s="451" t="s">
        <v>1675</v>
      </c>
      <c r="C264" s="136" t="s">
        <v>1236</v>
      </c>
    </row>
    <row r="265" spans="1:3" x14ac:dyDescent="0.35">
      <c r="A265" s="5">
        <v>45461</v>
      </c>
      <c r="B265" s="451" t="s">
        <v>1676</v>
      </c>
      <c r="C265" s="136" t="s">
        <v>1236</v>
      </c>
    </row>
    <row r="266" spans="1:3" x14ac:dyDescent="0.35">
      <c r="A266" s="5">
        <v>45461</v>
      </c>
      <c r="B266" s="451" t="s">
        <v>1677</v>
      </c>
      <c r="C266" s="136" t="s">
        <v>1362</v>
      </c>
    </row>
    <row r="267" spans="1:3" x14ac:dyDescent="0.35">
      <c r="A267" s="5">
        <v>45461</v>
      </c>
      <c r="B267" s="451" t="s">
        <v>1678</v>
      </c>
      <c r="C267" s="136" t="s">
        <v>1236</v>
      </c>
    </row>
    <row r="268" spans="1:3" x14ac:dyDescent="0.35">
      <c r="A268" s="5">
        <v>45461</v>
      </c>
      <c r="B268" s="451" t="s">
        <v>1679</v>
      </c>
      <c r="C268" s="136" t="s">
        <v>1236</v>
      </c>
    </row>
    <row r="269" spans="1:3" x14ac:dyDescent="0.35">
      <c r="A269" s="5">
        <v>45461</v>
      </c>
      <c r="B269" s="451" t="s">
        <v>2354</v>
      </c>
      <c r="C269" s="136" t="s">
        <v>1236</v>
      </c>
    </row>
    <row r="270" spans="1:3" x14ac:dyDescent="0.35">
      <c r="A270" s="5">
        <v>45461</v>
      </c>
      <c r="B270" s="451" t="s">
        <v>2355</v>
      </c>
      <c r="C270" s="136" t="s">
        <v>1236</v>
      </c>
    </row>
    <row r="271" spans="1:3" x14ac:dyDescent="0.35">
      <c r="A271" s="5">
        <v>45461</v>
      </c>
      <c r="B271" s="451" t="s">
        <v>2356</v>
      </c>
      <c r="C271" s="136" t="s">
        <v>1236</v>
      </c>
    </row>
    <row r="272" spans="1:3" x14ac:dyDescent="0.35">
      <c r="A272" s="5">
        <v>45461</v>
      </c>
      <c r="B272" s="451" t="s">
        <v>1680</v>
      </c>
      <c r="C272" s="136" t="s">
        <v>1236</v>
      </c>
    </row>
    <row r="273" spans="1:3" x14ac:dyDescent="0.35">
      <c r="A273" s="5">
        <v>45461</v>
      </c>
      <c r="B273" s="451" t="s">
        <v>1681</v>
      </c>
      <c r="C273" s="136" t="s">
        <v>1236</v>
      </c>
    </row>
    <row r="274" spans="1:3" x14ac:dyDescent="0.35">
      <c r="A274" s="5">
        <v>45461</v>
      </c>
      <c r="B274" s="451" t="s">
        <v>1682</v>
      </c>
      <c r="C274" s="136" t="s">
        <v>1397</v>
      </c>
    </row>
    <row r="275" spans="1:3" x14ac:dyDescent="0.35">
      <c r="A275" s="5">
        <v>45461</v>
      </c>
      <c r="B275" s="451" t="s">
        <v>1683</v>
      </c>
      <c r="C275" s="136" t="s">
        <v>1236</v>
      </c>
    </row>
    <row r="276" spans="1:3" x14ac:dyDescent="0.35">
      <c r="A276" s="5">
        <v>45461</v>
      </c>
      <c r="B276" s="451" t="s">
        <v>1684</v>
      </c>
      <c r="C276" s="136" t="s">
        <v>1236</v>
      </c>
    </row>
    <row r="277" spans="1:3" x14ac:dyDescent="0.35">
      <c r="A277" s="5">
        <v>45461</v>
      </c>
      <c r="B277" s="451" t="s">
        <v>1685</v>
      </c>
      <c r="C277" s="136" t="s">
        <v>1236</v>
      </c>
    </row>
    <row r="278" spans="1:3" x14ac:dyDescent="0.35">
      <c r="A278" s="5">
        <v>45461</v>
      </c>
      <c r="B278" s="451" t="s">
        <v>1686</v>
      </c>
      <c r="C278" s="136" t="s">
        <v>1236</v>
      </c>
    </row>
    <row r="279" spans="1:3" x14ac:dyDescent="0.35">
      <c r="A279" s="5">
        <v>45461</v>
      </c>
      <c r="B279" s="451" t="s">
        <v>1687</v>
      </c>
      <c r="C279" s="136" t="s">
        <v>1236</v>
      </c>
    </row>
    <row r="280" spans="1:3" x14ac:dyDescent="0.35">
      <c r="A280" s="5">
        <v>45461</v>
      </c>
      <c r="B280" s="451" t="s">
        <v>1688</v>
      </c>
      <c r="C280" s="136" t="s">
        <v>1236</v>
      </c>
    </row>
    <row r="281" spans="1:3" x14ac:dyDescent="0.35">
      <c r="A281" s="5">
        <v>45461</v>
      </c>
      <c r="B281" s="451" t="s">
        <v>1689</v>
      </c>
      <c r="C281" s="136" t="s">
        <v>1398</v>
      </c>
    </row>
    <row r="282" spans="1:3" x14ac:dyDescent="0.35">
      <c r="A282" s="5">
        <v>45461</v>
      </c>
      <c r="B282" s="451" t="s">
        <v>1690</v>
      </c>
      <c r="C282" s="136" t="s">
        <v>1236</v>
      </c>
    </row>
    <row r="283" spans="1:3" x14ac:dyDescent="0.35">
      <c r="A283" s="5">
        <v>45461</v>
      </c>
      <c r="B283" s="451" t="s">
        <v>1691</v>
      </c>
      <c r="C283" s="136" t="s">
        <v>1236</v>
      </c>
    </row>
    <row r="284" spans="1:3" x14ac:dyDescent="0.35">
      <c r="A284" s="5">
        <v>45461</v>
      </c>
      <c r="B284" s="451" t="s">
        <v>1692</v>
      </c>
      <c r="C284" s="136" t="s">
        <v>1236</v>
      </c>
    </row>
    <row r="285" spans="1:3" x14ac:dyDescent="0.35">
      <c r="A285" s="5">
        <v>45461</v>
      </c>
      <c r="B285" s="451" t="s">
        <v>1693</v>
      </c>
      <c r="C285" s="136" t="s">
        <v>1236</v>
      </c>
    </row>
    <row r="286" spans="1:3" x14ac:dyDescent="0.35">
      <c r="A286" s="5">
        <v>45461</v>
      </c>
      <c r="B286" s="451" t="s">
        <v>1694</v>
      </c>
      <c r="C286" s="136" t="s">
        <v>1236</v>
      </c>
    </row>
    <row r="287" spans="1:3" x14ac:dyDescent="0.35">
      <c r="A287" s="5">
        <v>45461</v>
      </c>
      <c r="B287" s="451" t="s">
        <v>1695</v>
      </c>
      <c r="C287" s="136" t="s">
        <v>1236</v>
      </c>
    </row>
    <row r="288" spans="1:3" x14ac:dyDescent="0.35">
      <c r="A288" s="5">
        <v>45461</v>
      </c>
      <c r="B288" s="451" t="s">
        <v>1696</v>
      </c>
      <c r="C288" s="136" t="s">
        <v>1236</v>
      </c>
    </row>
    <row r="289" spans="1:3" x14ac:dyDescent="0.35">
      <c r="A289" s="5">
        <v>45461</v>
      </c>
      <c r="B289" s="451" t="s">
        <v>1697</v>
      </c>
      <c r="C289" s="136" t="s">
        <v>1399</v>
      </c>
    </row>
    <row r="290" spans="1:3" x14ac:dyDescent="0.35">
      <c r="A290" s="5">
        <v>45461</v>
      </c>
      <c r="B290" s="451" t="s">
        <v>1698</v>
      </c>
      <c r="C290" s="136" t="s">
        <v>1399</v>
      </c>
    </row>
    <row r="291" spans="1:3" x14ac:dyDescent="0.35">
      <c r="A291" s="5">
        <v>45474</v>
      </c>
      <c r="B291" s="451" t="s">
        <v>1699</v>
      </c>
      <c r="C291" s="136" t="s">
        <v>1236</v>
      </c>
    </row>
    <row r="292" spans="1:3" x14ac:dyDescent="0.35">
      <c r="A292" s="5">
        <v>45474</v>
      </c>
      <c r="B292" s="451" t="s">
        <v>1700</v>
      </c>
      <c r="C292" s="136" t="s">
        <v>1236</v>
      </c>
    </row>
    <row r="293" spans="1:3" x14ac:dyDescent="0.35">
      <c r="A293" s="5">
        <v>45474</v>
      </c>
      <c r="B293" s="451" t="s">
        <v>1701</v>
      </c>
      <c r="C293" s="136" t="s">
        <v>1236</v>
      </c>
    </row>
    <row r="294" spans="1:3" x14ac:dyDescent="0.35">
      <c r="A294" s="5">
        <v>45474</v>
      </c>
      <c r="B294" s="451" t="s">
        <v>1702</v>
      </c>
      <c r="C294" s="136" t="s">
        <v>1236</v>
      </c>
    </row>
    <row r="295" spans="1:3" x14ac:dyDescent="0.35">
      <c r="A295" s="5">
        <v>45474</v>
      </c>
      <c r="B295" s="451" t="s">
        <v>1703</v>
      </c>
      <c r="C295" s="136" t="s">
        <v>1395</v>
      </c>
    </row>
    <row r="296" spans="1:3" x14ac:dyDescent="0.35">
      <c r="A296" s="5">
        <v>45474</v>
      </c>
      <c r="B296" s="451" t="s">
        <v>1704</v>
      </c>
      <c r="C296" s="136" t="s">
        <v>1396</v>
      </c>
    </row>
    <row r="297" spans="1:3" x14ac:dyDescent="0.35">
      <c r="A297" s="5">
        <v>45474</v>
      </c>
      <c r="B297" s="451" t="s">
        <v>2336</v>
      </c>
      <c r="C297" s="136" t="s">
        <v>1396</v>
      </c>
    </row>
    <row r="298" spans="1:3" x14ac:dyDescent="0.35">
      <c r="A298" s="5">
        <v>45474</v>
      </c>
      <c r="B298" s="451" t="s">
        <v>2337</v>
      </c>
      <c r="C298" s="136" t="s">
        <v>1236</v>
      </c>
    </row>
    <row r="299" spans="1:3" x14ac:dyDescent="0.35">
      <c r="A299" s="5">
        <v>45474</v>
      </c>
      <c r="B299" s="451" t="s">
        <v>2338</v>
      </c>
      <c r="C299" s="136" t="s">
        <v>1236</v>
      </c>
    </row>
    <row r="300" spans="1:3" x14ac:dyDescent="0.35">
      <c r="A300" s="5">
        <v>45474</v>
      </c>
      <c r="B300" s="451" t="s">
        <v>1705</v>
      </c>
      <c r="C300" s="136" t="s">
        <v>1236</v>
      </c>
    </row>
    <row r="301" spans="1:3" x14ac:dyDescent="0.35">
      <c r="A301" s="5">
        <v>45474</v>
      </c>
      <c r="B301" s="451" t="s">
        <v>1706</v>
      </c>
      <c r="C301" s="136" t="s">
        <v>1236</v>
      </c>
    </row>
    <row r="302" spans="1:3" x14ac:dyDescent="0.35">
      <c r="A302" s="5">
        <v>45474</v>
      </c>
      <c r="B302" s="451" t="s">
        <v>1707</v>
      </c>
      <c r="C302" s="136" t="s">
        <v>1236</v>
      </c>
    </row>
    <row r="303" spans="1:3" x14ac:dyDescent="0.35">
      <c r="A303" s="5">
        <v>45474</v>
      </c>
      <c r="B303" s="451" t="s">
        <v>1708</v>
      </c>
      <c r="C303" s="136" t="s">
        <v>1236</v>
      </c>
    </row>
    <row r="304" spans="1:3" x14ac:dyDescent="0.35">
      <c r="A304" s="5">
        <v>45474</v>
      </c>
      <c r="B304" s="451" t="s">
        <v>1709</v>
      </c>
      <c r="C304" s="136" t="s">
        <v>1236</v>
      </c>
    </row>
    <row r="305" spans="1:3" x14ac:dyDescent="0.35">
      <c r="A305" s="5">
        <v>45474</v>
      </c>
      <c r="B305" s="451" t="s">
        <v>1710</v>
      </c>
      <c r="C305" s="136" t="s">
        <v>1236</v>
      </c>
    </row>
    <row r="306" spans="1:3" x14ac:dyDescent="0.35">
      <c r="A306" s="5">
        <v>45474</v>
      </c>
      <c r="B306" s="451" t="s">
        <v>1711</v>
      </c>
      <c r="C306" s="136" t="s">
        <v>1236</v>
      </c>
    </row>
    <row r="307" spans="1:3" x14ac:dyDescent="0.35">
      <c r="A307" s="5">
        <v>45474</v>
      </c>
      <c r="B307" s="451" t="s">
        <v>1712</v>
      </c>
      <c r="C307" s="136" t="s">
        <v>1236</v>
      </c>
    </row>
    <row r="308" spans="1:3" x14ac:dyDescent="0.35">
      <c r="A308" s="5">
        <v>45474</v>
      </c>
      <c r="B308" s="451" t="s">
        <v>1713</v>
      </c>
      <c r="C308" s="136" t="s">
        <v>1236</v>
      </c>
    </row>
    <row r="309" spans="1:3" x14ac:dyDescent="0.35">
      <c r="A309" s="5">
        <v>45474</v>
      </c>
      <c r="B309" s="451" t="s">
        <v>1714</v>
      </c>
      <c r="C309" s="136" t="s">
        <v>1236</v>
      </c>
    </row>
    <row r="310" spans="1:3" x14ac:dyDescent="0.35">
      <c r="A310" s="5">
        <v>45474</v>
      </c>
      <c r="B310" s="451" t="s">
        <v>1715</v>
      </c>
      <c r="C310" s="136" t="s">
        <v>1236</v>
      </c>
    </row>
    <row r="311" spans="1:3" x14ac:dyDescent="0.35">
      <c r="A311" s="5">
        <v>45474</v>
      </c>
      <c r="B311" s="451" t="s">
        <v>1716</v>
      </c>
      <c r="C311" s="136" t="s">
        <v>1362</v>
      </c>
    </row>
    <row r="312" spans="1:3" x14ac:dyDescent="0.35">
      <c r="A312" s="5">
        <v>45474</v>
      </c>
      <c r="B312" s="451" t="s">
        <v>2357</v>
      </c>
      <c r="C312" s="136" t="s">
        <v>1396</v>
      </c>
    </row>
    <row r="313" spans="1:3" x14ac:dyDescent="0.35">
      <c r="A313" s="5">
        <v>45474</v>
      </c>
      <c r="B313" s="451" t="s">
        <v>2358</v>
      </c>
      <c r="C313" s="136" t="s">
        <v>1396</v>
      </c>
    </row>
    <row r="314" spans="1:3" x14ac:dyDescent="0.35">
      <c r="A314" s="5">
        <v>45474</v>
      </c>
      <c r="B314" s="451" t="s">
        <v>1717</v>
      </c>
      <c r="C314" s="136" t="s">
        <v>1236</v>
      </c>
    </row>
    <row r="315" spans="1:3" x14ac:dyDescent="0.35">
      <c r="A315" s="5">
        <v>45474</v>
      </c>
      <c r="B315" s="451" t="s">
        <v>1718</v>
      </c>
      <c r="C315" s="136" t="s">
        <v>1236</v>
      </c>
    </row>
    <row r="316" spans="1:3" x14ac:dyDescent="0.35">
      <c r="A316" s="5">
        <v>45474</v>
      </c>
      <c r="B316" s="451" t="s">
        <v>1719</v>
      </c>
      <c r="C316" s="136" t="s">
        <v>1236</v>
      </c>
    </row>
    <row r="317" spans="1:3" x14ac:dyDescent="0.35">
      <c r="A317" s="5">
        <v>45474</v>
      </c>
      <c r="B317" s="451" t="s">
        <v>1720</v>
      </c>
      <c r="C317" s="136" t="s">
        <v>1236</v>
      </c>
    </row>
    <row r="318" spans="1:3" x14ac:dyDescent="0.35">
      <c r="A318" s="5">
        <v>45474</v>
      </c>
      <c r="B318" s="451" t="s">
        <v>1721</v>
      </c>
      <c r="C318" s="136" t="s">
        <v>1236</v>
      </c>
    </row>
    <row r="554" spans="3:3" x14ac:dyDescent="0.35">
      <c r="C554" s="136" t="s">
        <v>108</v>
      </c>
    </row>
    <row r="563" spans="4:4" x14ac:dyDescent="0.35">
      <c r="D563" s="136" t="s">
        <v>371</v>
      </c>
    </row>
    <row r="564" spans="4:4" x14ac:dyDescent="0.35">
      <c r="D564" s="136" t="s">
        <v>371</v>
      </c>
    </row>
    <row r="565" spans="4:4" x14ac:dyDescent="0.35">
      <c r="D565" s="136" t="s">
        <v>371</v>
      </c>
    </row>
    <row r="566" spans="4:4" x14ac:dyDescent="0.35">
      <c r="D566" s="136" t="s">
        <v>371</v>
      </c>
    </row>
    <row r="567" spans="4:4" x14ac:dyDescent="0.35">
      <c r="D567" s="136" t="s">
        <v>371</v>
      </c>
    </row>
    <row r="568" spans="4:4" x14ac:dyDescent="0.35">
      <c r="D568" s="136" t="s">
        <v>371</v>
      </c>
    </row>
    <row r="583" spans="3:3" x14ac:dyDescent="0.35">
      <c r="C583" s="136" t="s">
        <v>108</v>
      </c>
    </row>
    <row r="585" spans="3:3" x14ac:dyDescent="0.35">
      <c r="C585" s="136" t="s">
        <v>108</v>
      </c>
    </row>
    <row r="586" spans="3:3" x14ac:dyDescent="0.35">
      <c r="C586" s="136" t="s">
        <v>108</v>
      </c>
    </row>
    <row r="587" spans="3:3" x14ac:dyDescent="0.35">
      <c r="C587" s="136" t="s">
        <v>108</v>
      </c>
    </row>
    <row r="588" spans="3:3" x14ac:dyDescent="0.35">
      <c r="C588" s="136" t="s">
        <v>108</v>
      </c>
    </row>
    <row r="589" spans="3:3" x14ac:dyDescent="0.35">
      <c r="C589" s="136" t="s">
        <v>108</v>
      </c>
    </row>
    <row r="590" spans="3:3" x14ac:dyDescent="0.35">
      <c r="C590" s="136" t="s">
        <v>108</v>
      </c>
    </row>
    <row r="591" spans="3:3" x14ac:dyDescent="0.35">
      <c r="C591" s="136" t="s">
        <v>108</v>
      </c>
    </row>
    <row r="592" spans="3:3" x14ac:dyDescent="0.35">
      <c r="C592" s="136" t="s">
        <v>108</v>
      </c>
    </row>
    <row r="593" spans="3:3" x14ac:dyDescent="0.35">
      <c r="C593" s="136" t="s">
        <v>108</v>
      </c>
    </row>
  </sheetData>
  <autoFilter ref="A1:C1" xr:uid="{16A94FB8-F7AF-4245-91E5-98CB8130FEA5}"/>
  <phoneticPr fontId="3" type="noConversion"/>
  <conditionalFormatting sqref="C70 C188:C1048576 C1:C59">
    <cfRule type="containsText" dxfId="46" priority="9" operator="containsText" text="high">
      <formula>NOT(ISERROR(SEARCH("high",C1)))</formula>
    </cfRule>
    <cfRule type="containsText" dxfId="45" priority="10" operator="containsText" text="low">
      <formula>NOT(ISERROR(SEARCH("low",C1)))</formula>
    </cfRule>
    <cfRule type="containsText" dxfId="44" priority="11" operator="containsText" text="mrl">
      <formula>NOT(ISERROR(SEARCH("mrl",C1)))</formula>
    </cfRule>
  </conditionalFormatting>
  <conditionalFormatting sqref="C71:C118">
    <cfRule type="containsText" dxfId="43" priority="5" operator="containsText" text="reject">
      <formula>NOT(ISERROR(SEARCH("reject",C71)))</formula>
    </cfRule>
    <cfRule type="containsText" dxfId="42" priority="6" operator="containsText" text="high">
      <formula>NOT(ISERROR(SEARCH("high",C71)))</formula>
    </cfRule>
    <cfRule type="containsText" dxfId="41" priority="7" operator="containsText" text="Low">
      <formula>NOT(ISERROR(SEARCH("Low",C71)))</formula>
    </cfRule>
    <cfRule type="containsText" dxfId="40" priority="8" operator="containsText" text="MRL">
      <formula>NOT(ISERROR(SEARCH("MRL",C71)))</formula>
    </cfRule>
  </conditionalFormatting>
  <conditionalFormatting sqref="C119:C180">
    <cfRule type="containsText" dxfId="39" priority="1" operator="containsText" text="MRL">
      <formula>NOT(ISERROR(SEARCH("MRL",C119)))</formula>
    </cfRule>
    <cfRule type="containsText" dxfId="38" priority="2" operator="containsText" text="LOW">
      <formula>NOT(ISERROR(SEARCH("LOW",C119)))</formula>
    </cfRule>
    <cfRule type="containsText" dxfId="37" priority="3" operator="containsText" text="HIGH">
      <formula>NOT(ISERROR(SEARCH("HIGH",C119)))</formula>
    </cfRule>
    <cfRule type="containsText" dxfId="36" priority="4" operator="containsText" text="PASS">
      <formula>NOT(ISERROR(SEARCH("PASS",C119)))</formula>
    </cfRule>
  </conditionalFormatting>
  <pageMargins left="0.7" right="0.7" top="0.75" bottom="0.75" header="0.3" footer="0.3"/>
  <pageSetup paperSize="11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0C5A-CB92-4BC0-AB20-B9BA5D0E5E9D}">
  <dimension ref="A1:D72"/>
  <sheetViews>
    <sheetView zoomScale="90" zoomScaleNormal="90" workbookViewId="0">
      <pane xSplit="1" topLeftCell="B1" activePane="topRight" state="frozen"/>
      <selection pane="topRight" activeCell="C10" sqref="C10"/>
    </sheetView>
  </sheetViews>
  <sheetFormatPr defaultRowHeight="14.5" x14ac:dyDescent="0.35"/>
  <cols>
    <col min="1" max="1" width="22.90625" style="8" bestFit="1" customWidth="1"/>
    <col min="2" max="2" width="43.90625" style="8" customWidth="1"/>
    <col min="3" max="3" width="41.453125" style="8" bestFit="1" customWidth="1"/>
    <col min="4" max="4" width="31.6328125" style="8" bestFit="1" customWidth="1"/>
  </cols>
  <sheetData>
    <row r="1" spans="1:4" s="54" customFormat="1" x14ac:dyDescent="0.35">
      <c r="A1" s="483" t="s">
        <v>386</v>
      </c>
      <c r="B1" s="483" t="s">
        <v>387</v>
      </c>
      <c r="C1" s="483"/>
      <c r="D1" s="483"/>
    </row>
    <row r="2" spans="1:4" s="54" customFormat="1" x14ac:dyDescent="0.35">
      <c r="A2" s="484"/>
      <c r="B2" s="223" t="s">
        <v>498</v>
      </c>
      <c r="C2" s="223" t="s">
        <v>499</v>
      </c>
      <c r="D2" s="223" t="s">
        <v>500</v>
      </c>
    </row>
    <row r="3" spans="1:4" s="54" customFormat="1" x14ac:dyDescent="0.35">
      <c r="A3" s="192" t="s">
        <v>132</v>
      </c>
      <c r="B3" s="200" t="s">
        <v>501</v>
      </c>
      <c r="C3" s="193"/>
      <c r="D3" s="193" t="s">
        <v>502</v>
      </c>
    </row>
    <row r="4" spans="1:4" s="54" customFormat="1" x14ac:dyDescent="0.35">
      <c r="A4" s="192" t="s">
        <v>134</v>
      </c>
      <c r="B4" s="193" t="s">
        <v>503</v>
      </c>
      <c r="C4" s="196"/>
      <c r="D4" s="193"/>
    </row>
    <row r="5" spans="1:4" s="54" customFormat="1" ht="29" x14ac:dyDescent="0.35">
      <c r="A5" s="192" t="s">
        <v>137</v>
      </c>
      <c r="B5" s="200" t="s">
        <v>504</v>
      </c>
      <c r="C5" s="196"/>
      <c r="D5" s="193"/>
    </row>
    <row r="6" spans="1:4" s="54" customFormat="1" x14ac:dyDescent="0.35">
      <c r="A6" s="192" t="s">
        <v>139</v>
      </c>
      <c r="B6" s="200" t="s">
        <v>505</v>
      </c>
      <c r="C6" s="193"/>
      <c r="D6" s="193"/>
    </row>
    <row r="7" spans="1:4" s="54" customFormat="1" x14ac:dyDescent="0.35">
      <c r="A7" s="192" t="s">
        <v>141</v>
      </c>
      <c r="B7" s="200" t="s">
        <v>506</v>
      </c>
      <c r="C7" s="193"/>
      <c r="D7" s="193"/>
    </row>
    <row r="8" spans="1:4" s="54" customFormat="1" x14ac:dyDescent="0.35">
      <c r="A8" s="192" t="s">
        <v>143</v>
      </c>
      <c r="B8" s="193" t="s">
        <v>507</v>
      </c>
      <c r="C8" s="193"/>
      <c r="D8" s="193"/>
    </row>
    <row r="9" spans="1:4" s="54" customFormat="1" x14ac:dyDescent="0.35">
      <c r="A9" s="192" t="s">
        <v>145</v>
      </c>
      <c r="B9" s="193"/>
      <c r="C9" s="193"/>
      <c r="D9" s="193"/>
    </row>
    <row r="10" spans="1:4" s="54" customFormat="1" x14ac:dyDescent="0.35">
      <c r="A10" s="192" t="s">
        <v>147</v>
      </c>
      <c r="B10" s="193"/>
      <c r="C10" s="193"/>
      <c r="D10" s="193"/>
    </row>
    <row r="11" spans="1:4" s="54" customFormat="1" x14ac:dyDescent="0.35">
      <c r="A11" s="192" t="s">
        <v>149</v>
      </c>
      <c r="B11" s="193"/>
      <c r="C11" s="193"/>
      <c r="D11" s="193"/>
    </row>
    <row r="12" spans="1:4" s="54" customFormat="1" x14ac:dyDescent="0.35">
      <c r="A12" s="192" t="s">
        <v>151</v>
      </c>
      <c r="B12" s="193"/>
      <c r="C12" s="193"/>
      <c r="D12" s="193"/>
    </row>
    <row r="13" spans="1:4" s="54" customFormat="1" x14ac:dyDescent="0.35">
      <c r="A13" s="192" t="s">
        <v>153</v>
      </c>
      <c r="B13" s="193"/>
      <c r="C13" s="193"/>
      <c r="D13" s="193"/>
    </row>
    <row r="14" spans="1:4" s="54" customFormat="1" x14ac:dyDescent="0.35">
      <c r="A14" s="192" t="s">
        <v>155</v>
      </c>
      <c r="B14" s="193"/>
      <c r="C14" s="193"/>
      <c r="D14" s="193"/>
    </row>
    <row r="15" spans="1:4" s="54" customFormat="1" x14ac:dyDescent="0.35">
      <c r="A15" s="192" t="s">
        <v>157</v>
      </c>
      <c r="B15" s="193"/>
      <c r="C15" s="193"/>
      <c r="D15" s="193"/>
    </row>
    <row r="16" spans="1:4" s="54" customFormat="1" x14ac:dyDescent="0.35">
      <c r="A16" s="192" t="s">
        <v>411</v>
      </c>
      <c r="B16" s="193"/>
      <c r="C16" s="193"/>
      <c r="D16" s="193"/>
    </row>
    <row r="17" spans="1:4" s="54" customFormat="1" x14ac:dyDescent="0.35">
      <c r="A17" s="199" t="s">
        <v>412</v>
      </c>
      <c r="B17" s="193" t="s">
        <v>508</v>
      </c>
      <c r="C17" s="193"/>
      <c r="D17" s="193"/>
    </row>
    <row r="18" spans="1:4" s="54" customFormat="1" x14ac:dyDescent="0.35">
      <c r="A18" s="199" t="s">
        <v>414</v>
      </c>
      <c r="B18" s="193"/>
      <c r="C18" s="193"/>
      <c r="D18" s="193"/>
    </row>
    <row r="19" spans="1:4" s="54" customFormat="1" x14ac:dyDescent="0.35">
      <c r="A19" s="199" t="s">
        <v>415</v>
      </c>
      <c r="B19" s="193"/>
      <c r="C19" s="193"/>
      <c r="D19" s="193"/>
    </row>
    <row r="20" spans="1:4" s="54" customFormat="1" x14ac:dyDescent="0.35">
      <c r="A20" s="199" t="s">
        <v>416</v>
      </c>
      <c r="B20" s="193"/>
      <c r="C20" s="193"/>
      <c r="D20" s="193"/>
    </row>
    <row r="21" spans="1:4" s="54" customFormat="1" x14ac:dyDescent="0.35">
      <c r="A21" s="199" t="s">
        <v>418</v>
      </c>
      <c r="B21" s="193"/>
      <c r="C21" s="193"/>
      <c r="D21" s="193"/>
    </row>
    <row r="22" spans="1:4" s="54" customFormat="1" x14ac:dyDescent="0.35">
      <c r="A22" s="199" t="s">
        <v>420</v>
      </c>
      <c r="B22" s="200"/>
      <c r="C22" s="200"/>
      <c r="D22" s="193"/>
    </row>
    <row r="23" spans="1:4" s="54" customFormat="1" x14ac:dyDescent="0.35">
      <c r="A23" s="199" t="s">
        <v>421</v>
      </c>
      <c r="B23" s="193"/>
      <c r="C23" s="193"/>
      <c r="D23" s="193"/>
    </row>
    <row r="24" spans="1:4" s="54" customFormat="1" x14ac:dyDescent="0.35">
      <c r="A24" s="199" t="s">
        <v>423</v>
      </c>
      <c r="B24" s="193"/>
      <c r="C24" s="193"/>
      <c r="D24" s="193"/>
    </row>
    <row r="25" spans="1:4" s="54" customFormat="1" x14ac:dyDescent="0.35">
      <c r="A25" s="199" t="s">
        <v>424</v>
      </c>
      <c r="B25" s="193"/>
      <c r="C25" s="193"/>
      <c r="D25" s="193"/>
    </row>
    <row r="26" spans="1:4" s="54" customFormat="1" x14ac:dyDescent="0.35">
      <c r="A26" s="199" t="s">
        <v>425</v>
      </c>
      <c r="B26" s="193"/>
      <c r="C26" s="193"/>
      <c r="D26" s="193"/>
    </row>
    <row r="27" spans="1:4" s="54" customFormat="1" x14ac:dyDescent="0.35">
      <c r="A27" s="199" t="s">
        <v>426</v>
      </c>
      <c r="B27" s="193"/>
      <c r="C27" s="193"/>
      <c r="D27" s="193"/>
    </row>
    <row r="28" spans="1:4" s="54" customFormat="1" ht="36" customHeight="1" x14ac:dyDescent="0.35">
      <c r="A28" s="201" t="s">
        <v>329</v>
      </c>
      <c r="B28" s="193"/>
      <c r="C28" s="193"/>
      <c r="D28" s="193"/>
    </row>
    <row r="29" spans="1:4" s="54" customFormat="1" x14ac:dyDescent="0.35">
      <c r="A29" s="204" t="s">
        <v>173</v>
      </c>
      <c r="B29" s="193"/>
      <c r="C29" s="193"/>
      <c r="D29" s="193"/>
    </row>
    <row r="30" spans="1:4" s="54" customFormat="1" x14ac:dyDescent="0.35">
      <c r="A30" s="204" t="s">
        <v>175</v>
      </c>
      <c r="B30" s="193"/>
      <c r="C30" s="193" t="s">
        <v>509</v>
      </c>
      <c r="D30" s="193"/>
    </row>
    <row r="31" spans="1:4" s="54" customFormat="1" x14ac:dyDescent="0.35">
      <c r="A31" s="204" t="s">
        <v>433</v>
      </c>
      <c r="B31" s="193"/>
      <c r="C31" s="193"/>
      <c r="D31" s="224"/>
    </row>
    <row r="32" spans="1:4" s="54" customFormat="1" x14ac:dyDescent="0.35">
      <c r="A32" s="204" t="s">
        <v>224</v>
      </c>
      <c r="B32" s="193"/>
      <c r="C32" s="193"/>
      <c r="D32" s="193"/>
    </row>
    <row r="33" spans="1:4" s="54" customFormat="1" x14ac:dyDescent="0.35">
      <c r="A33" s="204" t="s">
        <v>250</v>
      </c>
      <c r="B33" s="193"/>
      <c r="C33" s="193"/>
      <c r="D33" s="193"/>
    </row>
    <row r="34" spans="1:4" s="54" customFormat="1" x14ac:dyDescent="0.35">
      <c r="A34" s="204" t="s">
        <v>275</v>
      </c>
      <c r="B34" s="193"/>
      <c r="C34" s="193"/>
      <c r="D34" s="193"/>
    </row>
    <row r="35" spans="1:4" s="54" customFormat="1" x14ac:dyDescent="0.35">
      <c r="A35" s="204" t="s">
        <v>298</v>
      </c>
      <c r="B35" s="193"/>
      <c r="C35" s="193"/>
      <c r="D35" s="224" t="s">
        <v>510</v>
      </c>
    </row>
    <row r="36" spans="1:4" s="54" customFormat="1" x14ac:dyDescent="0.35">
      <c r="A36" s="204" t="s">
        <v>309</v>
      </c>
      <c r="B36" s="193"/>
      <c r="C36" s="193"/>
      <c r="D36" s="193"/>
    </row>
    <row r="37" spans="1:4" s="54" customFormat="1" x14ac:dyDescent="0.35">
      <c r="A37" s="204" t="s">
        <v>441</v>
      </c>
      <c r="B37" s="193"/>
      <c r="C37" s="193"/>
      <c r="D37" s="193"/>
    </row>
    <row r="38" spans="1:4" s="54" customFormat="1" x14ac:dyDescent="0.35">
      <c r="A38" s="204" t="s">
        <v>442</v>
      </c>
      <c r="B38" s="207"/>
      <c r="C38" s="200"/>
      <c r="D38" s="193"/>
    </row>
    <row r="39" spans="1:4" s="54" customFormat="1" x14ac:dyDescent="0.35">
      <c r="A39" s="204" t="s">
        <v>443</v>
      </c>
      <c r="B39" s="207"/>
      <c r="C39" s="200"/>
      <c r="D39" s="193"/>
    </row>
    <row r="40" spans="1:4" s="54" customFormat="1" x14ac:dyDescent="0.35">
      <c r="A40" s="208" t="s">
        <v>449</v>
      </c>
      <c r="B40" s="193"/>
      <c r="C40" s="193"/>
      <c r="D40" s="193"/>
    </row>
    <row r="41" spans="1:4" s="54" customFormat="1" x14ac:dyDescent="0.35">
      <c r="A41" s="208" t="s">
        <v>457</v>
      </c>
      <c r="B41" s="193"/>
      <c r="C41" s="193" t="s">
        <v>511</v>
      </c>
      <c r="D41" s="193"/>
    </row>
    <row r="42" spans="1:4" s="54" customFormat="1" x14ac:dyDescent="0.35">
      <c r="A42" s="208" t="s">
        <v>461</v>
      </c>
      <c r="B42" s="193"/>
      <c r="C42" s="193"/>
      <c r="D42" s="193"/>
    </row>
    <row r="43" spans="1:4" s="54" customFormat="1" x14ac:dyDescent="0.35">
      <c r="A43" s="208" t="s">
        <v>466</v>
      </c>
      <c r="B43" s="193"/>
      <c r="C43" s="193" t="s">
        <v>512</v>
      </c>
      <c r="D43" s="193" t="s">
        <v>513</v>
      </c>
    </row>
    <row r="44" spans="1:4" s="54" customFormat="1" x14ac:dyDescent="0.35">
      <c r="A44" s="208" t="s">
        <v>471</v>
      </c>
      <c r="B44" s="193"/>
      <c r="C44" s="193"/>
      <c r="D44" s="193"/>
    </row>
    <row r="45" spans="1:4" s="54" customFormat="1" x14ac:dyDescent="0.35">
      <c r="A45" s="201" t="s">
        <v>476</v>
      </c>
      <c r="B45" s="200"/>
      <c r="C45" s="193"/>
      <c r="D45" s="200"/>
    </row>
    <row r="46" spans="1:4" s="54" customFormat="1" x14ac:dyDescent="0.35">
      <c r="A46" s="201" t="s">
        <v>477</v>
      </c>
      <c r="B46" s="193" t="s">
        <v>507</v>
      </c>
      <c r="C46" s="193"/>
      <c r="D46" s="193"/>
    </row>
    <row r="47" spans="1:4" s="54" customFormat="1" x14ac:dyDescent="0.35">
      <c r="A47" s="201" t="s">
        <v>481</v>
      </c>
      <c r="B47" s="193" t="s">
        <v>507</v>
      </c>
      <c r="C47" s="193"/>
      <c r="D47" s="193"/>
    </row>
    <row r="48" spans="1:4" s="54" customFormat="1" x14ac:dyDescent="0.35">
      <c r="A48" s="201" t="s">
        <v>482</v>
      </c>
      <c r="B48" s="193"/>
      <c r="C48" s="193"/>
      <c r="D48" s="193"/>
    </row>
    <row r="49" spans="1:4" s="54" customFormat="1" x14ac:dyDescent="0.35">
      <c r="A49" s="201" t="s">
        <v>483</v>
      </c>
      <c r="B49" s="193"/>
      <c r="C49" s="193"/>
      <c r="D49" s="193"/>
    </row>
    <row r="50" spans="1:4" s="54" customFormat="1" x14ac:dyDescent="0.35">
      <c r="A50" s="6"/>
      <c r="B50" s="6"/>
      <c r="C50" s="6"/>
      <c r="D50" s="6"/>
    </row>
    <row r="51" spans="1:4" s="54" customFormat="1" x14ac:dyDescent="0.35">
      <c r="A51" s="225" t="s">
        <v>514</v>
      </c>
      <c r="B51" s="6">
        <v>20</v>
      </c>
      <c r="C51" s="6">
        <v>10</v>
      </c>
      <c r="D51" s="6">
        <v>10</v>
      </c>
    </row>
    <row r="52" spans="1:4" s="54" customFormat="1" ht="43.5" x14ac:dyDescent="0.35">
      <c r="A52" s="55" t="s">
        <v>486</v>
      </c>
      <c r="B52" s="226" t="s">
        <v>515</v>
      </c>
      <c r="C52" s="227" t="s">
        <v>516</v>
      </c>
      <c r="D52" s="227" t="s">
        <v>516</v>
      </c>
    </row>
    <row r="53" spans="1:4" s="54" customFormat="1" ht="43.5" x14ac:dyDescent="0.35">
      <c r="A53" s="6"/>
      <c r="B53" s="226" t="s">
        <v>517</v>
      </c>
      <c r="C53" s="226" t="s">
        <v>518</v>
      </c>
      <c r="D53" s="5"/>
    </row>
    <row r="54" spans="1:4" x14ac:dyDescent="0.35">
      <c r="D54" s="86"/>
    </row>
    <row r="55" spans="1:4" x14ac:dyDescent="0.35">
      <c r="A55" s="86"/>
    </row>
    <row r="62" spans="1:4" s="8" customFormat="1" x14ac:dyDescent="0.35"/>
    <row r="63" spans="1:4" s="8" customFormat="1" x14ac:dyDescent="0.35"/>
    <row r="64" spans="1:4" s="8" customFormat="1" x14ac:dyDescent="0.35"/>
    <row r="65" s="8" customFormat="1" x14ac:dyDescent="0.35"/>
    <row r="66" s="8" customFormat="1" x14ac:dyDescent="0.35"/>
    <row r="67" s="8" customFormat="1" x14ac:dyDescent="0.35"/>
    <row r="68" s="8" customFormat="1" x14ac:dyDescent="0.35"/>
    <row r="69" s="8" customFormat="1" x14ac:dyDescent="0.35"/>
    <row r="70" s="8" customFormat="1" x14ac:dyDescent="0.35"/>
    <row r="71" s="8" customFormat="1" x14ac:dyDescent="0.35"/>
    <row r="72" s="8" customFormat="1" x14ac:dyDescent="0.35"/>
  </sheetData>
  <mergeCells count="2">
    <mergeCell ref="A1:A2"/>
    <mergeCell ref="B1:D1"/>
  </mergeCells>
  <conditionalFormatting sqref="C73">
    <cfRule type="cellIs" dxfId="35" priority="14" operator="greaterThan">
      <formula>150</formula>
    </cfRule>
  </conditionalFormatting>
  <conditionalFormatting sqref="B3:D3 D29:D30 B4:B5 D4:D5 B29:B37 D32:D34 D36:D37 B6:D28 B38:D51">
    <cfRule type="containsText" dxfId="34" priority="11" operator="containsText" text="low">
      <formula>NOT(ISERROR(SEARCH("low",B3)))</formula>
    </cfRule>
    <cfRule type="containsText" dxfId="33" priority="12" operator="containsText" text="high">
      <formula>NOT(ISERROR(SEARCH("high",B3)))</formula>
    </cfRule>
    <cfRule type="containsText" dxfId="32" priority="13" operator="containsText" text="MRL">
      <formula>NOT(ISERROR(SEARCH("MRL",B3)))</formula>
    </cfRule>
  </conditionalFormatting>
  <conditionalFormatting sqref="C4:C5">
    <cfRule type="cellIs" dxfId="31" priority="10" operator="equal">
      <formula>0</formula>
    </cfRule>
  </conditionalFormatting>
  <conditionalFormatting sqref="C4:C5">
    <cfRule type="containsText" dxfId="30" priority="8" operator="containsText" text="HIGH">
      <formula>NOT(ISERROR(SEARCH("HIGH",C4)))</formula>
    </cfRule>
    <cfRule type="containsText" dxfId="29" priority="9" operator="containsText" text="LOW">
      <formula>NOT(ISERROR(SEARCH("LOW",C4)))</formula>
    </cfRule>
  </conditionalFormatting>
  <conditionalFormatting sqref="B31:C31 B32:D34 B35:C35 B59:D1048576 C58:D58 B2:D30 B36:D51 B55:D57 D53:D54 B1 B53:C53">
    <cfRule type="containsText" dxfId="28" priority="7" operator="containsText" text="mrl">
      <formula>NOT(ISERROR(SEARCH("mrl",B1)))</formula>
    </cfRule>
  </conditionalFormatting>
  <conditionalFormatting sqref="D31">
    <cfRule type="containsText" dxfId="27" priority="4" operator="containsText" text="CCB">
      <formula>NOT(ISERROR(SEARCH("CCB",D31)))</formula>
    </cfRule>
    <cfRule type="containsText" dxfId="26" priority="5" operator="containsText" text="N">
      <formula>NOT(ISERROR(SEARCH("N",D31)))</formula>
    </cfRule>
    <cfRule type="containsText" dxfId="25" priority="6" operator="containsText" text="PASS">
      <formula>NOT(ISERROR(SEARCH("PASS",D31)))</formula>
    </cfRule>
  </conditionalFormatting>
  <conditionalFormatting sqref="D35">
    <cfRule type="containsText" dxfId="24" priority="1" operator="containsText" text="CCB">
      <formula>NOT(ISERROR(SEARCH("CCB",D35)))</formula>
    </cfRule>
    <cfRule type="containsText" dxfId="23" priority="2" operator="containsText" text="N">
      <formula>NOT(ISERROR(SEARCH("N",D35)))</formula>
    </cfRule>
    <cfRule type="containsText" dxfId="22" priority="3" operator="containsText" text="PASS">
      <formula>NOT(ISERROR(SEARCH("PASS",D35)))</formula>
    </cfRule>
  </conditionalFormatting>
  <pageMargins left="0.7" right="0.7" top="0.75" bottom="0.75" header="0.3" footer="0.3"/>
  <pageSetup paperSize="11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2894-7813-4F4A-9F71-C8D9D0D8D9A3}">
  <dimension ref="A1:H633"/>
  <sheetViews>
    <sheetView zoomScale="70" zoomScaleNormal="70" workbookViewId="0">
      <selection activeCell="F43" sqref="F43"/>
    </sheetView>
  </sheetViews>
  <sheetFormatPr defaultRowHeight="14.5" x14ac:dyDescent="0.35"/>
  <cols>
    <col min="1" max="1" width="18.6328125" style="8" customWidth="1"/>
    <col min="2" max="2" width="24.36328125" style="451" bestFit="1" customWidth="1"/>
    <col min="3" max="3" width="17.453125" style="8" customWidth="1"/>
    <col min="4" max="4" width="31.1796875" style="8" customWidth="1"/>
    <col min="5" max="5" width="10.1796875" style="8" customWidth="1"/>
    <col min="6" max="6" width="26.81640625" style="8" customWidth="1"/>
    <col min="7" max="7" width="9.453125" bestFit="1" customWidth="1"/>
    <col min="8" max="8" width="40.08984375" bestFit="1" customWidth="1"/>
    <col min="9" max="9" width="26.54296875" bestFit="1" customWidth="1"/>
  </cols>
  <sheetData>
    <row r="1" spans="1:8" x14ac:dyDescent="0.35">
      <c r="A1" s="183" t="s">
        <v>519</v>
      </c>
      <c r="B1" s="457" t="s">
        <v>94</v>
      </c>
      <c r="C1" s="183" t="s">
        <v>3</v>
      </c>
      <c r="D1" s="38" t="s">
        <v>336</v>
      </c>
      <c r="H1" s="184"/>
    </row>
    <row r="2" spans="1:8" x14ac:dyDescent="0.35">
      <c r="A2" s="8" t="s">
        <v>520</v>
      </c>
      <c r="B2" s="451" t="s">
        <v>521</v>
      </c>
      <c r="C2" s="5">
        <v>45288</v>
      </c>
      <c r="D2" s="8" t="s">
        <v>160</v>
      </c>
      <c r="F2" s="36" t="s">
        <v>522</v>
      </c>
      <c r="G2" s="36">
        <f>COUNT(C2:C582)</f>
        <v>151</v>
      </c>
    </row>
    <row r="3" spans="1:8" x14ac:dyDescent="0.35">
      <c r="A3" s="8" t="s">
        <v>520</v>
      </c>
      <c r="B3" s="451" t="s">
        <v>523</v>
      </c>
      <c r="C3" s="5">
        <v>45288</v>
      </c>
      <c r="D3" s="8" t="s">
        <v>160</v>
      </c>
      <c r="G3" s="185"/>
    </row>
    <row r="4" spans="1:8" x14ac:dyDescent="0.35">
      <c r="A4" s="8" t="s">
        <v>520</v>
      </c>
      <c r="B4" s="451" t="s">
        <v>524</v>
      </c>
      <c r="C4" s="5">
        <v>45288</v>
      </c>
      <c r="D4" s="8" t="s">
        <v>525</v>
      </c>
      <c r="G4" s="185"/>
    </row>
    <row r="5" spans="1:8" x14ac:dyDescent="0.35">
      <c r="A5" s="8" t="s">
        <v>520</v>
      </c>
      <c r="B5" s="451" t="s">
        <v>526</v>
      </c>
      <c r="C5" s="5">
        <v>45288</v>
      </c>
      <c r="D5" s="8" t="s">
        <v>319</v>
      </c>
      <c r="F5" s="186" t="s">
        <v>340</v>
      </c>
      <c r="G5" s="185"/>
    </row>
    <row r="6" spans="1:8" x14ac:dyDescent="0.35">
      <c r="A6" s="8" t="s">
        <v>520</v>
      </c>
      <c r="B6" s="451" t="s">
        <v>527</v>
      </c>
      <c r="C6" s="5">
        <v>45288</v>
      </c>
      <c r="D6" s="8" t="s">
        <v>319</v>
      </c>
      <c r="F6" s="61" t="s">
        <v>528</v>
      </c>
    </row>
    <row r="7" spans="1:8" x14ac:dyDescent="0.35">
      <c r="A7" s="8" t="s">
        <v>520</v>
      </c>
      <c r="B7" s="451" t="s">
        <v>529</v>
      </c>
      <c r="C7" s="5">
        <v>45288</v>
      </c>
      <c r="D7" s="8" t="s">
        <v>108</v>
      </c>
    </row>
    <row r="8" spans="1:8" x14ac:dyDescent="0.35">
      <c r="A8" s="8" t="s">
        <v>520</v>
      </c>
      <c r="B8" s="451" t="s">
        <v>2107</v>
      </c>
      <c r="C8" s="5">
        <v>45288</v>
      </c>
      <c r="D8" s="8" t="s">
        <v>525</v>
      </c>
    </row>
    <row r="9" spans="1:8" x14ac:dyDescent="0.35">
      <c r="A9" s="8" t="s">
        <v>520</v>
      </c>
      <c r="B9" s="451" t="s">
        <v>2108</v>
      </c>
      <c r="C9" s="5">
        <v>45288</v>
      </c>
      <c r="D9" s="8" t="s">
        <v>525</v>
      </c>
      <c r="F9" s="186"/>
    </row>
    <row r="10" spans="1:8" x14ac:dyDescent="0.35">
      <c r="A10" s="8" t="s">
        <v>520</v>
      </c>
      <c r="B10" s="451" t="s">
        <v>2109</v>
      </c>
      <c r="C10" s="5">
        <v>45288</v>
      </c>
      <c r="D10" s="8" t="s">
        <v>525</v>
      </c>
      <c r="F10" s="61"/>
      <c r="H10" s="5"/>
    </row>
    <row r="11" spans="1:8" x14ac:dyDescent="0.35">
      <c r="A11" s="8" t="s">
        <v>520</v>
      </c>
      <c r="B11" s="451" t="s">
        <v>530</v>
      </c>
      <c r="C11" s="5">
        <v>45288</v>
      </c>
      <c r="D11" s="8" t="s">
        <v>525</v>
      </c>
      <c r="F11" s="61"/>
      <c r="H11" s="5"/>
    </row>
    <row r="12" spans="1:8" x14ac:dyDescent="0.35">
      <c r="A12" s="8" t="s">
        <v>520</v>
      </c>
      <c r="B12" s="451" t="s">
        <v>531</v>
      </c>
      <c r="C12" s="5">
        <v>45288</v>
      </c>
      <c r="D12" s="8" t="s">
        <v>525</v>
      </c>
      <c r="H12" s="5"/>
    </row>
    <row r="13" spans="1:8" x14ac:dyDescent="0.35">
      <c r="A13" s="8" t="s">
        <v>520</v>
      </c>
      <c r="B13" s="451" t="s">
        <v>532</v>
      </c>
      <c r="C13" s="5">
        <v>45288</v>
      </c>
      <c r="D13" s="8" t="s">
        <v>525</v>
      </c>
      <c r="H13" s="5"/>
    </row>
    <row r="14" spans="1:8" x14ac:dyDescent="0.35">
      <c r="A14" s="8" t="s">
        <v>520</v>
      </c>
      <c r="B14" s="451" t="s">
        <v>533</v>
      </c>
      <c r="C14" s="5">
        <v>45288</v>
      </c>
      <c r="D14" s="8" t="s">
        <v>319</v>
      </c>
      <c r="H14" s="8"/>
    </row>
    <row r="15" spans="1:8" x14ac:dyDescent="0.35">
      <c r="A15" s="8" t="s">
        <v>520</v>
      </c>
      <c r="B15" s="451" t="s">
        <v>534</v>
      </c>
      <c r="C15" s="5">
        <v>45288</v>
      </c>
      <c r="D15" s="8" t="s">
        <v>319</v>
      </c>
      <c r="H15" s="5"/>
    </row>
    <row r="16" spans="1:8" x14ac:dyDescent="0.35">
      <c r="A16" s="8" t="s">
        <v>520</v>
      </c>
      <c r="B16" s="451" t="s">
        <v>535</v>
      </c>
      <c r="C16" s="5">
        <v>45288</v>
      </c>
      <c r="D16" s="8" t="s">
        <v>319</v>
      </c>
      <c r="H16" s="8"/>
    </row>
    <row r="17" spans="1:8" x14ac:dyDescent="0.35">
      <c r="A17" s="8" t="s">
        <v>520</v>
      </c>
      <c r="B17" s="451" t="s">
        <v>2110</v>
      </c>
      <c r="C17" s="5">
        <v>45288</v>
      </c>
      <c r="D17" s="8" t="s">
        <v>319</v>
      </c>
      <c r="H17" s="5"/>
    </row>
    <row r="18" spans="1:8" x14ac:dyDescent="0.35">
      <c r="A18" s="8" t="s">
        <v>520</v>
      </c>
      <c r="B18" s="451" t="s">
        <v>2111</v>
      </c>
      <c r="C18" s="5">
        <v>45288</v>
      </c>
      <c r="D18" s="8" t="s">
        <v>319</v>
      </c>
      <c r="H18" s="5"/>
    </row>
    <row r="19" spans="1:8" x14ac:dyDescent="0.35">
      <c r="A19" s="8" t="s">
        <v>520</v>
      </c>
      <c r="B19" s="451" t="s">
        <v>2112</v>
      </c>
      <c r="C19" s="5">
        <v>45288</v>
      </c>
      <c r="D19" s="8" t="s">
        <v>319</v>
      </c>
      <c r="H19" s="5"/>
    </row>
    <row r="20" spans="1:8" x14ac:dyDescent="0.35">
      <c r="A20" s="8" t="s">
        <v>520</v>
      </c>
      <c r="B20" s="451" t="s">
        <v>536</v>
      </c>
      <c r="C20" s="5">
        <v>45288</v>
      </c>
      <c r="D20" s="8" t="s">
        <v>525</v>
      </c>
      <c r="E20"/>
    </row>
    <row r="21" spans="1:8" x14ac:dyDescent="0.35">
      <c r="A21" s="8" t="s">
        <v>520</v>
      </c>
      <c r="B21" s="451" t="s">
        <v>537</v>
      </c>
      <c r="C21" s="5">
        <v>45288</v>
      </c>
      <c r="D21" s="8" t="s">
        <v>525</v>
      </c>
      <c r="E21"/>
    </row>
    <row r="22" spans="1:8" x14ac:dyDescent="0.35">
      <c r="A22" s="8" t="s">
        <v>520</v>
      </c>
      <c r="B22" s="451" t="s">
        <v>538</v>
      </c>
      <c r="C22" s="5">
        <v>45288</v>
      </c>
      <c r="D22" s="8" t="s">
        <v>525</v>
      </c>
      <c r="E22"/>
    </row>
    <row r="23" spans="1:8" x14ac:dyDescent="0.35">
      <c r="A23" s="8" t="s">
        <v>520</v>
      </c>
      <c r="B23" s="451" t="s">
        <v>539</v>
      </c>
      <c r="C23" s="5">
        <v>45288</v>
      </c>
      <c r="D23" s="8" t="s">
        <v>319</v>
      </c>
      <c r="E23"/>
    </row>
    <row r="24" spans="1:8" x14ac:dyDescent="0.35">
      <c r="A24" s="8" t="s">
        <v>520</v>
      </c>
      <c r="B24" s="451" t="s">
        <v>540</v>
      </c>
      <c r="C24" s="5">
        <v>45288</v>
      </c>
      <c r="D24" s="8" t="s">
        <v>525</v>
      </c>
      <c r="E24"/>
    </row>
    <row r="25" spans="1:8" x14ac:dyDescent="0.35">
      <c r="A25" s="8" t="s">
        <v>520</v>
      </c>
      <c r="B25" s="451" t="s">
        <v>541</v>
      </c>
      <c r="C25" s="5">
        <v>45288</v>
      </c>
      <c r="D25" s="8" t="s">
        <v>319</v>
      </c>
      <c r="E25"/>
    </row>
    <row r="26" spans="1:8" x14ac:dyDescent="0.35">
      <c r="A26" s="8" t="s">
        <v>520</v>
      </c>
      <c r="B26" s="451" t="s">
        <v>2113</v>
      </c>
      <c r="C26" s="5">
        <v>45288</v>
      </c>
      <c r="D26" s="8" t="s">
        <v>319</v>
      </c>
    </row>
    <row r="27" spans="1:8" x14ac:dyDescent="0.35">
      <c r="A27" s="8" t="s">
        <v>520</v>
      </c>
      <c r="B27" s="451" t="s">
        <v>2114</v>
      </c>
      <c r="C27" s="5">
        <v>45288</v>
      </c>
      <c r="D27" s="8" t="s">
        <v>525</v>
      </c>
    </row>
    <row r="28" spans="1:8" x14ac:dyDescent="0.35">
      <c r="A28" s="8" t="s">
        <v>520</v>
      </c>
      <c r="B28" s="454" t="s">
        <v>2115</v>
      </c>
      <c r="C28" s="5">
        <v>45288</v>
      </c>
      <c r="D28" s="8" t="s">
        <v>319</v>
      </c>
    </row>
    <row r="29" spans="1:8" x14ac:dyDescent="0.35">
      <c r="A29" s="8" t="s">
        <v>520</v>
      </c>
      <c r="B29" s="451" t="s">
        <v>542</v>
      </c>
      <c r="C29" s="5">
        <v>45288</v>
      </c>
      <c r="D29" s="8" t="s">
        <v>319</v>
      </c>
    </row>
    <row r="30" spans="1:8" x14ac:dyDescent="0.35">
      <c r="A30" s="8" t="s">
        <v>520</v>
      </c>
      <c r="B30" s="451" t="s">
        <v>543</v>
      </c>
      <c r="C30" s="5">
        <v>45288</v>
      </c>
      <c r="D30" s="8" t="s">
        <v>319</v>
      </c>
    </row>
    <row r="31" spans="1:8" x14ac:dyDescent="0.35">
      <c r="A31" s="8" t="s">
        <v>520</v>
      </c>
      <c r="B31" s="454" t="s">
        <v>544</v>
      </c>
      <c r="C31" s="5">
        <v>45288</v>
      </c>
      <c r="D31" s="8" t="s">
        <v>319</v>
      </c>
    </row>
    <row r="32" spans="1:8" x14ac:dyDescent="0.35">
      <c r="A32" s="8" t="s">
        <v>520</v>
      </c>
      <c r="B32" s="451" t="s">
        <v>545</v>
      </c>
      <c r="C32" s="5">
        <v>45288</v>
      </c>
      <c r="D32" s="8" t="s">
        <v>319</v>
      </c>
    </row>
    <row r="33" spans="1:7" x14ac:dyDescent="0.35">
      <c r="A33" s="8" t="s">
        <v>520</v>
      </c>
      <c r="B33" s="451" t="s">
        <v>546</v>
      </c>
      <c r="C33" s="5">
        <v>45288</v>
      </c>
      <c r="D33" s="8" t="s">
        <v>319</v>
      </c>
    </row>
    <row r="34" spans="1:7" x14ac:dyDescent="0.35">
      <c r="A34" s="8" t="s">
        <v>520</v>
      </c>
      <c r="B34" s="455" t="s">
        <v>547</v>
      </c>
      <c r="C34" s="5">
        <v>45288</v>
      </c>
      <c r="D34" s="8" t="s">
        <v>319</v>
      </c>
    </row>
    <row r="35" spans="1:7" x14ac:dyDescent="0.35">
      <c r="A35" s="8" t="s">
        <v>520</v>
      </c>
      <c r="B35" s="455" t="s">
        <v>2116</v>
      </c>
      <c r="C35" s="5">
        <v>45288</v>
      </c>
      <c r="D35" s="8" t="s">
        <v>319</v>
      </c>
    </row>
    <row r="36" spans="1:7" x14ac:dyDescent="0.35">
      <c r="A36" s="8" t="s">
        <v>520</v>
      </c>
      <c r="B36" s="455" t="s">
        <v>2117</v>
      </c>
      <c r="C36" s="5">
        <v>45288</v>
      </c>
      <c r="D36" s="8" t="s">
        <v>319</v>
      </c>
    </row>
    <row r="37" spans="1:7" x14ac:dyDescent="0.35">
      <c r="A37" s="8" t="s">
        <v>520</v>
      </c>
      <c r="B37" s="455" t="s">
        <v>2118</v>
      </c>
      <c r="C37" s="5">
        <v>45288</v>
      </c>
      <c r="D37" s="8" t="s">
        <v>319</v>
      </c>
    </row>
    <row r="38" spans="1:7" x14ac:dyDescent="0.35">
      <c r="A38" s="8" t="s">
        <v>520</v>
      </c>
      <c r="B38" s="454" t="s">
        <v>548</v>
      </c>
      <c r="C38" s="5">
        <v>45288</v>
      </c>
      <c r="D38" s="8" t="s">
        <v>319</v>
      </c>
    </row>
    <row r="39" spans="1:7" x14ac:dyDescent="0.35">
      <c r="A39" s="8" t="s">
        <v>520</v>
      </c>
      <c r="B39" s="455" t="s">
        <v>549</v>
      </c>
      <c r="C39" s="5">
        <v>45288</v>
      </c>
      <c r="D39" s="8" t="s">
        <v>319</v>
      </c>
    </row>
    <row r="40" spans="1:7" x14ac:dyDescent="0.35">
      <c r="A40" s="8" t="s">
        <v>520</v>
      </c>
      <c r="B40" s="455" t="s">
        <v>550</v>
      </c>
      <c r="C40" s="5">
        <v>45288</v>
      </c>
      <c r="D40" s="8" t="s">
        <v>319</v>
      </c>
    </row>
    <row r="41" spans="1:7" x14ac:dyDescent="0.35">
      <c r="A41" s="8" t="s">
        <v>520</v>
      </c>
      <c r="B41" s="451" t="s">
        <v>551</v>
      </c>
      <c r="C41" s="5">
        <v>45288</v>
      </c>
      <c r="D41" s="5" t="s">
        <v>319</v>
      </c>
    </row>
    <row r="42" spans="1:7" x14ac:dyDescent="0.35">
      <c r="A42" s="8" t="s">
        <v>520</v>
      </c>
      <c r="B42" s="451" t="s">
        <v>552</v>
      </c>
      <c r="C42" s="5">
        <v>45288</v>
      </c>
      <c r="D42" s="5" t="s">
        <v>319</v>
      </c>
    </row>
    <row r="43" spans="1:7" x14ac:dyDescent="0.35">
      <c r="A43" s="8" t="s">
        <v>520</v>
      </c>
      <c r="B43" s="451" t="s">
        <v>553</v>
      </c>
      <c r="C43" s="5">
        <v>45288</v>
      </c>
      <c r="D43" s="5" t="s">
        <v>319</v>
      </c>
      <c r="F43" s="188"/>
      <c r="G43" s="144"/>
    </row>
    <row r="44" spans="1:7" x14ac:dyDescent="0.35">
      <c r="A44" s="8" t="s">
        <v>520</v>
      </c>
      <c r="B44" s="451" t="s">
        <v>2119</v>
      </c>
      <c r="C44" s="5">
        <v>45288</v>
      </c>
      <c r="D44" s="8" t="s">
        <v>319</v>
      </c>
    </row>
    <row r="45" spans="1:7" x14ac:dyDescent="0.35">
      <c r="A45" s="8" t="s">
        <v>520</v>
      </c>
      <c r="B45" s="451" t="s">
        <v>2120</v>
      </c>
      <c r="C45" s="5">
        <v>45288</v>
      </c>
      <c r="D45" s="8" t="s">
        <v>319</v>
      </c>
    </row>
    <row r="46" spans="1:7" x14ac:dyDescent="0.35">
      <c r="A46" s="8" t="s">
        <v>520</v>
      </c>
      <c r="B46" s="455" t="s">
        <v>2121</v>
      </c>
      <c r="C46" s="5">
        <v>45288</v>
      </c>
      <c r="D46" s="8" t="s">
        <v>319</v>
      </c>
      <c r="G46" s="144"/>
    </row>
    <row r="47" spans="1:7" x14ac:dyDescent="0.35">
      <c r="A47" s="8" t="s">
        <v>520</v>
      </c>
      <c r="B47" s="455" t="s">
        <v>554</v>
      </c>
      <c r="C47" s="5">
        <v>45288</v>
      </c>
      <c r="D47" s="8" t="s">
        <v>319</v>
      </c>
    </row>
    <row r="48" spans="1:7" x14ac:dyDescent="0.35">
      <c r="A48" s="8" t="s">
        <v>520</v>
      </c>
      <c r="B48" s="455" t="s">
        <v>555</v>
      </c>
      <c r="C48" s="5">
        <v>45288</v>
      </c>
      <c r="D48" s="8" t="s">
        <v>319</v>
      </c>
    </row>
    <row r="49" spans="1:7" x14ac:dyDescent="0.35">
      <c r="A49" s="8" t="s">
        <v>520</v>
      </c>
      <c r="B49" s="455" t="s">
        <v>556</v>
      </c>
      <c r="C49" s="5">
        <v>45288</v>
      </c>
      <c r="D49" s="8" t="s">
        <v>319</v>
      </c>
    </row>
    <row r="50" spans="1:7" x14ac:dyDescent="0.35">
      <c r="A50" s="8" t="s">
        <v>520</v>
      </c>
      <c r="B50" s="455" t="s">
        <v>557</v>
      </c>
      <c r="C50" s="5">
        <v>45288</v>
      </c>
      <c r="D50" s="8" t="s">
        <v>319</v>
      </c>
    </row>
    <row r="51" spans="1:7" x14ac:dyDescent="0.35">
      <c r="A51" s="8" t="s">
        <v>520</v>
      </c>
      <c r="B51" s="455" t="s">
        <v>558</v>
      </c>
      <c r="C51" s="5">
        <v>45288</v>
      </c>
      <c r="D51" s="8" t="s">
        <v>319</v>
      </c>
    </row>
    <row r="52" spans="1:7" x14ac:dyDescent="0.35">
      <c r="A52" s="8" t="s">
        <v>520</v>
      </c>
      <c r="B52" s="455" t="s">
        <v>559</v>
      </c>
      <c r="C52" s="5">
        <v>45288</v>
      </c>
      <c r="D52" s="8" t="s">
        <v>319</v>
      </c>
      <c r="F52" s="188"/>
    </row>
    <row r="53" spans="1:7" x14ac:dyDescent="0.35">
      <c r="A53" s="8" t="s">
        <v>520</v>
      </c>
      <c r="B53" s="455" t="s">
        <v>2122</v>
      </c>
      <c r="C53" s="5">
        <v>45288</v>
      </c>
      <c r="D53" s="8" t="s">
        <v>319</v>
      </c>
      <c r="F53" s="188"/>
    </row>
    <row r="54" spans="1:7" x14ac:dyDescent="0.35">
      <c r="A54" s="8" t="s">
        <v>520</v>
      </c>
      <c r="B54" s="455" t="s">
        <v>2123</v>
      </c>
      <c r="C54" s="5">
        <v>45288</v>
      </c>
      <c r="D54" s="8" t="s">
        <v>319</v>
      </c>
      <c r="F54" s="188"/>
      <c r="G54" s="144"/>
    </row>
    <row r="55" spans="1:7" x14ac:dyDescent="0.35">
      <c r="A55" s="8" t="s">
        <v>520</v>
      </c>
      <c r="B55" s="455" t="s">
        <v>2124</v>
      </c>
      <c r="C55" s="5">
        <v>45288</v>
      </c>
      <c r="D55" s="8" t="s">
        <v>319</v>
      </c>
      <c r="G55" s="144"/>
    </row>
    <row r="56" spans="1:7" x14ac:dyDescent="0.35">
      <c r="A56" s="8" t="s">
        <v>520</v>
      </c>
      <c r="B56" s="455" t="s">
        <v>560</v>
      </c>
      <c r="C56" s="5">
        <v>45288</v>
      </c>
      <c r="D56" s="8" t="s">
        <v>319</v>
      </c>
      <c r="G56" s="144"/>
    </row>
    <row r="57" spans="1:7" x14ac:dyDescent="0.35">
      <c r="A57" s="8" t="s">
        <v>520</v>
      </c>
      <c r="B57" s="454" t="s">
        <v>561</v>
      </c>
      <c r="C57" s="5">
        <v>45288</v>
      </c>
      <c r="D57" s="8" t="s">
        <v>319</v>
      </c>
      <c r="G57" s="144"/>
    </row>
    <row r="58" spans="1:7" x14ac:dyDescent="0.35">
      <c r="A58" s="8" t="s">
        <v>520</v>
      </c>
      <c r="B58" s="455" t="s">
        <v>562</v>
      </c>
      <c r="C58" s="5">
        <v>45288</v>
      </c>
      <c r="D58" s="8" t="s">
        <v>319</v>
      </c>
    </row>
    <row r="59" spans="1:7" x14ac:dyDescent="0.35">
      <c r="A59" s="8" t="s">
        <v>563</v>
      </c>
      <c r="B59" s="455" t="s">
        <v>564</v>
      </c>
      <c r="C59" s="5">
        <v>45382</v>
      </c>
      <c r="D59" s="8" t="s">
        <v>525</v>
      </c>
    </row>
    <row r="60" spans="1:7" x14ac:dyDescent="0.35">
      <c r="A60" s="8" t="s">
        <v>563</v>
      </c>
      <c r="B60" s="455" t="s">
        <v>565</v>
      </c>
      <c r="C60" s="5">
        <v>45382</v>
      </c>
      <c r="D60" s="8" t="s">
        <v>525</v>
      </c>
    </row>
    <row r="61" spans="1:7" x14ac:dyDescent="0.35">
      <c r="A61" s="8" t="s">
        <v>563</v>
      </c>
      <c r="B61" s="455" t="s">
        <v>566</v>
      </c>
      <c r="C61" s="5">
        <v>45382</v>
      </c>
      <c r="D61" s="8" t="s">
        <v>525</v>
      </c>
    </row>
    <row r="62" spans="1:7" x14ac:dyDescent="0.35">
      <c r="A62" s="8" t="s">
        <v>563</v>
      </c>
      <c r="B62" s="455" t="s">
        <v>567</v>
      </c>
      <c r="C62" s="5">
        <v>45382</v>
      </c>
      <c r="D62" s="8" t="s">
        <v>525</v>
      </c>
    </row>
    <row r="63" spans="1:7" x14ac:dyDescent="0.35">
      <c r="A63" s="8" t="s">
        <v>563</v>
      </c>
      <c r="B63" s="454" t="s">
        <v>568</v>
      </c>
      <c r="C63" s="5">
        <v>45382</v>
      </c>
      <c r="D63" s="8" t="s">
        <v>319</v>
      </c>
      <c r="F63" s="142"/>
    </row>
    <row r="64" spans="1:7" x14ac:dyDescent="0.35">
      <c r="A64" s="8" t="s">
        <v>563</v>
      </c>
      <c r="B64" s="455" t="s">
        <v>569</v>
      </c>
      <c r="C64" s="5">
        <v>45382</v>
      </c>
      <c r="D64" s="8" t="s">
        <v>319</v>
      </c>
      <c r="F64" s="142"/>
      <c r="G64" s="190"/>
    </row>
    <row r="65" spans="1:8" x14ac:dyDescent="0.35">
      <c r="A65" s="8" t="s">
        <v>563</v>
      </c>
      <c r="B65" s="455" t="s">
        <v>2087</v>
      </c>
      <c r="C65" s="5">
        <v>45382</v>
      </c>
      <c r="D65" s="8" t="s">
        <v>525</v>
      </c>
      <c r="F65" s="142"/>
      <c r="G65" s="190"/>
    </row>
    <row r="66" spans="1:8" x14ac:dyDescent="0.35">
      <c r="A66" s="8" t="s">
        <v>563</v>
      </c>
      <c r="B66" s="454" t="s">
        <v>2089</v>
      </c>
      <c r="C66" s="5">
        <v>45382</v>
      </c>
      <c r="D66" s="8" t="s">
        <v>525</v>
      </c>
      <c r="G66" s="190"/>
    </row>
    <row r="67" spans="1:8" x14ac:dyDescent="0.35">
      <c r="A67" s="8" t="s">
        <v>563</v>
      </c>
      <c r="B67" s="455" t="s">
        <v>2090</v>
      </c>
      <c r="C67" s="5">
        <v>45382</v>
      </c>
      <c r="D67" s="8" t="s">
        <v>525</v>
      </c>
      <c r="F67" s="142"/>
      <c r="G67" s="190"/>
    </row>
    <row r="68" spans="1:8" x14ac:dyDescent="0.35">
      <c r="A68" s="8" t="s">
        <v>563</v>
      </c>
      <c r="B68" s="455" t="s">
        <v>570</v>
      </c>
      <c r="C68" s="5">
        <v>45382</v>
      </c>
      <c r="D68" s="8" t="s">
        <v>525</v>
      </c>
      <c r="F68" s="142"/>
    </row>
    <row r="69" spans="1:8" x14ac:dyDescent="0.35">
      <c r="A69" s="8" t="s">
        <v>563</v>
      </c>
      <c r="B69" s="451" t="s">
        <v>571</v>
      </c>
      <c r="C69" s="5">
        <v>45382</v>
      </c>
      <c r="D69" s="8" t="s">
        <v>525</v>
      </c>
      <c r="G69" s="142"/>
    </row>
    <row r="70" spans="1:8" x14ac:dyDescent="0.35">
      <c r="A70" s="8" t="s">
        <v>563</v>
      </c>
      <c r="B70" s="451" t="s">
        <v>2091</v>
      </c>
      <c r="C70" s="5">
        <v>45382</v>
      </c>
      <c r="D70" s="8" t="s">
        <v>525</v>
      </c>
      <c r="G70" s="142"/>
    </row>
    <row r="71" spans="1:8" x14ac:dyDescent="0.35">
      <c r="A71" s="8" t="s">
        <v>563</v>
      </c>
      <c r="B71" s="451" t="s">
        <v>572</v>
      </c>
      <c r="C71" s="5">
        <v>45382</v>
      </c>
      <c r="D71" s="8" t="s">
        <v>525</v>
      </c>
      <c r="E71" s="61"/>
      <c r="G71" s="142"/>
    </row>
    <row r="72" spans="1:8" x14ac:dyDescent="0.35">
      <c r="A72" s="8" t="s">
        <v>563</v>
      </c>
      <c r="B72" s="451" t="s">
        <v>573</v>
      </c>
      <c r="C72" s="5">
        <v>45382</v>
      </c>
      <c r="D72" s="8" t="s">
        <v>525</v>
      </c>
      <c r="E72" s="61"/>
    </row>
    <row r="73" spans="1:8" x14ac:dyDescent="0.35">
      <c r="A73" s="8" t="s">
        <v>563</v>
      </c>
      <c r="B73" s="454" t="s">
        <v>574</v>
      </c>
      <c r="C73" s="5">
        <v>45382</v>
      </c>
      <c r="D73" s="8" t="s">
        <v>108</v>
      </c>
      <c r="E73" s="61"/>
    </row>
    <row r="74" spans="1:8" x14ac:dyDescent="0.35">
      <c r="A74" s="8" t="s">
        <v>563</v>
      </c>
      <c r="B74" s="451" t="s">
        <v>575</v>
      </c>
      <c r="C74" s="5">
        <v>45382</v>
      </c>
      <c r="D74" s="8" t="s">
        <v>108</v>
      </c>
      <c r="E74" s="61"/>
    </row>
    <row r="75" spans="1:8" x14ac:dyDescent="0.35">
      <c r="A75" s="8" t="s">
        <v>563</v>
      </c>
      <c r="B75" s="451" t="s">
        <v>576</v>
      </c>
      <c r="C75" s="5">
        <v>45382</v>
      </c>
      <c r="D75" s="8" t="s">
        <v>319</v>
      </c>
      <c r="E75" s="61"/>
      <c r="H75" s="5"/>
    </row>
    <row r="76" spans="1:8" x14ac:dyDescent="0.35">
      <c r="A76" s="8" t="s">
        <v>563</v>
      </c>
      <c r="B76" s="451" t="s">
        <v>2092</v>
      </c>
      <c r="C76" s="5">
        <v>45382</v>
      </c>
      <c r="D76" s="8" t="s">
        <v>525</v>
      </c>
      <c r="E76" s="61"/>
      <c r="H76" s="8"/>
    </row>
    <row r="77" spans="1:8" x14ac:dyDescent="0.35">
      <c r="A77" s="8" t="s">
        <v>563</v>
      </c>
      <c r="B77" s="451" t="s">
        <v>2093</v>
      </c>
      <c r="C77" s="5">
        <v>45382</v>
      </c>
      <c r="D77" s="8" t="s">
        <v>160</v>
      </c>
      <c r="E77" s="61"/>
      <c r="H77" s="8"/>
    </row>
    <row r="78" spans="1:8" x14ac:dyDescent="0.35">
      <c r="A78" s="8" t="s">
        <v>563</v>
      </c>
      <c r="B78" s="451" t="s">
        <v>2094</v>
      </c>
      <c r="C78" s="5">
        <v>45382</v>
      </c>
      <c r="D78" s="8" t="s">
        <v>160</v>
      </c>
      <c r="E78" s="61"/>
      <c r="H78" s="8"/>
    </row>
    <row r="79" spans="1:8" x14ac:dyDescent="0.35">
      <c r="A79" s="8" t="s">
        <v>563</v>
      </c>
      <c r="B79" s="451" t="s">
        <v>577</v>
      </c>
      <c r="C79" s="5">
        <v>45382</v>
      </c>
      <c r="D79" s="8" t="s">
        <v>319</v>
      </c>
      <c r="E79" s="61"/>
      <c r="H79" s="8"/>
    </row>
    <row r="80" spans="1:8" x14ac:dyDescent="0.35">
      <c r="A80" s="8" t="s">
        <v>563</v>
      </c>
      <c r="B80" s="451" t="s">
        <v>578</v>
      </c>
      <c r="C80" s="5">
        <v>45382</v>
      </c>
      <c r="D80" s="8" t="s">
        <v>160</v>
      </c>
      <c r="E80"/>
      <c r="F80"/>
      <c r="H80" s="8"/>
    </row>
    <row r="81" spans="1:8" x14ac:dyDescent="0.35">
      <c r="A81" s="8" t="s">
        <v>563</v>
      </c>
      <c r="B81" s="451" t="s">
        <v>579</v>
      </c>
      <c r="C81" s="5">
        <v>45382</v>
      </c>
      <c r="D81" s="8" t="s">
        <v>108</v>
      </c>
      <c r="E81"/>
      <c r="F81"/>
      <c r="H81" s="8"/>
    </row>
    <row r="82" spans="1:8" x14ac:dyDescent="0.35">
      <c r="A82" s="8" t="s">
        <v>563</v>
      </c>
      <c r="B82" s="454" t="s">
        <v>580</v>
      </c>
      <c r="C82" s="5">
        <v>45382</v>
      </c>
      <c r="D82" s="8" t="s">
        <v>525</v>
      </c>
      <c r="E82"/>
      <c r="H82" s="8"/>
    </row>
    <row r="83" spans="1:8" x14ac:dyDescent="0.35">
      <c r="A83" s="8" t="s">
        <v>563</v>
      </c>
      <c r="B83" s="454" t="s">
        <v>581</v>
      </c>
      <c r="C83" s="5">
        <v>45382</v>
      </c>
      <c r="D83" s="8" t="s">
        <v>108</v>
      </c>
      <c r="E83"/>
      <c r="F83"/>
      <c r="H83" s="8"/>
    </row>
    <row r="84" spans="1:8" x14ac:dyDescent="0.35">
      <c r="A84" s="8" t="s">
        <v>563</v>
      </c>
      <c r="B84" s="454" t="s">
        <v>582</v>
      </c>
      <c r="C84" s="5">
        <v>45382</v>
      </c>
      <c r="D84" s="8" t="s">
        <v>319</v>
      </c>
      <c r="E84"/>
      <c r="F84"/>
      <c r="H84" s="8"/>
    </row>
    <row r="85" spans="1:8" x14ac:dyDescent="0.35">
      <c r="A85" s="8" t="s">
        <v>563</v>
      </c>
      <c r="B85" s="454" t="s">
        <v>2095</v>
      </c>
      <c r="C85" s="5">
        <v>45382</v>
      </c>
      <c r="D85" s="8" t="s">
        <v>319</v>
      </c>
      <c r="F85"/>
    </row>
    <row r="86" spans="1:8" x14ac:dyDescent="0.35">
      <c r="A86" s="8" t="s">
        <v>563</v>
      </c>
      <c r="B86" s="454" t="s">
        <v>2096</v>
      </c>
      <c r="C86" s="5">
        <v>45382</v>
      </c>
      <c r="D86" s="8" t="s">
        <v>160</v>
      </c>
      <c r="F86"/>
    </row>
    <row r="87" spans="1:8" x14ac:dyDescent="0.35">
      <c r="A87" s="8" t="s">
        <v>563</v>
      </c>
      <c r="B87" s="454" t="s">
        <v>2097</v>
      </c>
      <c r="C87" s="5">
        <v>45382</v>
      </c>
      <c r="D87" s="8" t="s">
        <v>108</v>
      </c>
      <c r="F87"/>
    </row>
    <row r="88" spans="1:8" x14ac:dyDescent="0.35">
      <c r="A88" s="8" t="s">
        <v>563</v>
      </c>
      <c r="B88" s="454" t="s">
        <v>583</v>
      </c>
      <c r="C88" s="5">
        <v>45382</v>
      </c>
      <c r="D88" s="8" t="s">
        <v>525</v>
      </c>
    </row>
    <row r="89" spans="1:8" x14ac:dyDescent="0.35">
      <c r="A89" s="8" t="s">
        <v>563</v>
      </c>
      <c r="B89" s="454" t="s">
        <v>584</v>
      </c>
      <c r="C89" s="5">
        <v>45382</v>
      </c>
      <c r="D89" s="8" t="s">
        <v>160</v>
      </c>
      <c r="F89"/>
    </row>
    <row r="90" spans="1:8" x14ac:dyDescent="0.35">
      <c r="A90" s="8" t="s">
        <v>563</v>
      </c>
      <c r="B90" s="454" t="s">
        <v>585</v>
      </c>
      <c r="C90" s="5">
        <v>45382</v>
      </c>
      <c r="D90" s="8" t="s">
        <v>319</v>
      </c>
      <c r="F90"/>
    </row>
    <row r="91" spans="1:8" x14ac:dyDescent="0.35">
      <c r="A91" s="8" t="s">
        <v>563</v>
      </c>
      <c r="B91" s="454" t="s">
        <v>586</v>
      </c>
      <c r="C91" s="5">
        <v>45382</v>
      </c>
      <c r="D91" s="8" t="s">
        <v>319</v>
      </c>
    </row>
    <row r="92" spans="1:8" x14ac:dyDescent="0.35">
      <c r="A92" s="8" t="s">
        <v>563</v>
      </c>
      <c r="B92" s="454" t="s">
        <v>587</v>
      </c>
      <c r="C92" s="5">
        <v>45382</v>
      </c>
      <c r="D92" s="8" t="s">
        <v>319</v>
      </c>
      <c r="E92"/>
      <c r="H92" s="8"/>
    </row>
    <row r="93" spans="1:8" x14ac:dyDescent="0.35">
      <c r="A93" s="8" t="s">
        <v>563</v>
      </c>
      <c r="B93" s="454" t="s">
        <v>2098</v>
      </c>
      <c r="C93" s="5">
        <v>45382</v>
      </c>
      <c r="D93" s="8" t="s">
        <v>525</v>
      </c>
    </row>
    <row r="94" spans="1:8" x14ac:dyDescent="0.35">
      <c r="A94" s="8" t="s">
        <v>563</v>
      </c>
      <c r="B94" s="454" t="s">
        <v>2099</v>
      </c>
      <c r="C94" s="5">
        <v>45382</v>
      </c>
      <c r="D94" s="8" t="s">
        <v>160</v>
      </c>
    </row>
    <row r="95" spans="1:8" x14ac:dyDescent="0.35">
      <c r="A95" s="8" t="s">
        <v>563</v>
      </c>
      <c r="B95" s="451" t="s">
        <v>2100</v>
      </c>
      <c r="C95" s="5">
        <v>45382</v>
      </c>
      <c r="D95" s="8" t="s">
        <v>525</v>
      </c>
      <c r="E95"/>
      <c r="H95" s="5"/>
    </row>
    <row r="96" spans="1:8" x14ac:dyDescent="0.35">
      <c r="A96" s="8" t="s">
        <v>563</v>
      </c>
      <c r="B96" s="451" t="s">
        <v>588</v>
      </c>
      <c r="C96" s="5">
        <v>45382</v>
      </c>
      <c r="D96" s="8" t="s">
        <v>319</v>
      </c>
      <c r="E96"/>
      <c r="H96" s="5"/>
    </row>
    <row r="97" spans="1:8" x14ac:dyDescent="0.35">
      <c r="A97" s="8" t="s">
        <v>563</v>
      </c>
      <c r="B97" s="451" t="s">
        <v>589</v>
      </c>
      <c r="C97" s="5">
        <v>45382</v>
      </c>
      <c r="D97" s="8" t="s">
        <v>319</v>
      </c>
      <c r="E97"/>
      <c r="H97" s="5"/>
    </row>
    <row r="98" spans="1:8" x14ac:dyDescent="0.35">
      <c r="A98" s="8" t="s">
        <v>563</v>
      </c>
      <c r="B98" s="451" t="s">
        <v>590</v>
      </c>
      <c r="C98" s="5">
        <v>45382</v>
      </c>
      <c r="D98" s="8" t="s">
        <v>525</v>
      </c>
      <c r="E98"/>
      <c r="H98" s="8"/>
    </row>
    <row r="99" spans="1:8" x14ac:dyDescent="0.35">
      <c r="A99" s="8" t="s">
        <v>563</v>
      </c>
      <c r="B99" s="454" t="s">
        <v>591</v>
      </c>
      <c r="C99" s="5">
        <v>45382</v>
      </c>
      <c r="D99" s="8" t="s">
        <v>319</v>
      </c>
      <c r="E99"/>
      <c r="H99" s="5"/>
    </row>
    <row r="100" spans="1:8" x14ac:dyDescent="0.35">
      <c r="A100" s="8" t="s">
        <v>563</v>
      </c>
      <c r="B100" s="451" t="s">
        <v>592</v>
      </c>
      <c r="C100" s="5">
        <v>45382</v>
      </c>
      <c r="D100" s="8" t="s">
        <v>108</v>
      </c>
      <c r="H100" s="5"/>
    </row>
    <row r="101" spans="1:8" x14ac:dyDescent="0.35">
      <c r="A101" s="8" t="s">
        <v>563</v>
      </c>
      <c r="B101" s="451" t="s">
        <v>593</v>
      </c>
      <c r="C101" s="5">
        <v>45382</v>
      </c>
      <c r="D101" s="8" t="s">
        <v>108</v>
      </c>
      <c r="H101" s="5"/>
    </row>
    <row r="102" spans="1:8" x14ac:dyDescent="0.35">
      <c r="A102" s="8" t="s">
        <v>563</v>
      </c>
      <c r="B102" s="454" t="s">
        <v>2101</v>
      </c>
      <c r="C102" s="5">
        <v>45382</v>
      </c>
      <c r="D102" s="8" t="s">
        <v>108</v>
      </c>
      <c r="E102"/>
      <c r="H102" s="5"/>
    </row>
    <row r="103" spans="1:8" x14ac:dyDescent="0.35">
      <c r="A103" s="8" t="s">
        <v>563</v>
      </c>
      <c r="B103" s="451" t="s">
        <v>2102</v>
      </c>
      <c r="C103" s="5">
        <v>45382</v>
      </c>
      <c r="D103" s="8" t="s">
        <v>525</v>
      </c>
      <c r="E103"/>
      <c r="H103" s="8"/>
    </row>
    <row r="104" spans="1:8" x14ac:dyDescent="0.35">
      <c r="A104" s="8" t="s">
        <v>563</v>
      </c>
      <c r="B104" s="451" t="s">
        <v>2103</v>
      </c>
      <c r="C104" s="5">
        <v>45382</v>
      </c>
      <c r="D104" s="8" t="s">
        <v>525</v>
      </c>
      <c r="E104"/>
      <c r="H104" s="8"/>
    </row>
    <row r="105" spans="1:8" x14ac:dyDescent="0.35">
      <c r="A105" s="8" t="s">
        <v>563</v>
      </c>
      <c r="B105" s="454" t="s">
        <v>594</v>
      </c>
      <c r="C105" s="5">
        <v>45382</v>
      </c>
      <c r="D105" s="8" t="s">
        <v>319</v>
      </c>
      <c r="E105"/>
      <c r="H105" s="8"/>
    </row>
    <row r="106" spans="1:8" x14ac:dyDescent="0.35">
      <c r="A106" s="8" t="s">
        <v>563</v>
      </c>
      <c r="B106" s="451" t="s">
        <v>595</v>
      </c>
      <c r="C106" s="5">
        <v>45382</v>
      </c>
      <c r="D106" s="8" t="s">
        <v>108</v>
      </c>
      <c r="E106"/>
      <c r="H106" s="8"/>
    </row>
    <row r="107" spans="1:8" x14ac:dyDescent="0.35">
      <c r="A107" s="8" t="s">
        <v>563</v>
      </c>
      <c r="B107" s="451" t="s">
        <v>596</v>
      </c>
      <c r="C107" s="5">
        <v>45382</v>
      </c>
      <c r="D107" s="8" t="s">
        <v>319</v>
      </c>
      <c r="E107"/>
      <c r="H107" s="8"/>
    </row>
    <row r="108" spans="1:8" x14ac:dyDescent="0.35">
      <c r="A108" s="8" t="s">
        <v>563</v>
      </c>
      <c r="B108" s="451" t="s">
        <v>597</v>
      </c>
      <c r="C108" s="5">
        <v>45382</v>
      </c>
      <c r="D108" s="8" t="s">
        <v>319</v>
      </c>
      <c r="E108"/>
      <c r="H108" s="8"/>
    </row>
    <row r="109" spans="1:8" x14ac:dyDescent="0.35">
      <c r="A109" s="8" t="s">
        <v>563</v>
      </c>
      <c r="B109" s="451" t="s">
        <v>598</v>
      </c>
      <c r="C109" s="5">
        <v>45382</v>
      </c>
      <c r="D109" s="8" t="s">
        <v>108</v>
      </c>
      <c r="E109"/>
      <c r="H109" s="8"/>
    </row>
    <row r="110" spans="1:8" x14ac:dyDescent="0.35">
      <c r="A110" s="8" t="s">
        <v>563</v>
      </c>
      <c r="B110" s="451" t="s">
        <v>599</v>
      </c>
      <c r="C110" s="5">
        <v>45382</v>
      </c>
      <c r="D110" s="8" t="s">
        <v>319</v>
      </c>
      <c r="E110"/>
      <c r="H110" s="8"/>
    </row>
    <row r="111" spans="1:8" x14ac:dyDescent="0.35">
      <c r="A111" s="8" t="s">
        <v>563</v>
      </c>
      <c r="B111" s="451" t="s">
        <v>2104</v>
      </c>
      <c r="C111" s="5">
        <v>45382</v>
      </c>
      <c r="D111" s="8" t="s">
        <v>319</v>
      </c>
      <c r="E111"/>
      <c r="H111" s="5"/>
    </row>
    <row r="112" spans="1:8" x14ac:dyDescent="0.35">
      <c r="A112" s="8" t="s">
        <v>563</v>
      </c>
      <c r="B112" s="454" t="s">
        <v>2105</v>
      </c>
      <c r="C112" s="5">
        <v>45382</v>
      </c>
      <c r="D112" s="8" t="s">
        <v>108</v>
      </c>
      <c r="E112"/>
      <c r="H112" s="5"/>
    </row>
    <row r="113" spans="1:8" x14ac:dyDescent="0.35">
      <c r="A113" s="8" t="s">
        <v>563</v>
      </c>
      <c r="B113" s="451" t="s">
        <v>2106</v>
      </c>
      <c r="C113" s="5">
        <v>45382</v>
      </c>
      <c r="D113" s="8" t="s">
        <v>108</v>
      </c>
      <c r="E113"/>
      <c r="H113" s="8"/>
    </row>
    <row r="114" spans="1:8" x14ac:dyDescent="0.35">
      <c r="A114" s="8" t="s">
        <v>563</v>
      </c>
      <c r="B114" s="451" t="s">
        <v>2078</v>
      </c>
      <c r="C114" s="5">
        <v>45382</v>
      </c>
      <c r="D114" s="8" t="s">
        <v>108</v>
      </c>
      <c r="E114"/>
      <c r="H114" s="8"/>
    </row>
    <row r="115" spans="1:8" x14ac:dyDescent="0.35">
      <c r="A115" s="8" t="s">
        <v>563</v>
      </c>
      <c r="B115" s="451" t="s">
        <v>2079</v>
      </c>
      <c r="C115" s="5">
        <v>45382</v>
      </c>
      <c r="D115" s="8" t="s">
        <v>108</v>
      </c>
      <c r="E115"/>
      <c r="H115" s="8"/>
    </row>
    <row r="116" spans="1:8" x14ac:dyDescent="0.35">
      <c r="A116" s="8" t="s">
        <v>602</v>
      </c>
      <c r="B116" s="451" t="s">
        <v>603</v>
      </c>
      <c r="C116" s="5">
        <v>45394</v>
      </c>
      <c r="D116" s="8" t="s">
        <v>160</v>
      </c>
      <c r="E116"/>
      <c r="H116" s="8"/>
    </row>
    <row r="117" spans="1:8" x14ac:dyDescent="0.35">
      <c r="A117" s="8" t="s">
        <v>602</v>
      </c>
      <c r="B117" s="451" t="s">
        <v>604</v>
      </c>
      <c r="C117" s="5">
        <v>45394</v>
      </c>
      <c r="D117" s="8" t="s">
        <v>160</v>
      </c>
      <c r="E117"/>
      <c r="H117" s="8"/>
    </row>
    <row r="118" spans="1:8" x14ac:dyDescent="0.35">
      <c r="A118" s="8" t="s">
        <v>602</v>
      </c>
      <c r="B118" s="451" t="s">
        <v>605</v>
      </c>
      <c r="C118" s="5">
        <v>45394</v>
      </c>
      <c r="D118" s="8" t="s">
        <v>160</v>
      </c>
      <c r="E118"/>
      <c r="H118" s="8"/>
    </row>
    <row r="119" spans="1:8" x14ac:dyDescent="0.35">
      <c r="A119" s="8" t="s">
        <v>602</v>
      </c>
      <c r="B119" s="451" t="s">
        <v>606</v>
      </c>
      <c r="C119" s="5">
        <v>45394</v>
      </c>
      <c r="D119" s="8" t="s">
        <v>160</v>
      </c>
      <c r="E119"/>
      <c r="H119" s="8"/>
    </row>
    <row r="120" spans="1:8" x14ac:dyDescent="0.35">
      <c r="A120" s="8" t="s">
        <v>602</v>
      </c>
      <c r="B120" s="451" t="s">
        <v>607</v>
      </c>
      <c r="C120" s="5">
        <v>45394</v>
      </c>
      <c r="D120" s="8" t="s">
        <v>108</v>
      </c>
      <c r="E120"/>
      <c r="H120" s="8"/>
    </row>
    <row r="121" spans="1:8" x14ac:dyDescent="0.35">
      <c r="A121" s="8" t="s">
        <v>602</v>
      </c>
      <c r="B121" s="451" t="s">
        <v>608</v>
      </c>
      <c r="C121" s="5">
        <v>45394</v>
      </c>
      <c r="D121" s="8" t="s">
        <v>108</v>
      </c>
      <c r="E121"/>
      <c r="H121" s="8"/>
    </row>
    <row r="122" spans="1:8" x14ac:dyDescent="0.35">
      <c r="A122" s="8" t="s">
        <v>602</v>
      </c>
      <c r="B122" s="451" t="s">
        <v>2066</v>
      </c>
      <c r="C122" s="5">
        <v>45394</v>
      </c>
      <c r="D122" s="8" t="s">
        <v>160</v>
      </c>
      <c r="E122"/>
      <c r="H122" s="8"/>
    </row>
    <row r="123" spans="1:8" x14ac:dyDescent="0.35">
      <c r="A123" s="8" t="s">
        <v>602</v>
      </c>
      <c r="B123" s="451" t="s">
        <v>2067</v>
      </c>
      <c r="C123" s="5">
        <v>45394</v>
      </c>
      <c r="D123" s="8" t="s">
        <v>160</v>
      </c>
      <c r="E123"/>
      <c r="H123" s="8"/>
    </row>
    <row r="124" spans="1:8" x14ac:dyDescent="0.35">
      <c r="A124" s="8" t="s">
        <v>602</v>
      </c>
      <c r="B124" s="451" t="s">
        <v>2068</v>
      </c>
      <c r="C124" s="5">
        <v>45394</v>
      </c>
      <c r="D124" s="8" t="s">
        <v>160</v>
      </c>
      <c r="E124"/>
      <c r="H124" s="8"/>
    </row>
    <row r="125" spans="1:8" x14ac:dyDescent="0.35">
      <c r="A125" s="8" t="s">
        <v>602</v>
      </c>
      <c r="B125" s="451" t="s">
        <v>609</v>
      </c>
      <c r="C125" s="5">
        <v>45394</v>
      </c>
      <c r="D125" s="8" t="s">
        <v>160</v>
      </c>
      <c r="E125"/>
      <c r="H125" s="8"/>
    </row>
    <row r="126" spans="1:8" x14ac:dyDescent="0.35">
      <c r="A126" s="8" t="s">
        <v>602</v>
      </c>
      <c r="B126" s="451" t="s">
        <v>610</v>
      </c>
      <c r="C126" s="5">
        <v>45394</v>
      </c>
      <c r="D126" s="8" t="s">
        <v>160</v>
      </c>
      <c r="E126"/>
      <c r="H126" s="8"/>
    </row>
    <row r="127" spans="1:8" x14ac:dyDescent="0.35">
      <c r="A127" s="8" t="s">
        <v>602</v>
      </c>
      <c r="B127" s="451" t="s">
        <v>611</v>
      </c>
      <c r="C127" s="5">
        <v>45394</v>
      </c>
      <c r="D127" s="8" t="s">
        <v>160</v>
      </c>
      <c r="E127"/>
      <c r="H127" s="8"/>
    </row>
    <row r="128" spans="1:8" x14ac:dyDescent="0.35">
      <c r="A128" s="8" t="s">
        <v>602</v>
      </c>
      <c r="B128" s="451" t="s">
        <v>612</v>
      </c>
      <c r="C128" s="5">
        <v>45394</v>
      </c>
      <c r="D128" s="8" t="s">
        <v>108</v>
      </c>
      <c r="E128"/>
      <c r="H128" s="8"/>
    </row>
    <row r="129" spans="1:8" x14ac:dyDescent="0.35">
      <c r="A129" s="8" t="s">
        <v>602</v>
      </c>
      <c r="B129" s="451" t="s">
        <v>613</v>
      </c>
      <c r="C129" s="5">
        <v>45394</v>
      </c>
      <c r="D129" s="8" t="s">
        <v>108</v>
      </c>
      <c r="E129"/>
      <c r="H129" s="8"/>
    </row>
    <row r="130" spans="1:8" x14ac:dyDescent="0.35">
      <c r="A130" s="8" t="s">
        <v>602</v>
      </c>
      <c r="B130" s="451" t="s">
        <v>614</v>
      </c>
      <c r="C130" s="5">
        <v>45394</v>
      </c>
      <c r="D130" s="8" t="s">
        <v>160</v>
      </c>
      <c r="E130"/>
      <c r="H130" s="8"/>
    </row>
    <row r="131" spans="1:8" x14ac:dyDescent="0.35">
      <c r="A131" s="8" t="s">
        <v>602</v>
      </c>
      <c r="B131" s="451" t="s">
        <v>2069</v>
      </c>
      <c r="C131" s="5">
        <v>45394</v>
      </c>
      <c r="D131" s="8" t="s">
        <v>525</v>
      </c>
      <c r="E131"/>
      <c r="H131" s="8"/>
    </row>
    <row r="132" spans="1:8" x14ac:dyDescent="0.35">
      <c r="A132" s="8" t="s">
        <v>602</v>
      </c>
      <c r="B132" s="451" t="s">
        <v>2070</v>
      </c>
      <c r="C132" s="5">
        <v>45394</v>
      </c>
      <c r="D132" s="8" t="s">
        <v>160</v>
      </c>
      <c r="E132"/>
      <c r="H132" s="8"/>
    </row>
    <row r="133" spans="1:8" x14ac:dyDescent="0.35">
      <c r="A133" s="8" t="s">
        <v>602</v>
      </c>
      <c r="B133" s="451" t="s">
        <v>2071</v>
      </c>
      <c r="C133" s="5">
        <v>45394</v>
      </c>
      <c r="D133" s="8" t="s">
        <v>160</v>
      </c>
      <c r="E133"/>
      <c r="H133" s="8"/>
    </row>
    <row r="134" spans="1:8" x14ac:dyDescent="0.35">
      <c r="A134" s="8" t="s">
        <v>602</v>
      </c>
      <c r="B134" s="451" t="s">
        <v>615</v>
      </c>
      <c r="C134" s="5">
        <v>45394</v>
      </c>
      <c r="D134" s="8" t="s">
        <v>108</v>
      </c>
      <c r="E134"/>
      <c r="H134" s="8"/>
    </row>
    <row r="135" spans="1:8" x14ac:dyDescent="0.35">
      <c r="A135" s="8" t="s">
        <v>602</v>
      </c>
      <c r="B135" s="451" t="s">
        <v>616</v>
      </c>
      <c r="C135" s="5">
        <v>45394</v>
      </c>
      <c r="D135" s="8" t="s">
        <v>160</v>
      </c>
      <c r="E135"/>
      <c r="H135" s="8"/>
    </row>
    <row r="136" spans="1:8" x14ac:dyDescent="0.35">
      <c r="A136" s="8" t="s">
        <v>602</v>
      </c>
      <c r="B136" s="451" t="s">
        <v>617</v>
      </c>
      <c r="C136" s="5">
        <v>45394</v>
      </c>
      <c r="D136" s="8" t="s">
        <v>160</v>
      </c>
      <c r="E136"/>
      <c r="H136" s="8"/>
    </row>
    <row r="137" spans="1:8" x14ac:dyDescent="0.35">
      <c r="A137" s="8" t="s">
        <v>602</v>
      </c>
      <c r="B137" s="451" t="s">
        <v>618</v>
      </c>
      <c r="C137" s="5">
        <v>45394</v>
      </c>
      <c r="D137" s="8" t="s">
        <v>108</v>
      </c>
      <c r="E137"/>
      <c r="H137" s="8"/>
    </row>
    <row r="138" spans="1:8" x14ac:dyDescent="0.35">
      <c r="A138" s="8" t="s">
        <v>602</v>
      </c>
      <c r="B138" s="451" t="s">
        <v>619</v>
      </c>
      <c r="C138" s="5">
        <v>45394</v>
      </c>
      <c r="D138" s="8" t="s">
        <v>276</v>
      </c>
      <c r="E138"/>
      <c r="H138" s="8"/>
    </row>
    <row r="139" spans="1:8" x14ac:dyDescent="0.35">
      <c r="A139" s="8" t="s">
        <v>602</v>
      </c>
      <c r="B139" s="454" t="s">
        <v>620</v>
      </c>
      <c r="C139" s="5">
        <v>45394</v>
      </c>
      <c r="D139" s="8" t="s">
        <v>108</v>
      </c>
      <c r="E139"/>
      <c r="H139" s="8"/>
    </row>
    <row r="140" spans="1:8" x14ac:dyDescent="0.35">
      <c r="A140" s="8" t="s">
        <v>602</v>
      </c>
      <c r="B140" s="451" t="s">
        <v>2072</v>
      </c>
      <c r="C140" s="5">
        <v>45394</v>
      </c>
      <c r="D140" s="8" t="s">
        <v>108</v>
      </c>
      <c r="H140" s="8"/>
    </row>
    <row r="141" spans="1:8" x14ac:dyDescent="0.35">
      <c r="A141" s="8" t="s">
        <v>602</v>
      </c>
      <c r="B141" s="451" t="s">
        <v>2073</v>
      </c>
      <c r="C141" s="5">
        <v>45394</v>
      </c>
      <c r="D141" s="8" t="s">
        <v>108</v>
      </c>
      <c r="H141" s="8"/>
    </row>
    <row r="142" spans="1:8" x14ac:dyDescent="0.35">
      <c r="A142" s="8" t="s">
        <v>602</v>
      </c>
      <c r="B142" s="451" t="s">
        <v>2074</v>
      </c>
      <c r="C142" s="5">
        <v>45394</v>
      </c>
      <c r="D142" s="8" t="s">
        <v>525</v>
      </c>
      <c r="H142" s="8"/>
    </row>
    <row r="143" spans="1:8" x14ac:dyDescent="0.35">
      <c r="A143" s="8" t="s">
        <v>602</v>
      </c>
      <c r="B143" s="451" t="s">
        <v>621</v>
      </c>
      <c r="C143" s="5">
        <v>45394</v>
      </c>
      <c r="D143" s="8" t="s">
        <v>108</v>
      </c>
      <c r="H143" s="8"/>
    </row>
    <row r="144" spans="1:8" x14ac:dyDescent="0.35">
      <c r="A144" s="8" t="s">
        <v>602</v>
      </c>
      <c r="B144" s="451" t="s">
        <v>622</v>
      </c>
      <c r="C144" s="5">
        <v>45394</v>
      </c>
      <c r="D144" s="8" t="s">
        <v>160</v>
      </c>
      <c r="H144" s="8"/>
    </row>
    <row r="145" spans="1:8" x14ac:dyDescent="0.35">
      <c r="A145" s="8" t="s">
        <v>602</v>
      </c>
      <c r="B145" s="451" t="s">
        <v>623</v>
      </c>
      <c r="C145" s="5">
        <v>45394</v>
      </c>
      <c r="D145" s="8" t="s">
        <v>108</v>
      </c>
      <c r="H145" s="8"/>
    </row>
    <row r="146" spans="1:8" x14ac:dyDescent="0.35">
      <c r="A146" s="8" t="s">
        <v>602</v>
      </c>
      <c r="B146" s="451" t="s">
        <v>624</v>
      </c>
      <c r="C146" s="5">
        <v>45394</v>
      </c>
      <c r="D146" s="8" t="s">
        <v>108</v>
      </c>
      <c r="H146" s="8"/>
    </row>
    <row r="147" spans="1:8" x14ac:dyDescent="0.35">
      <c r="A147" s="8" t="s">
        <v>602</v>
      </c>
      <c r="B147" s="455" t="s">
        <v>625</v>
      </c>
      <c r="C147" s="5">
        <v>45394</v>
      </c>
      <c r="D147" s="8" t="s">
        <v>108</v>
      </c>
      <c r="H147" s="8"/>
    </row>
    <row r="148" spans="1:8" x14ac:dyDescent="0.35">
      <c r="A148" s="8" t="s">
        <v>602</v>
      </c>
      <c r="B148" s="455" t="s">
        <v>2075</v>
      </c>
      <c r="C148" s="5">
        <v>45394</v>
      </c>
      <c r="D148" s="8" t="s">
        <v>108</v>
      </c>
      <c r="H148" s="8"/>
    </row>
    <row r="149" spans="1:8" x14ac:dyDescent="0.35">
      <c r="A149" s="8" t="s">
        <v>602</v>
      </c>
      <c r="B149" s="455" t="s">
        <v>2076</v>
      </c>
      <c r="C149" s="5">
        <v>45394</v>
      </c>
      <c r="D149" s="8" t="s">
        <v>160</v>
      </c>
      <c r="H149" s="8"/>
    </row>
    <row r="150" spans="1:8" x14ac:dyDescent="0.35">
      <c r="A150" s="8" t="s">
        <v>602</v>
      </c>
      <c r="B150" s="451" t="s">
        <v>2077</v>
      </c>
      <c r="C150" s="5">
        <v>45394</v>
      </c>
      <c r="D150" s="8" t="s">
        <v>108</v>
      </c>
      <c r="H150" s="8"/>
    </row>
    <row r="151" spans="1:8" x14ac:dyDescent="0.35">
      <c r="A151" s="8" t="s">
        <v>602</v>
      </c>
      <c r="B151" s="451" t="s">
        <v>600</v>
      </c>
      <c r="C151" s="5">
        <v>45394</v>
      </c>
      <c r="D151" s="8" t="s">
        <v>108</v>
      </c>
      <c r="H151" s="8"/>
    </row>
    <row r="152" spans="1:8" x14ac:dyDescent="0.35">
      <c r="A152" s="8" t="s">
        <v>602</v>
      </c>
      <c r="B152" s="451" t="s">
        <v>601</v>
      </c>
      <c r="C152" s="5">
        <v>45394</v>
      </c>
      <c r="D152" s="8" t="s">
        <v>276</v>
      </c>
      <c r="H152" s="8"/>
    </row>
    <row r="153" spans="1:8" x14ac:dyDescent="0.35">
      <c r="C153" s="5"/>
      <c r="H153" s="8"/>
    </row>
    <row r="154" spans="1:8" x14ac:dyDescent="0.35">
      <c r="C154" s="5"/>
      <c r="H154" s="8"/>
    </row>
    <row r="155" spans="1:8" x14ac:dyDescent="0.35">
      <c r="C155" s="5"/>
      <c r="H155" s="8"/>
    </row>
    <row r="156" spans="1:8" x14ac:dyDescent="0.35">
      <c r="C156" s="5"/>
      <c r="H156" s="8"/>
    </row>
    <row r="157" spans="1:8" x14ac:dyDescent="0.35">
      <c r="C157" s="5"/>
      <c r="H157" s="8"/>
    </row>
    <row r="158" spans="1:8" x14ac:dyDescent="0.35">
      <c r="C158" s="5"/>
      <c r="H158" s="8"/>
    </row>
    <row r="159" spans="1:8" x14ac:dyDescent="0.35">
      <c r="C159" s="5"/>
      <c r="H159" s="8"/>
    </row>
    <row r="160" spans="1:8" x14ac:dyDescent="0.35">
      <c r="C160" s="5"/>
      <c r="H160" s="8"/>
    </row>
    <row r="161" spans="2:8" x14ac:dyDescent="0.35">
      <c r="C161" s="5"/>
      <c r="G161" s="142"/>
      <c r="H161" s="5"/>
    </row>
    <row r="162" spans="2:8" x14ac:dyDescent="0.35">
      <c r="C162" s="5"/>
      <c r="G162" s="142"/>
      <c r="H162" s="5"/>
    </row>
    <row r="163" spans="2:8" x14ac:dyDescent="0.35">
      <c r="C163" s="5"/>
      <c r="G163" s="142"/>
      <c r="H163" s="8"/>
    </row>
    <row r="164" spans="2:8" x14ac:dyDescent="0.35">
      <c r="C164" s="5"/>
      <c r="G164" s="142"/>
      <c r="H164" s="8"/>
    </row>
    <row r="165" spans="2:8" x14ac:dyDescent="0.35">
      <c r="C165" s="5"/>
      <c r="G165" s="142"/>
      <c r="H165" s="8"/>
    </row>
    <row r="166" spans="2:8" x14ac:dyDescent="0.35">
      <c r="C166" s="5"/>
      <c r="G166" s="142"/>
      <c r="H166" s="8"/>
    </row>
    <row r="167" spans="2:8" x14ac:dyDescent="0.35">
      <c r="C167" s="5"/>
      <c r="G167" s="142"/>
      <c r="H167" s="8"/>
    </row>
    <row r="168" spans="2:8" x14ac:dyDescent="0.35">
      <c r="B168" s="454"/>
      <c r="C168" s="5"/>
      <c r="G168" s="142"/>
      <c r="H168" s="8"/>
    </row>
    <row r="169" spans="2:8" x14ac:dyDescent="0.35">
      <c r="C169" s="5"/>
      <c r="G169" s="142"/>
      <c r="H169" s="8"/>
    </row>
    <row r="170" spans="2:8" x14ac:dyDescent="0.35">
      <c r="C170" s="5"/>
      <c r="G170" s="142"/>
      <c r="H170" s="8"/>
    </row>
    <row r="171" spans="2:8" x14ac:dyDescent="0.35">
      <c r="C171" s="5"/>
      <c r="G171" s="142"/>
      <c r="H171" s="8"/>
    </row>
    <row r="172" spans="2:8" x14ac:dyDescent="0.35">
      <c r="C172" s="5"/>
      <c r="G172" s="142"/>
      <c r="H172" s="8"/>
    </row>
    <row r="173" spans="2:8" x14ac:dyDescent="0.35">
      <c r="C173" s="5"/>
      <c r="G173" s="142"/>
      <c r="H173" s="8"/>
    </row>
    <row r="174" spans="2:8" x14ac:dyDescent="0.35">
      <c r="C174" s="5"/>
      <c r="H174" s="5"/>
    </row>
    <row r="175" spans="2:8" x14ac:dyDescent="0.35">
      <c r="C175" s="5"/>
      <c r="H175" s="5"/>
    </row>
    <row r="176" spans="2:8" x14ac:dyDescent="0.35">
      <c r="C176" s="5"/>
    </row>
    <row r="177" spans="3:3" x14ac:dyDescent="0.35">
      <c r="C177" s="5"/>
    </row>
    <row r="178" spans="3:3" x14ac:dyDescent="0.35">
      <c r="C178" s="5"/>
    </row>
    <row r="179" spans="3:3" x14ac:dyDescent="0.35">
      <c r="C179" s="5"/>
    </row>
    <row r="180" spans="3:3" x14ac:dyDescent="0.35">
      <c r="C180" s="5"/>
    </row>
    <row r="181" spans="3:3" x14ac:dyDescent="0.35">
      <c r="C181" s="5"/>
    </row>
    <row r="182" spans="3:3" x14ac:dyDescent="0.35">
      <c r="C182" s="5"/>
    </row>
    <row r="183" spans="3:3" x14ac:dyDescent="0.35">
      <c r="C183" s="5"/>
    </row>
    <row r="184" spans="3:3" x14ac:dyDescent="0.35">
      <c r="C184" s="5"/>
    </row>
    <row r="185" spans="3:3" x14ac:dyDescent="0.35">
      <c r="C185" s="5"/>
    </row>
    <row r="186" spans="3:3" x14ac:dyDescent="0.35">
      <c r="C186" s="5"/>
    </row>
    <row r="187" spans="3:3" x14ac:dyDescent="0.35">
      <c r="C187" s="5"/>
    </row>
    <row r="188" spans="3:3" x14ac:dyDescent="0.35">
      <c r="C188" s="5"/>
    </row>
    <row r="189" spans="3:3" x14ac:dyDescent="0.35">
      <c r="C189" s="5"/>
    </row>
    <row r="190" spans="3:3" x14ac:dyDescent="0.35">
      <c r="C190" s="5"/>
    </row>
    <row r="191" spans="3:3" x14ac:dyDescent="0.35">
      <c r="C191" s="5"/>
    </row>
    <row r="192" spans="3:3" x14ac:dyDescent="0.35">
      <c r="C192" s="5"/>
    </row>
    <row r="193" spans="3:3" x14ac:dyDescent="0.35">
      <c r="C193" s="5"/>
    </row>
    <row r="194" spans="3:3" x14ac:dyDescent="0.35">
      <c r="C194" s="5"/>
    </row>
    <row r="195" spans="3:3" x14ac:dyDescent="0.35">
      <c r="C195" s="5"/>
    </row>
    <row r="196" spans="3:3" x14ac:dyDescent="0.35">
      <c r="C196" s="5"/>
    </row>
    <row r="197" spans="3:3" ht="17.5" customHeight="1" x14ac:dyDescent="0.35">
      <c r="C197" s="5"/>
    </row>
    <row r="198" spans="3:3" x14ac:dyDescent="0.35">
      <c r="C198" s="5"/>
    </row>
    <row r="199" spans="3:3" x14ac:dyDescent="0.35">
      <c r="C199" s="5"/>
    </row>
    <row r="200" spans="3:3" x14ac:dyDescent="0.35">
      <c r="C200" s="5"/>
    </row>
    <row r="201" spans="3:3" x14ac:dyDescent="0.35">
      <c r="C201" s="5"/>
    </row>
    <row r="202" spans="3:3" x14ac:dyDescent="0.35">
      <c r="C202" s="5"/>
    </row>
    <row r="203" spans="3:3" x14ac:dyDescent="0.35">
      <c r="C203" s="5"/>
    </row>
    <row r="204" spans="3:3" x14ac:dyDescent="0.35">
      <c r="C204" s="5"/>
    </row>
    <row r="205" spans="3:3" x14ac:dyDescent="0.35">
      <c r="C205" s="5"/>
    </row>
    <row r="206" spans="3:3" x14ac:dyDescent="0.35">
      <c r="C206" s="5"/>
    </row>
    <row r="207" spans="3:3" x14ac:dyDescent="0.35">
      <c r="C207" s="5"/>
    </row>
    <row r="208" spans="3:3" x14ac:dyDescent="0.35">
      <c r="C208" s="5"/>
    </row>
    <row r="209" spans="3:3" x14ac:dyDescent="0.35">
      <c r="C209" s="5"/>
    </row>
    <row r="210" spans="3:3" x14ac:dyDescent="0.35">
      <c r="C210" s="5"/>
    </row>
    <row r="211" spans="3:3" x14ac:dyDescent="0.35">
      <c r="C211" s="5"/>
    </row>
    <row r="212" spans="3:3" x14ac:dyDescent="0.35">
      <c r="C212" s="5"/>
    </row>
    <row r="213" spans="3:3" x14ac:dyDescent="0.35">
      <c r="C213" s="5"/>
    </row>
    <row r="214" spans="3:3" x14ac:dyDescent="0.35">
      <c r="C214" s="5"/>
    </row>
    <row r="215" spans="3:3" x14ac:dyDescent="0.35">
      <c r="C215" s="5"/>
    </row>
    <row r="216" spans="3:3" x14ac:dyDescent="0.35">
      <c r="C216" s="5"/>
    </row>
    <row r="217" spans="3:3" x14ac:dyDescent="0.35">
      <c r="C217" s="5"/>
    </row>
    <row r="218" spans="3:3" x14ac:dyDescent="0.35">
      <c r="C218" s="5"/>
    </row>
    <row r="219" spans="3:3" x14ac:dyDescent="0.35">
      <c r="C219" s="5"/>
    </row>
    <row r="220" spans="3:3" x14ac:dyDescent="0.35">
      <c r="C220" s="5"/>
    </row>
    <row r="221" spans="3:3" x14ac:dyDescent="0.35">
      <c r="C221" s="5"/>
    </row>
    <row r="222" spans="3:3" x14ac:dyDescent="0.35">
      <c r="C222" s="5"/>
    </row>
    <row r="223" spans="3:3" x14ac:dyDescent="0.35">
      <c r="C223" s="5"/>
    </row>
    <row r="224" spans="3:3" x14ac:dyDescent="0.35">
      <c r="C224" s="5"/>
    </row>
    <row r="225" spans="1:4" x14ac:dyDescent="0.35">
      <c r="C225" s="5"/>
    </row>
    <row r="226" spans="1:4" x14ac:dyDescent="0.35">
      <c r="C226" s="5"/>
    </row>
    <row r="227" spans="1:4" x14ac:dyDescent="0.35">
      <c r="C227" s="5"/>
    </row>
    <row r="228" spans="1:4" x14ac:dyDescent="0.35">
      <c r="C228" s="5"/>
    </row>
    <row r="229" spans="1:4" x14ac:dyDescent="0.35">
      <c r="C229" s="5"/>
    </row>
    <row r="230" spans="1:4" x14ac:dyDescent="0.35">
      <c r="C230" s="5"/>
    </row>
    <row r="231" spans="1:4" x14ac:dyDescent="0.35">
      <c r="C231" s="5"/>
    </row>
    <row r="232" spans="1:4" x14ac:dyDescent="0.35">
      <c r="A232" s="15"/>
      <c r="B232" s="456"/>
      <c r="C232" s="15"/>
      <c r="D232" s="15"/>
    </row>
    <row r="233" spans="1:4" x14ac:dyDescent="0.35">
      <c r="C233" s="5"/>
    </row>
    <row r="234" spans="1:4" x14ac:dyDescent="0.35">
      <c r="C234" s="5"/>
    </row>
    <row r="235" spans="1:4" x14ac:dyDescent="0.35">
      <c r="C235" s="5"/>
    </row>
    <row r="236" spans="1:4" x14ac:dyDescent="0.35">
      <c r="C236" s="5"/>
    </row>
    <row r="237" spans="1:4" x14ac:dyDescent="0.35">
      <c r="C237" s="5"/>
    </row>
    <row r="238" spans="1:4" x14ac:dyDescent="0.35">
      <c r="C238" s="5"/>
    </row>
    <row r="239" spans="1:4" x14ac:dyDescent="0.35">
      <c r="C239" s="5"/>
    </row>
    <row r="240" spans="1:4" x14ac:dyDescent="0.35">
      <c r="C240" s="5"/>
    </row>
    <row r="241" spans="3:3" x14ac:dyDescent="0.35">
      <c r="C241" s="5"/>
    </row>
    <row r="242" spans="3:3" x14ac:dyDescent="0.35">
      <c r="C242" s="5"/>
    </row>
    <row r="243" spans="3:3" x14ac:dyDescent="0.35">
      <c r="C243" s="5"/>
    </row>
    <row r="244" spans="3:3" x14ac:dyDescent="0.35">
      <c r="C244" s="5"/>
    </row>
    <row r="245" spans="3:3" x14ac:dyDescent="0.35">
      <c r="C245" s="5"/>
    </row>
    <row r="246" spans="3:3" x14ac:dyDescent="0.35">
      <c r="C246" s="5"/>
    </row>
    <row r="247" spans="3:3" x14ac:dyDescent="0.35">
      <c r="C247" s="5"/>
    </row>
    <row r="248" spans="3:3" x14ac:dyDescent="0.35">
      <c r="C248" s="5"/>
    </row>
    <row r="249" spans="3:3" x14ac:dyDescent="0.35">
      <c r="C249" s="5"/>
    </row>
    <row r="250" spans="3:3" x14ac:dyDescent="0.35">
      <c r="C250" s="5"/>
    </row>
    <row r="251" spans="3:3" x14ac:dyDescent="0.35">
      <c r="C251" s="5"/>
    </row>
    <row r="252" spans="3:3" x14ac:dyDescent="0.35">
      <c r="C252" s="5"/>
    </row>
    <row r="253" spans="3:3" x14ac:dyDescent="0.35">
      <c r="C253" s="5"/>
    </row>
    <row r="254" spans="3:3" x14ac:dyDescent="0.35">
      <c r="C254" s="5"/>
    </row>
    <row r="255" spans="3:3" x14ac:dyDescent="0.35">
      <c r="C255" s="5"/>
    </row>
    <row r="256" spans="3:3" x14ac:dyDescent="0.35">
      <c r="C256" s="5"/>
    </row>
    <row r="257" spans="3:3" x14ac:dyDescent="0.35">
      <c r="C257" s="5"/>
    </row>
    <row r="258" spans="3:3" x14ac:dyDescent="0.35">
      <c r="C258" s="5"/>
    </row>
    <row r="259" spans="3:3" x14ac:dyDescent="0.35">
      <c r="C259" s="5"/>
    </row>
    <row r="260" spans="3:3" x14ac:dyDescent="0.35">
      <c r="C260" s="5"/>
    </row>
    <row r="261" spans="3:3" x14ac:dyDescent="0.35">
      <c r="C261" s="5"/>
    </row>
    <row r="262" spans="3:3" x14ac:dyDescent="0.35">
      <c r="C262" s="5"/>
    </row>
    <row r="263" spans="3:3" x14ac:dyDescent="0.35">
      <c r="C263" s="5"/>
    </row>
    <row r="264" spans="3:3" x14ac:dyDescent="0.35">
      <c r="C264" s="5"/>
    </row>
    <row r="265" spans="3:3" x14ac:dyDescent="0.35">
      <c r="C265" s="5"/>
    </row>
    <row r="266" spans="3:3" x14ac:dyDescent="0.35">
      <c r="C266" s="5"/>
    </row>
    <row r="267" spans="3:3" x14ac:dyDescent="0.35">
      <c r="C267" s="5"/>
    </row>
    <row r="268" spans="3:3" x14ac:dyDescent="0.35">
      <c r="C268" s="5"/>
    </row>
    <row r="269" spans="3:3" x14ac:dyDescent="0.35">
      <c r="C269" s="5"/>
    </row>
    <row r="270" spans="3:3" x14ac:dyDescent="0.35">
      <c r="C270" s="5"/>
    </row>
    <row r="271" spans="3:3" x14ac:dyDescent="0.35">
      <c r="C271" s="5"/>
    </row>
    <row r="272" spans="3:3" x14ac:dyDescent="0.35">
      <c r="C272" s="5"/>
    </row>
    <row r="273" spans="3:3" x14ac:dyDescent="0.35">
      <c r="C273" s="5"/>
    </row>
    <row r="274" spans="3:3" x14ac:dyDescent="0.35">
      <c r="C274" s="5"/>
    </row>
    <row r="275" spans="3:3" x14ac:dyDescent="0.35">
      <c r="C275" s="5"/>
    </row>
    <row r="276" spans="3:3" x14ac:dyDescent="0.35">
      <c r="C276" s="5"/>
    </row>
    <row r="277" spans="3:3" x14ac:dyDescent="0.35">
      <c r="C277" s="5"/>
    </row>
    <row r="278" spans="3:3" x14ac:dyDescent="0.35">
      <c r="C278" s="5"/>
    </row>
    <row r="279" spans="3:3" x14ac:dyDescent="0.35">
      <c r="C279" s="5"/>
    </row>
    <row r="280" spans="3:3" x14ac:dyDescent="0.35">
      <c r="C280" s="5"/>
    </row>
    <row r="281" spans="3:3" x14ac:dyDescent="0.35">
      <c r="C281" s="5"/>
    </row>
    <row r="282" spans="3:3" x14ac:dyDescent="0.35">
      <c r="C282" s="5"/>
    </row>
    <row r="283" spans="3:3" x14ac:dyDescent="0.35">
      <c r="C283" s="5"/>
    </row>
    <row r="284" spans="3:3" x14ac:dyDescent="0.35">
      <c r="C284" s="5"/>
    </row>
    <row r="285" spans="3:3" x14ac:dyDescent="0.35">
      <c r="C285" s="5"/>
    </row>
    <row r="286" spans="3:3" x14ac:dyDescent="0.35">
      <c r="C286" s="5"/>
    </row>
    <row r="287" spans="3:3" x14ac:dyDescent="0.35">
      <c r="C287" s="5"/>
    </row>
    <row r="288" spans="3:3" x14ac:dyDescent="0.35">
      <c r="C288" s="5"/>
    </row>
    <row r="289" spans="3:3" x14ac:dyDescent="0.35">
      <c r="C289" s="5"/>
    </row>
    <row r="290" spans="3:3" x14ac:dyDescent="0.35">
      <c r="C290" s="5"/>
    </row>
    <row r="291" spans="3:3" x14ac:dyDescent="0.35">
      <c r="C291" s="5"/>
    </row>
    <row r="292" spans="3:3" x14ac:dyDescent="0.35">
      <c r="C292" s="5"/>
    </row>
    <row r="293" spans="3:3" x14ac:dyDescent="0.35">
      <c r="C293" s="5"/>
    </row>
    <row r="294" spans="3:3" x14ac:dyDescent="0.35">
      <c r="C294" s="5"/>
    </row>
    <row r="295" spans="3:3" x14ac:dyDescent="0.35">
      <c r="C295" s="5"/>
    </row>
    <row r="296" spans="3:3" x14ac:dyDescent="0.35">
      <c r="C296" s="5"/>
    </row>
    <row r="297" spans="3:3" x14ac:dyDescent="0.35">
      <c r="C297" s="5"/>
    </row>
    <row r="298" spans="3:3" x14ac:dyDescent="0.35">
      <c r="C298" s="5"/>
    </row>
    <row r="299" spans="3:3" x14ac:dyDescent="0.35">
      <c r="C299" s="5"/>
    </row>
    <row r="300" spans="3:3" x14ac:dyDescent="0.35">
      <c r="C300" s="5"/>
    </row>
    <row r="301" spans="3:3" x14ac:dyDescent="0.35">
      <c r="C301" s="5"/>
    </row>
    <row r="302" spans="3:3" x14ac:dyDescent="0.35">
      <c r="C302" s="5"/>
    </row>
    <row r="303" spans="3:3" x14ac:dyDescent="0.35">
      <c r="C303" s="5"/>
    </row>
    <row r="304" spans="3:3" x14ac:dyDescent="0.35">
      <c r="C304" s="5"/>
    </row>
    <row r="305" spans="3:3" x14ac:dyDescent="0.35">
      <c r="C305" s="5"/>
    </row>
    <row r="306" spans="3:3" x14ac:dyDescent="0.35">
      <c r="C306" s="5"/>
    </row>
    <row r="307" spans="3:3" x14ac:dyDescent="0.35">
      <c r="C307" s="5"/>
    </row>
    <row r="308" spans="3:3" x14ac:dyDescent="0.35">
      <c r="C308" s="5"/>
    </row>
    <row r="309" spans="3:3" x14ac:dyDescent="0.35">
      <c r="C309" s="5"/>
    </row>
    <row r="310" spans="3:3" x14ac:dyDescent="0.35">
      <c r="C310" s="5"/>
    </row>
    <row r="311" spans="3:3" x14ac:dyDescent="0.35">
      <c r="C311" s="5"/>
    </row>
    <row r="312" spans="3:3" x14ac:dyDescent="0.35">
      <c r="C312" s="5"/>
    </row>
    <row r="313" spans="3:3" x14ac:dyDescent="0.35">
      <c r="C313" s="5"/>
    </row>
    <row r="314" spans="3:3" x14ac:dyDescent="0.35">
      <c r="C314" s="5"/>
    </row>
    <row r="315" spans="3:3" x14ac:dyDescent="0.35">
      <c r="C315" s="5"/>
    </row>
    <row r="316" spans="3:3" x14ac:dyDescent="0.35">
      <c r="C316" s="5"/>
    </row>
    <row r="317" spans="3:3" x14ac:dyDescent="0.35">
      <c r="C317" s="5"/>
    </row>
    <row r="318" spans="3:3" x14ac:dyDescent="0.35">
      <c r="C318" s="5"/>
    </row>
    <row r="319" spans="3:3" x14ac:dyDescent="0.35">
      <c r="C319" s="5"/>
    </row>
    <row r="320" spans="3:3" x14ac:dyDescent="0.35">
      <c r="C320" s="5"/>
    </row>
    <row r="321" spans="3:3" x14ac:dyDescent="0.35">
      <c r="C321" s="5"/>
    </row>
    <row r="322" spans="3:3" x14ac:dyDescent="0.35">
      <c r="C322" s="5"/>
    </row>
    <row r="323" spans="3:3" x14ac:dyDescent="0.35">
      <c r="C323" s="5"/>
    </row>
    <row r="324" spans="3:3" x14ac:dyDescent="0.35">
      <c r="C324" s="5"/>
    </row>
    <row r="325" spans="3:3" x14ac:dyDescent="0.35">
      <c r="C325" s="5"/>
    </row>
    <row r="326" spans="3:3" x14ac:dyDescent="0.35">
      <c r="C326" s="5"/>
    </row>
    <row r="327" spans="3:3" x14ac:dyDescent="0.35">
      <c r="C327" s="5"/>
    </row>
    <row r="328" spans="3:3" x14ac:dyDescent="0.35">
      <c r="C328" s="5"/>
    </row>
    <row r="329" spans="3:3" x14ac:dyDescent="0.35">
      <c r="C329" s="5"/>
    </row>
    <row r="330" spans="3:3" x14ac:dyDescent="0.35">
      <c r="C330" s="5"/>
    </row>
    <row r="331" spans="3:3" x14ac:dyDescent="0.35">
      <c r="C331" s="5"/>
    </row>
    <row r="332" spans="3:3" x14ac:dyDescent="0.35">
      <c r="C332" s="5"/>
    </row>
    <row r="333" spans="3:3" x14ac:dyDescent="0.35">
      <c r="C333" s="5"/>
    </row>
    <row r="334" spans="3:3" x14ac:dyDescent="0.35">
      <c r="C334" s="5"/>
    </row>
    <row r="335" spans="3:3" x14ac:dyDescent="0.35">
      <c r="C335" s="5"/>
    </row>
    <row r="336" spans="3:3" x14ac:dyDescent="0.35">
      <c r="C336" s="5"/>
    </row>
    <row r="337" spans="3:3" x14ac:dyDescent="0.35">
      <c r="C337" s="5"/>
    </row>
    <row r="338" spans="3:3" x14ac:dyDescent="0.35">
      <c r="C338" s="5"/>
    </row>
    <row r="339" spans="3:3" x14ac:dyDescent="0.35">
      <c r="C339" s="5"/>
    </row>
    <row r="340" spans="3:3" x14ac:dyDescent="0.35">
      <c r="C340" s="5"/>
    </row>
    <row r="341" spans="3:3" x14ac:dyDescent="0.35">
      <c r="C341" s="5"/>
    </row>
    <row r="342" spans="3:3" x14ac:dyDescent="0.35">
      <c r="C342" s="5"/>
    </row>
    <row r="343" spans="3:3" x14ac:dyDescent="0.35">
      <c r="C343" s="5"/>
    </row>
    <row r="344" spans="3:3" x14ac:dyDescent="0.35">
      <c r="C344" s="5"/>
    </row>
    <row r="345" spans="3:3" x14ac:dyDescent="0.35">
      <c r="C345" s="5"/>
    </row>
    <row r="346" spans="3:3" x14ac:dyDescent="0.35">
      <c r="C346" s="5"/>
    </row>
    <row r="347" spans="3:3" x14ac:dyDescent="0.35">
      <c r="C347" s="5"/>
    </row>
    <row r="348" spans="3:3" x14ac:dyDescent="0.35">
      <c r="C348" s="5"/>
    </row>
    <row r="349" spans="3:3" x14ac:dyDescent="0.35">
      <c r="C349" s="5"/>
    </row>
    <row r="350" spans="3:3" x14ac:dyDescent="0.35">
      <c r="C350" s="5"/>
    </row>
    <row r="351" spans="3:3" x14ac:dyDescent="0.35">
      <c r="C351" s="5"/>
    </row>
    <row r="352" spans="3:3" x14ac:dyDescent="0.35">
      <c r="C352" s="5"/>
    </row>
    <row r="353" spans="3:3" x14ac:dyDescent="0.35">
      <c r="C353" s="5"/>
    </row>
    <row r="354" spans="3:3" x14ac:dyDescent="0.35">
      <c r="C354" s="5"/>
    </row>
    <row r="355" spans="3:3" x14ac:dyDescent="0.35">
      <c r="C355" s="5"/>
    </row>
    <row r="356" spans="3:3" x14ac:dyDescent="0.35">
      <c r="C356" s="5"/>
    </row>
    <row r="357" spans="3:3" x14ac:dyDescent="0.35">
      <c r="C357" s="5"/>
    </row>
    <row r="358" spans="3:3" x14ac:dyDescent="0.35">
      <c r="C358" s="5"/>
    </row>
    <row r="359" spans="3:3" x14ac:dyDescent="0.35">
      <c r="C359" s="5"/>
    </row>
    <row r="360" spans="3:3" x14ac:dyDescent="0.35">
      <c r="C360" s="5"/>
    </row>
    <row r="361" spans="3:3" x14ac:dyDescent="0.35">
      <c r="C361" s="5"/>
    </row>
    <row r="362" spans="3:3" x14ac:dyDescent="0.35">
      <c r="C362" s="5"/>
    </row>
    <row r="363" spans="3:3" x14ac:dyDescent="0.35">
      <c r="C363" s="5"/>
    </row>
    <row r="364" spans="3:3" x14ac:dyDescent="0.35">
      <c r="C364" s="5"/>
    </row>
    <row r="365" spans="3:3" x14ac:dyDescent="0.35">
      <c r="C365" s="5"/>
    </row>
    <row r="366" spans="3:3" x14ac:dyDescent="0.35">
      <c r="C366" s="5"/>
    </row>
    <row r="367" spans="3:3" x14ac:dyDescent="0.35">
      <c r="C367" s="5"/>
    </row>
    <row r="368" spans="3:3" x14ac:dyDescent="0.35">
      <c r="C368" s="5"/>
    </row>
    <row r="369" spans="3:3" x14ac:dyDescent="0.35">
      <c r="C369" s="5"/>
    </row>
    <row r="370" spans="3:3" x14ac:dyDescent="0.35">
      <c r="C370" s="5"/>
    </row>
    <row r="371" spans="3:3" x14ac:dyDescent="0.35">
      <c r="C371" s="5"/>
    </row>
    <row r="372" spans="3:3" x14ac:dyDescent="0.35">
      <c r="C372" s="5"/>
    </row>
    <row r="373" spans="3:3" x14ac:dyDescent="0.35">
      <c r="C373" s="5"/>
    </row>
    <row r="374" spans="3:3" x14ac:dyDescent="0.35">
      <c r="C374" s="5"/>
    </row>
    <row r="375" spans="3:3" x14ac:dyDescent="0.35">
      <c r="C375" s="5"/>
    </row>
    <row r="376" spans="3:3" x14ac:dyDescent="0.35">
      <c r="C376" s="5"/>
    </row>
    <row r="377" spans="3:3" x14ac:dyDescent="0.35">
      <c r="C377" s="5"/>
    </row>
    <row r="378" spans="3:3" x14ac:dyDescent="0.35">
      <c r="C378" s="5"/>
    </row>
    <row r="379" spans="3:3" x14ac:dyDescent="0.35">
      <c r="C379" s="5"/>
    </row>
    <row r="380" spans="3:3" x14ac:dyDescent="0.35">
      <c r="C380" s="5"/>
    </row>
    <row r="381" spans="3:3" x14ac:dyDescent="0.35">
      <c r="C381" s="5"/>
    </row>
    <row r="382" spans="3:3" x14ac:dyDescent="0.35">
      <c r="C382" s="5"/>
    </row>
    <row r="383" spans="3:3" x14ac:dyDescent="0.35">
      <c r="C383" s="5"/>
    </row>
    <row r="384" spans="3:3" x14ac:dyDescent="0.35">
      <c r="C384" s="5"/>
    </row>
    <row r="385" spans="3:3" x14ac:dyDescent="0.35">
      <c r="C385" s="5"/>
    </row>
    <row r="386" spans="3:3" x14ac:dyDescent="0.35">
      <c r="C386" s="5"/>
    </row>
    <row r="387" spans="3:3" x14ac:dyDescent="0.35">
      <c r="C387" s="5"/>
    </row>
    <row r="388" spans="3:3" x14ac:dyDescent="0.35">
      <c r="C388" s="5"/>
    </row>
    <row r="389" spans="3:3" x14ac:dyDescent="0.35">
      <c r="C389" s="5"/>
    </row>
    <row r="390" spans="3:3" x14ac:dyDescent="0.35">
      <c r="C390" s="5"/>
    </row>
    <row r="391" spans="3:3" x14ac:dyDescent="0.35">
      <c r="C391" s="5"/>
    </row>
    <row r="392" spans="3:3" x14ac:dyDescent="0.35">
      <c r="C392" s="5"/>
    </row>
    <row r="393" spans="3:3" x14ac:dyDescent="0.35">
      <c r="C393" s="5"/>
    </row>
    <row r="394" spans="3:3" x14ac:dyDescent="0.35">
      <c r="C394" s="5"/>
    </row>
    <row r="395" spans="3:3" x14ac:dyDescent="0.35">
      <c r="C395" s="5"/>
    </row>
    <row r="396" spans="3:3" x14ac:dyDescent="0.35">
      <c r="C396" s="5"/>
    </row>
    <row r="397" spans="3:3" x14ac:dyDescent="0.35">
      <c r="C397" s="5"/>
    </row>
    <row r="398" spans="3:3" x14ac:dyDescent="0.35">
      <c r="C398" s="5"/>
    </row>
    <row r="399" spans="3:3" x14ac:dyDescent="0.35">
      <c r="C399" s="5"/>
    </row>
    <row r="400" spans="3:3" x14ac:dyDescent="0.35">
      <c r="C400" s="5"/>
    </row>
    <row r="401" spans="3:3" x14ac:dyDescent="0.35">
      <c r="C401" s="5"/>
    </row>
    <row r="402" spans="3:3" x14ac:dyDescent="0.35">
      <c r="C402" s="5"/>
    </row>
    <row r="403" spans="3:3" x14ac:dyDescent="0.35">
      <c r="C403" s="5"/>
    </row>
    <row r="404" spans="3:3" x14ac:dyDescent="0.35">
      <c r="C404" s="5"/>
    </row>
    <row r="405" spans="3:3" x14ac:dyDescent="0.35">
      <c r="C405" s="5"/>
    </row>
    <row r="406" spans="3:3" x14ac:dyDescent="0.35">
      <c r="C406" s="5"/>
    </row>
    <row r="407" spans="3:3" x14ac:dyDescent="0.35">
      <c r="C407" s="5"/>
    </row>
    <row r="408" spans="3:3" x14ac:dyDescent="0.35">
      <c r="C408" s="5"/>
    </row>
    <row r="409" spans="3:3" x14ac:dyDescent="0.35">
      <c r="C409" s="5"/>
    </row>
    <row r="410" spans="3:3" x14ac:dyDescent="0.35">
      <c r="C410" s="5"/>
    </row>
    <row r="411" spans="3:3" x14ac:dyDescent="0.35">
      <c r="C411" s="5"/>
    </row>
    <row r="412" spans="3:3" x14ac:dyDescent="0.35">
      <c r="C412" s="5"/>
    </row>
    <row r="413" spans="3:3" x14ac:dyDescent="0.35">
      <c r="C413" s="5"/>
    </row>
    <row r="414" spans="3:3" x14ac:dyDescent="0.35">
      <c r="C414" s="5"/>
    </row>
    <row r="415" spans="3:3" x14ac:dyDescent="0.35">
      <c r="C415" s="5"/>
    </row>
    <row r="416" spans="3:3" x14ac:dyDescent="0.35">
      <c r="C416" s="5"/>
    </row>
    <row r="417" spans="3:3" x14ac:dyDescent="0.35">
      <c r="C417" s="5"/>
    </row>
    <row r="418" spans="3:3" x14ac:dyDescent="0.35">
      <c r="C418" s="5"/>
    </row>
    <row r="419" spans="3:3" x14ac:dyDescent="0.35">
      <c r="C419" s="5"/>
    </row>
    <row r="420" spans="3:3" x14ac:dyDescent="0.35">
      <c r="C420" s="5"/>
    </row>
    <row r="421" spans="3:3" x14ac:dyDescent="0.35">
      <c r="C421" s="5"/>
    </row>
    <row r="422" spans="3:3" x14ac:dyDescent="0.35">
      <c r="C422" s="5"/>
    </row>
    <row r="423" spans="3:3" x14ac:dyDescent="0.35">
      <c r="C423" s="5"/>
    </row>
    <row r="424" spans="3:3" x14ac:dyDescent="0.35">
      <c r="C424" s="5"/>
    </row>
    <row r="425" spans="3:3" x14ac:dyDescent="0.35">
      <c r="C425" s="5"/>
    </row>
    <row r="426" spans="3:3" x14ac:dyDescent="0.35">
      <c r="C426" s="5"/>
    </row>
    <row r="427" spans="3:3" x14ac:dyDescent="0.35">
      <c r="C427" s="5"/>
    </row>
    <row r="428" spans="3:3" x14ac:dyDescent="0.35">
      <c r="C428" s="5"/>
    </row>
    <row r="429" spans="3:3" x14ac:dyDescent="0.35">
      <c r="C429" s="5"/>
    </row>
    <row r="430" spans="3:3" x14ac:dyDescent="0.35">
      <c r="C430" s="5"/>
    </row>
    <row r="431" spans="3:3" x14ac:dyDescent="0.35">
      <c r="C431" s="5"/>
    </row>
    <row r="432" spans="3:3" x14ac:dyDescent="0.35">
      <c r="C432" s="5"/>
    </row>
    <row r="433" spans="3:3" x14ac:dyDescent="0.35">
      <c r="C433" s="5"/>
    </row>
    <row r="434" spans="3:3" x14ac:dyDescent="0.35">
      <c r="C434" s="5"/>
    </row>
    <row r="435" spans="3:3" x14ac:dyDescent="0.35">
      <c r="C435" s="5"/>
    </row>
    <row r="436" spans="3:3" x14ac:dyDescent="0.35">
      <c r="C436" s="5"/>
    </row>
    <row r="437" spans="3:3" x14ac:dyDescent="0.35">
      <c r="C437" s="5"/>
    </row>
    <row r="438" spans="3:3" x14ac:dyDescent="0.35">
      <c r="C438" s="5"/>
    </row>
    <row r="439" spans="3:3" x14ac:dyDescent="0.35">
      <c r="C439" s="5"/>
    </row>
    <row r="440" spans="3:3" x14ac:dyDescent="0.35">
      <c r="C440" s="5"/>
    </row>
    <row r="441" spans="3:3" x14ac:dyDescent="0.35">
      <c r="C441" s="5"/>
    </row>
    <row r="442" spans="3:3" x14ac:dyDescent="0.35">
      <c r="C442" s="5"/>
    </row>
    <row r="443" spans="3:3" x14ac:dyDescent="0.35">
      <c r="C443" s="5"/>
    </row>
    <row r="444" spans="3:3" x14ac:dyDescent="0.35">
      <c r="C444" s="5"/>
    </row>
    <row r="445" spans="3:3" x14ac:dyDescent="0.35">
      <c r="C445" s="5"/>
    </row>
    <row r="446" spans="3:3" x14ac:dyDescent="0.35">
      <c r="C446" s="5"/>
    </row>
    <row r="447" spans="3:3" x14ac:dyDescent="0.35">
      <c r="C447" s="5"/>
    </row>
    <row r="448" spans="3:3" x14ac:dyDescent="0.35">
      <c r="C448" s="5"/>
    </row>
    <row r="449" spans="3:3" x14ac:dyDescent="0.35">
      <c r="C449" s="5"/>
    </row>
    <row r="450" spans="3:3" x14ac:dyDescent="0.35">
      <c r="C450" s="5"/>
    </row>
    <row r="451" spans="3:3" x14ac:dyDescent="0.35">
      <c r="C451" s="5"/>
    </row>
    <row r="452" spans="3:3" x14ac:dyDescent="0.35">
      <c r="C452" s="5"/>
    </row>
    <row r="453" spans="3:3" x14ac:dyDescent="0.35">
      <c r="C453" s="5"/>
    </row>
    <row r="454" spans="3:3" x14ac:dyDescent="0.35">
      <c r="C454" s="5"/>
    </row>
    <row r="455" spans="3:3" x14ac:dyDescent="0.35">
      <c r="C455" s="5"/>
    </row>
    <row r="456" spans="3:3" x14ac:dyDescent="0.35">
      <c r="C456" s="5"/>
    </row>
    <row r="457" spans="3:3" x14ac:dyDescent="0.35">
      <c r="C457" s="5"/>
    </row>
    <row r="458" spans="3:3" x14ac:dyDescent="0.35">
      <c r="C458" s="5"/>
    </row>
    <row r="459" spans="3:3" x14ac:dyDescent="0.35">
      <c r="C459" s="5"/>
    </row>
    <row r="460" spans="3:3" x14ac:dyDescent="0.35">
      <c r="C460" s="5"/>
    </row>
    <row r="461" spans="3:3" x14ac:dyDescent="0.35">
      <c r="C461" s="5"/>
    </row>
    <row r="462" spans="3:3" x14ac:dyDescent="0.35">
      <c r="C462" s="5"/>
    </row>
    <row r="463" spans="3:3" x14ac:dyDescent="0.35">
      <c r="C463" s="5"/>
    </row>
    <row r="464" spans="3:3" x14ac:dyDescent="0.35">
      <c r="C464" s="5"/>
    </row>
    <row r="465" spans="3:3" x14ac:dyDescent="0.35">
      <c r="C465" s="5"/>
    </row>
    <row r="466" spans="3:3" x14ac:dyDescent="0.35">
      <c r="C466" s="5"/>
    </row>
    <row r="467" spans="3:3" x14ac:dyDescent="0.35">
      <c r="C467" s="5"/>
    </row>
    <row r="468" spans="3:3" x14ac:dyDescent="0.35">
      <c r="C468" s="5"/>
    </row>
    <row r="469" spans="3:3" x14ac:dyDescent="0.35">
      <c r="C469" s="5"/>
    </row>
    <row r="470" spans="3:3" x14ac:dyDescent="0.35">
      <c r="C470" s="5"/>
    </row>
    <row r="471" spans="3:3" x14ac:dyDescent="0.35">
      <c r="C471" s="5"/>
    </row>
    <row r="472" spans="3:3" x14ac:dyDescent="0.35">
      <c r="C472" s="5"/>
    </row>
    <row r="473" spans="3:3" x14ac:dyDescent="0.35">
      <c r="C473" s="5"/>
    </row>
    <row r="474" spans="3:3" x14ac:dyDescent="0.35">
      <c r="C474" s="5"/>
    </row>
    <row r="475" spans="3:3" x14ac:dyDescent="0.35">
      <c r="C475" s="5"/>
    </row>
    <row r="476" spans="3:3" x14ac:dyDescent="0.35">
      <c r="C476" s="5"/>
    </row>
    <row r="477" spans="3:3" x14ac:dyDescent="0.35">
      <c r="C477" s="5"/>
    </row>
    <row r="478" spans="3:3" x14ac:dyDescent="0.35">
      <c r="C478" s="5"/>
    </row>
    <row r="479" spans="3:3" x14ac:dyDescent="0.35">
      <c r="C479" s="5"/>
    </row>
    <row r="480" spans="3:3" x14ac:dyDescent="0.35">
      <c r="C480" s="5"/>
    </row>
    <row r="481" spans="3:3" x14ac:dyDescent="0.35">
      <c r="C481" s="5"/>
    </row>
    <row r="482" spans="3:3" x14ac:dyDescent="0.35">
      <c r="C482" s="5"/>
    </row>
    <row r="483" spans="3:3" x14ac:dyDescent="0.35">
      <c r="C483" s="5"/>
    </row>
    <row r="484" spans="3:3" x14ac:dyDescent="0.35">
      <c r="C484" s="5"/>
    </row>
    <row r="485" spans="3:3" x14ac:dyDescent="0.35">
      <c r="C485" s="5"/>
    </row>
    <row r="486" spans="3:3" x14ac:dyDescent="0.35">
      <c r="C486" s="5"/>
    </row>
    <row r="487" spans="3:3" x14ac:dyDescent="0.35">
      <c r="C487" s="5"/>
    </row>
    <row r="488" spans="3:3" x14ac:dyDescent="0.35">
      <c r="C488" s="5"/>
    </row>
    <row r="489" spans="3:3" x14ac:dyDescent="0.35">
      <c r="C489" s="5"/>
    </row>
    <row r="490" spans="3:3" x14ac:dyDescent="0.35">
      <c r="C490" s="5"/>
    </row>
    <row r="491" spans="3:3" x14ac:dyDescent="0.35">
      <c r="C491" s="5"/>
    </row>
    <row r="492" spans="3:3" x14ac:dyDescent="0.35">
      <c r="C492" s="5"/>
    </row>
    <row r="493" spans="3:3" x14ac:dyDescent="0.35">
      <c r="C493" s="5"/>
    </row>
    <row r="494" spans="3:3" x14ac:dyDescent="0.35">
      <c r="C494" s="5"/>
    </row>
    <row r="495" spans="3:3" x14ac:dyDescent="0.35">
      <c r="C495" s="5"/>
    </row>
    <row r="496" spans="3:3" x14ac:dyDescent="0.35">
      <c r="C496" s="5"/>
    </row>
    <row r="497" spans="3:3" x14ac:dyDescent="0.35">
      <c r="C497" s="5"/>
    </row>
    <row r="498" spans="3:3" x14ac:dyDescent="0.35">
      <c r="C498" s="5"/>
    </row>
    <row r="499" spans="3:3" x14ac:dyDescent="0.35">
      <c r="C499" s="5"/>
    </row>
    <row r="500" spans="3:3" x14ac:dyDescent="0.35">
      <c r="C500" s="5"/>
    </row>
    <row r="501" spans="3:3" x14ac:dyDescent="0.35">
      <c r="C501" s="5"/>
    </row>
    <row r="502" spans="3:3" x14ac:dyDescent="0.35">
      <c r="C502" s="5"/>
    </row>
    <row r="503" spans="3:3" x14ac:dyDescent="0.35">
      <c r="C503" s="5"/>
    </row>
    <row r="504" spans="3:3" x14ac:dyDescent="0.35">
      <c r="C504" s="5"/>
    </row>
    <row r="505" spans="3:3" x14ac:dyDescent="0.35">
      <c r="C505" s="5"/>
    </row>
    <row r="506" spans="3:3" x14ac:dyDescent="0.35">
      <c r="C506" s="5"/>
    </row>
    <row r="507" spans="3:3" x14ac:dyDescent="0.35">
      <c r="C507" s="5"/>
    </row>
    <row r="508" spans="3:3" x14ac:dyDescent="0.35">
      <c r="C508" s="5"/>
    </row>
    <row r="509" spans="3:3" x14ac:dyDescent="0.35">
      <c r="C509" s="5"/>
    </row>
    <row r="510" spans="3:3" x14ac:dyDescent="0.35">
      <c r="C510" s="5"/>
    </row>
    <row r="511" spans="3:3" x14ac:dyDescent="0.35">
      <c r="C511" s="5"/>
    </row>
    <row r="512" spans="3:3" x14ac:dyDescent="0.35">
      <c r="C512" s="5"/>
    </row>
    <row r="513" spans="3:3" x14ac:dyDescent="0.35">
      <c r="C513" s="5"/>
    </row>
    <row r="514" spans="3:3" x14ac:dyDescent="0.35">
      <c r="C514" s="5"/>
    </row>
    <row r="515" spans="3:3" x14ac:dyDescent="0.35">
      <c r="C515" s="5"/>
    </row>
    <row r="516" spans="3:3" x14ac:dyDescent="0.35">
      <c r="C516" s="5"/>
    </row>
    <row r="517" spans="3:3" x14ac:dyDescent="0.35">
      <c r="C517" s="5"/>
    </row>
    <row r="518" spans="3:3" x14ac:dyDescent="0.35">
      <c r="C518" s="5"/>
    </row>
    <row r="519" spans="3:3" x14ac:dyDescent="0.35">
      <c r="C519" s="5"/>
    </row>
    <row r="520" spans="3:3" x14ac:dyDescent="0.35">
      <c r="C520" s="5"/>
    </row>
    <row r="521" spans="3:3" x14ac:dyDescent="0.35">
      <c r="C521" s="5"/>
    </row>
    <row r="522" spans="3:3" x14ac:dyDescent="0.35">
      <c r="C522" s="5"/>
    </row>
    <row r="523" spans="3:3" x14ac:dyDescent="0.35">
      <c r="C523" s="5"/>
    </row>
    <row r="524" spans="3:3" x14ac:dyDescent="0.35">
      <c r="C524" s="5"/>
    </row>
    <row r="525" spans="3:3" x14ac:dyDescent="0.35">
      <c r="C525" s="5"/>
    </row>
    <row r="526" spans="3:3" x14ac:dyDescent="0.35">
      <c r="C526" s="5"/>
    </row>
    <row r="527" spans="3:3" x14ac:dyDescent="0.35">
      <c r="C527" s="5"/>
    </row>
    <row r="528" spans="3:3" x14ac:dyDescent="0.35">
      <c r="C528" s="5"/>
    </row>
    <row r="529" spans="3:3" x14ac:dyDescent="0.35">
      <c r="C529" s="5"/>
    </row>
    <row r="530" spans="3:3" x14ac:dyDescent="0.35">
      <c r="C530" s="5"/>
    </row>
    <row r="531" spans="3:3" x14ac:dyDescent="0.35">
      <c r="C531" s="5"/>
    </row>
    <row r="532" spans="3:3" x14ac:dyDescent="0.35">
      <c r="C532" s="5"/>
    </row>
    <row r="533" spans="3:3" x14ac:dyDescent="0.35">
      <c r="C533" s="5"/>
    </row>
    <row r="534" spans="3:3" x14ac:dyDescent="0.35">
      <c r="C534" s="5"/>
    </row>
    <row r="535" spans="3:3" x14ac:dyDescent="0.35">
      <c r="C535" s="5"/>
    </row>
    <row r="536" spans="3:3" x14ac:dyDescent="0.35">
      <c r="C536" s="5"/>
    </row>
    <row r="537" spans="3:3" x14ac:dyDescent="0.35">
      <c r="C537" s="5"/>
    </row>
    <row r="538" spans="3:3" x14ac:dyDescent="0.35">
      <c r="C538" s="5"/>
    </row>
    <row r="539" spans="3:3" x14ac:dyDescent="0.35">
      <c r="C539" s="5"/>
    </row>
    <row r="540" spans="3:3" x14ac:dyDescent="0.35">
      <c r="C540" s="5"/>
    </row>
    <row r="541" spans="3:3" x14ac:dyDescent="0.35">
      <c r="C541" s="5"/>
    </row>
    <row r="542" spans="3:3" x14ac:dyDescent="0.35">
      <c r="C542" s="5"/>
    </row>
    <row r="543" spans="3:3" x14ac:dyDescent="0.35">
      <c r="C543" s="5"/>
    </row>
    <row r="544" spans="3:3" x14ac:dyDescent="0.35">
      <c r="C544" s="5"/>
    </row>
    <row r="545" spans="3:3" x14ac:dyDescent="0.35">
      <c r="C545" s="5"/>
    </row>
    <row r="546" spans="3:3" x14ac:dyDescent="0.35">
      <c r="C546" s="5"/>
    </row>
    <row r="547" spans="3:3" x14ac:dyDescent="0.35">
      <c r="C547" s="5"/>
    </row>
    <row r="548" spans="3:3" x14ac:dyDescent="0.35">
      <c r="C548" s="5"/>
    </row>
    <row r="549" spans="3:3" x14ac:dyDescent="0.35">
      <c r="C549" s="5"/>
    </row>
    <row r="550" spans="3:3" x14ac:dyDescent="0.35">
      <c r="C550" s="5"/>
    </row>
    <row r="551" spans="3:3" x14ac:dyDescent="0.35">
      <c r="C551" s="5"/>
    </row>
    <row r="552" spans="3:3" x14ac:dyDescent="0.35">
      <c r="C552" s="5"/>
    </row>
    <row r="553" spans="3:3" x14ac:dyDescent="0.35">
      <c r="C553" s="5"/>
    </row>
    <row r="554" spans="3:3" x14ac:dyDescent="0.35">
      <c r="C554" s="5"/>
    </row>
    <row r="555" spans="3:3" x14ac:dyDescent="0.35">
      <c r="C555" s="5"/>
    </row>
    <row r="556" spans="3:3" x14ac:dyDescent="0.35">
      <c r="C556" s="5"/>
    </row>
    <row r="557" spans="3:3" x14ac:dyDescent="0.35">
      <c r="C557" s="5"/>
    </row>
    <row r="558" spans="3:3" x14ac:dyDescent="0.35">
      <c r="C558" s="5"/>
    </row>
    <row r="559" spans="3:3" x14ac:dyDescent="0.35">
      <c r="C559" s="5"/>
    </row>
    <row r="560" spans="3:3" x14ac:dyDescent="0.35">
      <c r="C560" s="5"/>
    </row>
    <row r="561" spans="3:3" x14ac:dyDescent="0.35">
      <c r="C561" s="5"/>
    </row>
    <row r="562" spans="3:3" x14ac:dyDescent="0.35">
      <c r="C562" s="5"/>
    </row>
    <row r="563" spans="3:3" x14ac:dyDescent="0.35">
      <c r="C563" s="5"/>
    </row>
    <row r="564" spans="3:3" x14ac:dyDescent="0.35">
      <c r="C564" s="5"/>
    </row>
    <row r="565" spans="3:3" x14ac:dyDescent="0.35">
      <c r="C565" s="5"/>
    </row>
    <row r="566" spans="3:3" x14ac:dyDescent="0.35">
      <c r="C566" s="5"/>
    </row>
    <row r="567" spans="3:3" x14ac:dyDescent="0.35">
      <c r="C567" s="5"/>
    </row>
    <row r="568" spans="3:3" x14ac:dyDescent="0.35">
      <c r="C568" s="5"/>
    </row>
    <row r="569" spans="3:3" x14ac:dyDescent="0.35">
      <c r="C569" s="5"/>
    </row>
    <row r="570" spans="3:3" x14ac:dyDescent="0.35">
      <c r="C570" s="5"/>
    </row>
    <row r="571" spans="3:3" x14ac:dyDescent="0.35">
      <c r="C571" s="5"/>
    </row>
    <row r="572" spans="3:3" x14ac:dyDescent="0.35">
      <c r="C572" s="5"/>
    </row>
    <row r="573" spans="3:3" x14ac:dyDescent="0.35">
      <c r="C573" s="5"/>
    </row>
    <row r="574" spans="3:3" x14ac:dyDescent="0.35">
      <c r="C574" s="5"/>
    </row>
    <row r="575" spans="3:3" x14ac:dyDescent="0.35">
      <c r="C575" s="5"/>
    </row>
    <row r="576" spans="3:3" x14ac:dyDescent="0.35">
      <c r="C576" s="5"/>
    </row>
    <row r="577" spans="3:7" x14ac:dyDescent="0.35">
      <c r="C577" s="5"/>
    </row>
    <row r="578" spans="3:7" x14ac:dyDescent="0.35">
      <c r="C578" s="5"/>
    </row>
    <row r="579" spans="3:7" x14ac:dyDescent="0.35">
      <c r="C579" s="5"/>
    </row>
    <row r="580" spans="3:7" x14ac:dyDescent="0.35">
      <c r="C580" s="5"/>
    </row>
    <row r="581" spans="3:7" x14ac:dyDescent="0.35">
      <c r="C581" s="5"/>
    </row>
    <row r="582" spans="3:7" x14ac:dyDescent="0.35">
      <c r="C582" s="5"/>
    </row>
    <row r="585" spans="3:7" x14ac:dyDescent="0.35">
      <c r="D585" s="8" t="s">
        <v>108</v>
      </c>
    </row>
    <row r="586" spans="3:7" x14ac:dyDescent="0.35">
      <c r="G586" s="8"/>
    </row>
    <row r="587" spans="3:7" x14ac:dyDescent="0.35">
      <c r="G587" s="8"/>
    </row>
    <row r="588" spans="3:7" x14ac:dyDescent="0.35">
      <c r="E588" s="8" t="s">
        <v>371</v>
      </c>
      <c r="G588" s="8"/>
    </row>
    <row r="589" spans="3:7" x14ac:dyDescent="0.35">
      <c r="E589" s="8" t="s">
        <v>371</v>
      </c>
      <c r="G589" s="8"/>
    </row>
    <row r="590" spans="3:7" x14ac:dyDescent="0.35">
      <c r="E590" s="8" t="s">
        <v>371</v>
      </c>
      <c r="G590" s="8"/>
    </row>
    <row r="591" spans="3:7" x14ac:dyDescent="0.35">
      <c r="E591" s="8" t="s">
        <v>371</v>
      </c>
      <c r="G591" s="8"/>
    </row>
    <row r="592" spans="3:7" x14ac:dyDescent="0.35">
      <c r="E592" s="8" t="s">
        <v>371</v>
      </c>
      <c r="G592" s="8"/>
    </row>
    <row r="593" spans="5:7" x14ac:dyDescent="0.35">
      <c r="E593" s="8" t="s">
        <v>371</v>
      </c>
      <c r="G593" s="8"/>
    </row>
    <row r="594" spans="5:7" x14ac:dyDescent="0.35">
      <c r="G594" s="8"/>
    </row>
    <row r="595" spans="5:7" x14ac:dyDescent="0.35">
      <c r="G595" s="8"/>
    </row>
    <row r="596" spans="5:7" x14ac:dyDescent="0.35">
      <c r="G596" s="8"/>
    </row>
    <row r="597" spans="5:7" x14ac:dyDescent="0.35">
      <c r="G597" s="8"/>
    </row>
    <row r="598" spans="5:7" x14ac:dyDescent="0.35">
      <c r="G598" s="8"/>
    </row>
    <row r="599" spans="5:7" x14ac:dyDescent="0.35">
      <c r="G599" s="8"/>
    </row>
    <row r="600" spans="5:7" x14ac:dyDescent="0.35">
      <c r="G600" s="8"/>
    </row>
    <row r="601" spans="5:7" x14ac:dyDescent="0.35">
      <c r="G601" s="8"/>
    </row>
    <row r="602" spans="5:7" x14ac:dyDescent="0.35">
      <c r="G602" s="8"/>
    </row>
    <row r="603" spans="5:7" x14ac:dyDescent="0.35">
      <c r="G603" s="8"/>
    </row>
    <row r="604" spans="5:7" x14ac:dyDescent="0.35">
      <c r="G604" s="8"/>
    </row>
    <row r="605" spans="5:7" x14ac:dyDescent="0.35">
      <c r="G605" s="8"/>
    </row>
    <row r="606" spans="5:7" x14ac:dyDescent="0.35">
      <c r="G606" s="8"/>
    </row>
    <row r="607" spans="5:7" x14ac:dyDescent="0.35">
      <c r="G607" s="8"/>
    </row>
    <row r="608" spans="5:7" x14ac:dyDescent="0.35">
      <c r="G608" s="8"/>
    </row>
    <row r="609" spans="4:7" x14ac:dyDescent="0.35">
      <c r="G609" s="8"/>
    </row>
    <row r="610" spans="4:7" x14ac:dyDescent="0.35">
      <c r="G610" s="8"/>
    </row>
    <row r="611" spans="4:7" x14ac:dyDescent="0.35">
      <c r="G611" s="8"/>
    </row>
    <row r="612" spans="4:7" x14ac:dyDescent="0.35">
      <c r="G612" s="8"/>
    </row>
    <row r="613" spans="4:7" x14ac:dyDescent="0.35">
      <c r="G613" s="8"/>
    </row>
    <row r="614" spans="4:7" x14ac:dyDescent="0.35">
      <c r="D614" s="8" t="s">
        <v>108</v>
      </c>
      <c r="G614" s="8"/>
    </row>
    <row r="615" spans="4:7" x14ac:dyDescent="0.35">
      <c r="G615" s="8"/>
    </row>
    <row r="616" spans="4:7" x14ac:dyDescent="0.35">
      <c r="D616" s="8" t="s">
        <v>108</v>
      </c>
      <c r="G616" s="8"/>
    </row>
    <row r="617" spans="4:7" x14ac:dyDescent="0.35">
      <c r="D617" s="8" t="s">
        <v>108</v>
      </c>
      <c r="G617" s="8"/>
    </row>
    <row r="618" spans="4:7" x14ac:dyDescent="0.35">
      <c r="D618" s="8" t="s">
        <v>108</v>
      </c>
      <c r="G618" s="8"/>
    </row>
    <row r="619" spans="4:7" x14ac:dyDescent="0.35">
      <c r="D619" s="8" t="s">
        <v>108</v>
      </c>
      <c r="G619" s="8"/>
    </row>
    <row r="620" spans="4:7" x14ac:dyDescent="0.35">
      <c r="D620" s="8" t="s">
        <v>108</v>
      </c>
      <c r="G620" s="8"/>
    </row>
    <row r="621" spans="4:7" x14ac:dyDescent="0.35">
      <c r="D621" s="8" t="s">
        <v>108</v>
      </c>
      <c r="G621" s="8"/>
    </row>
    <row r="622" spans="4:7" x14ac:dyDescent="0.35">
      <c r="D622" s="8" t="s">
        <v>108</v>
      </c>
      <c r="G622" s="8"/>
    </row>
    <row r="623" spans="4:7" x14ac:dyDescent="0.35">
      <c r="D623" s="8" t="s">
        <v>108</v>
      </c>
      <c r="G623" s="8"/>
    </row>
    <row r="624" spans="4:7" x14ac:dyDescent="0.35">
      <c r="D624" s="8" t="s">
        <v>108</v>
      </c>
      <c r="G624" s="8"/>
    </row>
    <row r="625" spans="7:7" x14ac:dyDescent="0.35">
      <c r="G625" s="8"/>
    </row>
    <row r="626" spans="7:7" x14ac:dyDescent="0.35">
      <c r="G626" s="8"/>
    </row>
    <row r="627" spans="7:7" x14ac:dyDescent="0.35">
      <c r="G627" s="8"/>
    </row>
    <row r="628" spans="7:7" x14ac:dyDescent="0.35">
      <c r="G628" s="8"/>
    </row>
    <row r="629" spans="7:7" x14ac:dyDescent="0.35">
      <c r="G629" s="8"/>
    </row>
    <row r="630" spans="7:7" x14ac:dyDescent="0.35">
      <c r="G630" s="8"/>
    </row>
    <row r="631" spans="7:7" x14ac:dyDescent="0.35">
      <c r="G631" s="8"/>
    </row>
    <row r="632" spans="7:7" x14ac:dyDescent="0.35">
      <c r="G632" s="8"/>
    </row>
    <row r="633" spans="7:7" x14ac:dyDescent="0.35">
      <c r="G633" s="8"/>
    </row>
  </sheetData>
  <autoFilter ref="A1:D1" xr:uid="{16A94FB8-F7AF-4245-91E5-98CB8130FEA5}">
    <sortState xmlns:xlrd2="http://schemas.microsoft.com/office/spreadsheetml/2017/richdata2" ref="A2:D276">
      <sortCondition descending="1" ref="C1"/>
    </sortState>
  </autoFilter>
  <conditionalFormatting sqref="B140:B144 B113:B135">
    <cfRule type="cellIs" dxfId="21" priority="22" operator="equal">
      <formula>0</formula>
    </cfRule>
  </conditionalFormatting>
  <conditionalFormatting sqref="D635:D1048576 E588:E635 D518:D576 D1:D516">
    <cfRule type="containsText" dxfId="20" priority="19" operator="containsText" text="no">
      <formula>NOT(ISERROR(SEARCH("no",D1)))</formula>
    </cfRule>
    <cfRule type="containsText" dxfId="19" priority="20" operator="containsText" text="high">
      <formula>NOT(ISERROR(SEARCH("high",D1)))</formula>
    </cfRule>
    <cfRule type="containsText" dxfId="18" priority="21" operator="containsText" text="low">
      <formula>NOT(ISERROR(SEARCH("low",D1)))</formula>
    </cfRule>
  </conditionalFormatting>
  <conditionalFormatting sqref="D578:D579">
    <cfRule type="containsText" dxfId="17" priority="16" operator="containsText" text="no">
      <formula>NOT(ISERROR(SEARCH("no",D578)))</formula>
    </cfRule>
    <cfRule type="containsText" dxfId="16" priority="17" operator="containsText" text="high">
      <formula>NOT(ISERROR(SEARCH("high",D578)))</formula>
    </cfRule>
    <cfRule type="containsText" dxfId="15" priority="18" operator="containsText" text="low">
      <formula>NOT(ISERROR(SEARCH("low",D578)))</formula>
    </cfRule>
  </conditionalFormatting>
  <conditionalFormatting sqref="D603">
    <cfRule type="containsText" dxfId="14" priority="13" operator="containsText" text="no">
      <formula>NOT(ISERROR(SEARCH("no",D603)))</formula>
    </cfRule>
    <cfRule type="containsText" dxfId="13" priority="14" operator="containsText" text="high">
      <formula>NOT(ISERROR(SEARCH("high",D603)))</formula>
    </cfRule>
    <cfRule type="containsText" dxfId="12" priority="15" operator="containsText" text="low">
      <formula>NOT(ISERROR(SEARCH("low",D603)))</formula>
    </cfRule>
  </conditionalFormatting>
  <conditionalFormatting sqref="D604">
    <cfRule type="containsText" dxfId="11" priority="10" operator="containsText" text="no">
      <formula>NOT(ISERROR(SEARCH("no",D604)))</formula>
    </cfRule>
    <cfRule type="containsText" dxfId="10" priority="11" operator="containsText" text="high">
      <formula>NOT(ISERROR(SEARCH("high",D604)))</formula>
    </cfRule>
    <cfRule type="containsText" dxfId="9" priority="12" operator="containsText" text="low">
      <formula>NOT(ISERROR(SEARCH("low",D604)))</formula>
    </cfRule>
  </conditionalFormatting>
  <conditionalFormatting sqref="D606:D611">
    <cfRule type="containsText" dxfId="8" priority="7" operator="containsText" text="no">
      <formula>NOT(ISERROR(SEARCH("no",D606)))</formula>
    </cfRule>
    <cfRule type="containsText" dxfId="7" priority="8" operator="containsText" text="high">
      <formula>NOT(ISERROR(SEARCH("high",D606)))</formula>
    </cfRule>
    <cfRule type="containsText" dxfId="6" priority="9" operator="containsText" text="low">
      <formula>NOT(ISERROR(SEARCH("low",D606)))</formula>
    </cfRule>
  </conditionalFormatting>
  <conditionalFormatting sqref="D631">
    <cfRule type="containsText" dxfId="5" priority="4" operator="containsText" text="no">
      <formula>NOT(ISERROR(SEARCH("no",D631)))</formula>
    </cfRule>
    <cfRule type="containsText" dxfId="4" priority="5" operator="containsText" text="high">
      <formula>NOT(ISERROR(SEARCH("high",D631)))</formula>
    </cfRule>
    <cfRule type="containsText" dxfId="3" priority="6" operator="containsText" text="low">
      <formula>NOT(ISERROR(SEARCH("low",D631)))</formula>
    </cfRule>
  </conditionalFormatting>
  <conditionalFormatting sqref="D600:D634 D518:D585">
    <cfRule type="containsText" dxfId="2" priority="1" operator="containsText" text="low">
      <formula>NOT(ISERROR(SEARCH("low",D518)))</formula>
    </cfRule>
    <cfRule type="containsText" dxfId="1" priority="2" operator="containsText" text="high">
      <formula>NOT(ISERROR(SEARCH("high",D518)))</formula>
    </cfRule>
    <cfRule type="containsText" dxfId="0" priority="3" operator="containsText" text="No">
      <formula>NOT(ISERROR(SEARCH("No",D518)))</formula>
    </cfRule>
  </conditionalFormatting>
  <pageMargins left="0.7" right="0.7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zoomScaleNormal="100" workbookViewId="0">
      <selection activeCell="D33" sqref="D33"/>
    </sheetView>
  </sheetViews>
  <sheetFormatPr defaultRowHeight="14.5" x14ac:dyDescent="0.35"/>
  <cols>
    <col min="1" max="1" width="14.26953125" style="8" customWidth="1"/>
    <col min="2" max="2" width="24.81640625" bestFit="1" customWidth="1"/>
    <col min="3" max="3" width="21.7265625" bestFit="1" customWidth="1"/>
    <col min="4" max="4" width="18.453125" bestFit="1" customWidth="1"/>
    <col min="5" max="5" width="18.36328125" customWidth="1"/>
    <col min="6" max="6" width="16.6328125" customWidth="1"/>
    <col min="7" max="7" width="46.1796875" bestFit="1" customWidth="1"/>
    <col min="8" max="8" width="13.7265625" customWidth="1"/>
    <col min="9" max="9" width="14.81640625" bestFit="1" customWidth="1"/>
    <col min="10" max="10" width="14.1796875" customWidth="1"/>
    <col min="11" max="11" width="16.6328125" customWidth="1"/>
    <col min="12" max="12" width="32.7265625" style="414" bestFit="1" customWidth="1"/>
    <col min="13" max="13" width="48.08984375" bestFit="1" customWidth="1"/>
    <col min="14" max="14" width="45.81640625" bestFit="1" customWidth="1"/>
  </cols>
  <sheetData>
    <row r="1" spans="1:14" ht="29" x14ac:dyDescent="0.35">
      <c r="A1" s="38" t="s">
        <v>24</v>
      </c>
      <c r="B1" s="1" t="s">
        <v>0</v>
      </c>
      <c r="C1" s="1" t="s">
        <v>39</v>
      </c>
      <c r="D1" s="2" t="s">
        <v>1</v>
      </c>
      <c r="E1" s="2" t="s">
        <v>2</v>
      </c>
      <c r="F1" s="2" t="s">
        <v>3</v>
      </c>
      <c r="G1" s="3" t="s">
        <v>4</v>
      </c>
      <c r="H1" s="2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4" t="s">
        <v>10</v>
      </c>
      <c r="N1" s="4" t="s">
        <v>11</v>
      </c>
    </row>
    <row r="2" spans="1:14" s="32" customFormat="1" x14ac:dyDescent="0.35">
      <c r="A2" s="36" t="s">
        <v>25</v>
      </c>
      <c r="B2" s="33">
        <v>45063</v>
      </c>
      <c r="C2" s="34">
        <v>2</v>
      </c>
      <c r="D2" s="35">
        <v>45089</v>
      </c>
      <c r="E2" s="36">
        <v>1</v>
      </c>
      <c r="F2" s="33">
        <v>45139</v>
      </c>
      <c r="G2" s="32" t="s">
        <v>1480</v>
      </c>
      <c r="H2" s="36" t="s">
        <v>12</v>
      </c>
      <c r="I2" s="36" t="s">
        <v>1443</v>
      </c>
      <c r="J2" s="36" t="s">
        <v>1443</v>
      </c>
      <c r="K2" s="36" t="s">
        <v>1445</v>
      </c>
      <c r="L2" s="36" t="s">
        <v>13</v>
      </c>
      <c r="M2" s="37" t="s">
        <v>1469</v>
      </c>
      <c r="N2" s="37" t="s">
        <v>14</v>
      </c>
    </row>
    <row r="3" spans="1:14" s="11" customFormat="1" x14ac:dyDescent="0.35">
      <c r="A3" s="15" t="s">
        <v>25</v>
      </c>
      <c r="B3" s="12">
        <v>45063</v>
      </c>
      <c r="C3" s="13">
        <v>2</v>
      </c>
      <c r="D3" s="14">
        <v>45089</v>
      </c>
      <c r="E3" s="15">
        <v>2</v>
      </c>
      <c r="F3" s="12">
        <v>45162</v>
      </c>
      <c r="G3" s="11" t="s">
        <v>1479</v>
      </c>
      <c r="H3" s="15" t="s">
        <v>12</v>
      </c>
      <c r="I3" s="15" t="s">
        <v>1443</v>
      </c>
      <c r="J3" s="15" t="s">
        <v>1443</v>
      </c>
      <c r="K3" s="15" t="s">
        <v>1445</v>
      </c>
      <c r="L3" s="15" t="s">
        <v>13</v>
      </c>
      <c r="M3" s="16" t="s">
        <v>1470</v>
      </c>
      <c r="N3" s="16" t="s">
        <v>15</v>
      </c>
    </row>
    <row r="4" spans="1:14" s="11" customFormat="1" x14ac:dyDescent="0.35">
      <c r="A4" s="15" t="s">
        <v>25</v>
      </c>
      <c r="B4" s="12">
        <v>45084</v>
      </c>
      <c r="C4" s="13">
        <v>3</v>
      </c>
      <c r="D4" s="14">
        <v>45104</v>
      </c>
      <c r="E4" s="15">
        <v>1</v>
      </c>
      <c r="F4" s="12">
        <v>45163</v>
      </c>
      <c r="G4" s="11" t="s">
        <v>1478</v>
      </c>
      <c r="H4" s="15" t="s">
        <v>12</v>
      </c>
      <c r="I4" s="15" t="s">
        <v>1443</v>
      </c>
      <c r="J4" s="15" t="s">
        <v>1443</v>
      </c>
      <c r="K4" s="15" t="s">
        <v>1445</v>
      </c>
      <c r="L4" s="15" t="s">
        <v>13</v>
      </c>
      <c r="M4" s="16" t="s">
        <v>1471</v>
      </c>
      <c r="N4" s="16" t="s">
        <v>15</v>
      </c>
    </row>
    <row r="5" spans="1:14" s="32" customFormat="1" x14ac:dyDescent="0.35">
      <c r="A5" s="36" t="s">
        <v>25</v>
      </c>
      <c r="B5" s="33">
        <v>45084</v>
      </c>
      <c r="C5" s="34">
        <v>3</v>
      </c>
      <c r="D5" s="35">
        <v>45104</v>
      </c>
      <c r="E5" s="36">
        <v>2</v>
      </c>
      <c r="F5" s="33">
        <v>45168</v>
      </c>
      <c r="G5" s="32" t="s">
        <v>1477</v>
      </c>
      <c r="H5" s="36" t="s">
        <v>12</v>
      </c>
      <c r="I5" s="36" t="s">
        <v>1443</v>
      </c>
      <c r="J5" s="36" t="s">
        <v>1443</v>
      </c>
      <c r="K5" s="36" t="s">
        <v>1445</v>
      </c>
      <c r="L5" s="36" t="s">
        <v>13</v>
      </c>
      <c r="M5" s="37" t="s">
        <v>1472</v>
      </c>
      <c r="N5" s="37" t="s">
        <v>15</v>
      </c>
    </row>
    <row r="6" spans="1:14" s="11" customFormat="1" x14ac:dyDescent="0.35">
      <c r="A6" s="15" t="s">
        <v>25</v>
      </c>
      <c r="B6" s="17">
        <v>45114</v>
      </c>
      <c r="C6" s="13">
        <v>4</v>
      </c>
      <c r="D6" s="14">
        <v>45132</v>
      </c>
      <c r="E6" s="15">
        <v>1</v>
      </c>
      <c r="F6" s="12">
        <v>45402</v>
      </c>
      <c r="G6" s="11" t="s">
        <v>2048</v>
      </c>
      <c r="H6" s="15" t="s">
        <v>12</v>
      </c>
      <c r="I6" s="15" t="s">
        <v>1444</v>
      </c>
      <c r="J6" s="15" t="s">
        <v>1443</v>
      </c>
      <c r="K6" s="15" t="s">
        <v>1445</v>
      </c>
      <c r="L6" s="15" t="s">
        <v>16</v>
      </c>
      <c r="M6" s="16">
        <v>20240420</v>
      </c>
      <c r="N6" s="16" t="s">
        <v>17</v>
      </c>
    </row>
    <row r="7" spans="1:14" s="11" customFormat="1" x14ac:dyDescent="0.35">
      <c r="A7" s="15" t="s">
        <v>25</v>
      </c>
      <c r="B7" s="17">
        <v>45114</v>
      </c>
      <c r="C7" s="13">
        <v>4</v>
      </c>
      <c r="D7" s="14">
        <v>45132</v>
      </c>
      <c r="E7" s="15">
        <v>2</v>
      </c>
      <c r="F7" s="12">
        <v>45485</v>
      </c>
      <c r="G7" s="11" t="s">
        <v>1476</v>
      </c>
      <c r="H7" s="15" t="s">
        <v>12</v>
      </c>
      <c r="I7" s="15" t="s">
        <v>1444</v>
      </c>
      <c r="J7" s="15" t="s">
        <v>1443</v>
      </c>
      <c r="K7" s="15" t="s">
        <v>1445</v>
      </c>
      <c r="L7" s="15" t="s">
        <v>16</v>
      </c>
      <c r="M7" s="16">
        <v>20240712</v>
      </c>
      <c r="N7" s="16" t="s">
        <v>18</v>
      </c>
    </row>
    <row r="8" spans="1:14" s="11" customFormat="1" x14ac:dyDescent="0.35">
      <c r="A8" s="15" t="s">
        <v>25</v>
      </c>
      <c r="B8" s="17">
        <v>45119</v>
      </c>
      <c r="C8" s="13">
        <v>4</v>
      </c>
      <c r="D8" s="14">
        <v>45132</v>
      </c>
      <c r="E8" s="15">
        <v>3</v>
      </c>
      <c r="F8" s="12">
        <v>45237</v>
      </c>
      <c r="G8" s="11" t="s">
        <v>1475</v>
      </c>
      <c r="H8" s="15" t="s">
        <v>12</v>
      </c>
      <c r="I8" s="15" t="s">
        <v>1443</v>
      </c>
      <c r="J8" s="15" t="s">
        <v>1443</v>
      </c>
      <c r="K8" s="15" t="s">
        <v>1445</v>
      </c>
      <c r="L8" s="15" t="s">
        <v>13</v>
      </c>
      <c r="M8" s="16" t="s">
        <v>19</v>
      </c>
      <c r="N8" s="16" t="s">
        <v>20</v>
      </c>
    </row>
    <row r="9" spans="1:14" s="11" customFormat="1" x14ac:dyDescent="0.35">
      <c r="A9" s="15" t="s">
        <v>25</v>
      </c>
      <c r="B9" s="17">
        <v>45119</v>
      </c>
      <c r="C9" s="13">
        <v>4</v>
      </c>
      <c r="D9" s="14">
        <v>45132</v>
      </c>
      <c r="E9" s="15">
        <v>4</v>
      </c>
      <c r="F9" s="12">
        <v>45497</v>
      </c>
      <c r="G9" s="11" t="s">
        <v>2050</v>
      </c>
      <c r="H9" s="15" t="s">
        <v>12</v>
      </c>
      <c r="I9" s="15" t="s">
        <v>1444</v>
      </c>
      <c r="J9" s="15" t="s">
        <v>1443</v>
      </c>
      <c r="K9" s="15" t="s">
        <v>1445</v>
      </c>
      <c r="L9" s="15" t="s">
        <v>16</v>
      </c>
      <c r="M9" s="16">
        <v>20240724</v>
      </c>
      <c r="N9" s="16" t="s">
        <v>18</v>
      </c>
    </row>
    <row r="10" spans="1:14" s="11" customFormat="1" x14ac:dyDescent="0.35">
      <c r="A10" s="15" t="s">
        <v>25</v>
      </c>
      <c r="B10" s="18" t="s">
        <v>21</v>
      </c>
      <c r="C10" s="15">
        <v>5</v>
      </c>
      <c r="D10" s="12">
        <v>45140</v>
      </c>
      <c r="E10" s="15">
        <v>1</v>
      </c>
      <c r="F10" s="12">
        <v>45418</v>
      </c>
      <c r="G10" s="11" t="s">
        <v>2049</v>
      </c>
      <c r="H10" s="15" t="s">
        <v>12</v>
      </c>
      <c r="I10" s="15" t="s">
        <v>1444</v>
      </c>
      <c r="J10" s="15" t="s">
        <v>1443</v>
      </c>
      <c r="K10" s="15" t="s">
        <v>1445</v>
      </c>
      <c r="L10" s="15" t="s">
        <v>16</v>
      </c>
      <c r="M10" s="16">
        <v>20240506</v>
      </c>
      <c r="N10" s="16" t="s">
        <v>18</v>
      </c>
    </row>
    <row r="11" spans="1:14" s="11" customFormat="1" x14ac:dyDescent="0.35">
      <c r="A11" s="15" t="s">
        <v>25</v>
      </c>
      <c r="B11" s="13" t="s">
        <v>73</v>
      </c>
      <c r="C11" s="13" t="s">
        <v>22</v>
      </c>
      <c r="D11" s="13" t="s">
        <v>73</v>
      </c>
      <c r="E11" s="15">
        <v>2</v>
      </c>
      <c r="F11" s="12">
        <v>45423</v>
      </c>
      <c r="G11" s="11" t="s">
        <v>2063</v>
      </c>
      <c r="H11" s="15" t="s">
        <v>12</v>
      </c>
      <c r="I11" s="15" t="s">
        <v>1444</v>
      </c>
      <c r="J11" s="15" t="s">
        <v>1443</v>
      </c>
      <c r="K11" s="15" t="s">
        <v>1445</v>
      </c>
      <c r="L11" s="15" t="s">
        <v>16</v>
      </c>
      <c r="M11" s="16">
        <v>20240511</v>
      </c>
      <c r="N11" s="16" t="s">
        <v>18</v>
      </c>
    </row>
    <row r="12" spans="1:14" s="19" customFormat="1" x14ac:dyDescent="0.35">
      <c r="A12" s="22" t="s">
        <v>25</v>
      </c>
      <c r="B12" s="20">
        <v>45153</v>
      </c>
      <c r="C12" s="21">
        <v>6</v>
      </c>
      <c r="D12" s="20">
        <v>45154</v>
      </c>
      <c r="E12" s="21">
        <v>1</v>
      </c>
      <c r="F12" s="20">
        <v>45424</v>
      </c>
      <c r="G12" s="19" t="s">
        <v>23</v>
      </c>
      <c r="H12" s="22" t="s">
        <v>12</v>
      </c>
      <c r="I12" s="15" t="s">
        <v>1444</v>
      </c>
      <c r="J12" s="15" t="s">
        <v>1443</v>
      </c>
      <c r="K12" s="15" t="s">
        <v>1445</v>
      </c>
      <c r="L12" s="22" t="s">
        <v>16</v>
      </c>
      <c r="M12" s="23">
        <v>20240512</v>
      </c>
      <c r="N12" s="24" t="s">
        <v>18</v>
      </c>
    </row>
    <row r="13" spans="1:14" x14ac:dyDescent="0.35">
      <c r="A13" s="31" t="s">
        <v>26</v>
      </c>
      <c r="B13" s="5">
        <v>45215</v>
      </c>
      <c r="C13" s="10">
        <v>6</v>
      </c>
      <c r="D13" s="5">
        <v>45227</v>
      </c>
      <c r="E13" s="6">
        <v>1</v>
      </c>
      <c r="F13" s="7">
        <v>45352</v>
      </c>
      <c r="G13" s="9" t="s">
        <v>2051</v>
      </c>
      <c r="H13" s="6" t="s">
        <v>30</v>
      </c>
      <c r="I13" s="31" t="s">
        <v>1443</v>
      </c>
      <c r="J13" s="31" t="s">
        <v>1443</v>
      </c>
      <c r="K13" s="31" t="s">
        <v>1445</v>
      </c>
      <c r="L13" s="6" t="s">
        <v>30</v>
      </c>
      <c r="M13" s="9" t="s">
        <v>31</v>
      </c>
      <c r="N13" t="s">
        <v>88</v>
      </c>
    </row>
    <row r="14" spans="1:14" x14ac:dyDescent="0.35">
      <c r="A14" s="31" t="s">
        <v>26</v>
      </c>
      <c r="B14" s="5">
        <v>45215</v>
      </c>
      <c r="C14" s="10">
        <v>6</v>
      </c>
      <c r="D14" s="5">
        <v>45227</v>
      </c>
      <c r="E14" s="6">
        <v>2</v>
      </c>
      <c r="F14" s="7">
        <v>45362</v>
      </c>
      <c r="G14" s="9" t="s">
        <v>2052</v>
      </c>
      <c r="H14" s="6" t="s">
        <v>30</v>
      </c>
      <c r="I14" s="31" t="s">
        <v>1445</v>
      </c>
      <c r="J14" s="31" t="s">
        <v>1443</v>
      </c>
      <c r="K14" s="31" t="s">
        <v>1445</v>
      </c>
      <c r="L14" s="6" t="s">
        <v>30</v>
      </c>
      <c r="M14" s="9" t="s">
        <v>32</v>
      </c>
      <c r="N14" t="s">
        <v>88</v>
      </c>
    </row>
    <row r="15" spans="1:14" x14ac:dyDescent="0.35">
      <c r="A15" s="31" t="s">
        <v>26</v>
      </c>
      <c r="B15" s="5">
        <v>45215</v>
      </c>
      <c r="C15" s="10">
        <v>6</v>
      </c>
      <c r="D15" s="5">
        <v>45227</v>
      </c>
      <c r="E15" s="6">
        <v>3</v>
      </c>
      <c r="F15" s="7">
        <v>45372</v>
      </c>
      <c r="G15" s="9" t="s">
        <v>2053</v>
      </c>
      <c r="H15" s="6" t="s">
        <v>30</v>
      </c>
      <c r="I15" s="31" t="s">
        <v>1445</v>
      </c>
      <c r="J15" s="31" t="s">
        <v>1443</v>
      </c>
      <c r="K15" s="31" t="s">
        <v>1445</v>
      </c>
      <c r="L15" s="6" t="s">
        <v>30</v>
      </c>
      <c r="M15" s="9" t="s">
        <v>33</v>
      </c>
      <c r="N15" t="s">
        <v>88</v>
      </c>
    </row>
    <row r="16" spans="1:14" x14ac:dyDescent="0.35">
      <c r="A16" s="31" t="s">
        <v>26</v>
      </c>
      <c r="B16" s="5">
        <v>45215</v>
      </c>
      <c r="C16" s="10">
        <v>6</v>
      </c>
      <c r="D16" s="5">
        <v>45227</v>
      </c>
      <c r="E16" s="6">
        <v>4</v>
      </c>
      <c r="F16" s="5">
        <v>45379</v>
      </c>
      <c r="G16" s="9" t="s">
        <v>27</v>
      </c>
      <c r="H16" s="6" t="s">
        <v>30</v>
      </c>
      <c r="I16" s="31" t="s">
        <v>1445</v>
      </c>
      <c r="J16" s="31" t="s">
        <v>1443</v>
      </c>
      <c r="K16" s="31" t="s">
        <v>1445</v>
      </c>
      <c r="L16" s="6" t="s">
        <v>30</v>
      </c>
      <c r="M16" s="9" t="s">
        <v>34</v>
      </c>
      <c r="N16" t="s">
        <v>88</v>
      </c>
    </row>
    <row r="17" spans="1:14" x14ac:dyDescent="0.35">
      <c r="A17" s="31" t="s">
        <v>26</v>
      </c>
      <c r="B17" s="5">
        <v>45215</v>
      </c>
      <c r="C17" s="10">
        <v>6</v>
      </c>
      <c r="D17" s="5">
        <v>45227</v>
      </c>
      <c r="E17" s="6">
        <v>5</v>
      </c>
      <c r="F17" s="7">
        <v>45393</v>
      </c>
      <c r="G17" s="9" t="s">
        <v>28</v>
      </c>
      <c r="H17" s="6" t="s">
        <v>30</v>
      </c>
      <c r="I17" s="31" t="s">
        <v>1445</v>
      </c>
      <c r="J17" s="31" t="s">
        <v>1443</v>
      </c>
      <c r="K17" s="31" t="s">
        <v>1445</v>
      </c>
      <c r="L17" s="6" t="s">
        <v>30</v>
      </c>
      <c r="M17" s="9" t="s">
        <v>35</v>
      </c>
      <c r="N17" t="s">
        <v>88</v>
      </c>
    </row>
    <row r="18" spans="1:14" x14ac:dyDescent="0.35">
      <c r="A18" s="31" t="s">
        <v>26</v>
      </c>
      <c r="B18" s="5">
        <v>45215</v>
      </c>
      <c r="C18" s="10">
        <v>6</v>
      </c>
      <c r="D18" s="5">
        <v>45227</v>
      </c>
      <c r="E18" s="6">
        <v>6</v>
      </c>
      <c r="F18" s="7">
        <v>45398</v>
      </c>
      <c r="G18" s="9" t="s">
        <v>2054</v>
      </c>
      <c r="H18" s="6" t="s">
        <v>30</v>
      </c>
      <c r="I18" s="31" t="s">
        <v>1445</v>
      </c>
      <c r="J18" s="31" t="s">
        <v>1443</v>
      </c>
      <c r="K18" s="31" t="s">
        <v>1445</v>
      </c>
      <c r="L18" s="6" t="s">
        <v>30</v>
      </c>
      <c r="M18" s="9" t="s">
        <v>36</v>
      </c>
      <c r="N18" t="s">
        <v>88</v>
      </c>
    </row>
    <row r="19" spans="1:14" x14ac:dyDescent="0.35">
      <c r="A19" s="31" t="s">
        <v>26</v>
      </c>
      <c r="B19" s="5">
        <v>45215</v>
      </c>
      <c r="C19" s="10">
        <v>6</v>
      </c>
      <c r="D19" s="5">
        <v>45227</v>
      </c>
      <c r="E19" s="6">
        <v>7</v>
      </c>
      <c r="F19" s="5">
        <v>45421</v>
      </c>
      <c r="G19" s="9" t="s">
        <v>2055</v>
      </c>
      <c r="H19" s="8" t="s">
        <v>30</v>
      </c>
      <c r="I19" s="31" t="s">
        <v>1443</v>
      </c>
      <c r="J19" s="31" t="s">
        <v>1443</v>
      </c>
      <c r="K19" s="31" t="s">
        <v>1445</v>
      </c>
      <c r="L19" s="414" t="s">
        <v>30</v>
      </c>
      <c r="M19" s="9" t="s">
        <v>37</v>
      </c>
      <c r="N19" t="s">
        <v>88</v>
      </c>
    </row>
    <row r="20" spans="1:14" x14ac:dyDescent="0.35">
      <c r="A20" s="31" t="s">
        <v>26</v>
      </c>
      <c r="B20" s="5">
        <v>45215</v>
      </c>
      <c r="C20" s="10">
        <v>6</v>
      </c>
      <c r="D20" s="5">
        <v>45227</v>
      </c>
      <c r="E20" s="6">
        <v>8</v>
      </c>
      <c r="F20" s="5">
        <v>45434</v>
      </c>
      <c r="G20" s="9" t="s">
        <v>29</v>
      </c>
      <c r="H20" s="8" t="s">
        <v>30</v>
      </c>
      <c r="I20" s="31" t="s">
        <v>1445</v>
      </c>
      <c r="J20" s="31" t="s">
        <v>1443</v>
      </c>
      <c r="K20" s="31" t="s">
        <v>1445</v>
      </c>
      <c r="L20" s="414" t="s">
        <v>30</v>
      </c>
      <c r="M20" s="9" t="s">
        <v>38</v>
      </c>
      <c r="N20" t="s">
        <v>88</v>
      </c>
    </row>
    <row r="21" spans="1:14" x14ac:dyDescent="0.35">
      <c r="A21" s="31" t="s">
        <v>26</v>
      </c>
      <c r="B21" s="5">
        <v>45215</v>
      </c>
      <c r="C21" s="10">
        <v>6</v>
      </c>
      <c r="D21" s="5">
        <v>45227</v>
      </c>
      <c r="E21" s="26">
        <v>9</v>
      </c>
      <c r="F21" s="27">
        <v>45436</v>
      </c>
      <c r="G21" s="25" t="s">
        <v>2056</v>
      </c>
      <c r="H21" s="28" t="s">
        <v>12</v>
      </c>
      <c r="I21" s="28" t="s">
        <v>1444</v>
      </c>
      <c r="J21" s="31" t="s">
        <v>1443</v>
      </c>
      <c r="K21" s="31" t="s">
        <v>1445</v>
      </c>
      <c r="L21" s="6" t="s">
        <v>16</v>
      </c>
      <c r="M21" s="25" t="s">
        <v>37</v>
      </c>
      <c r="N21" t="s">
        <v>88</v>
      </c>
    </row>
    <row r="22" spans="1:14" x14ac:dyDescent="0.35">
      <c r="A22" s="31" t="s">
        <v>26</v>
      </c>
      <c r="B22" s="5">
        <v>45194</v>
      </c>
      <c r="C22" s="10">
        <v>5</v>
      </c>
      <c r="D22" s="5">
        <v>45196</v>
      </c>
      <c r="E22" s="10">
        <v>10</v>
      </c>
      <c r="F22" s="5">
        <v>45373</v>
      </c>
      <c r="G22" s="59" t="s">
        <v>1474</v>
      </c>
      <c r="H22" s="8" t="s">
        <v>30</v>
      </c>
      <c r="I22" s="31" t="s">
        <v>1445</v>
      </c>
      <c r="J22" s="31" t="s">
        <v>1443</v>
      </c>
      <c r="K22" s="31" t="s">
        <v>1445</v>
      </c>
      <c r="L22" s="28" t="s">
        <v>30</v>
      </c>
      <c r="M22" s="62" t="s">
        <v>84</v>
      </c>
      <c r="N22" t="s">
        <v>88</v>
      </c>
    </row>
    <row r="23" spans="1:14" x14ac:dyDescent="0.35">
      <c r="A23" s="31" t="s">
        <v>26</v>
      </c>
      <c r="B23" s="63" t="s">
        <v>73</v>
      </c>
      <c r="C23" s="8" t="s">
        <v>70</v>
      </c>
      <c r="D23" s="63" t="s">
        <v>73</v>
      </c>
      <c r="E23" s="10">
        <v>11</v>
      </c>
      <c r="F23" s="7">
        <v>45448</v>
      </c>
      <c r="G23" s="60" t="s">
        <v>2057</v>
      </c>
      <c r="H23" s="8" t="s">
        <v>30</v>
      </c>
      <c r="I23" s="31" t="s">
        <v>1445</v>
      </c>
      <c r="J23" s="31" t="s">
        <v>1443</v>
      </c>
      <c r="K23" s="31" t="s">
        <v>1445</v>
      </c>
      <c r="L23" s="414" t="s">
        <v>30</v>
      </c>
      <c r="M23" s="61" t="s">
        <v>85</v>
      </c>
      <c r="N23" t="s">
        <v>88</v>
      </c>
    </row>
    <row r="24" spans="1:14" x14ac:dyDescent="0.35">
      <c r="A24" s="31" t="s">
        <v>26</v>
      </c>
      <c r="B24" s="63" t="s">
        <v>73</v>
      </c>
      <c r="C24" s="8" t="s">
        <v>71</v>
      </c>
      <c r="D24" s="63" t="s">
        <v>73</v>
      </c>
      <c r="E24" s="10">
        <v>12</v>
      </c>
      <c r="F24" s="29">
        <v>45461</v>
      </c>
      <c r="G24" s="61" t="s">
        <v>2062</v>
      </c>
      <c r="H24" s="8" t="s">
        <v>30</v>
      </c>
      <c r="I24" s="31" t="s">
        <v>1445</v>
      </c>
      <c r="J24" s="31" t="s">
        <v>1443</v>
      </c>
      <c r="K24" s="31" t="s">
        <v>1445</v>
      </c>
      <c r="L24" s="414" t="s">
        <v>30</v>
      </c>
      <c r="M24" s="61" t="s">
        <v>86</v>
      </c>
      <c r="N24" t="s">
        <v>88</v>
      </c>
    </row>
    <row r="25" spans="1:14" x14ac:dyDescent="0.35">
      <c r="A25" s="31" t="s">
        <v>26</v>
      </c>
      <c r="B25" s="63" t="s">
        <v>73</v>
      </c>
      <c r="C25" s="8" t="s">
        <v>72</v>
      </c>
      <c r="D25" s="63" t="s">
        <v>73</v>
      </c>
      <c r="E25" s="10">
        <v>13</v>
      </c>
      <c r="F25" s="30">
        <v>45474</v>
      </c>
      <c r="G25" s="61" t="s">
        <v>2058</v>
      </c>
      <c r="H25" s="8" t="s">
        <v>30</v>
      </c>
      <c r="I25" s="31" t="s">
        <v>1445</v>
      </c>
      <c r="J25" s="31" t="s">
        <v>1443</v>
      </c>
      <c r="K25" s="31" t="s">
        <v>1445</v>
      </c>
      <c r="L25" s="414" t="s">
        <v>82</v>
      </c>
      <c r="M25" s="61" t="s">
        <v>87</v>
      </c>
      <c r="N25" t="s">
        <v>88</v>
      </c>
    </row>
    <row r="26" spans="1:14" x14ac:dyDescent="0.35">
      <c r="A26" s="31" t="s">
        <v>26</v>
      </c>
      <c r="B26" s="5">
        <v>45163</v>
      </c>
      <c r="C26" s="8">
        <v>2</v>
      </c>
      <c r="D26" s="5">
        <v>45176</v>
      </c>
      <c r="E26" s="10">
        <v>14</v>
      </c>
      <c r="F26" s="30">
        <v>45185</v>
      </c>
      <c r="G26" s="62" t="s">
        <v>1473</v>
      </c>
      <c r="H26" s="28" t="s">
        <v>12</v>
      </c>
      <c r="I26" s="28" t="s">
        <v>1444</v>
      </c>
      <c r="J26" s="31" t="s">
        <v>1443</v>
      </c>
      <c r="K26" s="31" t="s">
        <v>1445</v>
      </c>
      <c r="L26" s="414" t="s">
        <v>83</v>
      </c>
      <c r="M26" s="61">
        <v>20230916</v>
      </c>
      <c r="N26" t="s">
        <v>89</v>
      </c>
    </row>
    <row r="27" spans="1:14" s="11" customFormat="1" x14ac:dyDescent="0.35">
      <c r="A27" s="22" t="s">
        <v>40</v>
      </c>
      <c r="B27" s="12">
        <v>45258</v>
      </c>
      <c r="C27" s="15">
        <v>1</v>
      </c>
      <c r="D27" s="12">
        <v>45273</v>
      </c>
      <c r="E27" s="21">
        <v>1</v>
      </c>
      <c r="F27" s="12">
        <v>45288</v>
      </c>
      <c r="G27" s="11" t="s">
        <v>2059</v>
      </c>
      <c r="H27" s="15" t="s">
        <v>74</v>
      </c>
      <c r="I27" s="15" t="s">
        <v>1443</v>
      </c>
      <c r="J27" s="15" t="s">
        <v>1443</v>
      </c>
      <c r="K27" s="15" t="s">
        <v>1445</v>
      </c>
      <c r="L27" s="15" t="s">
        <v>76</v>
      </c>
      <c r="M27" s="16" t="s">
        <v>78</v>
      </c>
      <c r="N27" s="11" t="s">
        <v>79</v>
      </c>
    </row>
    <row r="28" spans="1:14" s="11" customFormat="1" x14ac:dyDescent="0.35">
      <c r="A28" s="22" t="s">
        <v>40</v>
      </c>
      <c r="B28" s="12">
        <v>45265</v>
      </c>
      <c r="C28" s="15">
        <v>2</v>
      </c>
      <c r="D28" s="12">
        <v>45273</v>
      </c>
      <c r="E28" s="21">
        <v>2</v>
      </c>
      <c r="F28" s="12">
        <v>45382</v>
      </c>
      <c r="G28" s="11" t="s">
        <v>2060</v>
      </c>
      <c r="H28" s="15" t="s">
        <v>75</v>
      </c>
      <c r="I28" s="15" t="s">
        <v>1443</v>
      </c>
      <c r="J28" s="15" t="s">
        <v>1443</v>
      </c>
      <c r="K28" s="15" t="s">
        <v>1445</v>
      </c>
      <c r="L28" s="15" t="s">
        <v>77</v>
      </c>
      <c r="M28" s="16">
        <v>20240331</v>
      </c>
      <c r="N28" s="11" t="s">
        <v>80</v>
      </c>
    </row>
    <row r="29" spans="1:14" s="11" customFormat="1" x14ac:dyDescent="0.35">
      <c r="A29" s="22" t="s">
        <v>40</v>
      </c>
      <c r="B29" s="12">
        <v>45271</v>
      </c>
      <c r="C29" s="15">
        <v>3</v>
      </c>
      <c r="D29" s="12">
        <v>45273</v>
      </c>
      <c r="E29" s="21">
        <v>3</v>
      </c>
      <c r="F29" s="12">
        <v>45394</v>
      </c>
      <c r="G29" s="11" t="s">
        <v>2061</v>
      </c>
      <c r="H29" s="15" t="s">
        <v>12</v>
      </c>
      <c r="I29" s="15" t="s">
        <v>1443</v>
      </c>
      <c r="J29" s="15" t="s">
        <v>1443</v>
      </c>
      <c r="K29" s="15" t="s">
        <v>1445</v>
      </c>
      <c r="L29" s="15" t="s">
        <v>16</v>
      </c>
      <c r="M29" s="16">
        <v>20240412</v>
      </c>
      <c r="N29" s="11" t="s">
        <v>81</v>
      </c>
    </row>
    <row r="30" spans="1:14" s="49" customFormat="1" x14ac:dyDescent="0.35">
      <c r="A30" s="65" t="s">
        <v>90</v>
      </c>
      <c r="B30" s="48"/>
      <c r="C30" s="48"/>
      <c r="D30" s="48"/>
      <c r="E30" s="10"/>
      <c r="J30" s="31"/>
      <c r="K30" s="31"/>
      <c r="L30" s="48"/>
    </row>
    <row r="31" spans="1:14" s="49" customFormat="1" x14ac:dyDescent="0.35">
      <c r="A31" s="64"/>
      <c r="B31" s="48"/>
      <c r="C31" s="48"/>
      <c r="D31" s="48"/>
      <c r="E31" s="10"/>
      <c r="J31" s="31"/>
      <c r="K31" s="31"/>
      <c r="L31" s="48"/>
    </row>
    <row r="32" spans="1:14" x14ac:dyDescent="0.35">
      <c r="B32" s="8"/>
      <c r="C32" s="8"/>
      <c r="D32" s="8"/>
      <c r="E32" s="54"/>
      <c r="F32" s="54"/>
    </row>
    <row r="33" spans="4:6" x14ac:dyDescent="0.35">
      <c r="D33" s="8"/>
      <c r="E33" s="56" t="s">
        <v>41</v>
      </c>
      <c r="F33" s="56">
        <f>COUNT(E2:E29)</f>
        <v>28</v>
      </c>
    </row>
    <row r="34" spans="4:6" x14ac:dyDescent="0.35">
      <c r="E34" s="55"/>
      <c r="F34" s="55"/>
    </row>
    <row r="35" spans="4:6" x14ac:dyDescent="0.35">
      <c r="E35" s="56" t="s">
        <v>67</v>
      </c>
      <c r="F35" s="56">
        <v>669</v>
      </c>
    </row>
    <row r="36" spans="4:6" x14ac:dyDescent="0.35">
      <c r="E36" s="56" t="s">
        <v>68</v>
      </c>
      <c r="F36" s="56">
        <f>258+274</f>
        <v>532</v>
      </c>
    </row>
    <row r="37" spans="4:6" ht="29" x14ac:dyDescent="0.35">
      <c r="D37" s="47"/>
      <c r="E37" s="57" t="s">
        <v>69</v>
      </c>
      <c r="F37" s="56">
        <f>151</f>
        <v>151</v>
      </c>
    </row>
    <row r="38" spans="4:6" x14ac:dyDescent="0.35">
      <c r="D38" s="47"/>
      <c r="E38" s="58" t="s">
        <v>66</v>
      </c>
      <c r="F38" s="56">
        <f>SUM(F35:F37)</f>
        <v>1352</v>
      </c>
    </row>
    <row r="39" spans="4:6" x14ac:dyDescent="0.35">
      <c r="D39" s="47"/>
    </row>
    <row r="40" spans="4:6" x14ac:dyDescent="0.35">
      <c r="D40" s="47"/>
    </row>
    <row r="41" spans="4:6" x14ac:dyDescent="0.35">
      <c r="D41" s="47"/>
    </row>
    <row r="42" spans="4:6" x14ac:dyDescent="0.35">
      <c r="D42" s="47"/>
    </row>
    <row r="43" spans="4:6" x14ac:dyDescent="0.35">
      <c r="D43" s="47"/>
    </row>
    <row r="44" spans="4:6" x14ac:dyDescent="0.35">
      <c r="D44" s="47"/>
    </row>
    <row r="45" spans="4:6" x14ac:dyDescent="0.35">
      <c r="D45" s="47"/>
    </row>
    <row r="46" spans="4:6" x14ac:dyDescent="0.35">
      <c r="D46" s="47"/>
    </row>
    <row r="47" spans="4:6" x14ac:dyDescent="0.35">
      <c r="D47" s="47"/>
    </row>
  </sheetData>
  <autoFilter ref="A1:N1" xr:uid="{00000000-0001-0000-0000-000000000000}"/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B0C9-B449-452A-B51B-7976534875A2}">
  <dimension ref="A1:AF147"/>
  <sheetViews>
    <sheetView zoomScale="80" zoomScaleNormal="80" workbookViewId="0">
      <selection activeCell="C115" sqref="C115"/>
    </sheetView>
  </sheetViews>
  <sheetFormatPr defaultRowHeight="12.5" x14ac:dyDescent="0.25"/>
  <cols>
    <col min="1" max="1" width="36.36328125" style="341" bestFit="1" customWidth="1"/>
    <col min="2" max="2" width="12.7265625" style="340" customWidth="1"/>
    <col min="3" max="3" width="13.26953125" style="340" customWidth="1"/>
    <col min="4" max="4" width="15.6328125" style="340" customWidth="1"/>
    <col min="5" max="5" width="12.08984375" style="340" customWidth="1"/>
    <col min="6" max="6" width="8.7265625" style="340"/>
    <col min="7" max="7" width="8.7265625" style="341"/>
    <col min="8" max="8" width="15.26953125" style="341" customWidth="1"/>
    <col min="9" max="10" width="8.7265625" style="341"/>
    <col min="11" max="11" width="25.08984375" style="341" customWidth="1"/>
    <col min="12" max="12" width="18.453125" style="341" bestFit="1" customWidth="1"/>
    <col min="13" max="13" width="12.81640625" style="341" bestFit="1" customWidth="1"/>
    <col min="14" max="14" width="8.7265625" style="341"/>
    <col min="15" max="15" width="42.81640625" style="341" customWidth="1"/>
    <col min="16" max="16" width="29.453125" style="341" bestFit="1" customWidth="1"/>
    <col min="17" max="16384" width="8.7265625" style="341"/>
  </cols>
  <sheetData>
    <row r="1" spans="1:16" s="364" customFormat="1" x14ac:dyDescent="0.25">
      <c r="A1" s="366" t="s">
        <v>879</v>
      </c>
      <c r="B1" s="365"/>
      <c r="C1" s="365"/>
      <c r="D1" s="365"/>
      <c r="E1" s="365"/>
      <c r="F1" s="365"/>
    </row>
    <row r="2" spans="1:16" s="338" customFormat="1" ht="13" x14ac:dyDescent="0.3">
      <c r="B2" s="339" t="s">
        <v>767</v>
      </c>
      <c r="C2" s="339" t="s">
        <v>766</v>
      </c>
      <c r="D2" s="339" t="s">
        <v>765</v>
      </c>
      <c r="E2" s="339" t="s">
        <v>763</v>
      </c>
      <c r="F2" s="339" t="s">
        <v>764</v>
      </c>
      <c r="K2" s="338" t="s">
        <v>768</v>
      </c>
      <c r="L2" s="340"/>
      <c r="M2" s="340"/>
      <c r="N2" s="340"/>
      <c r="O2" s="340"/>
    </row>
    <row r="3" spans="1:16" x14ac:dyDescent="0.25">
      <c r="A3" s="341" t="s">
        <v>769</v>
      </c>
      <c r="B3" s="340">
        <v>31</v>
      </c>
      <c r="C3" s="340">
        <v>23</v>
      </c>
      <c r="D3" s="340">
        <v>33</v>
      </c>
      <c r="E3" s="340">
        <v>5</v>
      </c>
      <c r="F3" s="340">
        <v>67</v>
      </c>
      <c r="K3" s="342" t="s">
        <v>693</v>
      </c>
      <c r="L3" s="343" t="s">
        <v>770</v>
      </c>
      <c r="M3" s="343" t="s">
        <v>771</v>
      </c>
      <c r="N3" s="343" t="s">
        <v>772</v>
      </c>
      <c r="O3" s="344" t="s">
        <v>773</v>
      </c>
      <c r="P3" s="343" t="s">
        <v>774</v>
      </c>
    </row>
    <row r="4" spans="1:16" x14ac:dyDescent="0.25">
      <c r="A4" s="341" t="s">
        <v>775</v>
      </c>
      <c r="B4" s="340">
        <v>4</v>
      </c>
      <c r="C4" s="340">
        <v>2</v>
      </c>
      <c r="D4" s="340">
        <v>4</v>
      </c>
      <c r="E4" s="340">
        <v>1</v>
      </c>
      <c r="F4" s="340">
        <v>6</v>
      </c>
      <c r="K4" s="345" t="s">
        <v>776</v>
      </c>
      <c r="L4" s="346" t="s">
        <v>777</v>
      </c>
      <c r="M4" s="346" t="s">
        <v>778</v>
      </c>
      <c r="N4" s="346">
        <v>2372169</v>
      </c>
      <c r="O4" s="347">
        <v>0.24796683251316029</v>
      </c>
      <c r="P4" s="347">
        <v>0.10769234959839563</v>
      </c>
    </row>
    <row r="5" spans="1:16" x14ac:dyDescent="0.25">
      <c r="A5" s="341" t="s">
        <v>779</v>
      </c>
      <c r="B5" s="340">
        <v>9</v>
      </c>
      <c r="C5" s="340">
        <v>3</v>
      </c>
      <c r="D5" s="340">
        <v>1</v>
      </c>
      <c r="E5" s="340">
        <v>0</v>
      </c>
      <c r="F5" s="340">
        <v>4</v>
      </c>
      <c r="K5" s="341" t="s">
        <v>780</v>
      </c>
      <c r="L5" s="340" t="s">
        <v>781</v>
      </c>
      <c r="M5" s="340" t="s">
        <v>782</v>
      </c>
      <c r="N5" s="340">
        <v>1790940</v>
      </c>
      <c r="O5" s="348">
        <v>0.18720998336169103</v>
      </c>
      <c r="P5" s="348">
        <v>8.130556321651225E-2</v>
      </c>
    </row>
    <row r="6" spans="1:16" x14ac:dyDescent="0.25">
      <c r="A6" s="341" t="s">
        <v>783</v>
      </c>
      <c r="B6" s="340">
        <v>13</v>
      </c>
      <c r="C6" s="340">
        <v>5</v>
      </c>
      <c r="D6" s="340">
        <v>5</v>
      </c>
      <c r="E6" s="340">
        <v>1</v>
      </c>
      <c r="F6" s="340">
        <v>10</v>
      </c>
      <c r="K6" s="341" t="s">
        <v>784</v>
      </c>
      <c r="L6" s="340" t="s">
        <v>785</v>
      </c>
      <c r="M6" s="340" t="s">
        <v>786</v>
      </c>
      <c r="N6" s="340">
        <v>1475489</v>
      </c>
      <c r="O6" s="348">
        <v>0.15423535748844638</v>
      </c>
      <c r="P6" s="348">
        <v>6.6984636093207178E-2</v>
      </c>
    </row>
    <row r="7" spans="1:16" x14ac:dyDescent="0.25">
      <c r="A7" s="341" t="s">
        <v>787</v>
      </c>
      <c r="B7" s="340">
        <v>2</v>
      </c>
      <c r="C7" s="340">
        <v>0</v>
      </c>
      <c r="D7" s="340">
        <v>0</v>
      </c>
      <c r="E7" s="340">
        <v>0</v>
      </c>
      <c r="F7" s="340">
        <v>0</v>
      </c>
      <c r="K7" s="341" t="s">
        <v>788</v>
      </c>
      <c r="L7" s="340" t="s">
        <v>789</v>
      </c>
      <c r="M7" s="340">
        <v>2125597</v>
      </c>
      <c r="N7" s="340">
        <v>1294214</v>
      </c>
      <c r="O7" s="348">
        <v>0.13528637553824674</v>
      </c>
      <c r="P7" s="348">
        <v>5.875506616229198E-2</v>
      </c>
    </row>
    <row r="8" spans="1:16" x14ac:dyDescent="0.25">
      <c r="K8" s="341" t="s">
        <v>790</v>
      </c>
      <c r="L8" s="340" t="s">
        <v>791</v>
      </c>
      <c r="M8" s="340" t="s">
        <v>792</v>
      </c>
      <c r="N8" s="340">
        <v>1225545</v>
      </c>
      <c r="O8" s="348">
        <v>0.12810828897618215</v>
      </c>
      <c r="P8" s="348">
        <v>5.5637612913989588E-2</v>
      </c>
    </row>
    <row r="9" spans="1:16" x14ac:dyDescent="0.25">
      <c r="A9" s="341" t="s">
        <v>793</v>
      </c>
      <c r="B9" s="349">
        <v>12.903225806451612</v>
      </c>
      <c r="C9" s="349">
        <v>8.695652173913043</v>
      </c>
      <c r="D9" s="349">
        <v>12.121212121212121</v>
      </c>
      <c r="E9" s="349">
        <v>20</v>
      </c>
      <c r="F9" s="349">
        <v>8.9552238805970141</v>
      </c>
      <c r="K9" s="341" t="s">
        <v>794</v>
      </c>
      <c r="L9" s="340" t="s">
        <v>795</v>
      </c>
      <c r="M9" s="340" t="s">
        <v>796</v>
      </c>
      <c r="N9" s="340">
        <v>674781</v>
      </c>
      <c r="O9" s="348">
        <v>7.053599773458924E-2</v>
      </c>
      <c r="P9" s="348">
        <v>3.0633884581728787E-2</v>
      </c>
    </row>
    <row r="10" spans="1:16" x14ac:dyDescent="0.25">
      <c r="A10" s="341" t="s">
        <v>797</v>
      </c>
      <c r="B10" s="349">
        <v>29.032258064516132</v>
      </c>
      <c r="C10" s="349">
        <v>13.043478260869565</v>
      </c>
      <c r="D10" s="349">
        <v>3.0303030303030303</v>
      </c>
      <c r="E10" s="349">
        <v>0</v>
      </c>
      <c r="F10" s="349">
        <v>5.9701492537313428</v>
      </c>
      <c r="K10" s="341" t="s">
        <v>798</v>
      </c>
      <c r="L10" s="340" t="s">
        <v>799</v>
      </c>
      <c r="M10" s="340">
        <v>27639</v>
      </c>
      <c r="N10" s="340">
        <v>236327</v>
      </c>
      <c r="O10" s="348">
        <v>2.4703660501143733E-2</v>
      </c>
      <c r="P10" s="348">
        <v>1.0728835046550244E-2</v>
      </c>
    </row>
    <row r="11" spans="1:16" x14ac:dyDescent="0.25">
      <c r="A11" s="341" t="s">
        <v>800</v>
      </c>
      <c r="B11" s="349">
        <v>41.935483870967744</v>
      </c>
      <c r="C11" s="349">
        <v>21.739130434782609</v>
      </c>
      <c r="D11" s="349">
        <v>15.151515151515152</v>
      </c>
      <c r="E11" s="349">
        <v>20</v>
      </c>
      <c r="F11" s="349">
        <v>14.925373134328357</v>
      </c>
      <c r="K11" s="345" t="s">
        <v>801</v>
      </c>
      <c r="L11" s="346" t="s">
        <v>802</v>
      </c>
      <c r="M11" s="346" t="s">
        <v>803</v>
      </c>
      <c r="N11" s="346">
        <v>174784</v>
      </c>
      <c r="O11" s="347">
        <v>1.8270466755943699E-2</v>
      </c>
      <c r="P11" s="347">
        <v>7.9348898127435188E-3</v>
      </c>
    </row>
    <row r="12" spans="1:16" x14ac:dyDescent="0.25">
      <c r="A12" s="341" t="s">
        <v>804</v>
      </c>
      <c r="B12" s="349">
        <v>6.4516129032258061</v>
      </c>
      <c r="C12" s="349">
        <v>0</v>
      </c>
      <c r="D12" s="349">
        <v>0</v>
      </c>
      <c r="E12" s="349">
        <v>0</v>
      </c>
      <c r="F12" s="349">
        <v>0</v>
      </c>
      <c r="K12" s="341" t="s">
        <v>805</v>
      </c>
      <c r="L12" s="340" t="s">
        <v>806</v>
      </c>
      <c r="M12" s="340" t="s">
        <v>807</v>
      </c>
      <c r="N12" s="340">
        <v>152415</v>
      </c>
      <c r="O12" s="348">
        <v>1.5932197401404925E-2</v>
      </c>
      <c r="P12" s="348">
        <v>6.9193760916863301E-3</v>
      </c>
    </row>
    <row r="13" spans="1:16" x14ac:dyDescent="0.25">
      <c r="K13" s="341" t="s">
        <v>808</v>
      </c>
      <c r="L13" s="340" t="s">
        <v>809</v>
      </c>
      <c r="M13" s="340" t="s">
        <v>810</v>
      </c>
      <c r="N13" s="340">
        <v>89569</v>
      </c>
      <c r="O13" s="348">
        <v>9.3627988652457955E-3</v>
      </c>
      <c r="P13" s="350">
        <v>4.0662769225880187E-3</v>
      </c>
    </row>
    <row r="14" spans="1:16" x14ac:dyDescent="0.25">
      <c r="A14" s="341" t="s">
        <v>811</v>
      </c>
      <c r="B14" s="351">
        <v>22027275</v>
      </c>
      <c r="C14" s="351">
        <v>37420055</v>
      </c>
      <c r="D14" s="351">
        <v>19983783</v>
      </c>
      <c r="E14" s="351">
        <v>89508631</v>
      </c>
      <c r="F14" s="351">
        <v>21610163</v>
      </c>
      <c r="K14" s="342" t="s">
        <v>812</v>
      </c>
      <c r="L14" s="343" t="s">
        <v>813</v>
      </c>
      <c r="M14" s="343" t="s">
        <v>814</v>
      </c>
      <c r="N14" s="343">
        <v>80244</v>
      </c>
      <c r="O14" s="352">
        <v>8.3880408639460478E-3</v>
      </c>
      <c r="P14" s="353">
        <v>3.6429381301136886E-3</v>
      </c>
    </row>
    <row r="15" spans="1:16" x14ac:dyDescent="0.25">
      <c r="A15" s="354" t="s">
        <v>815</v>
      </c>
      <c r="B15" s="355">
        <f>1-B19</f>
        <v>0.44307632242299599</v>
      </c>
      <c r="C15" s="355">
        <f>1-C19</f>
        <v>0.91188513752852585</v>
      </c>
      <c r="D15" s="355">
        <f>1-D19</f>
        <v>0.5802756164836258</v>
      </c>
      <c r="E15" s="355">
        <f>1-E19</f>
        <v>0.97300407823241086</v>
      </c>
      <c r="F15" s="355">
        <f>1-F19</f>
        <v>0.72749941775080551</v>
      </c>
      <c r="H15" s="354" t="s">
        <v>816</v>
      </c>
      <c r="L15" s="340"/>
      <c r="M15" s="340"/>
      <c r="N15" s="340"/>
      <c r="O15" s="340"/>
    </row>
    <row r="16" spans="1:16" x14ac:dyDescent="0.25">
      <c r="A16" s="356" t="s">
        <v>817</v>
      </c>
      <c r="B16" s="357">
        <v>0.2382494884183359</v>
      </c>
      <c r="C16" s="357">
        <v>6.5489962534795845E-2</v>
      </c>
      <c r="D16" s="357">
        <v>0.40719582473448596</v>
      </c>
      <c r="E16" s="357">
        <v>2.6995921767589096E-2</v>
      </c>
      <c r="F16" s="357">
        <v>0.25551972930514222</v>
      </c>
      <c r="H16" s="356" t="s">
        <v>818</v>
      </c>
      <c r="L16" s="340"/>
      <c r="M16" s="340"/>
      <c r="N16" s="340"/>
      <c r="O16" s="340"/>
    </row>
    <row r="17" spans="1:16" ht="13" x14ac:dyDescent="0.3">
      <c r="A17" s="358" t="s">
        <v>819</v>
      </c>
      <c r="B17" s="359">
        <v>0.31867418915866808</v>
      </c>
      <c r="C17" s="359">
        <v>2.2624899936678339E-2</v>
      </c>
      <c r="D17" s="359">
        <v>1.2528558781888294E-2</v>
      </c>
      <c r="E17" s="359">
        <v>0</v>
      </c>
      <c r="F17" s="359">
        <v>1.6980852944052296E-2</v>
      </c>
      <c r="H17" s="358" t="s">
        <v>820</v>
      </c>
      <c r="K17" s="338" t="s">
        <v>821</v>
      </c>
      <c r="L17" s="340"/>
      <c r="M17" s="340"/>
      <c r="N17" s="340"/>
      <c r="O17" s="340"/>
    </row>
    <row r="18" spans="1:16" x14ac:dyDescent="0.25">
      <c r="A18" s="341" t="s">
        <v>822</v>
      </c>
      <c r="B18" s="348">
        <v>0.12262224900719676</v>
      </c>
      <c r="C18" s="348">
        <v>0</v>
      </c>
      <c r="D18" s="348">
        <v>0</v>
      </c>
      <c r="E18" s="348">
        <v>0</v>
      </c>
      <c r="F18" s="348">
        <v>0</v>
      </c>
      <c r="K18" s="342" t="s">
        <v>693</v>
      </c>
      <c r="L18" s="343" t="s">
        <v>770</v>
      </c>
      <c r="M18" s="343" t="s">
        <v>771</v>
      </c>
      <c r="N18" s="343" t="s">
        <v>772</v>
      </c>
      <c r="O18" s="344" t="s">
        <v>773</v>
      </c>
      <c r="P18" s="343" t="s">
        <v>774</v>
      </c>
    </row>
    <row r="19" spans="1:16" x14ac:dyDescent="0.25">
      <c r="A19" s="341" t="s">
        <v>823</v>
      </c>
      <c r="B19" s="348">
        <v>0.55692367757700401</v>
      </c>
      <c r="C19" s="348">
        <v>8.8114862471474181E-2</v>
      </c>
      <c r="D19" s="348">
        <v>0.41972438351637426</v>
      </c>
      <c r="E19" s="348">
        <v>2.6995921767589096E-2</v>
      </c>
      <c r="F19" s="348">
        <v>0.27250058224919449</v>
      </c>
      <c r="K19" s="345" t="s">
        <v>776</v>
      </c>
      <c r="L19" s="346" t="s">
        <v>777</v>
      </c>
      <c r="M19" s="346" t="s">
        <v>778</v>
      </c>
      <c r="N19" s="346">
        <v>2117463</v>
      </c>
      <c r="O19" s="347">
        <v>0.64218808144815864</v>
      </c>
      <c r="P19" s="347">
        <v>5.6586314477624362E-2</v>
      </c>
    </row>
    <row r="20" spans="1:16" x14ac:dyDescent="0.25">
      <c r="K20" s="341" t="s">
        <v>824</v>
      </c>
      <c r="L20" s="340" t="s">
        <v>825</v>
      </c>
      <c r="M20" s="340" t="s">
        <v>826</v>
      </c>
      <c r="N20" s="340">
        <v>482014</v>
      </c>
      <c r="O20" s="348">
        <v>0.14618609434552232</v>
      </c>
      <c r="P20" s="348">
        <v>1.288116759849765E-2</v>
      </c>
    </row>
    <row r="21" spans="1:16" x14ac:dyDescent="0.25">
      <c r="K21" s="345" t="s">
        <v>801</v>
      </c>
      <c r="L21" s="346" t="s">
        <v>802</v>
      </c>
      <c r="M21" s="346" t="s">
        <v>803</v>
      </c>
      <c r="N21" s="346">
        <v>333175</v>
      </c>
      <c r="O21" s="347">
        <v>0.10104592809248156</v>
      </c>
      <c r="P21" s="347">
        <v>8.9036480571714812E-3</v>
      </c>
    </row>
    <row r="22" spans="1:16" x14ac:dyDescent="0.25">
      <c r="K22" s="341" t="s">
        <v>827</v>
      </c>
      <c r="L22" s="340" t="s">
        <v>828</v>
      </c>
      <c r="M22" s="340" t="s">
        <v>829</v>
      </c>
      <c r="N22" s="340">
        <v>183682</v>
      </c>
      <c r="O22" s="348">
        <v>5.5707415514018747E-2</v>
      </c>
      <c r="P22" s="350">
        <v>4.9086512566590291E-3</v>
      </c>
    </row>
    <row r="23" spans="1:16" x14ac:dyDescent="0.25">
      <c r="K23" s="342" t="s">
        <v>830</v>
      </c>
      <c r="L23" s="343" t="s">
        <v>831</v>
      </c>
      <c r="M23" s="343" t="s">
        <v>832</v>
      </c>
      <c r="N23" s="343">
        <v>180929</v>
      </c>
      <c r="O23" s="352">
        <v>5.4872480599818696E-2</v>
      </c>
      <c r="P23" s="353">
        <v>4.8350810815216598E-3</v>
      </c>
    </row>
    <row r="24" spans="1:16" x14ac:dyDescent="0.25">
      <c r="L24" s="340"/>
      <c r="M24" s="340"/>
      <c r="N24" s="340"/>
      <c r="O24" s="340"/>
      <c r="P24" s="340"/>
    </row>
    <row r="25" spans="1:16" x14ac:dyDescent="0.25">
      <c r="L25" s="340"/>
      <c r="M25" s="340"/>
      <c r="N25" s="340"/>
      <c r="O25" s="340"/>
      <c r="P25" s="340"/>
    </row>
    <row r="26" spans="1:16" ht="13" x14ac:dyDescent="0.3">
      <c r="K26" s="338" t="s">
        <v>833</v>
      </c>
      <c r="L26" s="340"/>
      <c r="M26" s="340"/>
      <c r="N26" s="340"/>
      <c r="O26" s="340"/>
      <c r="P26" s="340"/>
    </row>
    <row r="27" spans="1:16" x14ac:dyDescent="0.25">
      <c r="K27" s="342" t="s">
        <v>693</v>
      </c>
      <c r="L27" s="343" t="s">
        <v>770</v>
      </c>
      <c r="M27" s="343" t="s">
        <v>771</v>
      </c>
      <c r="N27" s="343" t="s">
        <v>772</v>
      </c>
      <c r="O27" s="343" t="s">
        <v>773</v>
      </c>
      <c r="P27" s="343" t="s">
        <v>774</v>
      </c>
    </row>
    <row r="28" spans="1:16" x14ac:dyDescent="0.25">
      <c r="K28" s="345" t="s">
        <v>776</v>
      </c>
      <c r="L28" s="346" t="s">
        <v>777</v>
      </c>
      <c r="M28" s="346" t="s">
        <v>778</v>
      </c>
      <c r="N28" s="346">
        <v>5178920</v>
      </c>
      <c r="O28" s="347">
        <v>0.61744360568791301</v>
      </c>
      <c r="P28" s="347">
        <v>0.25915613675348659</v>
      </c>
    </row>
    <row r="29" spans="1:16" x14ac:dyDescent="0.25">
      <c r="K29" s="345" t="s">
        <v>776</v>
      </c>
      <c r="L29" s="346" t="s">
        <v>777</v>
      </c>
      <c r="M29" s="346" t="s">
        <v>778</v>
      </c>
      <c r="N29" s="346">
        <v>2372169</v>
      </c>
      <c r="O29" s="347">
        <v>0.28281583431701801</v>
      </c>
      <c r="P29" s="347">
        <v>0.11870470170737943</v>
      </c>
    </row>
    <row r="30" spans="1:16" x14ac:dyDescent="0.25">
      <c r="K30" s="341" t="s">
        <v>834</v>
      </c>
      <c r="L30" s="340" t="s">
        <v>835</v>
      </c>
      <c r="M30" s="340" t="s">
        <v>836</v>
      </c>
      <c r="N30" s="340">
        <v>321058</v>
      </c>
      <c r="O30" s="348">
        <v>3.8277325997495615E-2</v>
      </c>
      <c r="P30" s="348">
        <v>1.606592705695413E-2</v>
      </c>
    </row>
    <row r="31" spans="1:16" x14ac:dyDescent="0.25">
      <c r="K31" s="341" t="s">
        <v>837</v>
      </c>
      <c r="L31" s="340" t="s">
        <v>838</v>
      </c>
      <c r="M31" s="340" t="s">
        <v>839</v>
      </c>
      <c r="N31" s="340">
        <v>265166</v>
      </c>
      <c r="O31" s="348">
        <v>3.1613744013392973E-2</v>
      </c>
      <c r="P31" s="348">
        <v>1.3269059216665834E-2</v>
      </c>
    </row>
    <row r="32" spans="1:16" x14ac:dyDescent="0.25">
      <c r="K32" s="342" t="s">
        <v>805</v>
      </c>
      <c r="L32" s="343" t="s">
        <v>806</v>
      </c>
      <c r="M32" s="343" t="s">
        <v>807</v>
      </c>
      <c r="N32" s="343">
        <v>250368</v>
      </c>
      <c r="O32" s="352">
        <v>2.9849489984180372E-2</v>
      </c>
      <c r="P32" s="352">
        <v>1.2528558781888294E-2</v>
      </c>
    </row>
    <row r="33" spans="11:16" x14ac:dyDescent="0.25">
      <c r="L33" s="340"/>
      <c r="M33" s="340"/>
      <c r="N33" s="340"/>
      <c r="O33" s="340"/>
      <c r="P33" s="340"/>
    </row>
    <row r="34" spans="11:16" x14ac:dyDescent="0.25">
      <c r="L34" s="340"/>
      <c r="M34" s="340"/>
      <c r="N34" s="340"/>
      <c r="O34" s="340"/>
      <c r="P34" s="340"/>
    </row>
    <row r="35" spans="11:16" ht="13" x14ac:dyDescent="0.3">
      <c r="K35" s="338" t="s">
        <v>840</v>
      </c>
      <c r="L35" s="340"/>
      <c r="M35" s="340"/>
      <c r="N35" s="340"/>
      <c r="O35" s="340"/>
      <c r="P35" s="340"/>
    </row>
    <row r="36" spans="11:16" x14ac:dyDescent="0.25">
      <c r="K36" s="342" t="s">
        <v>693</v>
      </c>
      <c r="L36" s="343" t="s">
        <v>770</v>
      </c>
      <c r="M36" s="343" t="s">
        <v>771</v>
      </c>
      <c r="N36" s="343" t="s">
        <v>772</v>
      </c>
      <c r="O36" s="343" t="s">
        <v>773</v>
      </c>
      <c r="P36" s="343" t="s">
        <v>774</v>
      </c>
    </row>
    <row r="37" spans="11:16" x14ac:dyDescent="0.25">
      <c r="K37" s="360" t="s">
        <v>776</v>
      </c>
      <c r="L37" s="361" t="s">
        <v>777</v>
      </c>
      <c r="M37" s="361" t="s">
        <v>778</v>
      </c>
      <c r="N37" s="361">
        <v>2416368</v>
      </c>
      <c r="O37" s="362">
        <v>1</v>
      </c>
      <c r="P37" s="363">
        <v>2.6995921767589096E-2</v>
      </c>
    </row>
    <row r="38" spans="11:16" x14ac:dyDescent="0.25">
      <c r="L38" s="340"/>
      <c r="M38" s="340"/>
      <c r="N38" s="340"/>
      <c r="O38" s="340"/>
      <c r="P38" s="340"/>
    </row>
    <row r="39" spans="11:16" x14ac:dyDescent="0.25">
      <c r="L39" s="340"/>
      <c r="M39" s="340"/>
      <c r="N39" s="340"/>
      <c r="O39" s="340"/>
      <c r="P39" s="340"/>
    </row>
    <row r="40" spans="11:16" ht="13" x14ac:dyDescent="0.3">
      <c r="K40" s="338" t="s">
        <v>841</v>
      </c>
      <c r="L40" s="340"/>
      <c r="M40" s="340"/>
      <c r="N40" s="340"/>
      <c r="O40" s="340"/>
      <c r="P40" s="340"/>
    </row>
    <row r="41" spans="11:16" x14ac:dyDescent="0.25">
      <c r="K41" s="342" t="s">
        <v>693</v>
      </c>
      <c r="L41" s="343" t="s">
        <v>770</v>
      </c>
      <c r="M41" s="343" t="s">
        <v>771</v>
      </c>
      <c r="N41" s="343" t="s">
        <v>772</v>
      </c>
      <c r="O41" s="343" t="s">
        <v>773</v>
      </c>
      <c r="P41" s="343" t="s">
        <v>774</v>
      </c>
    </row>
    <row r="42" spans="11:16" x14ac:dyDescent="0.25">
      <c r="K42" s="341" t="s">
        <v>842</v>
      </c>
      <c r="L42" s="340" t="s">
        <v>843</v>
      </c>
      <c r="M42" s="340" t="s">
        <v>844</v>
      </c>
      <c r="N42" s="340">
        <v>2636128</v>
      </c>
      <c r="O42" s="348">
        <v>0.4476525026737278</v>
      </c>
      <c r="P42" s="348">
        <v>0.12198556762389992</v>
      </c>
    </row>
    <row r="43" spans="11:16" x14ac:dyDescent="0.25">
      <c r="K43" s="345" t="s">
        <v>776</v>
      </c>
      <c r="L43" s="346" t="s">
        <v>777</v>
      </c>
      <c r="M43" s="346" t="s">
        <v>778</v>
      </c>
      <c r="N43" s="346">
        <v>2500438</v>
      </c>
      <c r="O43" s="347">
        <v>0.42461038632437065</v>
      </c>
      <c r="P43" s="347">
        <v>0.11570657750244642</v>
      </c>
    </row>
    <row r="44" spans="11:16" x14ac:dyDescent="0.25">
      <c r="K44" s="341" t="s">
        <v>845</v>
      </c>
      <c r="L44" s="340" t="s">
        <v>846</v>
      </c>
      <c r="M44" s="340" t="s">
        <v>847</v>
      </c>
      <c r="N44" s="340">
        <v>287834</v>
      </c>
      <c r="O44" s="348">
        <v>4.8878358886438655E-2</v>
      </c>
      <c r="P44" s="348">
        <v>1.3319381255939624E-2</v>
      </c>
    </row>
    <row r="45" spans="11:16" x14ac:dyDescent="0.25">
      <c r="K45" s="341" t="s">
        <v>848</v>
      </c>
      <c r="L45" s="340" t="s">
        <v>849</v>
      </c>
      <c r="M45" s="340" t="s">
        <v>850</v>
      </c>
      <c r="N45" s="340">
        <v>118951</v>
      </c>
      <c r="O45" s="348">
        <v>2.0199593056764539E-2</v>
      </c>
      <c r="P45" s="348">
        <v>5.504400869165124E-3</v>
      </c>
    </row>
    <row r="46" spans="11:16" x14ac:dyDescent="0.25">
      <c r="K46" s="341" t="s">
        <v>851</v>
      </c>
      <c r="L46" s="340" t="s">
        <v>852</v>
      </c>
      <c r="M46" s="340" t="s">
        <v>853</v>
      </c>
      <c r="N46" s="340">
        <v>108145</v>
      </c>
      <c r="O46" s="348">
        <v>1.8364578617445847E-2</v>
      </c>
      <c r="P46" s="348">
        <v>5.0043583660151015E-3</v>
      </c>
    </row>
    <row r="47" spans="11:16" x14ac:dyDescent="0.25">
      <c r="K47" s="341" t="s">
        <v>788</v>
      </c>
      <c r="L47" s="340" t="s">
        <v>789</v>
      </c>
      <c r="M47" s="340">
        <v>2125597</v>
      </c>
      <c r="N47" s="340">
        <v>100556</v>
      </c>
      <c r="O47" s="348">
        <v>1.7075857112727216E-2</v>
      </c>
      <c r="P47" s="350">
        <v>4.6531810056222155E-3</v>
      </c>
    </row>
    <row r="48" spans="11:16" x14ac:dyDescent="0.25">
      <c r="K48" s="341" t="s">
        <v>854</v>
      </c>
      <c r="L48" s="340" t="s">
        <v>855</v>
      </c>
      <c r="M48" s="340" t="s">
        <v>856</v>
      </c>
      <c r="N48" s="340">
        <v>39307</v>
      </c>
      <c r="O48" s="348">
        <v>6.6748947405422714E-3</v>
      </c>
      <c r="P48" s="350">
        <v>1.8189127032498553E-3</v>
      </c>
    </row>
    <row r="49" spans="11:16" x14ac:dyDescent="0.25">
      <c r="K49" s="341" t="s">
        <v>857</v>
      </c>
      <c r="L49" s="340" t="s">
        <v>858</v>
      </c>
      <c r="M49" s="340" t="s">
        <v>859</v>
      </c>
      <c r="N49" s="340">
        <v>37871</v>
      </c>
      <c r="O49" s="348">
        <v>6.4310412577677353E-3</v>
      </c>
      <c r="P49" s="350">
        <v>1.7524624872103001E-3</v>
      </c>
    </row>
    <row r="50" spans="11:16" x14ac:dyDescent="0.25">
      <c r="K50" s="341" t="s">
        <v>860</v>
      </c>
      <c r="L50" s="340" t="s">
        <v>861</v>
      </c>
      <c r="M50" s="340" t="s">
        <v>862</v>
      </c>
      <c r="N50" s="340">
        <v>31146</v>
      </c>
      <c r="O50" s="348">
        <v>5.2890393972811357E-3</v>
      </c>
      <c r="P50" s="350">
        <v>1.4412663152980382E-3</v>
      </c>
    </row>
    <row r="51" spans="11:16" x14ac:dyDescent="0.25">
      <c r="K51" s="342" t="s">
        <v>863</v>
      </c>
      <c r="L51" s="343" t="s">
        <v>864</v>
      </c>
      <c r="M51" s="343" t="s">
        <v>865</v>
      </c>
      <c r="N51" s="343">
        <v>28406</v>
      </c>
      <c r="O51" s="352">
        <v>4.8237479329341793E-3</v>
      </c>
      <c r="P51" s="353">
        <v>1.3144741203479121E-3</v>
      </c>
    </row>
    <row r="52" spans="11:16" x14ac:dyDescent="0.25">
      <c r="P52" s="340"/>
    </row>
    <row r="54" spans="11:16" ht="13" x14ac:dyDescent="0.3">
      <c r="K54" s="338" t="s">
        <v>866</v>
      </c>
    </row>
    <row r="55" spans="11:16" x14ac:dyDescent="0.25">
      <c r="K55" s="342" t="s">
        <v>693</v>
      </c>
      <c r="L55" s="343" t="s">
        <v>867</v>
      </c>
    </row>
    <row r="56" spans="11:16" x14ac:dyDescent="0.25">
      <c r="K56" s="341" t="s">
        <v>868</v>
      </c>
      <c r="L56" s="340">
        <v>10</v>
      </c>
    </row>
    <row r="57" spans="11:16" x14ac:dyDescent="0.25">
      <c r="K57" s="341" t="s">
        <v>869</v>
      </c>
      <c r="L57" s="340">
        <v>8</v>
      </c>
    </row>
    <row r="58" spans="11:16" x14ac:dyDescent="0.25">
      <c r="K58" s="342" t="s">
        <v>870</v>
      </c>
      <c r="L58" s="343">
        <v>3</v>
      </c>
    </row>
    <row r="61" spans="11:16" ht="13" x14ac:dyDescent="0.3">
      <c r="K61" s="338" t="s">
        <v>871</v>
      </c>
    </row>
    <row r="62" spans="11:16" x14ac:dyDescent="0.25">
      <c r="K62" s="342" t="s">
        <v>693</v>
      </c>
      <c r="L62" s="343" t="s">
        <v>867</v>
      </c>
    </row>
    <row r="63" spans="11:16" x14ac:dyDescent="0.25">
      <c r="K63" s="341" t="s">
        <v>869</v>
      </c>
      <c r="L63" s="341">
        <v>37</v>
      </c>
    </row>
    <row r="64" spans="11:16" x14ac:dyDescent="0.25">
      <c r="K64" s="341" t="s">
        <v>868</v>
      </c>
      <c r="L64" s="341">
        <v>9</v>
      </c>
    </row>
    <row r="65" spans="11:12" x14ac:dyDescent="0.25">
      <c r="K65" s="341" t="s">
        <v>872</v>
      </c>
      <c r="L65" s="341">
        <v>4</v>
      </c>
    </row>
    <row r="66" spans="11:12" x14ac:dyDescent="0.25">
      <c r="K66" s="341" t="s">
        <v>870</v>
      </c>
      <c r="L66" s="341">
        <v>2</v>
      </c>
    </row>
    <row r="67" spans="11:12" x14ac:dyDescent="0.25">
      <c r="K67" s="341" t="s">
        <v>873</v>
      </c>
      <c r="L67" s="341">
        <v>6</v>
      </c>
    </row>
    <row r="68" spans="11:12" x14ac:dyDescent="0.25">
      <c r="K68" s="341" t="s">
        <v>874</v>
      </c>
      <c r="L68" s="341">
        <v>6</v>
      </c>
    </row>
    <row r="69" spans="11:12" x14ac:dyDescent="0.25">
      <c r="K69" s="342" t="s">
        <v>875</v>
      </c>
      <c r="L69" s="342">
        <v>3</v>
      </c>
    </row>
    <row r="72" spans="11:12" ht="13" x14ac:dyDescent="0.3">
      <c r="K72" s="338" t="s">
        <v>876</v>
      </c>
    </row>
    <row r="73" spans="11:12" x14ac:dyDescent="0.25">
      <c r="K73" s="342" t="s">
        <v>693</v>
      </c>
      <c r="L73" s="343" t="s">
        <v>867</v>
      </c>
    </row>
    <row r="74" spans="11:12" x14ac:dyDescent="0.25">
      <c r="K74" s="341" t="s">
        <v>868</v>
      </c>
      <c r="L74" s="341">
        <v>38</v>
      </c>
    </row>
    <row r="75" spans="11:12" x14ac:dyDescent="0.25">
      <c r="K75" s="341" t="s">
        <v>877</v>
      </c>
      <c r="L75" s="341">
        <v>10</v>
      </c>
    </row>
    <row r="76" spans="11:12" x14ac:dyDescent="0.25">
      <c r="K76" s="341" t="s">
        <v>874</v>
      </c>
      <c r="L76" s="341">
        <v>5</v>
      </c>
    </row>
    <row r="77" spans="11:12" x14ac:dyDescent="0.25">
      <c r="K77" s="341" t="s">
        <v>870</v>
      </c>
      <c r="L77" s="341">
        <v>3</v>
      </c>
    </row>
    <row r="78" spans="11:12" x14ac:dyDescent="0.25">
      <c r="K78" s="342" t="s">
        <v>878</v>
      </c>
      <c r="L78" s="342">
        <v>3</v>
      </c>
    </row>
    <row r="81" spans="1:32" s="364" customFormat="1" x14ac:dyDescent="0.25">
      <c r="A81" s="366" t="s">
        <v>880</v>
      </c>
      <c r="B81" s="365"/>
      <c r="C81" s="365"/>
      <c r="D81" s="365"/>
      <c r="E81" s="365"/>
      <c r="F81" s="365"/>
    </row>
    <row r="83" spans="1:32" s="184" customFormat="1" ht="14.5" x14ac:dyDescent="0.35">
      <c r="A83" s="477" t="s">
        <v>704</v>
      </c>
      <c r="B83" s="477"/>
      <c r="C83" s="477"/>
      <c r="D83" s="38" t="s">
        <v>705</v>
      </c>
      <c r="E83" s="318" t="s">
        <v>706</v>
      </c>
      <c r="F83" s="38" t="s">
        <v>707</v>
      </c>
      <c r="G83" s="318" t="s">
        <v>708</v>
      </c>
      <c r="H83" s="318" t="s">
        <v>709</v>
      </c>
      <c r="I83" s="38" t="s">
        <v>710</v>
      </c>
      <c r="J83" s="318" t="s">
        <v>711</v>
      </c>
      <c r="K83" s="38" t="s">
        <v>712</v>
      </c>
      <c r="L83" s="38" t="s">
        <v>713</v>
      </c>
      <c r="M83" s="38" t="s">
        <v>714</v>
      </c>
      <c r="N83" s="318" t="s">
        <v>715</v>
      </c>
      <c r="O83" s="318" t="s">
        <v>716</v>
      </c>
      <c r="P83" s="318" t="s">
        <v>717</v>
      </c>
      <c r="Q83" s="38" t="s">
        <v>718</v>
      </c>
      <c r="R83" s="318" t="s">
        <v>719</v>
      </c>
      <c r="S83" s="318" t="s">
        <v>720</v>
      </c>
      <c r="T83" s="38" t="s">
        <v>721</v>
      </c>
      <c r="U83" s="318" t="s">
        <v>722</v>
      </c>
      <c r="V83" s="38" t="s">
        <v>723</v>
      </c>
      <c r="W83" s="318" t="s">
        <v>724</v>
      </c>
      <c r="X83" s="38" t="s">
        <v>725</v>
      </c>
      <c r="Y83" s="318" t="s">
        <v>726</v>
      </c>
      <c r="Z83" s="38" t="s">
        <v>727</v>
      </c>
      <c r="AA83" s="38" t="s">
        <v>728</v>
      </c>
      <c r="AB83" s="318" t="s">
        <v>729</v>
      </c>
      <c r="AC83" s="318" t="s">
        <v>730</v>
      </c>
      <c r="AD83" s="38" t="s">
        <v>731</v>
      </c>
      <c r="AE83" s="38" t="s">
        <v>732</v>
      </c>
      <c r="AF83" s="318" t="s">
        <v>733</v>
      </c>
    </row>
    <row r="84" spans="1:32" customFormat="1" ht="14.5" x14ac:dyDescent="0.35">
      <c r="A84" s="478" t="s">
        <v>734</v>
      </c>
      <c r="B84" s="478"/>
      <c r="C84" s="478"/>
      <c r="D84" s="319">
        <v>3.3333333333333327E-4</v>
      </c>
      <c r="E84" s="320">
        <v>7.2222222222222229E-2</v>
      </c>
      <c r="F84" s="319">
        <v>7.1111111111111115E-3</v>
      </c>
      <c r="G84" s="320">
        <v>0.47099999999999997</v>
      </c>
      <c r="H84" s="320">
        <v>6.5000000000000002E-2</v>
      </c>
      <c r="I84" s="319">
        <v>-2.2222222222222223E-4</v>
      </c>
      <c r="J84" s="320">
        <v>27.719666666666669</v>
      </c>
      <c r="K84" s="319">
        <v>1.4444444444444444E-3</v>
      </c>
      <c r="L84" s="319">
        <v>0</v>
      </c>
      <c r="M84" s="319">
        <v>2.2222222222222223E-4</v>
      </c>
      <c r="N84" s="320">
        <v>1.2222222222222221E-2</v>
      </c>
      <c r="O84" s="320">
        <v>4.5666666666666661E-2</v>
      </c>
      <c r="P84" s="320">
        <v>15.581222222222221</v>
      </c>
      <c r="Q84" s="319">
        <v>5.4444444444444445E-3</v>
      </c>
      <c r="R84" s="320">
        <v>19.281444444444446</v>
      </c>
      <c r="S84" s="320">
        <v>7.2222222222222229E-2</v>
      </c>
      <c r="T84" s="319">
        <v>4.1111111111111114E-3</v>
      </c>
      <c r="U84" s="321">
        <v>229.21633333333335</v>
      </c>
      <c r="V84" s="319">
        <v>3.0000000000000005E-3</v>
      </c>
      <c r="W84" s="320">
        <v>0.52744444444444438</v>
      </c>
      <c r="X84" s="319">
        <v>3.3333333333333327E-4</v>
      </c>
      <c r="Y84" s="320">
        <v>64.912444444444446</v>
      </c>
      <c r="Z84" s="319">
        <v>1.8888888888888887E-3</v>
      </c>
      <c r="AA84" s="319">
        <v>2.4222222222222221E-2</v>
      </c>
      <c r="AB84" s="320">
        <v>3.9892222222222222</v>
      </c>
      <c r="AC84" s="320">
        <v>0.21199999999999999</v>
      </c>
      <c r="AD84" s="319">
        <v>3.3333333333333327E-4</v>
      </c>
      <c r="AE84" s="322">
        <v>1.2222222222222224E-3</v>
      </c>
      <c r="AF84" s="320">
        <v>7.9222222222222236E-2</v>
      </c>
    </row>
    <row r="85" spans="1:32" customFormat="1" ht="14.5" x14ac:dyDescent="0.35">
      <c r="A85" s="476" t="s">
        <v>735</v>
      </c>
      <c r="B85" s="476"/>
      <c r="C85" s="476"/>
      <c r="D85" s="319" t="s">
        <v>736</v>
      </c>
      <c r="E85" s="320" t="s">
        <v>737</v>
      </c>
      <c r="F85" s="319" t="s">
        <v>736</v>
      </c>
      <c r="G85" s="320" t="s">
        <v>737</v>
      </c>
      <c r="H85" s="320" t="s">
        <v>737</v>
      </c>
      <c r="I85" s="319" t="s">
        <v>736</v>
      </c>
      <c r="J85" s="320" t="s">
        <v>737</v>
      </c>
      <c r="K85" s="319" t="s">
        <v>736</v>
      </c>
      <c r="L85" s="319" t="s">
        <v>736</v>
      </c>
      <c r="M85" s="319" t="s">
        <v>736</v>
      </c>
      <c r="N85" s="320" t="s">
        <v>737</v>
      </c>
      <c r="O85" s="320" t="s">
        <v>736</v>
      </c>
      <c r="P85" s="320" t="s">
        <v>737</v>
      </c>
      <c r="Q85" s="319" t="s">
        <v>736</v>
      </c>
      <c r="R85" s="320" t="s">
        <v>737</v>
      </c>
      <c r="S85" s="320" t="s">
        <v>737</v>
      </c>
      <c r="T85" s="319" t="s">
        <v>736</v>
      </c>
      <c r="U85" s="321" t="s">
        <v>738</v>
      </c>
      <c r="V85" s="319" t="s">
        <v>736</v>
      </c>
      <c r="W85" s="320" t="s">
        <v>737</v>
      </c>
      <c r="X85" s="319" t="s">
        <v>736</v>
      </c>
      <c r="Y85" s="320" t="s">
        <v>737</v>
      </c>
      <c r="Z85" s="319" t="s">
        <v>736</v>
      </c>
      <c r="AA85" s="319" t="s">
        <v>737</v>
      </c>
      <c r="AB85" s="320" t="s">
        <v>737</v>
      </c>
      <c r="AC85" s="320" t="s">
        <v>737</v>
      </c>
      <c r="AD85" s="319" t="s">
        <v>736</v>
      </c>
      <c r="AE85" s="322" t="s">
        <v>736</v>
      </c>
      <c r="AF85" s="320" t="s">
        <v>737</v>
      </c>
    </row>
    <row r="86" spans="1:32" customFormat="1" ht="14.5" x14ac:dyDescent="0.35">
      <c r="A86" s="476" t="s">
        <v>739</v>
      </c>
      <c r="B86" s="476"/>
      <c r="C86" s="476"/>
      <c r="D86" s="319">
        <v>0</v>
      </c>
      <c r="E86" s="320">
        <v>0.34750000000000003</v>
      </c>
      <c r="F86" s="319">
        <v>8.0000000000000002E-3</v>
      </c>
      <c r="G86" s="320">
        <v>0.45400000000000001</v>
      </c>
      <c r="H86" s="320">
        <v>2.5000000000000001E-2</v>
      </c>
      <c r="I86" s="319">
        <v>-5.0000000000000001E-4</v>
      </c>
      <c r="J86" s="320">
        <v>28.1935</v>
      </c>
      <c r="K86" s="319">
        <v>2.5000000000000001E-3</v>
      </c>
      <c r="L86" s="319">
        <v>0</v>
      </c>
      <c r="M86" s="319">
        <v>2.5000000000000001E-3</v>
      </c>
      <c r="N86" s="320">
        <v>1.8500000000000003E-2</v>
      </c>
      <c r="O86" s="320">
        <v>0.27199999999999996</v>
      </c>
      <c r="P86" s="320">
        <v>15.779499999999999</v>
      </c>
      <c r="Q86" s="319">
        <v>7.0000000000000001E-3</v>
      </c>
      <c r="R86" s="320">
        <v>19.579499999999999</v>
      </c>
      <c r="S86" s="320">
        <v>7.9000000000000015E-2</v>
      </c>
      <c r="T86" s="319">
        <v>8.4999999999999989E-3</v>
      </c>
      <c r="U86" s="321">
        <v>234.72200000000001</v>
      </c>
      <c r="V86" s="319">
        <v>5.9999999999999993E-3</v>
      </c>
      <c r="W86" s="320">
        <v>0.97250000000000003</v>
      </c>
      <c r="X86" s="319">
        <v>2E-3</v>
      </c>
      <c r="Y86" s="320">
        <v>64.596499999999992</v>
      </c>
      <c r="Z86" s="319">
        <v>-8.4999999999999989E-3</v>
      </c>
      <c r="AA86" s="319">
        <v>5.7000000000000002E-2</v>
      </c>
      <c r="AB86" s="320">
        <v>4.2244999999999999</v>
      </c>
      <c r="AC86" s="320">
        <v>0.218</v>
      </c>
      <c r="AD86" s="319">
        <v>7.4999999999999997E-3</v>
      </c>
      <c r="AE86" s="322">
        <v>1E-3</v>
      </c>
      <c r="AF86" s="320">
        <v>7.3499999999999996E-2</v>
      </c>
    </row>
    <row r="87" spans="1:32" customFormat="1" ht="14.5" x14ac:dyDescent="0.35">
      <c r="A87" s="479" t="s">
        <v>740</v>
      </c>
      <c r="B87" s="479"/>
      <c r="C87" s="479"/>
      <c r="D87" s="323" t="s">
        <v>736</v>
      </c>
      <c r="E87" s="324" t="s">
        <v>737</v>
      </c>
      <c r="F87" s="323" t="s">
        <v>736</v>
      </c>
      <c r="G87" s="324" t="s">
        <v>737</v>
      </c>
      <c r="H87" s="324" t="s">
        <v>737</v>
      </c>
      <c r="I87" s="323" t="s">
        <v>736</v>
      </c>
      <c r="J87" s="324" t="s">
        <v>737</v>
      </c>
      <c r="K87" s="323" t="s">
        <v>736</v>
      </c>
      <c r="L87" s="323" t="s">
        <v>736</v>
      </c>
      <c r="M87" s="323" t="s">
        <v>736</v>
      </c>
      <c r="N87" s="324" t="s">
        <v>737</v>
      </c>
      <c r="O87" s="324" t="s">
        <v>737</v>
      </c>
      <c r="P87" s="324" t="s">
        <v>737</v>
      </c>
      <c r="Q87" s="323" t="s">
        <v>736</v>
      </c>
      <c r="R87" s="324" t="s">
        <v>737</v>
      </c>
      <c r="S87" s="324" t="s">
        <v>737</v>
      </c>
      <c r="T87" s="323" t="s">
        <v>736</v>
      </c>
      <c r="U87" s="325" t="s">
        <v>738</v>
      </c>
      <c r="V87" s="323" t="s">
        <v>736</v>
      </c>
      <c r="W87" s="324" t="s">
        <v>737</v>
      </c>
      <c r="X87" s="323" t="s">
        <v>736</v>
      </c>
      <c r="Y87" s="324" t="s">
        <v>737</v>
      </c>
      <c r="Z87" s="323" t="s">
        <v>736</v>
      </c>
      <c r="AA87" s="323" t="s">
        <v>737</v>
      </c>
      <c r="AB87" s="324" t="s">
        <v>737</v>
      </c>
      <c r="AC87" s="324" t="s">
        <v>737</v>
      </c>
      <c r="AD87" s="323" t="s">
        <v>736</v>
      </c>
      <c r="AE87" s="326" t="s">
        <v>736</v>
      </c>
      <c r="AF87" s="324" t="s">
        <v>737</v>
      </c>
    </row>
    <row r="88" spans="1:32" customFormat="1" ht="14.5" x14ac:dyDescent="0.35">
      <c r="A88" s="476" t="s">
        <v>741</v>
      </c>
      <c r="B88" s="476"/>
      <c r="C88" s="476"/>
      <c r="D88" s="142">
        <v>6.6666666666666664E-4</v>
      </c>
      <c r="E88" s="327">
        <v>5.5555555555555552E-2</v>
      </c>
      <c r="F88" s="142">
        <v>3.1111111111111109E-3</v>
      </c>
      <c r="G88" s="327">
        <v>0.33777777777777784</v>
      </c>
      <c r="H88" s="327">
        <v>4.3722222222222218E-2</v>
      </c>
      <c r="I88" s="142">
        <v>5.5555555555555558E-5</v>
      </c>
      <c r="J88" s="327">
        <v>77.848888888888879</v>
      </c>
      <c r="K88" s="142">
        <v>1.1111111111111112E-4</v>
      </c>
      <c r="L88" s="142">
        <v>5.5555555555555538E-5</v>
      </c>
      <c r="M88" s="142">
        <v>2.8888888888888892E-3</v>
      </c>
      <c r="N88" s="327">
        <v>1.3500000000000002E-2</v>
      </c>
      <c r="O88" s="327">
        <v>0.55361111111111116</v>
      </c>
      <c r="P88" s="327">
        <v>13.230611111111113</v>
      </c>
      <c r="Q88" s="142">
        <v>1.3833333333333333E-2</v>
      </c>
      <c r="R88" s="327">
        <v>22.077388888888887</v>
      </c>
      <c r="S88" s="327">
        <v>3.5888888888888887E-2</v>
      </c>
      <c r="T88" s="142">
        <v>2.3444444444444441E-2</v>
      </c>
      <c r="U88" s="328">
        <v>134.2101111111111</v>
      </c>
      <c r="V88" s="142">
        <v>8.7222222222222215E-3</v>
      </c>
      <c r="W88" s="327">
        <v>0.87349999999999994</v>
      </c>
      <c r="X88" s="142">
        <v>-1E-3</v>
      </c>
      <c r="Y88" s="327">
        <v>53.217333333333336</v>
      </c>
      <c r="Z88" s="142">
        <v>5.3888888888888884E-3</v>
      </c>
      <c r="AA88" s="142">
        <v>1.5222222222222224E-2</v>
      </c>
      <c r="AB88" s="327">
        <v>5.4024999999999999</v>
      </c>
      <c r="AC88" s="327">
        <v>0.38716666666666671</v>
      </c>
      <c r="AD88" s="142">
        <v>7.222222222222223E-4</v>
      </c>
      <c r="AE88" s="142">
        <v>5.333333333333334E-3</v>
      </c>
      <c r="AF88" s="328">
        <v>3.8444444444444441E-2</v>
      </c>
    </row>
    <row r="89" spans="1:32" customFormat="1" ht="14.5" x14ac:dyDescent="0.35">
      <c r="A89" s="476" t="s">
        <v>742</v>
      </c>
      <c r="B89" s="476"/>
      <c r="C89" s="476"/>
      <c r="D89" s="142" t="s">
        <v>736</v>
      </c>
      <c r="E89" s="327" t="s">
        <v>737</v>
      </c>
      <c r="F89" s="142" t="s">
        <v>736</v>
      </c>
      <c r="G89" s="327" t="s">
        <v>737</v>
      </c>
      <c r="H89" s="327" t="s">
        <v>737</v>
      </c>
      <c r="I89" s="142" t="s">
        <v>736</v>
      </c>
      <c r="J89" s="327" t="s">
        <v>737</v>
      </c>
      <c r="K89" s="142" t="s">
        <v>736</v>
      </c>
      <c r="L89" s="142" t="s">
        <v>736</v>
      </c>
      <c r="M89" s="142" t="s">
        <v>736</v>
      </c>
      <c r="N89" s="327" t="s">
        <v>737</v>
      </c>
      <c r="O89" s="327" t="s">
        <v>737</v>
      </c>
      <c r="P89" s="327" t="s">
        <v>737</v>
      </c>
      <c r="Q89" s="142" t="s">
        <v>736</v>
      </c>
      <c r="R89" s="327" t="s">
        <v>737</v>
      </c>
      <c r="S89" s="327" t="s">
        <v>737</v>
      </c>
      <c r="T89" s="142" t="s">
        <v>737</v>
      </c>
      <c r="U89" s="328" t="s">
        <v>738</v>
      </c>
      <c r="V89" s="142" t="s">
        <v>736</v>
      </c>
      <c r="W89" s="327" t="s">
        <v>737</v>
      </c>
      <c r="X89" s="142" t="s">
        <v>736</v>
      </c>
      <c r="Y89" s="327" t="s">
        <v>737</v>
      </c>
      <c r="Z89" s="142" t="s">
        <v>736</v>
      </c>
      <c r="AA89" s="142" t="s">
        <v>737</v>
      </c>
      <c r="AB89" s="327" t="s">
        <v>737</v>
      </c>
      <c r="AC89" s="327" t="s">
        <v>737</v>
      </c>
      <c r="AD89" s="142" t="s">
        <v>736</v>
      </c>
      <c r="AE89" s="142" t="s">
        <v>736</v>
      </c>
      <c r="AF89" s="328" t="s">
        <v>736</v>
      </c>
    </row>
    <row r="90" spans="1:32" customFormat="1" ht="14.5" x14ac:dyDescent="0.35">
      <c r="A90" s="476" t="s">
        <v>743</v>
      </c>
      <c r="B90" s="476"/>
      <c r="C90" s="476"/>
      <c r="D90" s="142">
        <v>6.6666666666666664E-4</v>
      </c>
      <c r="E90" s="327">
        <v>0.17177777777777778</v>
      </c>
      <c r="F90" s="142">
        <v>3.7222222222222223E-3</v>
      </c>
      <c r="G90" s="327">
        <v>0.33411111111111108</v>
      </c>
      <c r="H90" s="327">
        <v>4.6388888888888889E-2</v>
      </c>
      <c r="I90" s="142">
        <v>5.5555555555555558E-5</v>
      </c>
      <c r="J90" s="327">
        <v>77.954666666666668</v>
      </c>
      <c r="K90" s="142">
        <v>5.5555555555555558E-5</v>
      </c>
      <c r="L90" s="142">
        <v>4.4444444444444436E-4</v>
      </c>
      <c r="M90" s="142">
        <v>2.5000000000000005E-3</v>
      </c>
      <c r="N90" s="327">
        <v>1.6833333333333336E-2</v>
      </c>
      <c r="O90" s="327">
        <v>0.11950000000000001</v>
      </c>
      <c r="P90" s="327">
        <v>13.112888888888889</v>
      </c>
      <c r="Q90" s="142">
        <v>1.3444444444444445E-2</v>
      </c>
      <c r="R90" s="327">
        <v>21.987555555555556</v>
      </c>
      <c r="S90" s="327">
        <v>5.5333333333333332E-2</v>
      </c>
      <c r="T90" s="142">
        <v>2.361111111111111E-2</v>
      </c>
      <c r="U90" s="328">
        <v>132.91550000000001</v>
      </c>
      <c r="V90" s="142">
        <v>9.555555555555555E-3</v>
      </c>
      <c r="W90" s="327">
        <v>1.0772222222222223</v>
      </c>
      <c r="X90" s="142">
        <v>5.5555555555555556E-4</v>
      </c>
      <c r="Y90" s="327">
        <v>52.559000000000005</v>
      </c>
      <c r="Z90" s="142">
        <v>5.9444444444444449E-3</v>
      </c>
      <c r="AA90" s="142">
        <v>1.4333333333333333E-2</v>
      </c>
      <c r="AB90" s="327">
        <v>5.4558333333333326</v>
      </c>
      <c r="AC90" s="327">
        <v>0.38850000000000001</v>
      </c>
      <c r="AD90" s="142">
        <v>5.2777777777777779E-3</v>
      </c>
      <c r="AE90" s="142">
        <v>5.7222222222222223E-3</v>
      </c>
      <c r="AF90" s="328">
        <v>2.9222222222222222E-2</v>
      </c>
    </row>
    <row r="91" spans="1:32" customFormat="1" ht="14.5" x14ac:dyDescent="0.35">
      <c r="A91" s="476" t="s">
        <v>744</v>
      </c>
      <c r="B91" s="476"/>
      <c r="C91" s="476"/>
      <c r="D91" s="142" t="s">
        <v>736</v>
      </c>
      <c r="E91" s="327" t="s">
        <v>737</v>
      </c>
      <c r="F91" s="142" t="s">
        <v>736</v>
      </c>
      <c r="G91" s="327" t="s">
        <v>737</v>
      </c>
      <c r="H91" s="327" t="s">
        <v>737</v>
      </c>
      <c r="I91" s="142" t="s">
        <v>736</v>
      </c>
      <c r="J91" s="327" t="s">
        <v>737</v>
      </c>
      <c r="K91" s="142" t="s">
        <v>736</v>
      </c>
      <c r="L91" s="142" t="s">
        <v>736</v>
      </c>
      <c r="M91" s="142" t="s">
        <v>736</v>
      </c>
      <c r="N91" s="327" t="s">
        <v>737</v>
      </c>
      <c r="O91" s="327" t="s">
        <v>737</v>
      </c>
      <c r="P91" s="327" t="s">
        <v>737</v>
      </c>
      <c r="Q91" s="142" t="s">
        <v>736</v>
      </c>
      <c r="R91" s="327" t="s">
        <v>737</v>
      </c>
      <c r="S91" s="327" t="s">
        <v>737</v>
      </c>
      <c r="T91" s="142" t="s">
        <v>737</v>
      </c>
      <c r="U91" s="328" t="s">
        <v>738</v>
      </c>
      <c r="V91" s="142" t="s">
        <v>736</v>
      </c>
      <c r="W91" s="327" t="s">
        <v>737</v>
      </c>
      <c r="X91" s="142" t="s">
        <v>736</v>
      </c>
      <c r="Y91" s="327" t="s">
        <v>737</v>
      </c>
      <c r="Z91" s="142" t="s">
        <v>736</v>
      </c>
      <c r="AA91" s="142" t="s">
        <v>737</v>
      </c>
      <c r="AB91" s="327" t="s">
        <v>737</v>
      </c>
      <c r="AC91" s="327" t="s">
        <v>737</v>
      </c>
      <c r="AD91" s="142" t="s">
        <v>736</v>
      </c>
      <c r="AE91" s="142" t="s">
        <v>736</v>
      </c>
      <c r="AF91" s="328" t="s">
        <v>736</v>
      </c>
    </row>
    <row r="92" spans="1:32" customFormat="1" ht="14.5" x14ac:dyDescent="0.35">
      <c r="A92" s="476" t="s">
        <v>745</v>
      </c>
      <c r="B92" s="476"/>
      <c r="C92" s="476"/>
      <c r="D92" s="142">
        <v>7.9500000000000001E-2</v>
      </c>
      <c r="E92" s="327">
        <v>313.76850000000002</v>
      </c>
      <c r="F92" s="142">
        <v>0.36924999999999997</v>
      </c>
      <c r="G92" s="327">
        <v>0.48100000000000004</v>
      </c>
      <c r="H92" s="327">
        <v>6.8510000000000009</v>
      </c>
      <c r="I92" s="142">
        <v>3.7499999999999999E-3</v>
      </c>
      <c r="J92" s="327">
        <v>639.96199999999999</v>
      </c>
      <c r="K92" s="142">
        <v>4.4249999999999998E-2</v>
      </c>
      <c r="L92" s="142">
        <v>7.5000000000000011E-2</v>
      </c>
      <c r="M92" s="142">
        <v>1.1232500000000001</v>
      </c>
      <c r="N92" s="327">
        <v>8.1677500000000016</v>
      </c>
      <c r="O92" s="327">
        <v>391.87025</v>
      </c>
      <c r="P92" s="327">
        <v>141.07974999999999</v>
      </c>
      <c r="Q92" s="142">
        <v>0.15575</v>
      </c>
      <c r="R92" s="327">
        <v>148.36349999999999</v>
      </c>
      <c r="S92" s="327">
        <v>16.324750000000002</v>
      </c>
      <c r="T92" s="142">
        <v>0.11324999999999999</v>
      </c>
      <c r="U92" s="327">
        <v>87.412999999999982</v>
      </c>
      <c r="V92" s="142">
        <v>1.17425</v>
      </c>
      <c r="W92" s="327">
        <v>553.70225000000005</v>
      </c>
      <c r="X92" s="142">
        <v>1.095</v>
      </c>
      <c r="Y92" s="327">
        <v>32.311250000000008</v>
      </c>
      <c r="Z92" s="142">
        <v>6.5250000000000002E-2</v>
      </c>
      <c r="AA92" s="142">
        <v>1.3749999999999998E-2</v>
      </c>
      <c r="AB92" s="327">
        <v>32.707250000000002</v>
      </c>
      <c r="AC92" s="327">
        <v>3.0992500000000001</v>
      </c>
      <c r="AD92" s="142">
        <v>17.640000000000004</v>
      </c>
      <c r="AE92" s="142">
        <v>0.4539999999999999</v>
      </c>
      <c r="AF92" s="327">
        <v>12.33625</v>
      </c>
    </row>
    <row r="93" spans="1:32" customFormat="1" ht="14.5" x14ac:dyDescent="0.35">
      <c r="A93" s="479" t="s">
        <v>746</v>
      </c>
      <c r="B93" s="479"/>
      <c r="C93" s="479"/>
      <c r="D93" s="329" t="s">
        <v>737</v>
      </c>
      <c r="E93" s="330" t="s">
        <v>737</v>
      </c>
      <c r="F93" s="329" t="s">
        <v>737</v>
      </c>
      <c r="G93" s="330" t="s">
        <v>737</v>
      </c>
      <c r="H93" s="330" t="s">
        <v>737</v>
      </c>
      <c r="I93" s="329" t="s">
        <v>736</v>
      </c>
      <c r="J93" s="330" t="s">
        <v>737</v>
      </c>
      <c r="K93" s="329" t="s">
        <v>736</v>
      </c>
      <c r="L93" s="329" t="s">
        <v>737</v>
      </c>
      <c r="M93" s="329" t="s">
        <v>737</v>
      </c>
      <c r="N93" s="330" t="s">
        <v>737</v>
      </c>
      <c r="O93" s="330" t="s">
        <v>737</v>
      </c>
      <c r="P93" s="330" t="s">
        <v>737</v>
      </c>
      <c r="Q93" s="329" t="s">
        <v>736</v>
      </c>
      <c r="R93" s="330" t="s">
        <v>737</v>
      </c>
      <c r="S93" s="330" t="s">
        <v>737</v>
      </c>
      <c r="T93" s="329" t="s">
        <v>737</v>
      </c>
      <c r="U93" s="330" t="s">
        <v>737</v>
      </c>
      <c r="V93" s="329" t="s">
        <v>737</v>
      </c>
      <c r="W93" s="330" t="s">
        <v>737</v>
      </c>
      <c r="X93" s="329" t="s">
        <v>737</v>
      </c>
      <c r="Y93" s="330" t="s">
        <v>737</v>
      </c>
      <c r="Z93" s="329" t="s">
        <v>736</v>
      </c>
      <c r="AA93" s="329" t="s">
        <v>736</v>
      </c>
      <c r="AB93" s="330" t="s">
        <v>737</v>
      </c>
      <c r="AC93" s="330" t="s">
        <v>737</v>
      </c>
      <c r="AD93" s="329" t="s">
        <v>737</v>
      </c>
      <c r="AE93" s="329" t="s">
        <v>737</v>
      </c>
      <c r="AF93" s="330" t="s">
        <v>737</v>
      </c>
    </row>
    <row r="94" spans="1:32" customFormat="1" ht="14.5" x14ac:dyDescent="0.35">
      <c r="A94" s="476" t="s">
        <v>747</v>
      </c>
      <c r="B94" s="476"/>
      <c r="C94" s="476"/>
      <c r="D94" s="142">
        <v>3.8888888888888887E-4</v>
      </c>
      <c r="E94" s="327">
        <v>4.1611111111111106E-2</v>
      </c>
      <c r="F94" s="142">
        <v>8.9444444444444441E-3</v>
      </c>
      <c r="G94" s="327">
        <v>0.10716666666666669</v>
      </c>
      <c r="H94" s="327">
        <v>0.40483333333333338</v>
      </c>
      <c r="I94" s="142">
        <v>0</v>
      </c>
      <c r="J94" s="327">
        <v>391.36899999999997</v>
      </c>
      <c r="K94" s="142">
        <v>4.4444444444444447E-4</v>
      </c>
      <c r="L94" s="142">
        <v>1.2222222222222222E-3</v>
      </c>
      <c r="M94" s="142">
        <v>6.6666666666666664E-4</v>
      </c>
      <c r="N94" s="327">
        <v>8.2222222222222228E-3</v>
      </c>
      <c r="O94" s="327">
        <v>5.222222222222221E-3</v>
      </c>
      <c r="P94" s="327">
        <v>12.872722222222222</v>
      </c>
      <c r="Q94" s="142">
        <v>1.5333333333333332E-2</v>
      </c>
      <c r="R94" s="327">
        <v>107.12583333333335</v>
      </c>
      <c r="S94" s="327">
        <v>3.3333333333333338E-4</v>
      </c>
      <c r="T94" s="142">
        <v>8.9444444444444441E-3</v>
      </c>
      <c r="U94" s="328">
        <v>171.02727777777778</v>
      </c>
      <c r="V94" s="142">
        <v>4.1666666666666666E-3</v>
      </c>
      <c r="W94" s="327">
        <v>1.0934444444444444</v>
      </c>
      <c r="X94" s="142">
        <v>5.000000000000001E-3</v>
      </c>
      <c r="Y94" s="327">
        <v>76.533666666666676</v>
      </c>
      <c r="Z94" s="142">
        <v>4.611111111111111E-3</v>
      </c>
      <c r="AA94" s="142">
        <v>8.5555555555555558E-3</v>
      </c>
      <c r="AB94" s="327">
        <v>17.246166666666667</v>
      </c>
      <c r="AC94" s="327">
        <v>1.301722222222222</v>
      </c>
      <c r="AD94" s="142">
        <v>-1.1111111111111112E-4</v>
      </c>
      <c r="AE94" s="142">
        <v>1.1666666666666668E-3</v>
      </c>
      <c r="AF94" s="327">
        <v>1.9722222222222224E-2</v>
      </c>
    </row>
    <row r="95" spans="1:32" customFormat="1" ht="14.5" x14ac:dyDescent="0.35">
      <c r="A95" s="479" t="s">
        <v>748</v>
      </c>
      <c r="B95" s="479"/>
      <c r="C95" s="479"/>
      <c r="D95" s="329" t="s">
        <v>736</v>
      </c>
      <c r="E95" s="330" t="s">
        <v>736</v>
      </c>
      <c r="F95" s="329" t="s">
        <v>736</v>
      </c>
      <c r="G95" s="330" t="s">
        <v>737</v>
      </c>
      <c r="H95" s="330" t="s">
        <v>737</v>
      </c>
      <c r="I95" s="329" t="s">
        <v>736</v>
      </c>
      <c r="J95" s="330" t="s">
        <v>737</v>
      </c>
      <c r="K95" s="329" t="s">
        <v>736</v>
      </c>
      <c r="L95" s="329" t="s">
        <v>736</v>
      </c>
      <c r="M95" s="329" t="s">
        <v>736</v>
      </c>
      <c r="N95" s="330" t="s">
        <v>736</v>
      </c>
      <c r="O95" s="330" t="s">
        <v>736</v>
      </c>
      <c r="P95" s="330" t="s">
        <v>737</v>
      </c>
      <c r="Q95" s="329" t="s">
        <v>736</v>
      </c>
      <c r="R95" s="330" t="s">
        <v>737</v>
      </c>
      <c r="S95" s="330" t="s">
        <v>736</v>
      </c>
      <c r="T95" s="329" t="s">
        <v>737</v>
      </c>
      <c r="U95" s="331" t="s">
        <v>738</v>
      </c>
      <c r="V95" s="329" t="s">
        <v>736</v>
      </c>
      <c r="W95" s="330" t="s">
        <v>737</v>
      </c>
      <c r="X95" s="329" t="s">
        <v>736</v>
      </c>
      <c r="Y95" s="330" t="s">
        <v>737</v>
      </c>
      <c r="Z95" s="329" t="s">
        <v>736</v>
      </c>
      <c r="AA95" s="329" t="s">
        <v>736</v>
      </c>
      <c r="AB95" s="330" t="s">
        <v>737</v>
      </c>
      <c r="AC95" s="330" t="s">
        <v>737</v>
      </c>
      <c r="AD95" s="329" t="s">
        <v>736</v>
      </c>
      <c r="AE95" s="329" t="s">
        <v>736</v>
      </c>
      <c r="AF95" s="330" t="s">
        <v>737</v>
      </c>
    </row>
    <row r="96" spans="1:32" customFormat="1" ht="14.5" x14ac:dyDescent="0.35">
      <c r="A96" s="476" t="s">
        <v>749</v>
      </c>
      <c r="B96" s="476"/>
      <c r="C96" s="476"/>
      <c r="D96" s="142">
        <v>1.6666666666666669E-4</v>
      </c>
      <c r="E96" s="327">
        <v>4.3388888888888894E-2</v>
      </c>
      <c r="F96" s="142">
        <v>1.1333333333333334E-2</v>
      </c>
      <c r="G96" s="327">
        <v>9.9944444444444461E-2</v>
      </c>
      <c r="H96" s="327">
        <v>0.17149999999999999</v>
      </c>
      <c r="I96" s="142">
        <v>0</v>
      </c>
      <c r="J96" s="327">
        <v>89.495444444444431</v>
      </c>
      <c r="K96" s="142">
        <v>2.7777777777777778E-4</v>
      </c>
      <c r="L96" s="142">
        <v>2.666666666666667E-3</v>
      </c>
      <c r="M96" s="142">
        <v>9.4444444444444448E-4</v>
      </c>
      <c r="N96" s="327">
        <v>3.1055555555555555E-2</v>
      </c>
      <c r="O96" s="327">
        <v>0.61311111111111116</v>
      </c>
      <c r="P96" s="327">
        <v>18.8645</v>
      </c>
      <c r="Q96" s="142">
        <v>1.977777777777778E-2</v>
      </c>
      <c r="R96" s="327">
        <v>62.802222222222227</v>
      </c>
      <c r="S96" s="327">
        <v>0.57227777777777777</v>
      </c>
      <c r="T96" s="142">
        <v>3.7222222222222218E-3</v>
      </c>
      <c r="U96" s="328">
        <v>297.65666666666664</v>
      </c>
      <c r="V96" s="142">
        <v>1.588888888888889E-2</v>
      </c>
      <c r="W96" s="327">
        <v>0.57477777777777772</v>
      </c>
      <c r="X96" s="142">
        <v>6.1666666666666658E-3</v>
      </c>
      <c r="Y96" s="327">
        <v>84.694722222222225</v>
      </c>
      <c r="Z96" s="142">
        <v>3.944444444444444E-3</v>
      </c>
      <c r="AA96" s="142">
        <v>5.4444444444444445E-3</v>
      </c>
      <c r="AB96" s="327">
        <v>3.6862777777777778</v>
      </c>
      <c r="AC96" s="327">
        <v>0.44649999999999995</v>
      </c>
      <c r="AD96" s="142">
        <v>6.1111111111111099E-4</v>
      </c>
      <c r="AE96" s="142">
        <v>1.1666666666666668E-3</v>
      </c>
      <c r="AF96" s="327">
        <v>1.0333333333333333E-2</v>
      </c>
    </row>
    <row r="97" spans="1:32" customFormat="1" ht="14.5" x14ac:dyDescent="0.35">
      <c r="A97" s="479" t="s">
        <v>750</v>
      </c>
      <c r="B97" s="479"/>
      <c r="C97" s="479"/>
      <c r="D97" s="329" t="s">
        <v>736</v>
      </c>
      <c r="E97" s="330" t="s">
        <v>736</v>
      </c>
      <c r="F97" s="329" t="s">
        <v>736</v>
      </c>
      <c r="G97" s="330" t="s">
        <v>737</v>
      </c>
      <c r="H97" s="330" t="s">
        <v>737</v>
      </c>
      <c r="I97" s="329" t="s">
        <v>736</v>
      </c>
      <c r="J97" s="330" t="s">
        <v>737</v>
      </c>
      <c r="K97" s="329" t="s">
        <v>736</v>
      </c>
      <c r="L97" s="329" t="s">
        <v>736</v>
      </c>
      <c r="M97" s="329" t="s">
        <v>736</v>
      </c>
      <c r="N97" s="330" t="s">
        <v>737</v>
      </c>
      <c r="O97" s="330" t="s">
        <v>737</v>
      </c>
      <c r="P97" s="330" t="s">
        <v>737</v>
      </c>
      <c r="Q97" s="329" t="s">
        <v>737</v>
      </c>
      <c r="R97" s="330" t="s">
        <v>737</v>
      </c>
      <c r="S97" s="330" t="s">
        <v>737</v>
      </c>
      <c r="T97" s="329" t="s">
        <v>736</v>
      </c>
      <c r="U97" s="331" t="s">
        <v>738</v>
      </c>
      <c r="V97" s="329" t="s">
        <v>736</v>
      </c>
      <c r="W97" s="330" t="s">
        <v>737</v>
      </c>
      <c r="X97" s="329" t="s">
        <v>736</v>
      </c>
      <c r="Y97" s="330" t="s">
        <v>737</v>
      </c>
      <c r="Z97" s="329" t="s">
        <v>736</v>
      </c>
      <c r="AA97" s="329" t="s">
        <v>736</v>
      </c>
      <c r="AB97" s="330" t="s">
        <v>737</v>
      </c>
      <c r="AC97" s="330" t="s">
        <v>737</v>
      </c>
      <c r="AD97" s="329" t="s">
        <v>736</v>
      </c>
      <c r="AE97" s="329" t="s">
        <v>736</v>
      </c>
      <c r="AF97" s="330" t="s">
        <v>737</v>
      </c>
    </row>
    <row r="98" spans="1:32" customFormat="1" ht="14.5" x14ac:dyDescent="0.35">
      <c r="A98" s="476" t="s">
        <v>751</v>
      </c>
      <c r="B98" s="476"/>
      <c r="C98" s="476"/>
      <c r="D98" s="142">
        <v>6.6666666666666675E-4</v>
      </c>
      <c r="E98" s="327">
        <v>2.6666666666666665E-2</v>
      </c>
      <c r="F98" s="142">
        <v>1.4E-2</v>
      </c>
      <c r="G98" s="327">
        <v>7.1444444444444435E-2</v>
      </c>
      <c r="H98" s="327">
        <v>5.2222222222222225E-2</v>
      </c>
      <c r="I98" s="142">
        <v>-1.1111111111111112E-4</v>
      </c>
      <c r="J98" s="327">
        <v>36.704333333333338</v>
      </c>
      <c r="K98" s="142">
        <v>4.4444444444444447E-4</v>
      </c>
      <c r="L98" s="142">
        <v>2.2222222222222222E-3</v>
      </c>
      <c r="M98" s="142">
        <v>1E-3</v>
      </c>
      <c r="N98" s="327">
        <v>3.1111111111111109E-3</v>
      </c>
      <c r="O98" s="327">
        <v>1.3222222222222224E-2</v>
      </c>
      <c r="P98" s="327">
        <v>2.3015555555555549</v>
      </c>
      <c r="Q98" s="142">
        <v>2.1000000000000001E-2</v>
      </c>
      <c r="R98" s="327">
        <v>11.864777777777777</v>
      </c>
      <c r="S98" s="327">
        <v>5.4444444444444445E-3</v>
      </c>
      <c r="T98" s="142">
        <v>5.1111111111111105E-3</v>
      </c>
      <c r="U98" s="327">
        <v>22.260222222222222</v>
      </c>
      <c r="V98" s="142">
        <v>5.4444444444444445E-3</v>
      </c>
      <c r="W98" s="327">
        <v>3.8333333333333337E-2</v>
      </c>
      <c r="X98" s="142">
        <v>7.8888888888888897E-3</v>
      </c>
      <c r="Y98" s="327">
        <v>28.468888888888888</v>
      </c>
      <c r="Z98" s="142">
        <v>8.6666666666666663E-3</v>
      </c>
      <c r="AA98" s="142">
        <v>1.1333333333333334E-2</v>
      </c>
      <c r="AB98" s="327">
        <v>1.360111111111111</v>
      </c>
      <c r="AC98" s="327">
        <v>0.31677777777777777</v>
      </c>
      <c r="AD98" s="142">
        <v>4.4444444444444447E-4</v>
      </c>
      <c r="AE98" s="142">
        <v>1.7777777777777774E-3</v>
      </c>
      <c r="AF98" s="328">
        <v>1.2777777777777777E-2</v>
      </c>
    </row>
    <row r="99" spans="1:32" customFormat="1" ht="14.5" x14ac:dyDescent="0.35">
      <c r="A99" s="479" t="s">
        <v>752</v>
      </c>
      <c r="B99" s="479"/>
      <c r="C99" s="479"/>
      <c r="D99" s="148" t="s">
        <v>736</v>
      </c>
      <c r="E99" s="332" t="s">
        <v>736</v>
      </c>
      <c r="F99" s="148" t="s">
        <v>736</v>
      </c>
      <c r="G99" s="332" t="s">
        <v>737</v>
      </c>
      <c r="H99" s="332" t="s">
        <v>737</v>
      </c>
      <c r="I99" s="148" t="s">
        <v>736</v>
      </c>
      <c r="J99" s="332" t="s">
        <v>737</v>
      </c>
      <c r="K99" s="148" t="s">
        <v>736</v>
      </c>
      <c r="L99" s="148" t="s">
        <v>736</v>
      </c>
      <c r="M99" s="148" t="s">
        <v>736</v>
      </c>
      <c r="N99" s="332" t="s">
        <v>736</v>
      </c>
      <c r="O99" s="332" t="s">
        <v>736</v>
      </c>
      <c r="P99" s="332" t="s">
        <v>737</v>
      </c>
      <c r="Q99" s="148" t="s">
        <v>736</v>
      </c>
      <c r="R99" s="332" t="s">
        <v>737</v>
      </c>
      <c r="S99" s="332" t="s">
        <v>736</v>
      </c>
      <c r="T99" s="148" t="s">
        <v>736</v>
      </c>
      <c r="U99" s="332" t="s">
        <v>737</v>
      </c>
      <c r="V99" s="148" t="s">
        <v>736</v>
      </c>
      <c r="W99" s="332" t="s">
        <v>736</v>
      </c>
      <c r="X99" s="148" t="s">
        <v>736</v>
      </c>
      <c r="Y99" s="332" t="s">
        <v>737</v>
      </c>
      <c r="Z99" s="148" t="s">
        <v>736</v>
      </c>
      <c r="AA99" s="148" t="s">
        <v>736</v>
      </c>
      <c r="AB99" s="332" t="s">
        <v>737</v>
      </c>
      <c r="AC99" s="332" t="s">
        <v>737</v>
      </c>
      <c r="AD99" s="148" t="s">
        <v>736</v>
      </c>
      <c r="AE99" s="148" t="s">
        <v>736</v>
      </c>
      <c r="AF99" s="162" t="s">
        <v>736</v>
      </c>
    </row>
    <row r="100" spans="1:32" customFormat="1" ht="14.5" x14ac:dyDescent="0.35">
      <c r="A100" s="136"/>
      <c r="E100" s="333"/>
      <c r="G100" s="333"/>
      <c r="H100" s="333"/>
      <c r="J100" s="333"/>
      <c r="N100" s="333"/>
      <c r="O100" s="333"/>
      <c r="P100" s="333"/>
      <c r="R100" s="333"/>
      <c r="S100" s="333"/>
      <c r="U100" s="333"/>
      <c r="W100" s="333"/>
      <c r="Y100" s="333"/>
      <c r="AB100" s="333"/>
      <c r="AC100" s="333"/>
      <c r="AF100" s="334"/>
    </row>
    <row r="101" spans="1:32" customFormat="1" ht="14.5" x14ac:dyDescent="0.35">
      <c r="A101" s="136"/>
      <c r="B101" s="136"/>
      <c r="C101" s="136"/>
      <c r="D101" s="136"/>
      <c r="E101" s="334"/>
      <c r="F101" s="136"/>
      <c r="G101" s="334"/>
      <c r="H101" s="334"/>
      <c r="I101" s="136"/>
      <c r="J101" s="334"/>
      <c r="K101" s="136"/>
      <c r="L101" s="136"/>
      <c r="M101" s="136"/>
      <c r="N101" s="334"/>
      <c r="O101" s="334"/>
      <c r="P101" s="334"/>
      <c r="Q101" s="136"/>
      <c r="R101" s="334"/>
      <c r="S101" s="334"/>
      <c r="T101" s="136"/>
      <c r="U101" s="334"/>
      <c r="V101" s="136"/>
      <c r="W101" s="334"/>
      <c r="X101" s="136"/>
      <c r="Y101" s="334"/>
      <c r="Z101" s="136"/>
      <c r="AA101" s="136"/>
      <c r="AB101" s="334"/>
      <c r="AC101" s="334"/>
      <c r="AD101" s="136"/>
      <c r="AE101" s="136"/>
      <c r="AF101" s="334"/>
    </row>
    <row r="102" spans="1:32" customFormat="1" ht="14.5" x14ac:dyDescent="0.35">
      <c r="A102" s="476" t="s">
        <v>753</v>
      </c>
      <c r="B102" s="476"/>
      <c r="C102" s="476"/>
      <c r="D102" s="142">
        <f>MIN(D84,D88,D94,D96,D98)</f>
        <v>1.6666666666666669E-4</v>
      </c>
      <c r="E102" s="327">
        <f t="shared" ref="E102:AF102" si="0">MIN(E84,E88,E94,E96,E98)</f>
        <v>2.6666666666666665E-2</v>
      </c>
      <c r="F102" s="142">
        <f t="shared" si="0"/>
        <v>3.1111111111111109E-3</v>
      </c>
      <c r="G102" s="327">
        <f t="shared" si="0"/>
        <v>7.1444444444444435E-2</v>
      </c>
      <c r="H102" s="327">
        <f t="shared" si="0"/>
        <v>4.3722222222222218E-2</v>
      </c>
      <c r="I102" s="142">
        <f t="shared" si="0"/>
        <v>-2.2222222222222223E-4</v>
      </c>
      <c r="J102" s="327">
        <f t="shared" si="0"/>
        <v>27.719666666666669</v>
      </c>
      <c r="K102" s="142">
        <f t="shared" si="0"/>
        <v>1.1111111111111112E-4</v>
      </c>
      <c r="L102" s="142">
        <f t="shared" si="0"/>
        <v>0</v>
      </c>
      <c r="M102" s="142">
        <f t="shared" si="0"/>
        <v>2.2222222222222223E-4</v>
      </c>
      <c r="N102" s="327">
        <f t="shared" si="0"/>
        <v>3.1111111111111109E-3</v>
      </c>
      <c r="O102" s="327">
        <f t="shared" si="0"/>
        <v>5.222222222222221E-3</v>
      </c>
      <c r="P102" s="327">
        <f t="shared" si="0"/>
        <v>2.3015555555555549</v>
      </c>
      <c r="Q102" s="142">
        <f t="shared" si="0"/>
        <v>5.4444444444444445E-3</v>
      </c>
      <c r="R102" s="327">
        <f t="shared" si="0"/>
        <v>11.864777777777777</v>
      </c>
      <c r="S102" s="327">
        <f t="shared" si="0"/>
        <v>3.3333333333333338E-4</v>
      </c>
      <c r="T102" s="142">
        <f t="shared" si="0"/>
        <v>3.7222222222222218E-3</v>
      </c>
      <c r="U102" s="327">
        <f t="shared" si="0"/>
        <v>22.260222222222222</v>
      </c>
      <c r="V102" s="142">
        <f t="shared" si="0"/>
        <v>3.0000000000000005E-3</v>
      </c>
      <c r="W102" s="327">
        <f t="shared" si="0"/>
        <v>3.8333333333333337E-2</v>
      </c>
      <c r="X102" s="142">
        <f t="shared" si="0"/>
        <v>-1E-3</v>
      </c>
      <c r="Y102" s="327">
        <f t="shared" si="0"/>
        <v>28.468888888888888</v>
      </c>
      <c r="Z102" s="142">
        <f t="shared" si="0"/>
        <v>1.8888888888888887E-3</v>
      </c>
      <c r="AA102" s="142">
        <f t="shared" si="0"/>
        <v>5.4444444444444445E-3</v>
      </c>
      <c r="AB102" s="327">
        <f t="shared" si="0"/>
        <v>1.360111111111111</v>
      </c>
      <c r="AC102" s="327">
        <f t="shared" si="0"/>
        <v>0.21199999999999999</v>
      </c>
      <c r="AD102" s="142">
        <f t="shared" si="0"/>
        <v>-1.1111111111111112E-4</v>
      </c>
      <c r="AE102" s="142">
        <f t="shared" si="0"/>
        <v>1.1666666666666668E-3</v>
      </c>
      <c r="AF102" s="327">
        <f t="shared" si="0"/>
        <v>1.0333333333333333E-2</v>
      </c>
    </row>
    <row r="103" spans="1:32" customFormat="1" ht="14.5" x14ac:dyDescent="0.35">
      <c r="A103" s="476" t="s">
        <v>754</v>
      </c>
      <c r="B103" s="476"/>
      <c r="C103" s="476"/>
      <c r="D103" s="142">
        <f>MAX(D84,D88,D94,D96,D98)</f>
        <v>6.6666666666666675E-4</v>
      </c>
      <c r="E103" s="327">
        <f t="shared" ref="E103:AF103" si="1">MAX(E84,E88,E94,E96,E98)</f>
        <v>7.2222222222222229E-2</v>
      </c>
      <c r="F103" s="142">
        <f t="shared" si="1"/>
        <v>1.4E-2</v>
      </c>
      <c r="G103" s="327">
        <f t="shared" si="1"/>
        <v>0.47099999999999997</v>
      </c>
      <c r="H103" s="327">
        <f t="shared" si="1"/>
        <v>0.40483333333333338</v>
      </c>
      <c r="I103" s="142">
        <f t="shared" si="1"/>
        <v>5.5555555555555558E-5</v>
      </c>
      <c r="J103" s="327">
        <f t="shared" si="1"/>
        <v>391.36899999999997</v>
      </c>
      <c r="K103" s="142">
        <f t="shared" si="1"/>
        <v>1.4444444444444444E-3</v>
      </c>
      <c r="L103" s="142">
        <f t="shared" si="1"/>
        <v>2.666666666666667E-3</v>
      </c>
      <c r="M103" s="142">
        <f t="shared" si="1"/>
        <v>2.8888888888888892E-3</v>
      </c>
      <c r="N103" s="327">
        <f t="shared" si="1"/>
        <v>3.1055555555555555E-2</v>
      </c>
      <c r="O103" s="327">
        <f t="shared" si="1"/>
        <v>0.61311111111111116</v>
      </c>
      <c r="P103" s="327">
        <f t="shared" si="1"/>
        <v>18.8645</v>
      </c>
      <c r="Q103" s="142">
        <f t="shared" si="1"/>
        <v>2.1000000000000001E-2</v>
      </c>
      <c r="R103" s="327">
        <f t="shared" si="1"/>
        <v>107.12583333333335</v>
      </c>
      <c r="S103" s="327">
        <f t="shared" si="1"/>
        <v>0.57227777777777777</v>
      </c>
      <c r="T103" s="142">
        <f t="shared" si="1"/>
        <v>2.3444444444444441E-2</v>
      </c>
      <c r="U103" s="327">
        <f t="shared" si="1"/>
        <v>297.65666666666664</v>
      </c>
      <c r="V103" s="142">
        <f t="shared" si="1"/>
        <v>1.588888888888889E-2</v>
      </c>
      <c r="W103" s="327">
        <f t="shared" si="1"/>
        <v>1.0934444444444444</v>
      </c>
      <c r="X103" s="142">
        <f t="shared" si="1"/>
        <v>7.8888888888888897E-3</v>
      </c>
      <c r="Y103" s="327">
        <f t="shared" si="1"/>
        <v>84.694722222222225</v>
      </c>
      <c r="Z103" s="142">
        <f t="shared" si="1"/>
        <v>8.6666666666666663E-3</v>
      </c>
      <c r="AA103" s="142">
        <f t="shared" si="1"/>
        <v>2.4222222222222221E-2</v>
      </c>
      <c r="AB103" s="327">
        <f t="shared" si="1"/>
        <v>17.246166666666667</v>
      </c>
      <c r="AC103" s="327">
        <f t="shared" si="1"/>
        <v>1.301722222222222</v>
      </c>
      <c r="AD103" s="142">
        <f t="shared" si="1"/>
        <v>7.222222222222223E-4</v>
      </c>
      <c r="AE103" s="142">
        <f t="shared" si="1"/>
        <v>5.333333333333334E-3</v>
      </c>
      <c r="AF103" s="327">
        <f t="shared" si="1"/>
        <v>7.9222222222222236E-2</v>
      </c>
    </row>
    <row r="104" spans="1:32" customFormat="1" ht="14.5" x14ac:dyDescent="0.35">
      <c r="A104" s="476" t="s">
        <v>755</v>
      </c>
      <c r="B104" s="476"/>
      <c r="C104" s="476"/>
      <c r="D104" s="142">
        <f>D103-D102</f>
        <v>5.0000000000000001E-4</v>
      </c>
      <c r="E104" s="327">
        <f t="shared" ref="E104:AF104" si="2">E103-E102</f>
        <v>4.5555555555555564E-2</v>
      </c>
      <c r="F104" s="142">
        <f t="shared" si="2"/>
        <v>1.0888888888888889E-2</v>
      </c>
      <c r="G104" s="327">
        <f t="shared" si="2"/>
        <v>0.39955555555555555</v>
      </c>
      <c r="H104" s="327">
        <f t="shared" si="2"/>
        <v>0.36111111111111116</v>
      </c>
      <c r="I104" s="142">
        <f t="shared" si="2"/>
        <v>2.7777777777777778E-4</v>
      </c>
      <c r="J104" s="327">
        <f t="shared" si="2"/>
        <v>363.64933333333329</v>
      </c>
      <c r="K104" s="142">
        <f t="shared" si="2"/>
        <v>1.3333333333333333E-3</v>
      </c>
      <c r="L104" s="142">
        <f t="shared" si="2"/>
        <v>2.666666666666667E-3</v>
      </c>
      <c r="M104" s="142">
        <f t="shared" si="2"/>
        <v>2.666666666666667E-3</v>
      </c>
      <c r="N104" s="327">
        <f t="shared" si="2"/>
        <v>2.7944444444444445E-2</v>
      </c>
      <c r="O104" s="327">
        <f t="shared" si="2"/>
        <v>0.60788888888888892</v>
      </c>
      <c r="P104" s="327">
        <f t="shared" si="2"/>
        <v>16.562944444444444</v>
      </c>
      <c r="Q104" s="142">
        <f t="shared" si="2"/>
        <v>1.5555555555555557E-2</v>
      </c>
      <c r="R104" s="327">
        <f t="shared" si="2"/>
        <v>95.261055555555572</v>
      </c>
      <c r="S104" s="327">
        <f t="shared" si="2"/>
        <v>0.57194444444444448</v>
      </c>
      <c r="T104" s="142">
        <f t="shared" si="2"/>
        <v>1.9722222222222221E-2</v>
      </c>
      <c r="U104" s="327">
        <f t="shared" si="2"/>
        <v>275.3964444444444</v>
      </c>
      <c r="V104" s="142">
        <f t="shared" si="2"/>
        <v>1.2888888888888889E-2</v>
      </c>
      <c r="W104" s="327">
        <f t="shared" si="2"/>
        <v>1.0551111111111111</v>
      </c>
      <c r="X104" s="142">
        <f t="shared" si="2"/>
        <v>8.8888888888888906E-3</v>
      </c>
      <c r="Y104" s="327">
        <f t="shared" si="2"/>
        <v>56.225833333333341</v>
      </c>
      <c r="Z104" s="142">
        <f t="shared" si="2"/>
        <v>6.7777777777777775E-3</v>
      </c>
      <c r="AA104" s="142">
        <f t="shared" si="2"/>
        <v>1.8777777777777775E-2</v>
      </c>
      <c r="AB104" s="327">
        <f t="shared" si="2"/>
        <v>15.886055555555556</v>
      </c>
      <c r="AC104" s="327">
        <f t="shared" si="2"/>
        <v>1.089722222222222</v>
      </c>
      <c r="AD104" s="142">
        <f t="shared" si="2"/>
        <v>8.3333333333333339E-4</v>
      </c>
      <c r="AE104" s="142">
        <f t="shared" si="2"/>
        <v>4.1666666666666675E-3</v>
      </c>
      <c r="AF104" s="327">
        <f t="shared" si="2"/>
        <v>6.8888888888888902E-2</v>
      </c>
    </row>
    <row r="105" spans="1:32" customFormat="1" ht="14.5" x14ac:dyDescent="0.35">
      <c r="A105" s="476" t="s">
        <v>269</v>
      </c>
      <c r="B105" s="476"/>
      <c r="C105" s="476"/>
      <c r="D105" s="142">
        <f>AVERAGE(D84,D88,D94,D96,D98)</f>
        <v>4.4444444444444452E-4</v>
      </c>
      <c r="E105" s="327">
        <f t="shared" ref="E105:AF105" si="3">AVERAGE(E84,E88,E94,E96,E98)</f>
        <v>4.7888888888888884E-2</v>
      </c>
      <c r="F105" s="142">
        <f t="shared" si="3"/>
        <v>8.8999999999999999E-3</v>
      </c>
      <c r="G105" s="327">
        <f t="shared" si="3"/>
        <v>0.21746666666666664</v>
      </c>
      <c r="H105" s="327">
        <f t="shared" si="3"/>
        <v>0.14745555555555553</v>
      </c>
      <c r="I105" s="142">
        <f t="shared" si="3"/>
        <v>-5.5555555555555565E-5</v>
      </c>
      <c r="J105" s="327">
        <f t="shared" si="3"/>
        <v>124.62746666666665</v>
      </c>
      <c r="K105" s="142">
        <f t="shared" si="3"/>
        <v>5.444444444444444E-4</v>
      </c>
      <c r="L105" s="142">
        <f t="shared" si="3"/>
        <v>1.2333333333333335E-3</v>
      </c>
      <c r="M105" s="142">
        <f t="shared" si="3"/>
        <v>1.1444444444444445E-3</v>
      </c>
      <c r="N105" s="327">
        <f t="shared" si="3"/>
        <v>1.3622222222222221E-2</v>
      </c>
      <c r="O105" s="327">
        <f t="shared" si="3"/>
        <v>0.2461666666666667</v>
      </c>
      <c r="P105" s="327">
        <f t="shared" si="3"/>
        <v>12.570122222222221</v>
      </c>
      <c r="Q105" s="142">
        <f t="shared" si="3"/>
        <v>1.5077777777777778E-2</v>
      </c>
      <c r="R105" s="327">
        <f t="shared" si="3"/>
        <v>44.630333333333333</v>
      </c>
      <c r="S105" s="327">
        <f t="shared" si="3"/>
        <v>0.13723333333333335</v>
      </c>
      <c r="T105" s="142">
        <f t="shared" si="3"/>
        <v>9.0666666666666656E-3</v>
      </c>
      <c r="U105" s="327">
        <f t="shared" si="3"/>
        <v>170.87412222222221</v>
      </c>
      <c r="V105" s="142">
        <f t="shared" si="3"/>
        <v>7.4444444444444454E-3</v>
      </c>
      <c r="W105" s="327">
        <f t="shared" si="3"/>
        <v>0.62149999999999994</v>
      </c>
      <c r="X105" s="142">
        <f t="shared" si="3"/>
        <v>3.6777777777777776E-3</v>
      </c>
      <c r="Y105" s="327">
        <f t="shared" si="3"/>
        <v>61.565411111111111</v>
      </c>
      <c r="Z105" s="142">
        <f t="shared" si="3"/>
        <v>4.8999999999999998E-3</v>
      </c>
      <c r="AA105" s="142">
        <f t="shared" si="3"/>
        <v>1.2955555555555557E-2</v>
      </c>
      <c r="AB105" s="327">
        <f t="shared" si="3"/>
        <v>6.3368555555555552</v>
      </c>
      <c r="AC105" s="327">
        <f t="shared" si="3"/>
        <v>0.53283333333333327</v>
      </c>
      <c r="AD105" s="142">
        <f t="shared" si="3"/>
        <v>4.0000000000000002E-4</v>
      </c>
      <c r="AE105" s="142">
        <f t="shared" si="3"/>
        <v>2.1333333333333334E-3</v>
      </c>
      <c r="AF105" s="327">
        <f t="shared" si="3"/>
        <v>3.2100000000000004E-2</v>
      </c>
    </row>
    <row r="106" spans="1:32" customFormat="1" ht="14.5" x14ac:dyDescent="0.35">
      <c r="A106" s="476" t="s">
        <v>756</v>
      </c>
      <c r="B106" s="476"/>
      <c r="C106" s="476"/>
      <c r="D106" s="142">
        <f>STDEVA(D84,D88,D94,D96,D98)</f>
        <v>2.1872244094477255E-4</v>
      </c>
      <c r="E106" s="327">
        <f t="shared" ref="E106:AF106" si="4">STDEVA(E84,E88,E94,E96,E98)</f>
        <v>1.7036226832587029E-2</v>
      </c>
      <c r="F106" s="142">
        <f t="shared" si="4"/>
        <v>4.1425971456456063E-3</v>
      </c>
      <c r="G106" s="327">
        <f t="shared" si="4"/>
        <v>0.17752039788899382</v>
      </c>
      <c r="H106" s="327">
        <f t="shared" si="4"/>
        <v>0.15284826353827735</v>
      </c>
      <c r="I106" s="142">
        <f t="shared" si="4"/>
        <v>1.1111111111111112E-4</v>
      </c>
      <c r="J106" s="327">
        <f t="shared" si="4"/>
        <v>151.40602613943673</v>
      </c>
      <c r="K106" s="142">
        <f t="shared" si="4"/>
        <v>5.2174919474995082E-4</v>
      </c>
      <c r="L106" s="142">
        <f t="shared" si="4"/>
        <v>1.2186817407285565E-3</v>
      </c>
      <c r="M106" s="142">
        <f t="shared" si="4"/>
        <v>1.0225844768749813E-3</v>
      </c>
      <c r="N106" s="327">
        <f t="shared" si="4"/>
        <v>1.0553903379471024E-2</v>
      </c>
      <c r="O106" s="327">
        <f t="shared" si="4"/>
        <v>0.30890447602558624</v>
      </c>
      <c r="P106" s="327">
        <f t="shared" si="4"/>
        <v>6.2180621687851101</v>
      </c>
      <c r="Q106" s="142">
        <f t="shared" si="4"/>
        <v>6.1558463629662191E-3</v>
      </c>
      <c r="R106" s="327">
        <f t="shared" si="4"/>
        <v>40.189203052311683</v>
      </c>
      <c r="S106" s="327">
        <f t="shared" si="4"/>
        <v>0.2448829980134378</v>
      </c>
      <c r="T106" s="142">
        <f t="shared" si="4"/>
        <v>8.2991335260947947E-3</v>
      </c>
      <c r="U106" s="327">
        <f t="shared" si="4"/>
        <v>103.57122140552706</v>
      </c>
      <c r="V106" s="142">
        <f t="shared" si="4"/>
        <v>5.1826217208315092E-3</v>
      </c>
      <c r="W106" s="327">
        <f t="shared" si="4"/>
        <v>0.3991704940665497</v>
      </c>
      <c r="X106" s="142">
        <f t="shared" si="4"/>
        <v>3.8322059533819168E-3</v>
      </c>
      <c r="Y106" s="327">
        <f t="shared" si="4"/>
        <v>21.995945789936577</v>
      </c>
      <c r="Z106" s="142">
        <f t="shared" si="4"/>
        <v>2.4743748431063418E-3</v>
      </c>
      <c r="AA106" s="142">
        <f t="shared" si="4"/>
        <v>7.2540325098748339E-3</v>
      </c>
      <c r="AB106" s="327">
        <f t="shared" si="4"/>
        <v>6.2687921347007851</v>
      </c>
      <c r="AC106" s="327">
        <f t="shared" si="4"/>
        <v>0.43859901292160058</v>
      </c>
      <c r="AD106" s="142">
        <f t="shared" si="4"/>
        <v>3.2250945052666655E-4</v>
      </c>
      <c r="AE106" s="142">
        <f t="shared" si="4"/>
        <v>1.8073068429824964E-3</v>
      </c>
      <c r="AF106" s="327">
        <f t="shared" si="4"/>
        <v>2.8553026260660638E-2</v>
      </c>
    </row>
    <row r="107" spans="1:32" customFormat="1" ht="14.5" x14ac:dyDescent="0.35">
      <c r="A107" s="476" t="s">
        <v>757</v>
      </c>
      <c r="B107" s="476"/>
      <c r="C107" s="476"/>
      <c r="D107" s="142">
        <f>D106/D105*100</f>
        <v>49.212549212573812</v>
      </c>
      <c r="E107" s="327">
        <f t="shared" ref="E107:AF107" si="5">E106/E105*100</f>
        <v>35.574487585448558</v>
      </c>
      <c r="F107" s="142">
        <f t="shared" si="5"/>
        <v>46.546035344332651</v>
      </c>
      <c r="G107" s="327">
        <f t="shared" si="5"/>
        <v>81.631084253062767</v>
      </c>
      <c r="H107" s="327">
        <f t="shared" si="5"/>
        <v>103.65717518231455</v>
      </c>
      <c r="I107" s="142">
        <f>I106/I105*100</f>
        <v>-199.99999999999997</v>
      </c>
      <c r="J107" s="327">
        <f t="shared" si="5"/>
        <v>121.48688422303651</v>
      </c>
      <c r="K107" s="142">
        <f t="shared" si="5"/>
        <v>95.831484749990963</v>
      </c>
      <c r="L107" s="142">
        <f t="shared" si="5"/>
        <v>98.812033032045107</v>
      </c>
      <c r="M107" s="142">
        <f t="shared" si="5"/>
        <v>89.35204166868769</v>
      </c>
      <c r="N107" s="327">
        <f t="shared" si="5"/>
        <v>77.475636554028725</v>
      </c>
      <c r="O107" s="327">
        <f t="shared" si="5"/>
        <v>125.48590766103705</v>
      </c>
      <c r="P107" s="327">
        <f t="shared" si="5"/>
        <v>49.466998481466192</v>
      </c>
      <c r="Q107" s="142">
        <f t="shared" si="5"/>
        <v>40.82727875217094</v>
      </c>
      <c r="R107" s="327">
        <f t="shared" si="5"/>
        <v>90.049076604801698</v>
      </c>
      <c r="S107" s="327">
        <f t="shared" si="5"/>
        <v>178.44279670641566</v>
      </c>
      <c r="T107" s="142">
        <f t="shared" si="5"/>
        <v>91.534560949574953</v>
      </c>
      <c r="U107" s="327">
        <f t="shared" si="5"/>
        <v>60.612584315624119</v>
      </c>
      <c r="V107" s="142">
        <f t="shared" si="5"/>
        <v>69.61730669773668</v>
      </c>
      <c r="W107" s="327">
        <f t="shared" si="5"/>
        <v>64.226949970482664</v>
      </c>
      <c r="X107" s="142">
        <f t="shared" si="5"/>
        <v>104.19895341521827</v>
      </c>
      <c r="Y107" s="327">
        <f t="shared" si="5"/>
        <v>35.727765628396533</v>
      </c>
      <c r="Z107" s="142">
        <f t="shared" si="5"/>
        <v>50.497445777680447</v>
      </c>
      <c r="AA107" s="142">
        <f t="shared" si="5"/>
        <v>55.991674604522721</v>
      </c>
      <c r="AB107" s="327">
        <f t="shared" si="5"/>
        <v>98.925911751371729</v>
      </c>
      <c r="AC107" s="327">
        <f t="shared" si="5"/>
        <v>82.314484752255353</v>
      </c>
      <c r="AD107" s="142">
        <f t="shared" si="5"/>
        <v>80.627362631666628</v>
      </c>
      <c r="AE107" s="142">
        <f t="shared" si="5"/>
        <v>84.717508264804508</v>
      </c>
      <c r="AF107" s="327">
        <f t="shared" si="5"/>
        <v>88.950237572151508</v>
      </c>
    </row>
    <row r="108" spans="1:32" customFormat="1" ht="14.5" x14ac:dyDescent="0.35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</row>
    <row r="109" spans="1:32" customFormat="1" ht="14.5" x14ac:dyDescent="0.35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</row>
    <row r="110" spans="1:32" customFormat="1" ht="14.5" x14ac:dyDescent="0.35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</row>
    <row r="111" spans="1:32" customFormat="1" ht="14.5" x14ac:dyDescent="0.35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>
        <f>X103*1000</f>
        <v>7.8888888888888893</v>
      </c>
      <c r="Y111" s="136"/>
      <c r="Z111" s="136"/>
      <c r="AA111" s="136"/>
      <c r="AB111" s="136"/>
      <c r="AC111" s="136"/>
      <c r="AD111" s="136"/>
      <c r="AE111" s="136"/>
      <c r="AF111" s="136"/>
    </row>
    <row r="112" spans="1:32" customFormat="1" ht="14.5" x14ac:dyDescent="0.35">
      <c r="A112" s="136"/>
      <c r="B112" s="136"/>
      <c r="C112" s="136"/>
      <c r="D112" s="136"/>
      <c r="E112" s="136"/>
      <c r="F112" s="136"/>
      <c r="G112" s="136"/>
      <c r="H112" s="335" t="s">
        <v>881</v>
      </c>
      <c r="I112" s="38" t="s">
        <v>758</v>
      </c>
      <c r="J112" s="38" t="s">
        <v>759</v>
      </c>
      <c r="K112" s="38" t="s">
        <v>760</v>
      </c>
      <c r="L112" s="38" t="s">
        <v>761</v>
      </c>
      <c r="M112" s="38" t="s">
        <v>762</v>
      </c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</row>
    <row r="113" spans="1:32" customFormat="1" ht="14.5" x14ac:dyDescent="0.35">
      <c r="A113" s="136"/>
      <c r="B113" s="136"/>
      <c r="C113" s="136"/>
      <c r="D113" s="136"/>
      <c r="E113" s="136"/>
      <c r="F113" s="136"/>
      <c r="G113" s="136"/>
      <c r="H113" s="336" t="s">
        <v>763</v>
      </c>
      <c r="I113" s="142">
        <f>J88</f>
        <v>77.848888888888879</v>
      </c>
      <c r="J113" s="142">
        <f>P88</f>
        <v>13.230611111111113</v>
      </c>
      <c r="K113" s="142">
        <f>R88</f>
        <v>22.077388888888887</v>
      </c>
      <c r="L113" s="142">
        <f>U88</f>
        <v>134.2101111111111</v>
      </c>
      <c r="M113" s="142">
        <f>Y88</f>
        <v>53.217333333333336</v>
      </c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</row>
    <row r="114" spans="1:32" customFormat="1" ht="14.5" x14ac:dyDescent="0.35">
      <c r="A114" s="136"/>
      <c r="B114" s="136"/>
      <c r="C114" s="136"/>
      <c r="D114" s="136"/>
      <c r="E114" s="136"/>
      <c r="F114" s="136"/>
      <c r="G114" s="136"/>
      <c r="H114" s="336" t="s">
        <v>764</v>
      </c>
      <c r="I114" s="142">
        <f>J84</f>
        <v>27.719666666666669</v>
      </c>
      <c r="J114" s="142">
        <f>P84</f>
        <v>15.581222222222221</v>
      </c>
      <c r="K114" s="136">
        <f>R84</f>
        <v>19.281444444444446</v>
      </c>
      <c r="L114" s="136">
        <f>U84</f>
        <v>229.21633333333335</v>
      </c>
      <c r="M114" s="136">
        <f>Y84</f>
        <v>64.912444444444446</v>
      </c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</row>
    <row r="115" spans="1:32" s="136" customFormat="1" ht="14.5" x14ac:dyDescent="0.35">
      <c r="H115" s="336" t="s">
        <v>765</v>
      </c>
      <c r="I115" s="142">
        <f>J98</f>
        <v>36.704333333333338</v>
      </c>
      <c r="J115" s="142">
        <f>P98</f>
        <v>2.3015555555555549</v>
      </c>
      <c r="K115" s="142">
        <f>R98</f>
        <v>11.864777777777777</v>
      </c>
      <c r="L115" s="142">
        <f>U98</f>
        <v>22.260222222222222</v>
      </c>
      <c r="M115" s="142">
        <f>Y98</f>
        <v>28.468888888888888</v>
      </c>
    </row>
    <row r="116" spans="1:32" s="136" customFormat="1" ht="14.5" x14ac:dyDescent="0.35">
      <c r="H116" s="220" t="s">
        <v>766</v>
      </c>
      <c r="I116" s="142">
        <f>J94</f>
        <v>391.36899999999997</v>
      </c>
      <c r="J116" s="142">
        <f>P94</f>
        <v>12.872722222222222</v>
      </c>
      <c r="K116" s="142">
        <f>R94</f>
        <v>107.12583333333335</v>
      </c>
      <c r="L116" s="142">
        <f>U94</f>
        <v>171.02727777777778</v>
      </c>
      <c r="M116" s="142">
        <f>Y94</f>
        <v>76.533666666666676</v>
      </c>
    </row>
    <row r="117" spans="1:32" s="136" customFormat="1" ht="14.5" x14ac:dyDescent="0.35">
      <c r="H117" s="337" t="s">
        <v>767</v>
      </c>
      <c r="I117" s="329">
        <f>J96</f>
        <v>89.495444444444431</v>
      </c>
      <c r="J117" s="329">
        <f>P96</f>
        <v>18.8645</v>
      </c>
      <c r="K117" s="329">
        <f>R96</f>
        <v>62.802222222222227</v>
      </c>
      <c r="L117" s="329">
        <f>U96</f>
        <v>297.65666666666664</v>
      </c>
      <c r="M117" s="329">
        <f>Y96</f>
        <v>84.694722222222225</v>
      </c>
    </row>
    <row r="120" spans="1:32" s="364" customFormat="1" x14ac:dyDescent="0.25">
      <c r="A120" s="366" t="s">
        <v>882</v>
      </c>
      <c r="B120" s="365"/>
      <c r="C120" s="365"/>
      <c r="D120" s="365"/>
      <c r="E120" s="365"/>
      <c r="F120" s="365"/>
    </row>
    <row r="122" spans="1:32" ht="13" x14ac:dyDescent="0.3">
      <c r="A122" s="371" t="s">
        <v>881</v>
      </c>
      <c r="B122" s="371" t="s">
        <v>883</v>
      </c>
      <c r="C122" s="371" t="s">
        <v>884</v>
      </c>
      <c r="D122" s="371" t="s">
        <v>885</v>
      </c>
      <c r="E122" s="371" t="s">
        <v>886</v>
      </c>
      <c r="H122" s="341" t="s">
        <v>887</v>
      </c>
      <c r="I122" s="341">
        <v>50</v>
      </c>
    </row>
    <row r="123" spans="1:32" x14ac:dyDescent="0.25">
      <c r="A123" s="340" t="s">
        <v>763</v>
      </c>
      <c r="B123" s="340">
        <v>145.01</v>
      </c>
      <c r="C123" s="340">
        <v>46.095000000000006</v>
      </c>
      <c r="D123" s="340">
        <v>131.09</v>
      </c>
      <c r="E123" s="367">
        <v>45097</v>
      </c>
    </row>
    <row r="124" spans="1:32" x14ac:dyDescent="0.25">
      <c r="A124" s="340" t="s">
        <v>764</v>
      </c>
      <c r="B124" s="340">
        <v>267.2</v>
      </c>
      <c r="C124" s="340">
        <v>12.174999999999999</v>
      </c>
      <c r="D124" s="340">
        <v>161.465</v>
      </c>
      <c r="E124" s="367">
        <v>45097</v>
      </c>
    </row>
    <row r="125" spans="1:32" x14ac:dyDescent="0.25">
      <c r="A125" s="340" t="s">
        <v>765</v>
      </c>
      <c r="B125" s="340">
        <v>33.855000000000004</v>
      </c>
      <c r="C125" s="340">
        <v>26.529999999999998</v>
      </c>
      <c r="D125" s="340">
        <v>87.185000000000002</v>
      </c>
      <c r="E125" s="367">
        <v>45218</v>
      </c>
    </row>
    <row r="126" spans="1:32" x14ac:dyDescent="0.25">
      <c r="A126" s="340" t="s">
        <v>766</v>
      </c>
      <c r="B126" s="340">
        <v>67.534999999999997</v>
      </c>
      <c r="C126" s="340">
        <v>35.270000000000003</v>
      </c>
      <c r="D126" s="340">
        <v>41.6</v>
      </c>
      <c r="E126" s="367">
        <v>45097</v>
      </c>
    </row>
    <row r="127" spans="1:32" x14ac:dyDescent="0.25">
      <c r="A127" s="343" t="s">
        <v>767</v>
      </c>
      <c r="B127" s="343">
        <v>344.73500000000001</v>
      </c>
      <c r="C127" s="343">
        <v>49.244999999999997</v>
      </c>
      <c r="D127" s="343">
        <v>202.45000000000002</v>
      </c>
      <c r="E127" s="374">
        <v>45097</v>
      </c>
    </row>
    <row r="130" spans="1:8" s="364" customFormat="1" x14ac:dyDescent="0.25">
      <c r="A130" s="366" t="s">
        <v>888</v>
      </c>
      <c r="B130" s="365"/>
      <c r="C130" s="365"/>
      <c r="D130" s="365"/>
      <c r="E130" s="365"/>
      <c r="F130" s="365"/>
    </row>
    <row r="132" spans="1:8" ht="14.5" x14ac:dyDescent="0.35">
      <c r="A132" s="371" t="s">
        <v>881</v>
      </c>
      <c r="B132" s="38" t="s">
        <v>889</v>
      </c>
      <c r="C132" s="38" t="s">
        <v>890</v>
      </c>
      <c r="D132" s="38" t="s">
        <v>891</v>
      </c>
      <c r="H132" t="s">
        <v>892</v>
      </c>
    </row>
    <row r="133" spans="1:8" ht="14.5" x14ac:dyDescent="0.35">
      <c r="A133" s="136" t="s">
        <v>766</v>
      </c>
      <c r="B133" s="368">
        <v>4.9100000000000005E-2</v>
      </c>
      <c r="C133" s="136">
        <v>8.4</v>
      </c>
      <c r="D133" s="257">
        <f>(B133/C133)*100</f>
        <v>0.58452380952380956</v>
      </c>
    </row>
    <row r="134" spans="1:8" ht="14.5" x14ac:dyDescent="0.35">
      <c r="A134" s="136" t="s">
        <v>764</v>
      </c>
      <c r="B134" s="368">
        <v>0.13616333333333333</v>
      </c>
      <c r="C134" s="136">
        <v>8.8000000000000007</v>
      </c>
      <c r="D134" s="257">
        <f>(B134/C134)*100</f>
        <v>1.5473106060606059</v>
      </c>
    </row>
    <row r="135" spans="1:8" ht="14.5" x14ac:dyDescent="0.35">
      <c r="A135" s="136" t="s">
        <v>763</v>
      </c>
      <c r="B135" s="368">
        <v>0.17524999999999999</v>
      </c>
      <c r="C135" s="136">
        <v>9.4</v>
      </c>
      <c r="D135" s="257">
        <f>(B135/C135)*100</f>
        <v>1.8643617021276593</v>
      </c>
    </row>
    <row r="136" spans="1:8" ht="14.5" x14ac:dyDescent="0.35">
      <c r="A136" s="136" t="s">
        <v>767</v>
      </c>
      <c r="B136" s="368">
        <v>2.7177699999999998</v>
      </c>
      <c r="C136" s="136">
        <v>90</v>
      </c>
      <c r="D136" s="257">
        <f t="shared" ref="D136:D137" si="6">(B136/C136)*100</f>
        <v>3.0197444444444441</v>
      </c>
    </row>
    <row r="137" spans="1:8" ht="14.5" x14ac:dyDescent="0.35">
      <c r="A137" s="148" t="s">
        <v>765</v>
      </c>
      <c r="B137" s="372">
        <v>1.4973333333333333E-2</v>
      </c>
      <c r="C137" s="148">
        <v>2.1</v>
      </c>
      <c r="D137" s="373">
        <f t="shared" si="6"/>
        <v>0.71301587301587299</v>
      </c>
    </row>
    <row r="140" spans="1:8" s="364" customFormat="1" x14ac:dyDescent="0.25">
      <c r="A140" s="366" t="s">
        <v>895</v>
      </c>
      <c r="B140" s="365"/>
      <c r="C140" s="365"/>
      <c r="D140" s="365"/>
      <c r="E140" s="365"/>
      <c r="F140" s="365"/>
    </row>
    <row r="142" spans="1:8" ht="14.5" x14ac:dyDescent="0.25">
      <c r="A142" s="369" t="s">
        <v>881</v>
      </c>
      <c r="B142" s="369" t="s">
        <v>893</v>
      </c>
      <c r="C142" s="369" t="s">
        <v>894</v>
      </c>
    </row>
    <row r="143" spans="1:8" ht="14.5" x14ac:dyDescent="0.25">
      <c r="A143" s="6" t="s">
        <v>767</v>
      </c>
      <c r="B143" s="6">
        <f>2.35*1000</f>
        <v>2350</v>
      </c>
      <c r="C143" s="6">
        <v>8.1199999999999992</v>
      </c>
    </row>
    <row r="144" spans="1:8" ht="14.5" x14ac:dyDescent="0.25">
      <c r="A144" s="6" t="s">
        <v>766</v>
      </c>
      <c r="B144" s="6">
        <f>3.09*1000</f>
        <v>3090</v>
      </c>
      <c r="C144" s="6">
        <v>7.96</v>
      </c>
    </row>
    <row r="145" spans="1:3" ht="14.5" x14ac:dyDescent="0.25">
      <c r="A145" s="6" t="s">
        <v>764</v>
      </c>
      <c r="B145" s="6">
        <v>1535</v>
      </c>
      <c r="C145" s="6">
        <v>7.61</v>
      </c>
    </row>
    <row r="146" spans="1:3" ht="14.5" x14ac:dyDescent="0.25">
      <c r="A146" s="6" t="s">
        <v>763</v>
      </c>
      <c r="B146" s="6">
        <v>1235</v>
      </c>
      <c r="C146" s="6">
        <v>7.65</v>
      </c>
    </row>
    <row r="147" spans="1:3" ht="14.5" x14ac:dyDescent="0.25">
      <c r="A147" s="370" t="s">
        <v>765</v>
      </c>
      <c r="B147" s="370">
        <v>417</v>
      </c>
      <c r="C147" s="370">
        <v>7.63</v>
      </c>
    </row>
  </sheetData>
  <mergeCells count="23">
    <mergeCell ref="A103:C103"/>
    <mergeCell ref="A104:C104"/>
    <mergeCell ref="A105:C105"/>
    <mergeCell ref="A106:C106"/>
    <mergeCell ref="A107:C107"/>
    <mergeCell ref="A102:C102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88:C88"/>
    <mergeCell ref="A83:C83"/>
    <mergeCell ref="A84:C84"/>
    <mergeCell ref="A85:C85"/>
    <mergeCell ref="A86:C86"/>
    <mergeCell ref="A87:C8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88500-64D7-497C-8E56-82949A1E94A8}">
  <dimension ref="A1:CM382"/>
  <sheetViews>
    <sheetView zoomScale="60" zoomScaleNormal="60" zoomScaleSheetLayoutView="80" workbookViewId="0">
      <pane ySplit="1" topLeftCell="A144" activePane="bottomLeft" state="frozen"/>
      <selection pane="bottomLeft" activeCell="G23" sqref="G23"/>
    </sheetView>
  </sheetViews>
  <sheetFormatPr defaultRowHeight="14.5" x14ac:dyDescent="0.35"/>
  <cols>
    <col min="1" max="1" width="10.54296875" customWidth="1"/>
    <col min="2" max="2" width="12" customWidth="1"/>
    <col min="4" max="4" width="41.6328125" style="455" customWidth="1"/>
    <col min="7" max="7" width="10.54296875" bestFit="1" customWidth="1"/>
    <col min="11" max="15" width="0" hidden="1" customWidth="1"/>
    <col min="16" max="16" width="32.54296875" style="161" bestFit="1" customWidth="1"/>
    <col min="17" max="17" width="32.54296875" customWidth="1"/>
    <col min="19" max="19" width="40.6328125" style="463" bestFit="1" customWidth="1"/>
    <col min="20" max="21" width="8.81640625" bestFit="1" customWidth="1"/>
    <col min="22" max="22" width="11.81640625" bestFit="1" customWidth="1"/>
    <col min="23" max="24" width="8.81640625" bestFit="1" customWidth="1"/>
    <col min="25" max="25" width="9.1796875" bestFit="1" customWidth="1"/>
    <col min="26" max="31" width="9.08984375" customWidth="1"/>
    <col min="34" max="34" width="12.81640625" bestFit="1" customWidth="1"/>
    <col min="35" max="35" width="12.81640625" customWidth="1"/>
    <col min="36" max="36" width="24.453125" style="8" bestFit="1" customWidth="1"/>
    <col min="40" max="40" width="9.1796875" bestFit="1" customWidth="1"/>
    <col min="41" max="41" width="10.81640625" bestFit="1" customWidth="1"/>
    <col min="42" max="42" width="11.81640625" bestFit="1" customWidth="1"/>
    <col min="48" max="48" width="10.453125" bestFit="1" customWidth="1"/>
    <col min="49" max="54" width="10.453125" customWidth="1"/>
    <col min="55" max="55" width="12.36328125" bestFit="1" customWidth="1"/>
    <col min="56" max="60" width="12.6328125" bestFit="1" customWidth="1"/>
    <col min="61" max="61" width="14.453125" customWidth="1"/>
    <col min="62" max="66" width="11.81640625" bestFit="1" customWidth="1"/>
    <col min="67" max="67" width="12.54296875" bestFit="1" customWidth="1"/>
    <col min="68" max="68" width="10.08984375" bestFit="1" customWidth="1"/>
    <col min="69" max="69" width="10.90625" bestFit="1" customWidth="1"/>
    <col min="70" max="71" width="10.08984375" bestFit="1" customWidth="1"/>
    <col min="72" max="72" width="11" bestFit="1" customWidth="1"/>
    <col min="73" max="73" width="12.54296875" bestFit="1" customWidth="1"/>
    <col min="74" max="74" width="10.81640625" bestFit="1" customWidth="1"/>
    <col min="75" max="75" width="10.08984375" bestFit="1" customWidth="1"/>
    <col min="76" max="76" width="10.81640625" bestFit="1" customWidth="1"/>
    <col min="77" max="77" width="10.08984375" customWidth="1"/>
    <col min="78" max="78" width="11" bestFit="1" customWidth="1"/>
    <col min="79" max="79" width="12.90625" bestFit="1" customWidth="1"/>
    <col min="80" max="80" width="12.1796875" bestFit="1" customWidth="1"/>
    <col min="81" max="82" width="11.81640625" bestFit="1" customWidth="1"/>
    <col min="83" max="83" width="12.54296875" bestFit="1" customWidth="1"/>
    <col min="84" max="84" width="11.81640625" bestFit="1" customWidth="1"/>
    <col min="85" max="85" width="9.7265625" bestFit="1" customWidth="1"/>
    <col min="87" max="87" width="22.26953125" bestFit="1" customWidth="1"/>
  </cols>
  <sheetData>
    <row r="1" spans="1:88" ht="68.150000000000006" customHeight="1" thickBot="1" x14ac:dyDescent="0.4">
      <c r="A1" s="66" t="s">
        <v>91</v>
      </c>
      <c r="B1" s="66" t="s">
        <v>92</v>
      </c>
      <c r="C1" s="66" t="s">
        <v>93</v>
      </c>
      <c r="D1" s="458" t="s">
        <v>94</v>
      </c>
      <c r="E1" s="68" t="s">
        <v>95</v>
      </c>
      <c r="F1" s="69" t="s">
        <v>96</v>
      </c>
      <c r="G1" s="69" t="s">
        <v>61</v>
      </c>
      <c r="H1" s="69" t="s">
        <v>97</v>
      </c>
      <c r="I1" s="69" t="s">
        <v>98</v>
      </c>
      <c r="J1" s="69" t="s">
        <v>99</v>
      </c>
      <c r="K1" s="70" t="s">
        <v>100</v>
      </c>
      <c r="L1" s="70" t="s">
        <v>101</v>
      </c>
      <c r="M1" s="70" t="s">
        <v>102</v>
      </c>
      <c r="N1" s="70" t="s">
        <v>103</v>
      </c>
      <c r="O1" s="70" t="s">
        <v>104</v>
      </c>
      <c r="P1" s="71" t="s">
        <v>1616</v>
      </c>
      <c r="Q1" s="72"/>
    </row>
    <row r="2" spans="1:88" ht="17" x14ac:dyDescent="0.35">
      <c r="A2" s="8">
        <v>0</v>
      </c>
      <c r="B2" s="8">
        <v>0</v>
      </c>
      <c r="C2" s="74" t="s">
        <v>106</v>
      </c>
      <c r="D2" s="459" t="s">
        <v>107</v>
      </c>
      <c r="E2" s="76" t="e">
        <v>#DIV/0!</v>
      </c>
      <c r="F2" s="76" t="e">
        <v>#DIV/0!</v>
      </c>
      <c r="G2" s="76" t="e">
        <v>#DIV/0!</v>
      </c>
      <c r="H2" s="76" t="e">
        <v>#DIV/0!</v>
      </c>
      <c r="I2" s="76" t="e">
        <v>#DIV/0!</v>
      </c>
      <c r="J2" s="76" t="e">
        <v>#DIV/0!</v>
      </c>
      <c r="K2" s="76" t="e">
        <v>#DIV/0!</v>
      </c>
      <c r="L2" s="76" t="e">
        <v>#DIV/0!</v>
      </c>
      <c r="M2" s="76" t="e">
        <v>#DIV/0!</v>
      </c>
      <c r="N2" s="76" t="e">
        <v>#DIV/0!</v>
      </c>
      <c r="O2" s="76" t="e">
        <v>#DIV/0!</v>
      </c>
      <c r="P2" s="76" t="s">
        <v>108</v>
      </c>
      <c r="Q2" s="77"/>
      <c r="S2" s="464" t="s">
        <v>109</v>
      </c>
      <c r="T2" s="505" t="s">
        <v>110</v>
      </c>
      <c r="U2" s="505"/>
      <c r="V2" s="505"/>
      <c r="W2" s="505"/>
      <c r="X2" s="505"/>
      <c r="Y2" s="505"/>
      <c r="Z2" s="506" t="s">
        <v>111</v>
      </c>
      <c r="AA2" s="505"/>
      <c r="AB2" s="505"/>
      <c r="AC2" s="505"/>
      <c r="AD2" s="505"/>
      <c r="AE2" s="505"/>
      <c r="AH2" s="78" t="s">
        <v>112</v>
      </c>
      <c r="AI2" s="78"/>
      <c r="AJ2" s="78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80" t="s">
        <v>113</v>
      </c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2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</row>
    <row r="3" spans="1:88" ht="17" x14ac:dyDescent="0.35">
      <c r="A3" s="8">
        <v>0</v>
      </c>
      <c r="B3" s="8">
        <v>0</v>
      </c>
      <c r="C3" s="74" t="s">
        <v>106</v>
      </c>
      <c r="D3" s="459" t="s">
        <v>114</v>
      </c>
      <c r="E3" s="76" t="e">
        <v>#DIV/0!</v>
      </c>
      <c r="F3" s="76" t="e">
        <v>#DIV/0!</v>
      </c>
      <c r="G3" s="76" t="e">
        <v>#DIV/0!</v>
      </c>
      <c r="H3" s="76" t="e">
        <v>#DIV/0!</v>
      </c>
      <c r="I3" s="76" t="e">
        <v>#DIV/0!</v>
      </c>
      <c r="J3" s="76" t="e">
        <v>#DIV/0!</v>
      </c>
      <c r="K3" s="76" t="e">
        <v>#DIV/0!</v>
      </c>
      <c r="L3" s="76" t="e">
        <v>#DIV/0!</v>
      </c>
      <c r="M3" s="76" t="e">
        <v>#DIV/0!</v>
      </c>
      <c r="N3" s="76" t="e">
        <v>#DIV/0!</v>
      </c>
      <c r="O3" s="76" t="e">
        <v>#DIV/0!</v>
      </c>
      <c r="P3" s="76" t="s">
        <v>108</v>
      </c>
      <c r="Q3" s="77"/>
      <c r="S3" s="465" t="s">
        <v>94</v>
      </c>
      <c r="T3" s="83" t="str">
        <f t="shared" ref="T3:Y3" si="0">E1</f>
        <v>HFPO-DA</v>
      </c>
      <c r="U3" s="83" t="str">
        <f t="shared" si="0"/>
        <v>PFBS</v>
      </c>
      <c r="V3" s="83" t="str">
        <f t="shared" si="0"/>
        <v>PFOA</v>
      </c>
      <c r="W3" s="83" t="str">
        <f t="shared" si="0"/>
        <v>PFNA</v>
      </c>
      <c r="X3" s="83" t="str">
        <f t="shared" si="0"/>
        <v>PFHxS</v>
      </c>
      <c r="Y3" s="83" t="str">
        <f t="shared" si="0"/>
        <v>TPFHxS</v>
      </c>
      <c r="Z3" s="84" t="s">
        <v>95</v>
      </c>
      <c r="AA3" s="83" t="s">
        <v>96</v>
      </c>
      <c r="AB3" s="83" t="s">
        <v>61</v>
      </c>
      <c r="AC3" s="83" t="s">
        <v>97</v>
      </c>
      <c r="AD3" s="83" t="s">
        <v>98</v>
      </c>
      <c r="AE3" s="83" t="s">
        <v>99</v>
      </c>
      <c r="AH3" s="483" t="s">
        <v>50</v>
      </c>
      <c r="AI3" s="483" t="s">
        <v>46</v>
      </c>
      <c r="AJ3" s="483" t="s">
        <v>115</v>
      </c>
      <c r="AK3" s="502" t="s">
        <v>116</v>
      </c>
      <c r="AL3" s="502"/>
      <c r="AM3" s="502"/>
      <c r="AN3" s="502"/>
      <c r="AO3" s="502"/>
      <c r="AP3" s="502"/>
      <c r="AQ3" s="503" t="s">
        <v>117</v>
      </c>
      <c r="AR3" s="502"/>
      <c r="AS3" s="502"/>
      <c r="AT3" s="502"/>
      <c r="AU3" s="502"/>
      <c r="AV3" s="502"/>
      <c r="AW3" s="503" t="s">
        <v>111</v>
      </c>
      <c r="AX3" s="502"/>
      <c r="AY3" s="502"/>
      <c r="AZ3" s="502"/>
      <c r="BA3" s="502"/>
      <c r="BB3" s="504"/>
      <c r="BC3" s="503" t="s">
        <v>118</v>
      </c>
      <c r="BD3" s="502"/>
      <c r="BE3" s="502"/>
      <c r="BF3" s="502"/>
      <c r="BG3" s="502"/>
      <c r="BH3" s="502"/>
      <c r="BI3" s="503" t="s">
        <v>119</v>
      </c>
      <c r="BJ3" s="502"/>
      <c r="BK3" s="502"/>
      <c r="BL3" s="502"/>
      <c r="BM3" s="502"/>
      <c r="BN3" s="502"/>
      <c r="BO3" s="503" t="s">
        <v>120</v>
      </c>
      <c r="BP3" s="502"/>
      <c r="BQ3" s="502"/>
      <c r="BR3" s="502"/>
      <c r="BS3" s="502"/>
      <c r="BT3" s="502"/>
      <c r="BU3" s="503" t="s">
        <v>121</v>
      </c>
      <c r="BV3" s="502"/>
      <c r="BW3" s="502"/>
      <c r="BX3" s="502"/>
      <c r="BY3" s="502"/>
      <c r="BZ3" s="502"/>
      <c r="CA3" s="501" t="s">
        <v>122</v>
      </c>
      <c r="CB3" s="502"/>
      <c r="CC3" s="502"/>
      <c r="CD3" s="502"/>
      <c r="CE3" s="502"/>
      <c r="CF3" s="502"/>
      <c r="CG3" s="86"/>
      <c r="CI3" t="s">
        <v>123</v>
      </c>
      <c r="CJ3">
        <v>0.1</v>
      </c>
    </row>
    <row r="4" spans="1:88" ht="17" x14ac:dyDescent="0.35">
      <c r="A4" s="8">
        <v>0</v>
      </c>
      <c r="B4" s="8">
        <v>0</v>
      </c>
      <c r="C4" s="74" t="s">
        <v>106</v>
      </c>
      <c r="D4" s="459" t="s">
        <v>124</v>
      </c>
      <c r="E4" s="76" t="e">
        <v>#DIV/0!</v>
      </c>
      <c r="F4" s="76" t="e">
        <v>#DIV/0!</v>
      </c>
      <c r="G4" s="76" t="e">
        <v>#DIV/0!</v>
      </c>
      <c r="H4" s="76" t="e">
        <v>#DIV/0!</v>
      </c>
      <c r="I4" s="76" t="e">
        <v>#DIV/0!</v>
      </c>
      <c r="J4" s="76" t="e">
        <v>#DIV/0!</v>
      </c>
      <c r="K4" s="76" t="e">
        <v>#DIV/0!</v>
      </c>
      <c r="L4" s="76" t="e">
        <v>#DIV/0!</v>
      </c>
      <c r="M4" s="76" t="e">
        <v>#DIV/0!</v>
      </c>
      <c r="N4" s="76" t="e">
        <v>#DIV/0!</v>
      </c>
      <c r="O4" s="76" t="e">
        <v>#DIV/0!</v>
      </c>
      <c r="P4" s="76" t="s">
        <v>108</v>
      </c>
      <c r="Q4" s="77"/>
      <c r="S4" s="463" t="s">
        <v>125</v>
      </c>
      <c r="T4">
        <v>746.2</v>
      </c>
      <c r="U4">
        <v>652</v>
      </c>
      <c r="V4">
        <v>767.8</v>
      </c>
      <c r="W4">
        <v>605.4</v>
      </c>
      <c r="X4">
        <v>890.4</v>
      </c>
      <c r="Y4">
        <v>1070.8</v>
      </c>
      <c r="Z4" s="47"/>
      <c r="AH4" s="484"/>
      <c r="AI4" s="484"/>
      <c r="AJ4" s="484"/>
      <c r="AK4" s="38" t="str">
        <f t="shared" ref="AK4:AP4" si="1">T3</f>
        <v>HFPO-DA</v>
      </c>
      <c r="AL4" s="38" t="str">
        <f t="shared" si="1"/>
        <v>PFBS</v>
      </c>
      <c r="AM4" s="38" t="str">
        <f t="shared" si="1"/>
        <v>PFOA</v>
      </c>
      <c r="AN4" s="38" t="str">
        <f t="shared" si="1"/>
        <v>PFNA</v>
      </c>
      <c r="AO4" s="38" t="str">
        <f t="shared" si="1"/>
        <v>PFHxS</v>
      </c>
      <c r="AP4" s="38" t="str">
        <f t="shared" si="1"/>
        <v>TPFHxS</v>
      </c>
      <c r="AQ4" s="88" t="str">
        <f t="shared" ref="AQ4:BB4" si="2">AK4</f>
        <v>HFPO-DA</v>
      </c>
      <c r="AR4" s="38" t="str">
        <f t="shared" si="2"/>
        <v>PFBS</v>
      </c>
      <c r="AS4" s="38" t="str">
        <f t="shared" si="2"/>
        <v>PFOA</v>
      </c>
      <c r="AT4" s="38" t="str">
        <f t="shared" si="2"/>
        <v>PFNA</v>
      </c>
      <c r="AU4" s="38" t="str">
        <f t="shared" si="2"/>
        <v>PFHxS</v>
      </c>
      <c r="AV4" s="38" t="str">
        <f t="shared" si="2"/>
        <v>TPFHxS</v>
      </c>
      <c r="AW4" s="88" t="str">
        <f t="shared" si="2"/>
        <v>HFPO-DA</v>
      </c>
      <c r="AX4" s="38" t="str">
        <f t="shared" si="2"/>
        <v>PFBS</v>
      </c>
      <c r="AY4" s="38" t="str">
        <f t="shared" si="2"/>
        <v>PFOA</v>
      </c>
      <c r="AZ4" s="38" t="str">
        <f t="shared" si="2"/>
        <v>PFNA</v>
      </c>
      <c r="BA4" s="38" t="str">
        <f t="shared" si="2"/>
        <v>PFHxS</v>
      </c>
      <c r="BB4" s="38" t="str">
        <f t="shared" si="2"/>
        <v>TPFHxS</v>
      </c>
      <c r="BC4" s="89" t="str">
        <f>AQ4</f>
        <v>HFPO-DA</v>
      </c>
      <c r="BD4" s="86" t="str">
        <f t="shared" ref="BD4:BH4" si="3">AR4</f>
        <v>PFBS</v>
      </c>
      <c r="BE4" s="86" t="str">
        <f t="shared" si="3"/>
        <v>PFOA</v>
      </c>
      <c r="BF4" s="86" t="str">
        <f t="shared" si="3"/>
        <v>PFNA</v>
      </c>
      <c r="BG4" s="86" t="str">
        <f t="shared" si="3"/>
        <v>PFHxS</v>
      </c>
      <c r="BH4" s="86" t="str">
        <f t="shared" si="3"/>
        <v>TPFHxS</v>
      </c>
      <c r="BI4" s="89" t="str">
        <f>BC4</f>
        <v>HFPO-DA</v>
      </c>
      <c r="BJ4" s="86" t="str">
        <f t="shared" ref="BJ4:BN4" si="4">BD4</f>
        <v>PFBS</v>
      </c>
      <c r="BK4" s="86" t="str">
        <f t="shared" si="4"/>
        <v>PFOA</v>
      </c>
      <c r="BL4" s="86" t="str">
        <f t="shared" si="4"/>
        <v>PFNA</v>
      </c>
      <c r="BM4" s="86" t="str">
        <f t="shared" si="4"/>
        <v>PFHxS</v>
      </c>
      <c r="BN4" s="86" t="str">
        <f t="shared" si="4"/>
        <v>TPFHxS</v>
      </c>
      <c r="BO4" s="89" t="str">
        <f>BI4</f>
        <v>HFPO-DA</v>
      </c>
      <c r="BP4" s="86" t="str">
        <f t="shared" ref="BP4:BT4" si="5">BJ4</f>
        <v>PFBS</v>
      </c>
      <c r="BQ4" s="86" t="str">
        <f t="shared" si="5"/>
        <v>PFOA</v>
      </c>
      <c r="BR4" s="86" t="str">
        <f t="shared" si="5"/>
        <v>PFNA</v>
      </c>
      <c r="BS4" s="86" t="str">
        <f t="shared" si="5"/>
        <v>PFHxS</v>
      </c>
      <c r="BT4" s="86" t="str">
        <f t="shared" si="5"/>
        <v>TPFHxS</v>
      </c>
      <c r="BU4" s="89" t="str">
        <f>BO4</f>
        <v>HFPO-DA</v>
      </c>
      <c r="BV4" s="86" t="str">
        <f t="shared" ref="BV4:BZ4" si="6">BP4</f>
        <v>PFBS</v>
      </c>
      <c r="BW4" s="86" t="str">
        <f t="shared" si="6"/>
        <v>PFOA</v>
      </c>
      <c r="BX4" s="86" t="str">
        <f t="shared" si="6"/>
        <v>PFNA</v>
      </c>
      <c r="BY4" s="86" t="str">
        <f t="shared" si="6"/>
        <v>PFHxS</v>
      </c>
      <c r="BZ4" s="86" t="str">
        <f t="shared" si="6"/>
        <v>TPFHxS</v>
      </c>
      <c r="CA4" s="89" t="str">
        <f>BU4</f>
        <v>HFPO-DA</v>
      </c>
      <c r="CB4" s="86" t="str">
        <f t="shared" ref="CB4:CF4" si="7">BV4</f>
        <v>PFBS</v>
      </c>
      <c r="CC4" s="86" t="str">
        <f t="shared" si="7"/>
        <v>PFOA</v>
      </c>
      <c r="CD4" s="86" t="str">
        <f t="shared" si="7"/>
        <v>PFNA</v>
      </c>
      <c r="CE4" s="36" t="str">
        <f t="shared" si="7"/>
        <v>PFHxS</v>
      </c>
      <c r="CF4" s="86" t="str">
        <f t="shared" si="7"/>
        <v>TPFHxS</v>
      </c>
      <c r="CG4" s="86"/>
      <c r="CI4" t="s">
        <v>126</v>
      </c>
      <c r="CJ4">
        <f>10/1000</f>
        <v>0.01</v>
      </c>
    </row>
    <row r="5" spans="1:88" ht="17" x14ac:dyDescent="0.35">
      <c r="A5" s="8">
        <v>0</v>
      </c>
      <c r="B5" s="8">
        <v>0</v>
      </c>
      <c r="C5" s="74" t="s">
        <v>106</v>
      </c>
      <c r="D5" s="459" t="s">
        <v>127</v>
      </c>
      <c r="E5" s="76" t="e">
        <v>#DIV/0!</v>
      </c>
      <c r="F5" s="76" t="e">
        <v>#DIV/0!</v>
      </c>
      <c r="G5" s="76" t="e">
        <v>#DIV/0!</v>
      </c>
      <c r="H5" s="76" t="e">
        <v>#DIV/0!</v>
      </c>
      <c r="I5" s="76" t="e">
        <v>#DIV/0!</v>
      </c>
      <c r="J5" s="76" t="e">
        <v>#DIV/0!</v>
      </c>
      <c r="K5" s="76" t="e">
        <v>#DIV/0!</v>
      </c>
      <c r="L5" s="76" t="e">
        <v>#DIV/0!</v>
      </c>
      <c r="M5" s="76" t="e">
        <v>#DIV/0!</v>
      </c>
      <c r="N5" s="76" t="e">
        <v>#DIV/0!</v>
      </c>
      <c r="O5" s="76" t="e">
        <v>#DIV/0!</v>
      </c>
      <c r="P5" s="76" t="s">
        <v>108</v>
      </c>
      <c r="Q5" s="77"/>
      <c r="S5" s="463" t="s">
        <v>128</v>
      </c>
      <c r="T5">
        <v>857.8</v>
      </c>
      <c r="U5">
        <v>603.6</v>
      </c>
      <c r="V5">
        <v>763.8</v>
      </c>
      <c r="W5">
        <v>645.4</v>
      </c>
      <c r="X5">
        <v>756.6</v>
      </c>
      <c r="Y5">
        <v>890.8</v>
      </c>
      <c r="Z5" s="47"/>
      <c r="AH5" s="90" t="s">
        <v>129</v>
      </c>
      <c r="AI5" s="90" t="s">
        <v>48</v>
      </c>
      <c r="AJ5" s="90">
        <f>AJ12</f>
        <v>1440</v>
      </c>
      <c r="AK5" s="91">
        <f t="shared" ref="AK5:AP5" si="8">AVERAGE(T6:T7)</f>
        <v>859.90000000000009</v>
      </c>
      <c r="AL5" s="91">
        <f t="shared" si="8"/>
        <v>610</v>
      </c>
      <c r="AM5" s="91">
        <f t="shared" si="8"/>
        <v>774.90000000000009</v>
      </c>
      <c r="AN5" s="91">
        <f t="shared" si="8"/>
        <v>635.9</v>
      </c>
      <c r="AO5" s="91">
        <f t="shared" si="8"/>
        <v>819.6</v>
      </c>
      <c r="AP5" s="91">
        <f t="shared" si="8"/>
        <v>1036.3</v>
      </c>
      <c r="AQ5" s="92" t="s">
        <v>130</v>
      </c>
      <c r="AR5" s="93" t="s">
        <v>130</v>
      </c>
      <c r="AS5" s="93" t="s">
        <v>130</v>
      </c>
      <c r="AT5" s="93" t="s">
        <v>130</v>
      </c>
      <c r="AU5" s="93" t="s">
        <v>130</v>
      </c>
      <c r="AV5" s="93" t="s">
        <v>130</v>
      </c>
      <c r="AW5" s="92"/>
      <c r="AX5" s="93"/>
      <c r="AY5" s="93"/>
      <c r="AZ5" s="93"/>
      <c r="BA5" s="93"/>
      <c r="BB5" s="93"/>
      <c r="BC5" s="92" t="s">
        <v>130</v>
      </c>
      <c r="BD5" s="93" t="s">
        <v>130</v>
      </c>
      <c r="BE5" s="93" t="s">
        <v>130</v>
      </c>
      <c r="BF5" s="93" t="s">
        <v>130</v>
      </c>
      <c r="BG5" s="93" t="s">
        <v>130</v>
      </c>
      <c r="BH5" s="93" t="s">
        <v>130</v>
      </c>
      <c r="BI5" s="92" t="s">
        <v>130</v>
      </c>
      <c r="BJ5" s="93" t="s">
        <v>130</v>
      </c>
      <c r="BK5" s="93" t="s">
        <v>130</v>
      </c>
      <c r="BL5" s="93" t="s">
        <v>130</v>
      </c>
      <c r="BM5" s="93" t="s">
        <v>130</v>
      </c>
      <c r="BN5" s="93" t="s">
        <v>130</v>
      </c>
      <c r="BO5" s="92" t="s">
        <v>130</v>
      </c>
      <c r="BP5" s="93" t="s">
        <v>130</v>
      </c>
      <c r="BQ5" s="93" t="s">
        <v>130</v>
      </c>
      <c r="BR5" s="93" t="s">
        <v>130</v>
      </c>
      <c r="BS5" s="93" t="s">
        <v>130</v>
      </c>
      <c r="BT5" s="93" t="s">
        <v>130</v>
      </c>
      <c r="BU5" s="92" t="s">
        <v>130</v>
      </c>
      <c r="BV5" s="93" t="s">
        <v>130</v>
      </c>
      <c r="BW5" s="93" t="s">
        <v>130</v>
      </c>
      <c r="BX5" s="93" t="s">
        <v>130</v>
      </c>
      <c r="BY5" s="93" t="s">
        <v>130</v>
      </c>
      <c r="BZ5" s="93" t="s">
        <v>130</v>
      </c>
      <c r="CA5" s="92" t="s">
        <v>130</v>
      </c>
      <c r="CB5" s="93" t="s">
        <v>130</v>
      </c>
      <c r="CC5" s="93" t="s">
        <v>130</v>
      </c>
      <c r="CD5" s="93" t="s">
        <v>130</v>
      </c>
      <c r="CE5" s="94" t="s">
        <v>130</v>
      </c>
      <c r="CF5" s="93" t="s">
        <v>130</v>
      </c>
      <c r="CI5" t="s">
        <v>131</v>
      </c>
      <c r="CJ5">
        <f>CJ4/CJ3</f>
        <v>9.9999999999999992E-2</v>
      </c>
    </row>
    <row r="6" spans="1:88" ht="17" x14ac:dyDescent="0.35">
      <c r="A6" s="8">
        <v>0</v>
      </c>
      <c r="B6" s="8">
        <v>0</v>
      </c>
      <c r="C6" s="74" t="s">
        <v>106</v>
      </c>
      <c r="D6" s="469" t="s">
        <v>132</v>
      </c>
      <c r="E6" s="76" t="e">
        <v>#DIV/0!</v>
      </c>
      <c r="F6" s="76" t="e">
        <v>#DIV/0!</v>
      </c>
      <c r="G6" s="76" t="e">
        <v>#DIV/0!</v>
      </c>
      <c r="H6" s="76" t="e">
        <v>#DIV/0!</v>
      </c>
      <c r="I6" s="76" t="e">
        <v>#DIV/0!</v>
      </c>
      <c r="J6" s="76" t="e">
        <v>#DIV/0!</v>
      </c>
      <c r="K6" s="76" t="e">
        <v>#DIV/0!</v>
      </c>
      <c r="L6" s="76" t="e">
        <v>#DIV/0!</v>
      </c>
      <c r="M6" s="76" t="e">
        <v>#DIV/0!</v>
      </c>
      <c r="N6" s="76" t="e">
        <v>#DIV/0!</v>
      </c>
      <c r="O6" s="76" t="e">
        <v>#DIV/0!</v>
      </c>
      <c r="P6" s="76" t="s">
        <v>108</v>
      </c>
      <c r="Q6" s="77"/>
      <c r="S6" s="463" t="s">
        <v>133</v>
      </c>
      <c r="T6">
        <v>828.2</v>
      </c>
      <c r="U6">
        <v>595.4</v>
      </c>
      <c r="V6">
        <v>767.6</v>
      </c>
      <c r="W6">
        <v>647.4</v>
      </c>
      <c r="X6">
        <v>842.6</v>
      </c>
      <c r="Y6">
        <v>1071.2</v>
      </c>
      <c r="Z6" s="47"/>
      <c r="AG6" s="95"/>
      <c r="AH6" s="6" t="s">
        <v>49</v>
      </c>
      <c r="AI6" s="6" t="s">
        <v>48</v>
      </c>
      <c r="AJ6" s="8">
        <f>0*60</f>
        <v>0</v>
      </c>
      <c r="AK6" s="96">
        <f>AK5</f>
        <v>859.90000000000009</v>
      </c>
      <c r="AL6" s="96">
        <f t="shared" ref="AL6:AP6" si="9">AL5</f>
        <v>610</v>
      </c>
      <c r="AM6" s="96">
        <f t="shared" si="9"/>
        <v>774.90000000000009</v>
      </c>
      <c r="AN6" s="96">
        <f t="shared" si="9"/>
        <v>635.9</v>
      </c>
      <c r="AO6" s="96">
        <f t="shared" si="9"/>
        <v>819.6</v>
      </c>
      <c r="AP6" s="96">
        <f t="shared" si="9"/>
        <v>1036.3</v>
      </c>
      <c r="AQ6" s="97">
        <f t="shared" ref="AQ6:AQ12" si="10">AK6/$AK$6</f>
        <v>1</v>
      </c>
      <c r="AR6" s="98">
        <f>AL6/$AL$6</f>
        <v>1</v>
      </c>
      <c r="AS6" s="98">
        <f t="shared" ref="AS6:AS12" si="11">AM6/$AM$6</f>
        <v>1</v>
      </c>
      <c r="AT6" s="98">
        <f t="shared" ref="AT6:AT12" si="12">AN6/$AN$6</f>
        <v>1</v>
      </c>
      <c r="AU6" s="98">
        <f t="shared" ref="AU6:AU12" si="13">AO6/$AO$6</f>
        <v>1</v>
      </c>
      <c r="AV6" s="98">
        <f t="shared" ref="AV6:AV12" si="14">AP6/$AP$6</f>
        <v>1</v>
      </c>
      <c r="AW6" s="97">
        <f>(1-AQ6)*100</f>
        <v>0</v>
      </c>
      <c r="AX6" s="98">
        <f t="shared" ref="AX6:BB21" si="15">(1-AR6)*100</f>
        <v>0</v>
      </c>
      <c r="AY6" s="98">
        <f t="shared" si="15"/>
        <v>0</v>
      </c>
      <c r="AZ6" s="98">
        <f t="shared" si="15"/>
        <v>0</v>
      </c>
      <c r="BA6" s="98">
        <f t="shared" si="15"/>
        <v>0</v>
      </c>
      <c r="BB6" s="98">
        <f t="shared" si="15"/>
        <v>0</v>
      </c>
      <c r="BC6" s="99">
        <f>((AK6-AK6)*0.000001)/$CJ$4*$CJ$3</f>
        <v>0</v>
      </c>
      <c r="BD6" s="100">
        <f t="shared" ref="BD6:BH6" si="16">((AL6-AL6)*0.000001)/$CJ$4*$CJ$3</f>
        <v>0</v>
      </c>
      <c r="BE6" s="100">
        <f t="shared" si="16"/>
        <v>0</v>
      </c>
      <c r="BF6" s="100">
        <f t="shared" si="16"/>
        <v>0</v>
      </c>
      <c r="BG6" s="100">
        <f t="shared" si="16"/>
        <v>0</v>
      </c>
      <c r="BH6" s="100">
        <f t="shared" si="16"/>
        <v>0</v>
      </c>
      <c r="BI6" s="101" t="e">
        <f t="shared" ref="BI6:BN6" si="17">AJ6/BC6</f>
        <v>#DIV/0!</v>
      </c>
      <c r="BJ6" s="8" t="e">
        <f t="shared" si="17"/>
        <v>#DIV/0!</v>
      </c>
      <c r="BK6" s="8" t="e">
        <f t="shared" si="17"/>
        <v>#DIV/0!</v>
      </c>
      <c r="BL6" s="8" t="e">
        <f t="shared" si="17"/>
        <v>#DIV/0!</v>
      </c>
      <c r="BM6" s="8" t="e">
        <f t="shared" si="17"/>
        <v>#DIV/0!</v>
      </c>
      <c r="BN6" s="8" t="e">
        <f t="shared" si="17"/>
        <v>#DIV/0!</v>
      </c>
      <c r="BO6" s="491">
        <f>SLOPE(BI7:BI12,$AJ$7:$AJ$12)</f>
        <v>117.1508762657112</v>
      </c>
      <c r="BP6" s="485">
        <f>SLOPE(BJ7:BJ11,$AJ$7:$AJ$11)</f>
        <v>163.77805501469183</v>
      </c>
      <c r="BQ6" s="485">
        <f>SLOPE(BK7:BK12,$AJ$7:$AJ$12)</f>
        <v>128.93283665027832</v>
      </c>
      <c r="BR6" s="485">
        <f>SLOPE(BL7:BL12,$AJ$7:$AJ$12)</f>
        <v>157.25743041358703</v>
      </c>
      <c r="BS6" s="485">
        <f t="shared" ref="BS6:BT6" si="18">SLOPE(BM7:BM12,$AJ$7:$AJ$12)</f>
        <v>122.01073694485115</v>
      </c>
      <c r="BT6" s="485">
        <f t="shared" si="18"/>
        <v>96.5053278848752</v>
      </c>
      <c r="BU6" s="491">
        <f>INTERCEPT(BI7:BI12,$AJ$7:$AJ$12)</f>
        <v>426.26565019838017</v>
      </c>
      <c r="BV6" s="485">
        <f>INTERCEPT(BJ7:BJ11,$AJ$7:$AJ$11)</f>
        <v>60.07979448396145</v>
      </c>
      <c r="BW6" s="485">
        <f t="shared" ref="BW6:BZ6" si="19">INTERCEPT(BK7:BK12,$AJ$7:$AJ$12)</f>
        <v>408.34829233063647</v>
      </c>
      <c r="BX6" s="485">
        <f>INTERCEPT(BL7:BL12,$AJ$7:$AJ$12)</f>
        <v>0</v>
      </c>
      <c r="BY6" s="485">
        <f>INTERCEPT(BM7:BM12,$AJ$7:$AJ$12)</f>
        <v>0</v>
      </c>
      <c r="BZ6" s="485">
        <f t="shared" si="19"/>
        <v>62.646963224098727</v>
      </c>
      <c r="CA6" s="487">
        <f>1/(BU6*(BO52^2))</f>
        <v>32.196654371368659</v>
      </c>
      <c r="CB6" s="481">
        <f t="shared" ref="CB6:CF6" si="20">1/(BV6*(BP52^2))</f>
        <v>446.46043707017009</v>
      </c>
      <c r="CC6" s="481">
        <f t="shared" si="20"/>
        <v>40.70955279819632</v>
      </c>
      <c r="CD6" s="481" t="e">
        <f t="shared" si="20"/>
        <v>#DIV/0!</v>
      </c>
      <c r="CE6" s="489" t="e">
        <f t="shared" si="20"/>
        <v>#DIV/0!</v>
      </c>
      <c r="CF6" s="481">
        <f t="shared" si="20"/>
        <v>148.66288533176154</v>
      </c>
      <c r="CG6" s="8"/>
    </row>
    <row r="7" spans="1:88" ht="17" x14ac:dyDescent="0.35">
      <c r="A7" s="8">
        <v>0</v>
      </c>
      <c r="B7" s="8">
        <v>0</v>
      </c>
      <c r="C7" s="74" t="s">
        <v>106</v>
      </c>
      <c r="D7" s="439" t="s">
        <v>134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 t="e">
        <v>#DIV/0!</v>
      </c>
      <c r="J7" s="76" t="e">
        <v>#DIV/0!</v>
      </c>
      <c r="K7" s="76" t="e">
        <v>#DIV/0!</v>
      </c>
      <c r="L7" s="76" t="e">
        <v>#DIV/0!</v>
      </c>
      <c r="M7" s="76" t="e">
        <v>#DIV/0!</v>
      </c>
      <c r="N7" s="76" t="e">
        <v>#DIV/0!</v>
      </c>
      <c r="O7" s="76" t="e">
        <v>#DIV/0!</v>
      </c>
      <c r="P7" s="76" t="s">
        <v>135</v>
      </c>
      <c r="Q7" s="77"/>
      <c r="S7" s="466" t="s">
        <v>136</v>
      </c>
      <c r="T7" s="102">
        <v>891.6</v>
      </c>
      <c r="U7" s="102">
        <v>624.6</v>
      </c>
      <c r="V7" s="102">
        <v>782.2</v>
      </c>
      <c r="W7" s="102">
        <v>624.4</v>
      </c>
      <c r="X7" s="102">
        <v>796.6</v>
      </c>
      <c r="Y7" s="102">
        <v>1001.4</v>
      </c>
      <c r="Z7" s="103"/>
      <c r="AA7" s="102"/>
      <c r="AB7" s="102"/>
      <c r="AC7" s="102"/>
      <c r="AD7" s="102"/>
      <c r="AE7" s="102"/>
      <c r="AH7" s="6"/>
      <c r="AI7" s="6"/>
      <c r="AJ7" s="8">
        <v>15</v>
      </c>
      <c r="AK7" s="96">
        <f t="shared" ref="AK7:AP7" si="21">AVERAGE(T8:T10)</f>
        <v>59.733333333333327</v>
      </c>
      <c r="AL7" s="96">
        <f t="shared" si="21"/>
        <v>21.533333333333331</v>
      </c>
      <c r="AM7" s="96">
        <f t="shared" si="21"/>
        <v>0</v>
      </c>
      <c r="AN7" s="96">
        <f t="shared" si="21"/>
        <v>0</v>
      </c>
      <c r="AO7" s="96">
        <f t="shared" si="21"/>
        <v>0</v>
      </c>
      <c r="AP7" s="96">
        <f t="shared" si="21"/>
        <v>23.400000000000002</v>
      </c>
      <c r="AQ7" s="97">
        <f t="shared" si="10"/>
        <v>6.9465441718029208E-2</v>
      </c>
      <c r="AR7" s="98">
        <f t="shared" ref="AR7:AR12" si="22">AL7/$AL$6</f>
        <v>3.530054644808743E-2</v>
      </c>
      <c r="AS7" s="98">
        <f t="shared" si="11"/>
        <v>0</v>
      </c>
      <c r="AT7" s="98">
        <f t="shared" si="12"/>
        <v>0</v>
      </c>
      <c r="AU7" s="98">
        <f t="shared" si="13"/>
        <v>0</v>
      </c>
      <c r="AV7" s="98">
        <f t="shared" si="14"/>
        <v>2.258033388015054E-2</v>
      </c>
      <c r="AW7" s="97">
        <f t="shared" ref="AW7:BB48" si="23">(1-AQ7)*100</f>
        <v>93.053455828197087</v>
      </c>
      <c r="AX7" s="98">
        <f t="shared" si="15"/>
        <v>96.469945355191257</v>
      </c>
      <c r="AY7" s="98">
        <f t="shared" si="15"/>
        <v>100</v>
      </c>
      <c r="AZ7" s="98">
        <f t="shared" si="15"/>
        <v>100</v>
      </c>
      <c r="BA7" s="98">
        <f t="shared" si="15"/>
        <v>100</v>
      </c>
      <c r="BB7" s="98">
        <f t="shared" si="15"/>
        <v>97.74196661198495</v>
      </c>
      <c r="BC7" s="99">
        <f t="shared" ref="BC7:BH7" si="24">((AK6-AK7)*0.000001)/$CJ$4*$CJ$3</f>
        <v>8.0016666666666673E-3</v>
      </c>
      <c r="BD7" s="100">
        <f t="shared" si="24"/>
        <v>5.8846666666666665E-3</v>
      </c>
      <c r="BE7" s="100">
        <f t="shared" si="24"/>
        <v>7.7490000000000007E-3</v>
      </c>
      <c r="BF7" s="100">
        <f t="shared" si="24"/>
        <v>6.3590000000000001E-3</v>
      </c>
      <c r="BG7" s="100">
        <f t="shared" si="24"/>
        <v>8.1960000000000002E-3</v>
      </c>
      <c r="BH7" s="100">
        <f t="shared" si="24"/>
        <v>1.0128999999999999E-2</v>
      </c>
      <c r="BI7" s="99">
        <f>$AJ$7/BC7</f>
        <v>1874.6094563632576</v>
      </c>
      <c r="BJ7" s="100">
        <f t="shared" ref="BJ7:BN7" si="25">$AJ$7/BD7</f>
        <v>2548.997394358219</v>
      </c>
      <c r="BK7" s="100">
        <f t="shared" si="25"/>
        <v>1935.733643050716</v>
      </c>
      <c r="BL7" s="100">
        <f t="shared" si="25"/>
        <v>2358.8614562038056</v>
      </c>
      <c r="BM7" s="100">
        <f t="shared" si="25"/>
        <v>1830.1610541727671</v>
      </c>
      <c r="BN7" s="100">
        <f t="shared" si="25"/>
        <v>1480.8964359759109</v>
      </c>
      <c r="BO7" s="491"/>
      <c r="BP7" s="485"/>
      <c r="BQ7" s="485"/>
      <c r="BR7" s="485"/>
      <c r="BS7" s="485"/>
      <c r="BT7" s="485"/>
      <c r="BU7" s="491"/>
      <c r="BV7" s="485"/>
      <c r="BW7" s="485"/>
      <c r="BX7" s="485"/>
      <c r="BY7" s="485"/>
      <c r="BZ7" s="485"/>
      <c r="CA7" s="487"/>
      <c r="CB7" s="481"/>
      <c r="CC7" s="481"/>
      <c r="CD7" s="481"/>
      <c r="CE7" s="489"/>
      <c r="CF7" s="481"/>
      <c r="CG7" s="8"/>
    </row>
    <row r="8" spans="1:88" ht="17" x14ac:dyDescent="0.35">
      <c r="A8" s="8">
        <v>0</v>
      </c>
      <c r="B8" s="8">
        <v>0</v>
      </c>
      <c r="C8" s="74" t="s">
        <v>106</v>
      </c>
      <c r="D8" s="439" t="s">
        <v>137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 t="e">
        <v>#DIV/0!</v>
      </c>
      <c r="J8" s="76" t="e">
        <v>#DIV/0!</v>
      </c>
      <c r="K8" s="76" t="e">
        <v>#DIV/0!</v>
      </c>
      <c r="L8" s="76" t="e">
        <v>#DIV/0!</v>
      </c>
      <c r="M8" s="76" t="e">
        <v>#DIV/0!</v>
      </c>
      <c r="N8" s="76" t="e">
        <v>#DIV/0!</v>
      </c>
      <c r="O8" s="76" t="e">
        <v>#DIV/0!</v>
      </c>
      <c r="P8" s="76" t="s">
        <v>108</v>
      </c>
      <c r="Q8" s="77"/>
      <c r="S8" s="463" t="s">
        <v>138</v>
      </c>
      <c r="T8">
        <v>82.2</v>
      </c>
      <c r="U8">
        <v>41.2</v>
      </c>
      <c r="V8">
        <v>0</v>
      </c>
      <c r="W8">
        <v>0</v>
      </c>
      <c r="X8">
        <v>0</v>
      </c>
      <c r="Y8">
        <v>40.4</v>
      </c>
      <c r="Z8" s="104">
        <f>((AK5-T8)/AK5)*100</f>
        <v>90.44074892429353</v>
      </c>
      <c r="AA8" s="96">
        <f>(($AL$5-U8)/$AL$5)*100</f>
        <v>93.245901639344254</v>
      </c>
      <c r="AB8" s="96">
        <f>(($AM$5-V8)/$AM$5)*100</f>
        <v>100</v>
      </c>
      <c r="AC8" s="96">
        <f>(($AN$5-W8)/$AN$5)*100</f>
        <v>100</v>
      </c>
      <c r="AD8" s="96">
        <f>(($AO$5-X8)/$AO$5)*100</f>
        <v>100</v>
      </c>
      <c r="AE8" s="96">
        <f>(($AP$5-Y8)/$AP$5)*100</f>
        <v>96.101515005307348</v>
      </c>
      <c r="AH8" s="6"/>
      <c r="AI8" s="6"/>
      <c r="AJ8" s="8">
        <v>30</v>
      </c>
      <c r="AK8" s="96">
        <f t="shared" ref="AK8:AP8" si="26">AVERAGE(T11:T13)</f>
        <v>54</v>
      </c>
      <c r="AL8" s="96">
        <f t="shared" si="26"/>
        <v>9.9333333333333336</v>
      </c>
      <c r="AM8" s="96">
        <f t="shared" si="26"/>
        <v>7.666666666666667</v>
      </c>
      <c r="AN8" s="96">
        <f t="shared" si="26"/>
        <v>0</v>
      </c>
      <c r="AO8" s="96">
        <f t="shared" si="26"/>
        <v>0</v>
      </c>
      <c r="AP8" s="96">
        <f t="shared" si="26"/>
        <v>9.8666666666666671</v>
      </c>
      <c r="AQ8" s="97">
        <f t="shared" si="10"/>
        <v>6.2797999767414805E-2</v>
      </c>
      <c r="AR8" s="98">
        <f t="shared" si="22"/>
        <v>1.6284153005464482E-2</v>
      </c>
      <c r="AS8" s="98">
        <f t="shared" si="11"/>
        <v>9.8937497311481042E-3</v>
      </c>
      <c r="AT8" s="98">
        <f t="shared" si="12"/>
        <v>0</v>
      </c>
      <c r="AU8" s="98">
        <f t="shared" si="13"/>
        <v>0</v>
      </c>
      <c r="AV8" s="98">
        <f t="shared" si="14"/>
        <v>9.5210524622856962E-3</v>
      </c>
      <c r="AW8" s="97">
        <f t="shared" si="23"/>
        <v>93.720200023258514</v>
      </c>
      <c r="AX8" s="98">
        <f t="shared" si="15"/>
        <v>98.37158469945355</v>
      </c>
      <c r="AY8" s="98">
        <f t="shared" si="15"/>
        <v>99.010625026885194</v>
      </c>
      <c r="AZ8" s="98">
        <f t="shared" si="15"/>
        <v>100</v>
      </c>
      <c r="BA8" s="98">
        <f t="shared" si="15"/>
        <v>100</v>
      </c>
      <c r="BB8" s="98">
        <f t="shared" si="15"/>
        <v>99.04789475377143</v>
      </c>
      <c r="BC8" s="99">
        <f t="shared" ref="BC8:BH8" si="27">((AK6-AK8)*0.000001)/$CJ$4*$CJ$3</f>
        <v>8.0590000000000002E-3</v>
      </c>
      <c r="BD8" s="100">
        <f t="shared" si="27"/>
        <v>6.0006666666666672E-3</v>
      </c>
      <c r="BE8" s="100">
        <f t="shared" si="27"/>
        <v>7.672333333333334E-3</v>
      </c>
      <c r="BF8" s="100">
        <f t="shared" si="27"/>
        <v>6.3590000000000001E-3</v>
      </c>
      <c r="BG8" s="100">
        <f t="shared" si="27"/>
        <v>8.1960000000000002E-3</v>
      </c>
      <c r="BH8" s="100">
        <f t="shared" si="27"/>
        <v>1.0264333333333334E-2</v>
      </c>
      <c r="BI8" s="99">
        <f>$AJ$8/BC8</f>
        <v>3722.5462216155852</v>
      </c>
      <c r="BJ8" s="100">
        <f t="shared" ref="BJ8:BN8" si="28">$AJ$8/BD8</f>
        <v>4999.4445061659808</v>
      </c>
      <c r="BK8" s="100">
        <f t="shared" si="28"/>
        <v>3910.1533649042008</v>
      </c>
      <c r="BL8" s="100">
        <f t="shared" si="28"/>
        <v>4717.7229124076111</v>
      </c>
      <c r="BM8" s="100">
        <f t="shared" si="28"/>
        <v>3660.3221083455342</v>
      </c>
      <c r="BN8" s="100">
        <f t="shared" si="28"/>
        <v>2922.7421816646638</v>
      </c>
      <c r="BO8" s="491"/>
      <c r="BP8" s="485"/>
      <c r="BQ8" s="485"/>
      <c r="BR8" s="485"/>
      <c r="BS8" s="485"/>
      <c r="BT8" s="485"/>
      <c r="BU8" s="491"/>
      <c r="BV8" s="485"/>
      <c r="BW8" s="485"/>
      <c r="BX8" s="485"/>
      <c r="BY8" s="485"/>
      <c r="BZ8" s="485"/>
      <c r="CA8" s="487"/>
      <c r="CB8" s="481"/>
      <c r="CC8" s="481"/>
      <c r="CD8" s="481"/>
      <c r="CE8" s="489"/>
      <c r="CF8" s="481"/>
      <c r="CG8" s="8"/>
    </row>
    <row r="9" spans="1:88" ht="17" x14ac:dyDescent="0.35">
      <c r="A9" s="8">
        <v>0</v>
      </c>
      <c r="B9" s="8">
        <v>0</v>
      </c>
      <c r="C9" s="74" t="s">
        <v>106</v>
      </c>
      <c r="D9" s="439" t="s">
        <v>139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 t="e">
        <v>#DIV/0!</v>
      </c>
      <c r="J9" s="76" t="e">
        <v>#DIV/0!</v>
      </c>
      <c r="K9" s="76" t="e">
        <v>#DIV/0!</v>
      </c>
      <c r="L9" s="76" t="e">
        <v>#DIV/0!</v>
      </c>
      <c r="M9" s="76" t="e">
        <v>#DIV/0!</v>
      </c>
      <c r="N9" s="76" t="e">
        <v>#DIV/0!</v>
      </c>
      <c r="O9" s="76" t="e">
        <v>#DIV/0!</v>
      </c>
      <c r="P9" s="76" t="s">
        <v>108</v>
      </c>
      <c r="Q9" s="77"/>
      <c r="S9" s="463" t="s">
        <v>140</v>
      </c>
      <c r="T9">
        <v>31.2</v>
      </c>
      <c r="U9">
        <v>0</v>
      </c>
      <c r="V9">
        <v>0</v>
      </c>
      <c r="W9">
        <v>0</v>
      </c>
      <c r="X9">
        <v>0</v>
      </c>
      <c r="Y9">
        <v>0</v>
      </c>
      <c r="Z9" s="104">
        <f t="shared" ref="Z9:Z72" si="29">(($AK$5-T9)/$AK$5)*100</f>
        <v>96.371671124549366</v>
      </c>
      <c r="AA9" s="96">
        <f t="shared" ref="AA9:AA72" si="30">(($AL$5-U9)/$AL$5)*100</f>
        <v>100</v>
      </c>
      <c r="AB9" s="96">
        <f t="shared" ref="AB9:AB72" si="31">(($AM$5-V9)/$AM$5)*100</f>
        <v>100</v>
      </c>
      <c r="AC9" s="96">
        <f t="shared" ref="AC9:AC72" si="32">(($AN$5-W9)/$AN$5)*100</f>
        <v>100</v>
      </c>
      <c r="AD9" s="96">
        <f t="shared" ref="AD9:AD72" si="33">(($AO$5-X9)/$AO$5)*100</f>
        <v>100</v>
      </c>
      <c r="AE9" s="96">
        <f t="shared" ref="AE9:AE72" si="34">(($AP$5-Y9)/$AP$5)*100</f>
        <v>100</v>
      </c>
      <c r="AH9" s="6"/>
      <c r="AI9" s="6"/>
      <c r="AJ9" s="8">
        <v>60</v>
      </c>
      <c r="AK9" s="96">
        <f>AVERAGE(T14:T16)</f>
        <v>53.6</v>
      </c>
      <c r="AL9" s="96">
        <f t="shared" ref="AL9:AP9" si="35">AVERAGE(U14:U16)</f>
        <v>0</v>
      </c>
      <c r="AM9" s="96">
        <f t="shared" si="35"/>
        <v>27.733333333333334</v>
      </c>
      <c r="AN9" s="96">
        <f t="shared" si="35"/>
        <v>0</v>
      </c>
      <c r="AO9" s="96">
        <f t="shared" si="35"/>
        <v>0</v>
      </c>
      <c r="AP9" s="96">
        <f t="shared" si="35"/>
        <v>0</v>
      </c>
      <c r="AQ9" s="97">
        <f t="shared" si="10"/>
        <v>6.2332829398767296E-2</v>
      </c>
      <c r="AR9" s="98">
        <f t="shared" si="22"/>
        <v>0</v>
      </c>
      <c r="AS9" s="98">
        <f t="shared" si="11"/>
        <v>3.5789564244848797E-2</v>
      </c>
      <c r="AT9" s="98">
        <f t="shared" si="12"/>
        <v>0</v>
      </c>
      <c r="AU9" s="98">
        <f t="shared" si="13"/>
        <v>0</v>
      </c>
      <c r="AV9" s="98">
        <f t="shared" si="14"/>
        <v>0</v>
      </c>
      <c r="AW9" s="97">
        <f t="shared" si="23"/>
        <v>93.76671706012327</v>
      </c>
      <c r="AX9" s="98">
        <f t="shared" si="15"/>
        <v>100</v>
      </c>
      <c r="AY9" s="98">
        <f t="shared" si="15"/>
        <v>96.421043575515114</v>
      </c>
      <c r="AZ9" s="98">
        <f t="shared" si="15"/>
        <v>100</v>
      </c>
      <c r="BA9" s="98">
        <f t="shared" si="15"/>
        <v>100</v>
      </c>
      <c r="BB9" s="98">
        <f t="shared" si="15"/>
        <v>100</v>
      </c>
      <c r="BC9" s="99">
        <f t="shared" ref="BC9:BH9" si="36">((AK6-AK9)*0.000001)/$CJ$4*$CJ$3</f>
        <v>8.0630000000000007E-3</v>
      </c>
      <c r="BD9" s="100">
        <f t="shared" si="36"/>
        <v>6.1000000000000004E-3</v>
      </c>
      <c r="BE9" s="100">
        <f t="shared" si="36"/>
        <v>7.4716666666666673E-3</v>
      </c>
      <c r="BF9" s="100">
        <f t="shared" si="36"/>
        <v>6.3590000000000001E-3</v>
      </c>
      <c r="BG9" s="100">
        <f t="shared" si="36"/>
        <v>8.1960000000000002E-3</v>
      </c>
      <c r="BH9" s="100">
        <f t="shared" si="36"/>
        <v>1.0363000000000001E-2</v>
      </c>
      <c r="BI9" s="99">
        <f>$AJ$9/BC9</f>
        <v>7441.3989830088049</v>
      </c>
      <c r="BJ9" s="100">
        <f t="shared" ref="BJ9:BN9" si="37">$AJ$9/BD9</f>
        <v>9836.065573770491</v>
      </c>
      <c r="BK9" s="100">
        <f t="shared" si="37"/>
        <v>8030.3368280169525</v>
      </c>
      <c r="BL9" s="100">
        <f t="shared" si="37"/>
        <v>9435.4458248152223</v>
      </c>
      <c r="BM9" s="100">
        <f t="shared" si="37"/>
        <v>7320.6442166910683</v>
      </c>
      <c r="BN9" s="100">
        <f t="shared" si="37"/>
        <v>5789.8292000385982</v>
      </c>
      <c r="BO9" s="491"/>
      <c r="BP9" s="485"/>
      <c r="BQ9" s="485"/>
      <c r="BR9" s="485"/>
      <c r="BS9" s="485"/>
      <c r="BT9" s="485"/>
      <c r="BU9" s="491"/>
      <c r="BV9" s="485"/>
      <c r="BW9" s="485"/>
      <c r="BX9" s="485"/>
      <c r="BY9" s="485"/>
      <c r="BZ9" s="485"/>
      <c r="CA9" s="487"/>
      <c r="CB9" s="481"/>
      <c r="CC9" s="481"/>
      <c r="CD9" s="481"/>
      <c r="CE9" s="489"/>
      <c r="CF9" s="481"/>
      <c r="CG9" s="100"/>
      <c r="CJ9">
        <f>(AK6-AK7)/CJ5</f>
        <v>8001.6666666666679</v>
      </c>
    </row>
    <row r="10" spans="1:88" ht="17" x14ac:dyDescent="0.35">
      <c r="A10" s="8">
        <v>0</v>
      </c>
      <c r="B10" s="8">
        <v>0</v>
      </c>
      <c r="C10" s="74" t="s">
        <v>106</v>
      </c>
      <c r="D10" s="439" t="s">
        <v>141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 t="e">
        <v>#DIV/0!</v>
      </c>
      <c r="J10" s="76" t="e">
        <v>#DIV/0!</v>
      </c>
      <c r="K10" s="76" t="e">
        <v>#DIV/0!</v>
      </c>
      <c r="L10" s="76" t="e">
        <v>#DIV/0!</v>
      </c>
      <c r="M10" s="76" t="e">
        <v>#DIV/0!</v>
      </c>
      <c r="N10" s="76" t="e">
        <v>#DIV/0!</v>
      </c>
      <c r="O10" s="76" t="e">
        <v>#DIV/0!</v>
      </c>
      <c r="P10" s="76" t="s">
        <v>108</v>
      </c>
      <c r="Q10" s="77"/>
      <c r="S10" s="466" t="s">
        <v>142</v>
      </c>
      <c r="T10" s="102">
        <v>65.8</v>
      </c>
      <c r="U10" s="102">
        <v>23.4</v>
      </c>
      <c r="V10" s="102">
        <v>0</v>
      </c>
      <c r="W10" s="102">
        <v>0</v>
      </c>
      <c r="X10" s="102">
        <v>0</v>
      </c>
      <c r="Y10" s="105">
        <v>29.8</v>
      </c>
      <c r="Z10" s="104">
        <f>(($AK$5-T10)/$AK$5)*100</f>
        <v>92.347947435748353</v>
      </c>
      <c r="AA10" s="96">
        <f t="shared" si="30"/>
        <v>96.163934426229517</v>
      </c>
      <c r="AB10" s="96">
        <f t="shared" si="31"/>
        <v>100</v>
      </c>
      <c r="AC10" s="96">
        <f t="shared" si="32"/>
        <v>100</v>
      </c>
      <c r="AD10" s="96">
        <f t="shared" si="33"/>
        <v>100</v>
      </c>
      <c r="AE10" s="96">
        <f t="shared" si="34"/>
        <v>97.1243848306475</v>
      </c>
      <c r="AH10" s="6"/>
      <c r="AI10" s="6"/>
      <c r="AJ10" s="8">
        <v>240</v>
      </c>
      <c r="AK10" s="96">
        <f>AVERAGE(T17:T19)</f>
        <v>30.933333333333337</v>
      </c>
      <c r="AL10" s="96">
        <f t="shared" ref="AL10:AP10" si="38">AVERAGE(U17:U19)</f>
        <v>0</v>
      </c>
      <c r="AM10" s="96">
        <f t="shared" si="38"/>
        <v>26.333333333333332</v>
      </c>
      <c r="AN10" s="96">
        <f t="shared" si="38"/>
        <v>0</v>
      </c>
      <c r="AO10" s="96">
        <f t="shared" si="38"/>
        <v>0</v>
      </c>
      <c r="AP10" s="96">
        <f t="shared" si="38"/>
        <v>0</v>
      </c>
      <c r="AQ10" s="97">
        <f t="shared" si="10"/>
        <v>3.5973175175407997E-2</v>
      </c>
      <c r="AR10" s="98">
        <f>AL10/$AL$6</f>
        <v>0</v>
      </c>
      <c r="AS10" s="98">
        <f t="shared" si="11"/>
        <v>3.3982879511334788E-2</v>
      </c>
      <c r="AT10" s="98">
        <f t="shared" si="12"/>
        <v>0</v>
      </c>
      <c r="AU10" s="98">
        <f t="shared" si="13"/>
        <v>0</v>
      </c>
      <c r="AV10" s="98">
        <f t="shared" si="14"/>
        <v>0</v>
      </c>
      <c r="AW10" s="97">
        <f t="shared" si="23"/>
        <v>96.402682482459198</v>
      </c>
      <c r="AX10" s="98">
        <f t="shared" si="15"/>
        <v>100</v>
      </c>
      <c r="AY10" s="98">
        <f t="shared" si="15"/>
        <v>96.601712048866517</v>
      </c>
      <c r="AZ10" s="98">
        <f t="shared" si="15"/>
        <v>100</v>
      </c>
      <c r="BA10" s="98">
        <f t="shared" si="15"/>
        <v>100</v>
      </c>
      <c r="BB10" s="98">
        <f t="shared" si="15"/>
        <v>100</v>
      </c>
      <c r="BC10" s="99">
        <f t="shared" ref="BC10:BH10" si="39">((AK6-AK10)*0.000001)/$CJ$4*$CJ$3</f>
        <v>8.2896666666666657E-3</v>
      </c>
      <c r="BD10" s="100">
        <f t="shared" si="39"/>
        <v>6.1000000000000004E-3</v>
      </c>
      <c r="BE10" s="100">
        <f t="shared" si="39"/>
        <v>7.4856666666666674E-3</v>
      </c>
      <c r="BF10" s="100">
        <f t="shared" si="39"/>
        <v>6.3590000000000001E-3</v>
      </c>
      <c r="BG10" s="100">
        <f t="shared" si="39"/>
        <v>8.1960000000000002E-3</v>
      </c>
      <c r="BH10" s="100">
        <f t="shared" si="39"/>
        <v>1.0363000000000001E-2</v>
      </c>
      <c r="BI10" s="99">
        <f>$AJ$10/BC10</f>
        <v>28951.706944388599</v>
      </c>
      <c r="BJ10" s="100">
        <f t="shared" ref="BJ10:BN10" si="40">$AJ$10/BD10</f>
        <v>39344.262295081964</v>
      </c>
      <c r="BK10" s="100">
        <f t="shared" si="40"/>
        <v>32061.272654406195</v>
      </c>
      <c r="BL10" s="100">
        <f t="shared" si="40"/>
        <v>37741.783299260889</v>
      </c>
      <c r="BM10" s="100">
        <f t="shared" si="40"/>
        <v>29282.576866764273</v>
      </c>
      <c r="BN10" s="100">
        <f t="shared" si="40"/>
        <v>23159.316800154393</v>
      </c>
      <c r="BO10" s="491"/>
      <c r="BP10" s="485"/>
      <c r="BQ10" s="485"/>
      <c r="BR10" s="485"/>
      <c r="BS10" s="485"/>
      <c r="BT10" s="485"/>
      <c r="BU10" s="491"/>
      <c r="BV10" s="485"/>
      <c r="BW10" s="485"/>
      <c r="BX10" s="485"/>
      <c r="BY10" s="485"/>
      <c r="BZ10" s="485"/>
      <c r="CA10" s="487"/>
      <c r="CB10" s="481"/>
      <c r="CC10" s="481"/>
      <c r="CD10" s="481"/>
      <c r="CE10" s="489"/>
      <c r="CF10" s="481"/>
      <c r="CG10" s="8"/>
    </row>
    <row r="11" spans="1:88" ht="17" x14ac:dyDescent="0.35">
      <c r="A11" s="8">
        <v>0</v>
      </c>
      <c r="B11" s="8">
        <v>0</v>
      </c>
      <c r="C11" s="74" t="s">
        <v>106</v>
      </c>
      <c r="D11" s="439" t="s">
        <v>143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 t="e">
        <v>#DIV/0!</v>
      </c>
      <c r="J11" s="76" t="e">
        <v>#DIV/0!</v>
      </c>
      <c r="K11" s="76" t="e">
        <v>#DIV/0!</v>
      </c>
      <c r="L11" s="76" t="e">
        <v>#DIV/0!</v>
      </c>
      <c r="M11" s="76" t="e">
        <v>#DIV/0!</v>
      </c>
      <c r="N11" s="76" t="e">
        <v>#DIV/0!</v>
      </c>
      <c r="O11" s="76" t="e">
        <v>#DIV/0!</v>
      </c>
      <c r="P11" s="76" t="s">
        <v>108</v>
      </c>
      <c r="Q11" s="77"/>
      <c r="S11" s="463" t="s">
        <v>144</v>
      </c>
      <c r="T11">
        <v>63.6</v>
      </c>
      <c r="U11">
        <v>0</v>
      </c>
      <c r="V11">
        <v>0</v>
      </c>
      <c r="W11">
        <v>0</v>
      </c>
      <c r="X11">
        <v>0</v>
      </c>
      <c r="Y11">
        <v>29.6</v>
      </c>
      <c r="Z11" s="104">
        <f t="shared" si="29"/>
        <v>92.603791138504477</v>
      </c>
      <c r="AA11" s="96">
        <f t="shared" si="30"/>
        <v>100</v>
      </c>
      <c r="AB11" s="96">
        <f t="shared" si="31"/>
        <v>100</v>
      </c>
      <c r="AC11" s="96">
        <f t="shared" si="32"/>
        <v>100</v>
      </c>
      <c r="AD11" s="96">
        <f t="shared" si="33"/>
        <v>100</v>
      </c>
      <c r="AE11" s="96">
        <f t="shared" si="34"/>
        <v>97.143684261314291</v>
      </c>
      <c r="AH11" s="6"/>
      <c r="AI11" s="6"/>
      <c r="AJ11" s="8">
        <v>480</v>
      </c>
      <c r="AK11" s="96">
        <f t="shared" ref="AK11:AP11" si="41">AVERAGE(T20:T22)</f>
        <v>17</v>
      </c>
      <c r="AL11" s="96">
        <f t="shared" si="41"/>
        <v>0</v>
      </c>
      <c r="AM11" s="96">
        <f t="shared" si="41"/>
        <v>9.5333333333333332</v>
      </c>
      <c r="AN11" s="96">
        <f t="shared" si="41"/>
        <v>0</v>
      </c>
      <c r="AO11" s="96">
        <f t="shared" si="41"/>
        <v>0</v>
      </c>
      <c r="AP11" s="96">
        <f t="shared" si="41"/>
        <v>7.3999999999999995</v>
      </c>
      <c r="AQ11" s="97">
        <f t="shared" si="10"/>
        <v>1.9769740667519478E-2</v>
      </c>
      <c r="AR11" s="98">
        <f t="shared" si="22"/>
        <v>0</v>
      </c>
      <c r="AS11" s="98">
        <f t="shared" si="11"/>
        <v>1.2302662709166773E-2</v>
      </c>
      <c r="AT11" s="98">
        <f t="shared" si="12"/>
        <v>0</v>
      </c>
      <c r="AU11" s="98">
        <f t="shared" si="13"/>
        <v>0</v>
      </c>
      <c r="AV11" s="98">
        <f t="shared" si="14"/>
        <v>7.1407893467142717E-3</v>
      </c>
      <c r="AW11" s="97">
        <f t="shared" si="23"/>
        <v>98.02302593324805</v>
      </c>
      <c r="AX11" s="98">
        <f t="shared" si="15"/>
        <v>100</v>
      </c>
      <c r="AY11" s="98">
        <f t="shared" si="15"/>
        <v>98.769733729083313</v>
      </c>
      <c r="AZ11" s="98">
        <f t="shared" si="15"/>
        <v>100</v>
      </c>
      <c r="BA11" s="98">
        <f t="shared" si="15"/>
        <v>100</v>
      </c>
      <c r="BB11" s="98">
        <f t="shared" si="15"/>
        <v>99.28592106532858</v>
      </c>
      <c r="BC11" s="99">
        <f t="shared" ref="BC11:BH11" si="42">((AK6-AK11)*0.000001)/$CJ$4*$CJ$3</f>
        <v>8.4290000000000007E-3</v>
      </c>
      <c r="BD11" s="100">
        <f t="shared" si="42"/>
        <v>6.1000000000000004E-3</v>
      </c>
      <c r="BE11" s="100">
        <f t="shared" si="42"/>
        <v>7.6536666666666671E-3</v>
      </c>
      <c r="BF11" s="100">
        <f t="shared" si="42"/>
        <v>6.3590000000000001E-3</v>
      </c>
      <c r="BG11" s="100">
        <f t="shared" si="42"/>
        <v>8.1960000000000002E-3</v>
      </c>
      <c r="BH11" s="100">
        <f t="shared" si="42"/>
        <v>1.0289E-2</v>
      </c>
      <c r="BI11" s="99">
        <f>$AJ$11/BC11</f>
        <v>56946.25696998457</v>
      </c>
      <c r="BJ11" s="100">
        <f t="shared" ref="BJ11:BN11" si="43">$AJ$11/BD11</f>
        <v>78688.524590163928</v>
      </c>
      <c r="BK11" s="100">
        <f t="shared" si="43"/>
        <v>62715.038543617433</v>
      </c>
      <c r="BL11" s="100">
        <f t="shared" si="43"/>
        <v>75483.566598521778</v>
      </c>
      <c r="BM11" s="100">
        <f t="shared" si="43"/>
        <v>58565.153733528547</v>
      </c>
      <c r="BN11" s="100">
        <f t="shared" si="43"/>
        <v>46651.764019827002</v>
      </c>
      <c r="BO11" s="491"/>
      <c r="BP11" s="485"/>
      <c r="BQ11" s="485"/>
      <c r="BR11" s="485"/>
      <c r="BS11" s="485"/>
      <c r="BT11" s="485"/>
      <c r="BU11" s="491"/>
      <c r="BV11" s="485"/>
      <c r="BW11" s="485"/>
      <c r="BX11" s="485"/>
      <c r="BY11" s="485"/>
      <c r="BZ11" s="485"/>
      <c r="CA11" s="487"/>
      <c r="CB11" s="481"/>
      <c r="CC11" s="481"/>
      <c r="CD11" s="481"/>
      <c r="CE11" s="489"/>
      <c r="CF11" s="481"/>
      <c r="CG11" s="8"/>
    </row>
    <row r="12" spans="1:88" ht="17" x14ac:dyDescent="0.35">
      <c r="A12" s="8">
        <v>0</v>
      </c>
      <c r="B12" s="8">
        <v>0</v>
      </c>
      <c r="C12" s="74" t="s">
        <v>106</v>
      </c>
      <c r="D12" s="439" t="s">
        <v>145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 t="e">
        <v>#DIV/0!</v>
      </c>
      <c r="J12" s="76" t="e">
        <v>#DIV/0!</v>
      </c>
      <c r="K12" s="76" t="e">
        <v>#DIV/0!</v>
      </c>
      <c r="L12" s="76" t="e">
        <v>#DIV/0!</v>
      </c>
      <c r="M12" s="76" t="e">
        <v>#DIV/0!</v>
      </c>
      <c r="N12" s="76" t="e">
        <v>#DIV/0!</v>
      </c>
      <c r="O12" s="76" t="e">
        <v>#DIV/0!</v>
      </c>
      <c r="P12" s="76" t="s">
        <v>108</v>
      </c>
      <c r="Q12" s="77"/>
      <c r="S12" s="463" t="s">
        <v>146</v>
      </c>
      <c r="T12">
        <v>33</v>
      </c>
      <c r="U12">
        <v>0</v>
      </c>
      <c r="V12">
        <v>0</v>
      </c>
      <c r="W12">
        <v>0</v>
      </c>
      <c r="X12">
        <v>0</v>
      </c>
      <c r="Y12">
        <v>0</v>
      </c>
      <c r="Z12" s="104">
        <f t="shared" si="29"/>
        <v>96.162344458657984</v>
      </c>
      <c r="AA12" s="96">
        <f t="shared" si="30"/>
        <v>100</v>
      </c>
      <c r="AB12" s="96">
        <f t="shared" si="31"/>
        <v>100</v>
      </c>
      <c r="AC12" s="96">
        <f t="shared" si="32"/>
        <v>100</v>
      </c>
      <c r="AD12" s="96">
        <f t="shared" si="33"/>
        <v>100</v>
      </c>
      <c r="AE12" s="96">
        <f t="shared" si="34"/>
        <v>100</v>
      </c>
      <c r="AH12" s="106"/>
      <c r="AI12" s="106"/>
      <c r="AJ12" s="106">
        <f>24*60</f>
        <v>1440</v>
      </c>
      <c r="AK12" s="107">
        <f t="shared" ref="AK12:AP12" si="44">AVERAGE(T23:T25)</f>
        <v>7.666666666666667</v>
      </c>
      <c r="AL12" s="107">
        <f t="shared" si="44"/>
        <v>0</v>
      </c>
      <c r="AM12" s="107">
        <f t="shared" si="44"/>
        <v>0</v>
      </c>
      <c r="AN12" s="107">
        <f t="shared" si="44"/>
        <v>0</v>
      </c>
      <c r="AO12" s="107">
        <f t="shared" si="44"/>
        <v>0</v>
      </c>
      <c r="AP12" s="108">
        <f t="shared" si="44"/>
        <v>0</v>
      </c>
      <c r="AQ12" s="109">
        <f t="shared" si="10"/>
        <v>8.9157653990774108E-3</v>
      </c>
      <c r="AR12" s="110">
        <f t="shared" si="22"/>
        <v>0</v>
      </c>
      <c r="AS12" s="110">
        <f t="shared" si="11"/>
        <v>0</v>
      </c>
      <c r="AT12" s="110">
        <f t="shared" si="12"/>
        <v>0</v>
      </c>
      <c r="AU12" s="110">
        <f t="shared" si="13"/>
        <v>0</v>
      </c>
      <c r="AV12" s="110">
        <f t="shared" si="14"/>
        <v>0</v>
      </c>
      <c r="AW12" s="109">
        <f t="shared" si="23"/>
        <v>99.108423460092254</v>
      </c>
      <c r="AX12" s="110">
        <f t="shared" si="15"/>
        <v>100</v>
      </c>
      <c r="AY12" s="110">
        <f t="shared" si="15"/>
        <v>100</v>
      </c>
      <c r="AZ12" s="110">
        <f t="shared" si="15"/>
        <v>100</v>
      </c>
      <c r="BA12" s="110">
        <f t="shared" si="15"/>
        <v>100</v>
      </c>
      <c r="BB12" s="111">
        <f t="shared" si="15"/>
        <v>100</v>
      </c>
      <c r="BC12" s="112">
        <f>((AK6-AK12)*0.000001)/$CJ$4*$CJ$3</f>
        <v>8.5223333333333349E-3</v>
      </c>
      <c r="BD12" s="113">
        <f t="shared" ref="BD12:BH12" si="45">((AL6-AL12)*0.000001)/$CJ$4*$CJ$3</f>
        <v>6.1000000000000004E-3</v>
      </c>
      <c r="BE12" s="113">
        <f t="shared" si="45"/>
        <v>7.7490000000000007E-3</v>
      </c>
      <c r="BF12" s="113">
        <f t="shared" si="45"/>
        <v>6.3590000000000001E-3</v>
      </c>
      <c r="BG12" s="113">
        <f t="shared" si="45"/>
        <v>8.1960000000000002E-3</v>
      </c>
      <c r="BH12" s="113">
        <f t="shared" si="45"/>
        <v>1.0363000000000001E-2</v>
      </c>
      <c r="BI12" s="112">
        <f>$AJ$12/BC12</f>
        <v>168967.81006766533</v>
      </c>
      <c r="BJ12" s="113">
        <f t="shared" ref="BJ12:BN12" si="46">$AJ$12/BD12</f>
        <v>236065.57377049178</v>
      </c>
      <c r="BK12" s="113">
        <f t="shared" si="46"/>
        <v>185830.42973286874</v>
      </c>
      <c r="BL12" s="113">
        <f t="shared" si="46"/>
        <v>226450.69979556534</v>
      </c>
      <c r="BM12" s="113">
        <f t="shared" si="46"/>
        <v>175695.46120058565</v>
      </c>
      <c r="BN12" s="114">
        <f t="shared" si="46"/>
        <v>138955.90080092638</v>
      </c>
      <c r="BO12" s="492"/>
      <c r="BP12" s="486"/>
      <c r="BQ12" s="486"/>
      <c r="BR12" s="486"/>
      <c r="BS12" s="486"/>
      <c r="BT12" s="486"/>
      <c r="BU12" s="492"/>
      <c r="BV12" s="486"/>
      <c r="BW12" s="486"/>
      <c r="BX12" s="486"/>
      <c r="BY12" s="486"/>
      <c r="BZ12" s="486"/>
      <c r="CA12" s="488"/>
      <c r="CB12" s="482"/>
      <c r="CC12" s="482"/>
      <c r="CD12" s="482"/>
      <c r="CE12" s="490"/>
      <c r="CF12" s="482"/>
      <c r="CG12" s="8"/>
    </row>
    <row r="13" spans="1:88" ht="17" x14ac:dyDescent="0.35">
      <c r="A13" s="8">
        <v>0</v>
      </c>
      <c r="B13" s="8">
        <v>0</v>
      </c>
      <c r="C13" s="74" t="s">
        <v>106</v>
      </c>
      <c r="D13" s="439" t="s">
        <v>147</v>
      </c>
      <c r="E13" s="76" t="e">
        <v>#DIV/0!</v>
      </c>
      <c r="F13" s="76" t="e">
        <v>#DIV/0!</v>
      </c>
      <c r="G13" s="76" t="e">
        <v>#DIV/0!</v>
      </c>
      <c r="H13" s="76" t="e">
        <v>#DIV/0!</v>
      </c>
      <c r="I13" s="76" t="e">
        <v>#DIV/0!</v>
      </c>
      <c r="J13" s="76" t="e">
        <v>#DIV/0!</v>
      </c>
      <c r="K13" s="76" t="e">
        <v>#DIV/0!</v>
      </c>
      <c r="L13" s="76" t="e">
        <v>#DIV/0!</v>
      </c>
      <c r="M13" s="76" t="e">
        <v>#DIV/0!</v>
      </c>
      <c r="N13" s="76" t="e">
        <v>#DIV/0!</v>
      </c>
      <c r="O13" s="76" t="e">
        <v>#DIV/0!</v>
      </c>
      <c r="P13" s="76" t="s">
        <v>108</v>
      </c>
      <c r="Q13" s="77"/>
      <c r="S13" s="466" t="s">
        <v>148</v>
      </c>
      <c r="T13" s="102">
        <v>65.400000000000006</v>
      </c>
      <c r="U13" s="102">
        <v>29.8</v>
      </c>
      <c r="V13" s="102">
        <v>23</v>
      </c>
      <c r="W13" s="102">
        <v>0</v>
      </c>
      <c r="X13" s="102">
        <v>0</v>
      </c>
      <c r="Y13" s="102">
        <v>0</v>
      </c>
      <c r="Z13" s="104">
        <f t="shared" si="29"/>
        <v>92.394464472613109</v>
      </c>
      <c r="AA13" s="96">
        <f t="shared" si="30"/>
        <v>95.114754098360663</v>
      </c>
      <c r="AB13" s="96">
        <f t="shared" si="31"/>
        <v>97.031875080655567</v>
      </c>
      <c r="AC13" s="96">
        <f t="shared" si="32"/>
        <v>100</v>
      </c>
      <c r="AD13" s="96">
        <f t="shared" si="33"/>
        <v>100</v>
      </c>
      <c r="AE13" s="96">
        <f t="shared" si="34"/>
        <v>100</v>
      </c>
      <c r="AH13" s="6" t="s">
        <v>52</v>
      </c>
      <c r="AI13" s="6" t="s">
        <v>48</v>
      </c>
      <c r="AJ13" s="8">
        <f>AJ6</f>
        <v>0</v>
      </c>
      <c r="AK13" s="96">
        <f t="shared" ref="AK13:AP13" si="47">AK5</f>
        <v>859.90000000000009</v>
      </c>
      <c r="AL13" s="96">
        <f t="shared" si="47"/>
        <v>610</v>
      </c>
      <c r="AM13" s="96">
        <f t="shared" si="47"/>
        <v>774.90000000000009</v>
      </c>
      <c r="AN13" s="96">
        <f t="shared" si="47"/>
        <v>635.9</v>
      </c>
      <c r="AO13" s="96">
        <f t="shared" si="47"/>
        <v>819.6</v>
      </c>
      <c r="AP13" s="96">
        <f t="shared" si="47"/>
        <v>1036.3</v>
      </c>
      <c r="AQ13" s="97">
        <f>AK13/AK13</f>
        <v>1</v>
      </c>
      <c r="AR13" s="98">
        <f>AL13/$AL$13</f>
        <v>1</v>
      </c>
      <c r="AS13" s="98">
        <f>AM13/$AM$13</f>
        <v>1</v>
      </c>
      <c r="AT13" s="98">
        <f>AN13/$AN$13</f>
        <v>1</v>
      </c>
      <c r="AU13" s="98">
        <f>AO13/$AO$13</f>
        <v>1</v>
      </c>
      <c r="AV13" s="98">
        <f>AP13/$AP$13</f>
        <v>1</v>
      </c>
      <c r="AW13" s="97">
        <f t="shared" si="23"/>
        <v>0</v>
      </c>
      <c r="AX13" s="98">
        <f t="shared" si="15"/>
        <v>0</v>
      </c>
      <c r="AY13" s="98">
        <f t="shared" si="15"/>
        <v>0</v>
      </c>
      <c r="AZ13" s="98">
        <f t="shared" si="15"/>
        <v>0</v>
      </c>
      <c r="BA13" s="98">
        <f t="shared" si="15"/>
        <v>0</v>
      </c>
      <c r="BB13" s="98">
        <f t="shared" si="15"/>
        <v>0</v>
      </c>
      <c r="BC13" s="99">
        <f>((AK13-AK13)*0.000001)/$CJ$4*$CJ$3</f>
        <v>0</v>
      </c>
      <c r="BD13" s="100">
        <f t="shared" ref="BD13:BH13" si="48">((AL13-AL13)*0.000001)/$CJ$4*$CJ$3</f>
        <v>0</v>
      </c>
      <c r="BE13" s="100">
        <f t="shared" si="48"/>
        <v>0</v>
      </c>
      <c r="BF13" s="100">
        <f t="shared" si="48"/>
        <v>0</v>
      </c>
      <c r="BG13" s="100">
        <f t="shared" si="48"/>
        <v>0</v>
      </c>
      <c r="BH13" s="100">
        <f t="shared" si="48"/>
        <v>0</v>
      </c>
      <c r="BI13" s="99" t="e">
        <f>AJ13/BC13</f>
        <v>#DIV/0!</v>
      </c>
      <c r="BJ13" s="100" t="e">
        <f t="shared" ref="BJ13:BN13" si="49">AK13/BD13</f>
        <v>#DIV/0!</v>
      </c>
      <c r="BK13" s="100" t="e">
        <f t="shared" si="49"/>
        <v>#DIV/0!</v>
      </c>
      <c r="BL13" s="100" t="e">
        <f t="shared" si="49"/>
        <v>#DIV/0!</v>
      </c>
      <c r="BM13" s="100" t="e">
        <f t="shared" si="49"/>
        <v>#DIV/0!</v>
      </c>
      <c r="BN13" s="100" t="e">
        <f t="shared" si="49"/>
        <v>#DIV/0!</v>
      </c>
      <c r="BO13" s="497">
        <f t="shared" ref="BO13:BT13" si="50">SLOPE(BI14:BI19,$AJ$7:$AJ$12)</f>
        <v>290.60787085341656</v>
      </c>
      <c r="BP13" s="485">
        <f t="shared" si="50"/>
        <v>238.39688818464481</v>
      </c>
      <c r="BQ13" s="485">
        <f t="shared" si="50"/>
        <v>136.93775456269299</v>
      </c>
      <c r="BR13" s="485">
        <f t="shared" si="50"/>
        <v>159.7479819872224</v>
      </c>
      <c r="BS13" s="485">
        <f t="shared" si="50"/>
        <v>126.25247019570398</v>
      </c>
      <c r="BT13" s="495">
        <f t="shared" si="50"/>
        <v>100.02956788777473</v>
      </c>
      <c r="BU13" s="497">
        <f t="shared" ref="BU13:BZ13" si="51">INTERCEPT(BI14:BI19,$AJ$7:$AJ$12)</f>
        <v>14411.745155479264</v>
      </c>
      <c r="BV13" s="495">
        <f t="shared" si="51"/>
        <v>9322.1652861237671</v>
      </c>
      <c r="BW13" s="495">
        <f t="shared" si="51"/>
        <v>2193.1385080250839</v>
      </c>
      <c r="BX13" s="495">
        <f t="shared" si="51"/>
        <v>1906.9544324361414</v>
      </c>
      <c r="BY13" s="495">
        <f t="shared" si="51"/>
        <v>1584.2699143272475</v>
      </c>
      <c r="BZ13" s="495">
        <f t="shared" si="51"/>
        <v>1402.8803967005588</v>
      </c>
      <c r="CA13" s="496">
        <f t="shared" ref="CA13:CF13" si="52">1/(BU13*(BO53^2))</f>
        <v>5.8600074932526471</v>
      </c>
      <c r="CB13" s="493">
        <f t="shared" si="52"/>
        <v>6.0965531667539965</v>
      </c>
      <c r="CC13" s="493">
        <f t="shared" si="52"/>
        <v>8.5502801378278797</v>
      </c>
      <c r="CD13" s="493">
        <f t="shared" si="52"/>
        <v>13.382290271293366</v>
      </c>
      <c r="CE13" s="494">
        <f t="shared" si="52"/>
        <v>10.061218790035429</v>
      </c>
      <c r="CF13" s="493">
        <f t="shared" si="52"/>
        <v>7.132407349441829</v>
      </c>
    </row>
    <row r="14" spans="1:88" ht="17" x14ac:dyDescent="0.35">
      <c r="A14" s="8">
        <v>0</v>
      </c>
      <c r="B14" s="8">
        <v>0</v>
      </c>
      <c r="C14" s="74" t="s">
        <v>106</v>
      </c>
      <c r="D14" s="439" t="s">
        <v>149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 t="e">
        <v>#DIV/0!</v>
      </c>
      <c r="J14" s="76" t="e">
        <v>#DIV/0!</v>
      </c>
      <c r="K14" s="76" t="e">
        <v>#DIV/0!</v>
      </c>
      <c r="L14" s="76" t="e">
        <v>#DIV/0!</v>
      </c>
      <c r="M14" s="76" t="e">
        <v>#DIV/0!</v>
      </c>
      <c r="N14" s="76" t="e">
        <v>#DIV/0!</v>
      </c>
      <c r="O14" s="76" t="e">
        <v>#DIV/0!</v>
      </c>
      <c r="P14" s="76" t="s">
        <v>108</v>
      </c>
      <c r="Q14" s="77"/>
      <c r="S14" s="463" t="s">
        <v>150</v>
      </c>
      <c r="T14">
        <v>61.6</v>
      </c>
      <c r="U14">
        <v>0</v>
      </c>
      <c r="V14">
        <v>0</v>
      </c>
      <c r="W14">
        <v>0</v>
      </c>
      <c r="X14">
        <v>0</v>
      </c>
      <c r="Y14">
        <v>0</v>
      </c>
      <c r="Z14" s="104">
        <f t="shared" si="29"/>
        <v>92.836376322828229</v>
      </c>
      <c r="AA14" s="96">
        <f t="shared" si="30"/>
        <v>100</v>
      </c>
      <c r="AB14" s="96">
        <f t="shared" si="31"/>
        <v>100</v>
      </c>
      <c r="AC14" s="96">
        <f t="shared" si="32"/>
        <v>100</v>
      </c>
      <c r="AD14" s="96">
        <f t="shared" si="33"/>
        <v>100</v>
      </c>
      <c r="AE14" s="96">
        <f t="shared" si="34"/>
        <v>100</v>
      </c>
      <c r="AH14" s="6"/>
      <c r="AI14" s="6"/>
      <c r="AJ14" s="8">
        <f t="shared" ref="AJ14:AJ19" si="53">AJ7</f>
        <v>15</v>
      </c>
      <c r="AK14" s="96">
        <f>AVERAGE(T26:T28)</f>
        <v>603.33333333333337</v>
      </c>
      <c r="AL14" s="96">
        <f>AVERAGE(U24:U26)</f>
        <v>161.79999999999998</v>
      </c>
      <c r="AM14" s="96">
        <f>AVERAGE(V24:V26)</f>
        <v>129.33333333333334</v>
      </c>
      <c r="AN14" s="96">
        <f>AVERAGE(W24:W26)</f>
        <v>95.266666666666666</v>
      </c>
      <c r="AO14" s="96">
        <f>AVERAGE(X24:X26)</f>
        <v>129.86666666666667</v>
      </c>
      <c r="AP14" s="96">
        <f>AVERAGE(Y24:Y26)</f>
        <v>156.33333333333334</v>
      </c>
      <c r="AQ14" s="97">
        <f>AK14/$AK$13</f>
        <v>0.70163197271000499</v>
      </c>
      <c r="AR14" s="98">
        <f t="shared" ref="AR14:AV15" si="54">AL14/$AK$13</f>
        <v>0.18816141411792064</v>
      </c>
      <c r="AS14" s="98">
        <f t="shared" si="54"/>
        <v>0.15040508586269721</v>
      </c>
      <c r="AT14" s="98">
        <f t="shared" si="54"/>
        <v>0.11078807613288366</v>
      </c>
      <c r="AU14" s="98">
        <f t="shared" si="54"/>
        <v>0.15102531302089389</v>
      </c>
      <c r="AV14" s="98">
        <f t="shared" si="54"/>
        <v>0.18180408574640461</v>
      </c>
      <c r="AW14" s="97">
        <f t="shared" si="23"/>
        <v>29.836802728999501</v>
      </c>
      <c r="AX14" s="98">
        <f t="shared" si="15"/>
        <v>81.18385858820794</v>
      </c>
      <c r="AY14" s="98">
        <f t="shared" si="15"/>
        <v>84.959491413730277</v>
      </c>
      <c r="AZ14" s="98">
        <f t="shared" si="15"/>
        <v>88.921192386711638</v>
      </c>
      <c r="BA14" s="98">
        <f t="shared" si="15"/>
        <v>84.897468697910611</v>
      </c>
      <c r="BB14" s="98">
        <f t="shared" si="15"/>
        <v>81.819591425359533</v>
      </c>
      <c r="BC14" s="99">
        <f>((AK13-AK14)*0.000001)/$CJ$4*$CJ$3</f>
        <v>2.5656666666666675E-3</v>
      </c>
      <c r="BD14" s="100">
        <f t="shared" ref="BD14:BH14" si="55">((AL13-AL14)*0.000001)/$CJ$4*$CJ$3</f>
        <v>4.4819999999999999E-3</v>
      </c>
      <c r="BE14" s="100">
        <f t="shared" si="55"/>
        <v>6.4556666666666668E-3</v>
      </c>
      <c r="BF14" s="100">
        <f t="shared" si="55"/>
        <v>5.4063333333333324E-3</v>
      </c>
      <c r="BG14" s="100">
        <f t="shared" si="55"/>
        <v>6.8973333333333334E-3</v>
      </c>
      <c r="BH14" s="100">
        <f t="shared" si="55"/>
        <v>8.7996666666666657E-3</v>
      </c>
      <c r="BI14" s="99">
        <f>$AJ$7/BC14</f>
        <v>5846.433675457969</v>
      </c>
      <c r="BJ14" s="100">
        <f t="shared" ref="BJ14:BN14" si="56">$AJ$7/BD14</f>
        <v>3346.7202141900939</v>
      </c>
      <c r="BK14" s="100">
        <f t="shared" si="56"/>
        <v>2323.5400423400629</v>
      </c>
      <c r="BL14" s="100">
        <f t="shared" si="56"/>
        <v>2774.5237067636726</v>
      </c>
      <c r="BM14" s="100">
        <f t="shared" si="56"/>
        <v>2174.7535279335007</v>
      </c>
      <c r="BN14" s="100">
        <f t="shared" si="56"/>
        <v>1704.6100231069361</v>
      </c>
      <c r="BO14" s="491"/>
      <c r="BP14" s="485"/>
      <c r="BQ14" s="485"/>
      <c r="BR14" s="485"/>
      <c r="BS14" s="485"/>
      <c r="BT14" s="485"/>
      <c r="BU14" s="491"/>
      <c r="BV14" s="485"/>
      <c r="BW14" s="485"/>
      <c r="BX14" s="485"/>
      <c r="BY14" s="485"/>
      <c r="BZ14" s="485"/>
      <c r="CA14" s="487"/>
      <c r="CB14" s="481"/>
      <c r="CC14" s="481"/>
      <c r="CD14" s="481"/>
      <c r="CE14" s="489"/>
      <c r="CF14" s="481"/>
    </row>
    <row r="15" spans="1:88" ht="17" x14ac:dyDescent="0.35">
      <c r="A15" s="8">
        <v>0</v>
      </c>
      <c r="B15" s="8">
        <v>0</v>
      </c>
      <c r="C15" s="74" t="s">
        <v>106</v>
      </c>
      <c r="D15" s="439" t="s">
        <v>151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 t="e">
        <v>#DIV/0!</v>
      </c>
      <c r="J15" s="76" t="e">
        <v>#DIV/0!</v>
      </c>
      <c r="K15" s="76" t="e">
        <v>#DIV/0!</v>
      </c>
      <c r="L15" s="76" t="e">
        <v>#DIV/0!</v>
      </c>
      <c r="M15" s="76" t="e">
        <v>#DIV/0!</v>
      </c>
      <c r="N15" s="76" t="e">
        <v>#DIV/0!</v>
      </c>
      <c r="O15" s="76" t="e">
        <v>#DIV/0!</v>
      </c>
      <c r="P15" s="76" t="s">
        <v>108</v>
      </c>
      <c r="Q15" s="77"/>
      <c r="S15" s="463" t="s">
        <v>152</v>
      </c>
      <c r="T15">
        <v>99.2</v>
      </c>
      <c r="U15">
        <v>0</v>
      </c>
      <c r="V15">
        <v>0</v>
      </c>
      <c r="W15">
        <v>0</v>
      </c>
      <c r="X15">
        <v>0</v>
      </c>
      <c r="Y15">
        <v>0</v>
      </c>
      <c r="Z15" s="104">
        <f t="shared" si="29"/>
        <v>88.463774857541566</v>
      </c>
      <c r="AA15" s="96">
        <f t="shared" si="30"/>
        <v>100</v>
      </c>
      <c r="AB15" s="96">
        <f t="shared" si="31"/>
        <v>100</v>
      </c>
      <c r="AC15" s="96">
        <f t="shared" si="32"/>
        <v>100</v>
      </c>
      <c r="AD15" s="96">
        <f t="shared" si="33"/>
        <v>100</v>
      </c>
      <c r="AE15" s="96">
        <f t="shared" si="34"/>
        <v>100</v>
      </c>
      <c r="AH15" s="6"/>
      <c r="AI15" s="6"/>
      <c r="AJ15" s="8">
        <f t="shared" si="53"/>
        <v>30</v>
      </c>
      <c r="AK15" s="96">
        <f>AVERAGE(T29:T31)</f>
        <v>621.86666666666667</v>
      </c>
      <c r="AL15" s="96">
        <f>AVERAGE(U27:U29)</f>
        <v>385.33333333333331</v>
      </c>
      <c r="AM15" s="96">
        <f>AVERAGE(V27:V29)</f>
        <v>311.26666666666671</v>
      </c>
      <c r="AN15" s="96">
        <f>AVERAGE(W27:W29)</f>
        <v>212</v>
      </c>
      <c r="AO15" s="96">
        <f>AVERAGE(X27:X29)</f>
        <v>258.86666666666667</v>
      </c>
      <c r="AP15" s="96">
        <f>AVERAGE(Y27:Y29)</f>
        <v>367.20000000000005</v>
      </c>
      <c r="AQ15" s="97">
        <f>AK15/$AK$13</f>
        <v>0.72318486645733993</v>
      </c>
      <c r="AR15" s="98">
        <f t="shared" si="54"/>
        <v>0.44811412179710813</v>
      </c>
      <c r="AS15" s="98">
        <f>AM15/$AK$13</f>
        <v>0.36198007520254294</v>
      </c>
      <c r="AT15" s="98">
        <f t="shared" si="54"/>
        <v>0.24654029538318406</v>
      </c>
      <c r="AU15" s="98">
        <f t="shared" si="54"/>
        <v>0.30104275690971816</v>
      </c>
      <c r="AV15" s="98">
        <f t="shared" si="54"/>
        <v>0.42702639841842077</v>
      </c>
      <c r="AW15" s="97">
        <f t="shared" si="23"/>
        <v>27.681513354266009</v>
      </c>
      <c r="AX15" s="98">
        <f t="shared" si="15"/>
        <v>55.188587820289193</v>
      </c>
      <c r="AY15" s="98">
        <f t="shared" si="15"/>
        <v>63.801992479745707</v>
      </c>
      <c r="AZ15" s="98">
        <f t="shared" si="15"/>
        <v>75.345970461681588</v>
      </c>
      <c r="BA15" s="98">
        <f t="shared" si="15"/>
        <v>69.895724309028182</v>
      </c>
      <c r="BB15" s="98">
        <f t="shared" si="15"/>
        <v>57.297360158157915</v>
      </c>
      <c r="BC15" s="99">
        <f>((AK13-AK15)*0.000001)/$CJ$4*$CJ$3</f>
        <v>2.3803333333333346E-3</v>
      </c>
      <c r="BD15" s="100">
        <f t="shared" ref="BD15:BH15" si="57">((AL13-AL15)*0.000001)/$CJ$4*$CJ$3</f>
        <v>2.2466666666666672E-3</v>
      </c>
      <c r="BE15" s="100">
        <f t="shared" si="57"/>
        <v>4.6363333333333335E-3</v>
      </c>
      <c r="BF15" s="100">
        <f t="shared" si="57"/>
        <v>4.2389999999999997E-3</v>
      </c>
      <c r="BG15" s="100">
        <f t="shared" si="57"/>
        <v>5.607333333333334E-3</v>
      </c>
      <c r="BH15" s="100">
        <f t="shared" si="57"/>
        <v>6.690999999999999E-3</v>
      </c>
      <c r="BI15" s="99">
        <f>$AJ$8/BC15</f>
        <v>12603.276851981509</v>
      </c>
      <c r="BJ15" s="100">
        <f t="shared" ref="BJ15:BN15" si="58">$AJ$8/BD15</f>
        <v>13353.115727002963</v>
      </c>
      <c r="BK15" s="100">
        <f t="shared" si="58"/>
        <v>6470.630526996908</v>
      </c>
      <c r="BL15" s="100">
        <f t="shared" si="58"/>
        <v>7077.1408351026193</v>
      </c>
      <c r="BM15" s="100">
        <f t="shared" si="58"/>
        <v>5350.1367257163229</v>
      </c>
      <c r="BN15" s="100">
        <f t="shared" si="58"/>
        <v>4483.6347332237337</v>
      </c>
      <c r="BO15" s="491"/>
      <c r="BP15" s="485"/>
      <c r="BQ15" s="485"/>
      <c r="BR15" s="485"/>
      <c r="BS15" s="485"/>
      <c r="BT15" s="485"/>
      <c r="BU15" s="491"/>
      <c r="BV15" s="485"/>
      <c r="BW15" s="485"/>
      <c r="BX15" s="485"/>
      <c r="BY15" s="485"/>
      <c r="BZ15" s="485"/>
      <c r="CA15" s="487"/>
      <c r="CB15" s="481"/>
      <c r="CC15" s="481"/>
      <c r="CD15" s="481"/>
      <c r="CE15" s="489"/>
      <c r="CF15" s="481"/>
    </row>
    <row r="16" spans="1:88" ht="17" x14ac:dyDescent="0.35">
      <c r="A16" s="8">
        <v>0</v>
      </c>
      <c r="B16" s="8">
        <v>0</v>
      </c>
      <c r="C16" s="74" t="s">
        <v>106</v>
      </c>
      <c r="D16" s="439" t="s">
        <v>153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 t="e">
        <v>#DIV/0!</v>
      </c>
      <c r="J16" s="76" t="e">
        <v>#DIV/0!</v>
      </c>
      <c r="K16" s="76" t="e">
        <v>#DIV/0!</v>
      </c>
      <c r="L16" s="76" t="e">
        <v>#DIV/0!</v>
      </c>
      <c r="M16" s="76" t="e">
        <v>#DIV/0!</v>
      </c>
      <c r="N16" s="76" t="e">
        <v>#DIV/0!</v>
      </c>
      <c r="O16" s="76" t="e">
        <v>#DIV/0!</v>
      </c>
      <c r="P16" s="76" t="s">
        <v>108</v>
      </c>
      <c r="Q16" s="77"/>
      <c r="S16" s="466" t="s">
        <v>154</v>
      </c>
      <c r="T16" s="102">
        <v>0</v>
      </c>
      <c r="U16" s="102">
        <v>0</v>
      </c>
      <c r="V16" s="102">
        <v>83.2</v>
      </c>
      <c r="W16" s="102">
        <v>0</v>
      </c>
      <c r="X16" s="102">
        <v>0</v>
      </c>
      <c r="Y16" s="102">
        <v>0</v>
      </c>
      <c r="Z16" s="104">
        <f t="shared" si="29"/>
        <v>100</v>
      </c>
      <c r="AA16" s="96">
        <f t="shared" si="30"/>
        <v>100</v>
      </c>
      <c r="AB16" s="96">
        <f t="shared" si="31"/>
        <v>89.263130726545356</v>
      </c>
      <c r="AC16" s="96">
        <f t="shared" si="32"/>
        <v>100</v>
      </c>
      <c r="AD16" s="96">
        <f t="shared" si="33"/>
        <v>100</v>
      </c>
      <c r="AE16" s="96">
        <f t="shared" si="34"/>
        <v>100</v>
      </c>
      <c r="AH16" s="6"/>
      <c r="AI16" s="6"/>
      <c r="AJ16" s="8">
        <f t="shared" si="53"/>
        <v>60</v>
      </c>
      <c r="AK16" s="96">
        <f t="shared" ref="AK16:AP16" si="59">T32</f>
        <v>572.79999999999995</v>
      </c>
      <c r="AL16" s="96">
        <f t="shared" si="59"/>
        <v>291.8</v>
      </c>
      <c r="AM16" s="96">
        <f t="shared" si="59"/>
        <v>159.19999999999999</v>
      </c>
      <c r="AN16" s="96">
        <f t="shared" si="59"/>
        <v>84.2</v>
      </c>
      <c r="AO16" s="96">
        <f t="shared" si="59"/>
        <v>104.4</v>
      </c>
      <c r="AP16" s="96">
        <f t="shared" si="59"/>
        <v>165.8</v>
      </c>
      <c r="AQ16" s="97">
        <f>AK16/AK13</f>
        <v>0.66612396790324446</v>
      </c>
      <c r="AR16" s="98">
        <f t="shared" ref="AR16:AV16" si="60">AL16/AL13</f>
        <v>0.47836065573770492</v>
      </c>
      <c r="AS16" s="98">
        <f>AM16/AM13</f>
        <v>0.20544586398244932</v>
      </c>
      <c r="AT16" s="98">
        <f t="shared" si="60"/>
        <v>0.13241075640824029</v>
      </c>
      <c r="AU16" s="98">
        <f t="shared" si="60"/>
        <v>0.1273792093704246</v>
      </c>
      <c r="AV16" s="98">
        <f t="shared" si="60"/>
        <v>0.15999228022773329</v>
      </c>
      <c r="AW16" s="97">
        <f t="shared" si="23"/>
        <v>33.387603209675554</v>
      </c>
      <c r="AX16" s="98">
        <f t="shared" si="15"/>
        <v>52.16393442622951</v>
      </c>
      <c r="AY16" s="98">
        <f t="shared" si="15"/>
        <v>79.455413601755069</v>
      </c>
      <c r="AZ16" s="98">
        <f t="shared" si="15"/>
        <v>86.758924359175964</v>
      </c>
      <c r="BA16" s="98">
        <f t="shared" si="15"/>
        <v>87.26207906295754</v>
      </c>
      <c r="BB16" s="98">
        <f t="shared" si="15"/>
        <v>84.000771977226677</v>
      </c>
      <c r="BC16" s="99">
        <f>((AK13-AK16)*0.000001)/$CJ$4*$CJ$3</f>
        <v>2.8710000000000016E-3</v>
      </c>
      <c r="BD16" s="100">
        <f t="shared" ref="BD16:BH16" si="61">((AL13-AL16)*0.000001)/$CJ$4*$CJ$3</f>
        <v>3.1819999999999995E-3</v>
      </c>
      <c r="BE16" s="100">
        <f t="shared" si="61"/>
        <v>6.157000000000001E-3</v>
      </c>
      <c r="BF16" s="100">
        <f t="shared" si="61"/>
        <v>5.5169999999999993E-3</v>
      </c>
      <c r="BG16" s="100">
        <f t="shared" si="61"/>
        <v>7.1520000000000004E-3</v>
      </c>
      <c r="BH16" s="100">
        <f t="shared" si="61"/>
        <v>8.7049999999999992E-3</v>
      </c>
      <c r="BI16" s="99">
        <f>$AJ$9/BC16</f>
        <v>20898.641588296749</v>
      </c>
      <c r="BJ16" s="100">
        <f t="shared" ref="BJ16:BN16" si="62">$AJ$9/BD16</f>
        <v>18856.065367693278</v>
      </c>
      <c r="BK16" s="100">
        <f t="shared" si="62"/>
        <v>9745.0056845866475</v>
      </c>
      <c r="BL16" s="100">
        <f t="shared" si="62"/>
        <v>10875.475802066341</v>
      </c>
      <c r="BM16" s="100">
        <f t="shared" si="62"/>
        <v>8389.2617449664431</v>
      </c>
      <c r="BN16" s="100">
        <f t="shared" si="62"/>
        <v>6892.5904652498566</v>
      </c>
      <c r="BO16" s="491"/>
      <c r="BP16" s="485"/>
      <c r="BQ16" s="485"/>
      <c r="BR16" s="485"/>
      <c r="BS16" s="485"/>
      <c r="BT16" s="485"/>
      <c r="BU16" s="491"/>
      <c r="BV16" s="485"/>
      <c r="BW16" s="485"/>
      <c r="BX16" s="485"/>
      <c r="BY16" s="485"/>
      <c r="BZ16" s="485"/>
      <c r="CA16" s="487"/>
      <c r="CB16" s="481"/>
      <c r="CC16" s="481"/>
      <c r="CD16" s="481"/>
      <c r="CE16" s="489"/>
      <c r="CF16" s="481"/>
    </row>
    <row r="17" spans="1:87" ht="17" x14ac:dyDescent="0.35">
      <c r="A17" s="8">
        <v>0</v>
      </c>
      <c r="B17" s="8">
        <v>0</v>
      </c>
      <c r="C17" s="74" t="s">
        <v>106</v>
      </c>
      <c r="D17" s="439" t="s">
        <v>155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 t="e">
        <v>#DIV/0!</v>
      </c>
      <c r="J17" s="76" t="e">
        <v>#DIV/0!</v>
      </c>
      <c r="K17" s="76" t="e">
        <v>#DIV/0!</v>
      </c>
      <c r="L17" s="76" t="e">
        <v>#DIV/0!</v>
      </c>
      <c r="M17" s="76" t="e">
        <v>#DIV/0!</v>
      </c>
      <c r="N17" s="76" t="e">
        <v>#DIV/0!</v>
      </c>
      <c r="O17" s="76" t="e">
        <v>#DIV/0!</v>
      </c>
      <c r="P17" s="76" t="s">
        <v>108</v>
      </c>
      <c r="Q17" s="77"/>
      <c r="S17" s="463" t="s">
        <v>156</v>
      </c>
      <c r="T17">
        <v>60.6</v>
      </c>
      <c r="U17">
        <v>0</v>
      </c>
      <c r="V17">
        <v>48.8</v>
      </c>
      <c r="W17">
        <v>0</v>
      </c>
      <c r="X17">
        <v>0</v>
      </c>
      <c r="Y17">
        <v>0</v>
      </c>
      <c r="Z17" s="104">
        <f t="shared" si="29"/>
        <v>92.952668914990113</v>
      </c>
      <c r="AA17" s="96">
        <f t="shared" si="30"/>
        <v>100</v>
      </c>
      <c r="AB17" s="96">
        <f t="shared" si="31"/>
        <v>93.702413214608342</v>
      </c>
      <c r="AC17" s="96">
        <f t="shared" si="32"/>
        <v>100</v>
      </c>
      <c r="AD17" s="96">
        <f t="shared" si="33"/>
        <v>100</v>
      </c>
      <c r="AE17" s="96">
        <f t="shared" si="34"/>
        <v>100</v>
      </c>
      <c r="AH17" s="6"/>
      <c r="AI17" s="6"/>
      <c r="AJ17" s="8">
        <f t="shared" si="53"/>
        <v>240</v>
      </c>
      <c r="AK17" s="96">
        <v>388.40000000000003</v>
      </c>
      <c r="AL17" s="96">
        <v>154.06666666666666</v>
      </c>
      <c r="AM17" s="96">
        <v>51.933333333333337</v>
      </c>
      <c r="AN17" s="96">
        <v>14.666666666666666</v>
      </c>
      <c r="AO17" s="96">
        <v>32.733333333333334</v>
      </c>
      <c r="AP17" s="96">
        <v>40.533333333333331</v>
      </c>
      <c r="AQ17" s="97">
        <v>0.45168042795673913</v>
      </c>
      <c r="AR17" s="98">
        <v>0.25256830601092894</v>
      </c>
      <c r="AS17" s="98">
        <v>6.7019400352733682E-2</v>
      </c>
      <c r="AT17" s="98">
        <v>2.3064423127326098E-2</v>
      </c>
      <c r="AU17" s="98">
        <v>3.9938181226614612E-2</v>
      </c>
      <c r="AV17" s="98">
        <v>3.9113512818038536E-2</v>
      </c>
      <c r="AW17" s="97">
        <f t="shared" si="23"/>
        <v>54.831957204326088</v>
      </c>
      <c r="AX17" s="98">
        <f t="shared" si="15"/>
        <v>74.743169398907099</v>
      </c>
      <c r="AY17" s="98">
        <f t="shared" si="15"/>
        <v>93.298059964726633</v>
      </c>
      <c r="AZ17" s="98">
        <f t="shared" si="15"/>
        <v>97.693557687267386</v>
      </c>
      <c r="BA17" s="98">
        <f t="shared" si="15"/>
        <v>96.006181877338534</v>
      </c>
      <c r="BB17" s="98">
        <f t="shared" si="15"/>
        <v>96.08864871819614</v>
      </c>
      <c r="BC17" s="99">
        <f>((AK13-AK17)*0.000001)/$CJ$4*$CJ$3</f>
        <v>4.7150000000000004E-3</v>
      </c>
      <c r="BD17" s="100">
        <f t="shared" ref="BD17:BH17" si="63">((AL13-AL17)*0.000001)/$CJ$4*$CJ$3</f>
        <v>4.5593333333333336E-3</v>
      </c>
      <c r="BE17" s="100">
        <f t="shared" si="63"/>
        <v>7.2296666666666664E-3</v>
      </c>
      <c r="BF17" s="100">
        <f t="shared" si="63"/>
        <v>6.2123333333333336E-3</v>
      </c>
      <c r="BG17" s="100">
        <f t="shared" si="63"/>
        <v>7.8686666666666679E-3</v>
      </c>
      <c r="BH17" s="100">
        <f t="shared" si="63"/>
        <v>9.9576666666666667E-3</v>
      </c>
      <c r="BI17" s="99">
        <f>$AJ$10/BC17</f>
        <v>50901.378579003176</v>
      </c>
      <c r="BJ17" s="100">
        <f t="shared" ref="BJ17:BN17" si="64">$AJ$10/BD17</f>
        <v>52639.274747770141</v>
      </c>
      <c r="BK17" s="100">
        <f t="shared" si="64"/>
        <v>33196.551247175987</v>
      </c>
      <c r="BL17" s="100">
        <f t="shared" si="64"/>
        <v>38632.827171755111</v>
      </c>
      <c r="BM17" s="100">
        <f t="shared" si="64"/>
        <v>30500.720155892566</v>
      </c>
      <c r="BN17" s="100">
        <f t="shared" si="64"/>
        <v>24102.031935192314</v>
      </c>
      <c r="BO17" s="491"/>
      <c r="BP17" s="485"/>
      <c r="BQ17" s="485"/>
      <c r="BR17" s="485"/>
      <c r="BS17" s="485"/>
      <c r="BT17" s="485"/>
      <c r="BU17" s="491"/>
      <c r="BV17" s="485"/>
      <c r="BW17" s="485"/>
      <c r="BX17" s="485"/>
      <c r="BY17" s="485"/>
      <c r="BZ17" s="485"/>
      <c r="CA17" s="487"/>
      <c r="CB17" s="481"/>
      <c r="CC17" s="481"/>
      <c r="CD17" s="481"/>
      <c r="CE17" s="489"/>
      <c r="CF17" s="481"/>
    </row>
    <row r="18" spans="1:87" ht="17" x14ac:dyDescent="0.35">
      <c r="A18" s="8">
        <v>0</v>
      </c>
      <c r="B18" s="8">
        <v>0</v>
      </c>
      <c r="C18" s="74" t="s">
        <v>106</v>
      </c>
      <c r="D18" s="439" t="s">
        <v>157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 t="e">
        <v>#DIV/0!</v>
      </c>
      <c r="J18" s="76" t="e">
        <v>#DIV/0!</v>
      </c>
      <c r="K18" s="76" t="e">
        <v>#DIV/0!</v>
      </c>
      <c r="L18" s="76" t="e">
        <v>#DIV/0!</v>
      </c>
      <c r="M18" s="76" t="e">
        <v>#DIV/0!</v>
      </c>
      <c r="N18" s="76" t="e">
        <v>#DIV/0!</v>
      </c>
      <c r="O18" s="76" t="e">
        <v>#DIV/0!</v>
      </c>
      <c r="P18" s="76" t="s">
        <v>108</v>
      </c>
      <c r="Q18" s="77"/>
      <c r="S18" s="463" t="s">
        <v>158</v>
      </c>
      <c r="T18">
        <v>32.200000000000003</v>
      </c>
      <c r="U18">
        <v>0</v>
      </c>
      <c r="V18">
        <v>30.2</v>
      </c>
      <c r="W18">
        <v>0</v>
      </c>
      <c r="X18">
        <v>0</v>
      </c>
      <c r="Y18">
        <v>0</v>
      </c>
      <c r="Z18" s="104">
        <f t="shared" si="29"/>
        <v>96.255378532387482</v>
      </c>
      <c r="AA18" s="96">
        <f t="shared" si="30"/>
        <v>100</v>
      </c>
      <c r="AB18" s="96">
        <f t="shared" si="31"/>
        <v>96.102722931991224</v>
      </c>
      <c r="AC18" s="96">
        <f t="shared" si="32"/>
        <v>100</v>
      </c>
      <c r="AD18" s="96">
        <f t="shared" si="33"/>
        <v>100</v>
      </c>
      <c r="AE18" s="96">
        <f t="shared" si="34"/>
        <v>100</v>
      </c>
      <c r="AH18" s="6"/>
      <c r="AI18" s="6"/>
      <c r="AJ18" s="8">
        <f t="shared" si="53"/>
        <v>480</v>
      </c>
      <c r="AK18" s="96">
        <v>664.66666666666697</v>
      </c>
      <c r="AL18" s="96">
        <v>322.13333333333333</v>
      </c>
      <c r="AM18" s="96">
        <v>124.60000000000001</v>
      </c>
      <c r="AN18" s="96">
        <v>59</v>
      </c>
      <c r="AO18" s="96">
        <v>103.06666666666666</v>
      </c>
      <c r="AP18" s="96">
        <v>138.26666666666665</v>
      </c>
      <c r="AQ18" s="97">
        <v>0.77295809590262421</v>
      </c>
      <c r="AR18" s="98">
        <v>0.52808743169398908</v>
      </c>
      <c r="AS18" s="98">
        <v>0.16079494128274616</v>
      </c>
      <c r="AT18" s="98">
        <v>9.2781883944016361E-2</v>
      </c>
      <c r="AU18" s="98">
        <v>0.12575239954449324</v>
      </c>
      <c r="AV18" s="98">
        <v>0.1334233973431117</v>
      </c>
      <c r="AW18" s="97">
        <f t="shared" si="23"/>
        <v>22.704190409737578</v>
      </c>
      <c r="AX18" s="98">
        <f t="shared" si="15"/>
        <v>47.191256830601091</v>
      </c>
      <c r="AY18" s="98">
        <f t="shared" si="15"/>
        <v>83.920505871725382</v>
      </c>
      <c r="AZ18" s="98">
        <f t="shared" si="15"/>
        <v>90.721811605598361</v>
      </c>
      <c r="BA18" s="98">
        <f t="shared" si="15"/>
        <v>87.42476004555067</v>
      </c>
      <c r="BB18" s="98">
        <f t="shared" si="15"/>
        <v>86.657660265688833</v>
      </c>
      <c r="BC18" s="99">
        <f>((AK13-AK18)*0.000001)/$CJ$4*$CJ$3</f>
        <v>1.9523333333333311E-3</v>
      </c>
      <c r="BD18" s="100">
        <f t="shared" ref="BD18:BH18" si="65">((AL13-AL18)*0.000001)/$CJ$4*$CJ$3</f>
        <v>2.8786666666666665E-3</v>
      </c>
      <c r="BE18" s="100">
        <f t="shared" si="65"/>
        <v>6.503000000000001E-3</v>
      </c>
      <c r="BF18" s="100">
        <f t="shared" si="65"/>
        <v>5.7689999999999998E-3</v>
      </c>
      <c r="BG18" s="100">
        <f t="shared" si="65"/>
        <v>7.1653333333333326E-3</v>
      </c>
      <c r="BH18" s="100">
        <f t="shared" si="65"/>
        <v>8.9803333333333332E-3</v>
      </c>
      <c r="BI18" s="99">
        <f>$AJ$11/BC18</f>
        <v>245859.65511353963</v>
      </c>
      <c r="BJ18" s="100">
        <f t="shared" ref="BJ18:BN18" si="66">$AJ$11/BD18</f>
        <v>166743.86289949052</v>
      </c>
      <c r="BK18" s="100">
        <f t="shared" si="66"/>
        <v>73812.086729201896</v>
      </c>
      <c r="BL18" s="100">
        <f t="shared" si="66"/>
        <v>83203.328133125324</v>
      </c>
      <c r="BM18" s="100">
        <f t="shared" si="66"/>
        <v>66989.207294380351</v>
      </c>
      <c r="BN18" s="100">
        <f t="shared" si="66"/>
        <v>53450.131769422071</v>
      </c>
      <c r="BO18" s="491"/>
      <c r="BP18" s="485"/>
      <c r="BQ18" s="485"/>
      <c r="BR18" s="485"/>
      <c r="BS18" s="485"/>
      <c r="BT18" s="485"/>
      <c r="BU18" s="491"/>
      <c r="BV18" s="485"/>
      <c r="BW18" s="485"/>
      <c r="BX18" s="485"/>
      <c r="BY18" s="485"/>
      <c r="BZ18" s="485"/>
      <c r="CA18" s="487"/>
      <c r="CB18" s="481"/>
      <c r="CC18" s="481"/>
      <c r="CD18" s="481"/>
      <c r="CE18" s="489"/>
      <c r="CF18" s="481"/>
    </row>
    <row r="19" spans="1:87" ht="17" x14ac:dyDescent="0.35">
      <c r="A19" s="8">
        <v>0</v>
      </c>
      <c r="B19" s="8">
        <v>0</v>
      </c>
      <c r="C19" s="74">
        <v>0</v>
      </c>
      <c r="D19" s="439" t="s">
        <v>159</v>
      </c>
      <c r="E19" s="76" t="e">
        <v>#DIV/0!</v>
      </c>
      <c r="F19" s="76" t="e">
        <v>#DIV/0!</v>
      </c>
      <c r="G19" s="76" t="e">
        <v>#DIV/0!</v>
      </c>
      <c r="H19" s="76" t="e">
        <v>#DIV/0!</v>
      </c>
      <c r="I19" s="76" t="e">
        <v>#DIV/0!</v>
      </c>
      <c r="J19" s="76" t="e">
        <v>#DIV/0!</v>
      </c>
      <c r="K19" s="76" t="e">
        <v>#DIV/0!</v>
      </c>
      <c r="L19" s="76" t="e">
        <v>#DIV/0!</v>
      </c>
      <c r="M19" s="76" t="e">
        <v>#DIV/0!</v>
      </c>
      <c r="N19" s="76" t="e">
        <v>#DIV/0!</v>
      </c>
      <c r="O19" s="76" t="e">
        <v>#DIV/0!</v>
      </c>
      <c r="P19" s="76" t="s">
        <v>160</v>
      </c>
      <c r="Q19" s="77"/>
      <c r="S19" s="466" t="s">
        <v>161</v>
      </c>
      <c r="T19" s="102">
        <v>0</v>
      </c>
      <c r="U19" s="102">
        <v>0</v>
      </c>
      <c r="V19" s="102">
        <v>0</v>
      </c>
      <c r="W19" s="102">
        <v>0</v>
      </c>
      <c r="X19" s="102">
        <v>0</v>
      </c>
      <c r="Y19" s="102">
        <v>0</v>
      </c>
      <c r="Z19" s="104">
        <f t="shared" si="29"/>
        <v>100</v>
      </c>
      <c r="AA19" s="96">
        <f t="shared" si="30"/>
        <v>100</v>
      </c>
      <c r="AB19" s="96">
        <f t="shared" si="31"/>
        <v>100</v>
      </c>
      <c r="AC19" s="96">
        <f t="shared" si="32"/>
        <v>100</v>
      </c>
      <c r="AD19" s="96">
        <f t="shared" si="33"/>
        <v>100</v>
      </c>
      <c r="AE19" s="96">
        <f t="shared" si="34"/>
        <v>100</v>
      </c>
      <c r="AH19" s="45"/>
      <c r="AI19" s="45"/>
      <c r="AJ19" s="106">
        <f t="shared" si="53"/>
        <v>1440</v>
      </c>
      <c r="AK19" s="107">
        <v>507.46666666666664</v>
      </c>
      <c r="AL19" s="107">
        <v>187.66666666666666</v>
      </c>
      <c r="AM19" s="107">
        <v>46.79999999999999</v>
      </c>
      <c r="AN19" s="107">
        <v>11.733333333333334</v>
      </c>
      <c r="AO19" s="107">
        <v>28.666666666666668</v>
      </c>
      <c r="AP19" s="107">
        <v>38.733333333333327</v>
      </c>
      <c r="AQ19" s="109">
        <v>0.59014614102414997</v>
      </c>
      <c r="AR19" s="110">
        <v>0.3076502732240437</v>
      </c>
      <c r="AS19" s="110">
        <v>6.0394889663182329E-2</v>
      </c>
      <c r="AT19" s="110">
        <v>1.8451538501860883E-2</v>
      </c>
      <c r="AU19" s="110">
        <v>3.4976411257523994E-2</v>
      </c>
      <c r="AV19" s="110">
        <v>3.7376564058026952E-2</v>
      </c>
      <c r="AW19" s="109">
        <f t="shared" si="23"/>
        <v>40.985385897585004</v>
      </c>
      <c r="AX19" s="110">
        <f t="shared" si="15"/>
        <v>69.234972677595636</v>
      </c>
      <c r="AY19" s="110">
        <f t="shared" si="15"/>
        <v>93.960511033681769</v>
      </c>
      <c r="AZ19" s="110">
        <f t="shared" si="15"/>
        <v>98.154846149813906</v>
      </c>
      <c r="BA19" s="110">
        <f t="shared" si="15"/>
        <v>96.502358874247591</v>
      </c>
      <c r="BB19" s="111">
        <f t="shared" si="15"/>
        <v>96.262343594197304</v>
      </c>
      <c r="BC19" s="112">
        <f>((AK13-AK19)*0.000001)/$CJ$4*$CJ$3</f>
        <v>3.524333333333335E-3</v>
      </c>
      <c r="BD19" s="113">
        <f t="shared" ref="BD19:BH19" si="67">((AL13-AL19)*0.000001)/$CJ$4*$CJ$3</f>
        <v>4.2233333333333341E-3</v>
      </c>
      <c r="BE19" s="113">
        <f t="shared" si="67"/>
        <v>7.2810000000000001E-3</v>
      </c>
      <c r="BF19" s="113">
        <f t="shared" si="67"/>
        <v>6.2416666666666662E-3</v>
      </c>
      <c r="BG19" s="113">
        <f t="shared" si="67"/>
        <v>7.9093333333333342E-3</v>
      </c>
      <c r="BH19" s="113">
        <f t="shared" si="67"/>
        <v>9.9756666666666674E-3</v>
      </c>
      <c r="BI19" s="112">
        <f>$AJ$12/BC19</f>
        <v>408587.91260758514</v>
      </c>
      <c r="BJ19" s="113">
        <f t="shared" ref="BJ19:BN19" si="68">$AJ$12/BD19</f>
        <v>340962.90449881606</v>
      </c>
      <c r="BK19" s="113">
        <f t="shared" si="68"/>
        <v>197775.03090234858</v>
      </c>
      <c r="BL19" s="113">
        <f t="shared" si="68"/>
        <v>230707.61014686251</v>
      </c>
      <c r="BM19" s="113">
        <f t="shared" si="68"/>
        <v>182063.38503034387</v>
      </c>
      <c r="BN19" s="114">
        <f t="shared" si="68"/>
        <v>144351.25471981821</v>
      </c>
      <c r="BO19" s="492"/>
      <c r="BP19" s="486"/>
      <c r="BQ19" s="486"/>
      <c r="BR19" s="486"/>
      <c r="BS19" s="486"/>
      <c r="BT19" s="486"/>
      <c r="BU19" s="492"/>
      <c r="BV19" s="486"/>
      <c r="BW19" s="486"/>
      <c r="BX19" s="486"/>
      <c r="BY19" s="486"/>
      <c r="BZ19" s="486"/>
      <c r="CA19" s="488"/>
      <c r="CB19" s="482"/>
      <c r="CC19" s="482"/>
      <c r="CD19" s="482"/>
      <c r="CE19" s="490"/>
      <c r="CF19" s="482"/>
    </row>
    <row r="20" spans="1:87" ht="17" x14ac:dyDescent="0.35">
      <c r="A20" s="8">
        <v>0</v>
      </c>
      <c r="B20" s="8">
        <v>0</v>
      </c>
      <c r="C20" s="74">
        <v>0</v>
      </c>
      <c r="D20" s="459" t="s">
        <v>162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 t="e">
        <v>#DIV/0!</v>
      </c>
      <c r="J20" s="76" t="e">
        <v>#DIV/0!</v>
      </c>
      <c r="K20" s="76" t="e">
        <v>#DIV/0!</v>
      </c>
      <c r="L20" s="76" t="e">
        <v>#DIV/0!</v>
      </c>
      <c r="M20" s="76" t="e">
        <v>#DIV/0!</v>
      </c>
      <c r="N20" s="76" t="e">
        <v>#DIV/0!</v>
      </c>
      <c r="O20" s="76" t="e">
        <v>#DIV/0!</v>
      </c>
      <c r="P20" s="76" t="s">
        <v>108</v>
      </c>
      <c r="Q20" s="77"/>
      <c r="S20" s="463" t="s">
        <v>163</v>
      </c>
      <c r="T20">
        <v>51</v>
      </c>
      <c r="U20">
        <v>0</v>
      </c>
      <c r="V20">
        <v>28.6</v>
      </c>
      <c r="W20">
        <v>0</v>
      </c>
      <c r="X20">
        <v>0</v>
      </c>
      <c r="Y20">
        <v>0</v>
      </c>
      <c r="Z20" s="104">
        <f t="shared" si="29"/>
        <v>94.069077799744164</v>
      </c>
      <c r="AA20" s="96">
        <f t="shared" si="30"/>
        <v>100</v>
      </c>
      <c r="AB20" s="96">
        <f t="shared" si="31"/>
        <v>96.309201187249954</v>
      </c>
      <c r="AC20" s="96">
        <f t="shared" si="32"/>
        <v>100</v>
      </c>
      <c r="AD20" s="96">
        <f t="shared" si="33"/>
        <v>100</v>
      </c>
      <c r="AE20" s="96">
        <f t="shared" si="34"/>
        <v>100</v>
      </c>
      <c r="AH20" s="6" t="s">
        <v>54</v>
      </c>
      <c r="AI20" s="6" t="s">
        <v>48</v>
      </c>
      <c r="AJ20" s="8">
        <f>AJ6</f>
        <v>0</v>
      </c>
      <c r="AK20" s="96">
        <v>859.90000000000009</v>
      </c>
      <c r="AL20" s="96">
        <v>610</v>
      </c>
      <c r="AM20" s="96">
        <v>774.90000000000009</v>
      </c>
      <c r="AN20" s="96">
        <v>635.9</v>
      </c>
      <c r="AO20" s="96">
        <v>819.6</v>
      </c>
      <c r="AP20" s="96">
        <v>1036.3</v>
      </c>
      <c r="AQ20" s="97">
        <v>1</v>
      </c>
      <c r="AR20" s="98">
        <v>1</v>
      </c>
      <c r="AS20" s="98">
        <v>1</v>
      </c>
      <c r="AT20" s="98">
        <v>1</v>
      </c>
      <c r="AU20" s="98">
        <v>1</v>
      </c>
      <c r="AV20" s="98">
        <v>1</v>
      </c>
      <c r="AW20" s="97">
        <f t="shared" si="23"/>
        <v>0</v>
      </c>
      <c r="AX20" s="98">
        <f t="shared" si="15"/>
        <v>0</v>
      </c>
      <c r="AY20" s="98">
        <f t="shared" si="15"/>
        <v>0</v>
      </c>
      <c r="AZ20" s="98">
        <f t="shared" si="15"/>
        <v>0</v>
      </c>
      <c r="BA20" s="98">
        <f t="shared" si="15"/>
        <v>0</v>
      </c>
      <c r="BB20" s="98">
        <f t="shared" si="15"/>
        <v>0</v>
      </c>
      <c r="BC20" s="99">
        <f>((AK20-AK20)*0.000001)/$CJ$4*$CJ$3</f>
        <v>0</v>
      </c>
      <c r="BD20" s="100">
        <f t="shared" ref="BD20:BH20" si="69">((AL20-AL20)*0.000001)/$CJ$4*$CJ$3</f>
        <v>0</v>
      </c>
      <c r="BE20" s="100">
        <f t="shared" si="69"/>
        <v>0</v>
      </c>
      <c r="BF20" s="100">
        <f t="shared" si="69"/>
        <v>0</v>
      </c>
      <c r="BG20" s="100">
        <f t="shared" si="69"/>
        <v>0</v>
      </c>
      <c r="BH20" s="100">
        <f t="shared" si="69"/>
        <v>0</v>
      </c>
      <c r="BI20" s="99" t="e">
        <f>AJ20/BC20</f>
        <v>#DIV/0!</v>
      </c>
      <c r="BJ20" s="100" t="e">
        <f t="shared" ref="BJ20:BN20" si="70">AK20/BD20</f>
        <v>#DIV/0!</v>
      </c>
      <c r="BK20" s="100" t="e">
        <f t="shared" si="70"/>
        <v>#DIV/0!</v>
      </c>
      <c r="BL20" s="100" t="e">
        <f t="shared" si="70"/>
        <v>#DIV/0!</v>
      </c>
      <c r="BM20" s="100" t="e">
        <f t="shared" si="70"/>
        <v>#DIV/0!</v>
      </c>
      <c r="BN20" s="100" t="e">
        <f t="shared" si="70"/>
        <v>#DIV/0!</v>
      </c>
      <c r="BO20" s="491">
        <f>SLOPE(BI54:BI57,$BH$54:$BH$57)</f>
        <v>886.72868308426268</v>
      </c>
      <c r="BP20" s="485">
        <f>SLOPE(BI59:BI62,$BH$59:$BH$62)</f>
        <v>943.5043711024598</v>
      </c>
      <c r="BQ20" s="485">
        <f>SLOPE(BK21:BK26,$AJ$7:$AJ$12)</f>
        <v>164.99526648460056</v>
      </c>
      <c r="BR20" s="485">
        <f>SLOPE(BL21:BL26,$AJ$7:$AJ$12)</f>
        <v>178.83468576959805</v>
      </c>
      <c r="BS20" s="485">
        <f>SLOPE(BM21:BM26,$AJ$7:$AJ$12)</f>
        <v>142.79526146460248</v>
      </c>
      <c r="BT20" s="498">
        <f>SLOPE(BN21:BN26,$AJ$7:$AJ$12)</f>
        <v>112.09036592710402</v>
      </c>
      <c r="BU20" s="491">
        <f>INTERCEPT(BI54:BI57,$BH$54:$BH$57)</f>
        <v>665582.71625510883</v>
      </c>
      <c r="BV20" s="485">
        <f>INTERCEPT(BI59:BI62,$BH$59:$BH$62)</f>
        <v>95322.47925165866</v>
      </c>
      <c r="BW20" s="485">
        <f>INTERCEPT(BK21:BK26,$AJ$7:$AJ$12)</f>
        <v>7883.5683477432976</v>
      </c>
      <c r="BX20" s="485">
        <f t="shared" ref="BX20:BZ20" si="71">INTERCEPT(BL21:BL26,$AJ$7:$AJ$12)</f>
        <v>4353.0597493612731</v>
      </c>
      <c r="BY20" s="485">
        <f t="shared" si="71"/>
        <v>4784.5059604287526</v>
      </c>
      <c r="BZ20" s="485">
        <f t="shared" si="71"/>
        <v>4815.0011148185295</v>
      </c>
      <c r="CA20" s="487">
        <f>1/(BU20*(BO54^2))</f>
        <v>1.1813524272811455</v>
      </c>
      <c r="CB20" s="481">
        <f t="shared" ref="CB20:CF20" si="72">1/(BV20*(BP54^2))</f>
        <v>9.3388307278417582</v>
      </c>
      <c r="CC20" s="481">
        <f t="shared" si="72"/>
        <v>3.4531872829030745</v>
      </c>
      <c r="CD20" s="481">
        <f t="shared" si="72"/>
        <v>7.3469804403680845</v>
      </c>
      <c r="CE20" s="489">
        <f t="shared" si="72"/>
        <v>4.261774750703192</v>
      </c>
      <c r="CF20" s="481">
        <f t="shared" si="72"/>
        <v>2.6093971390795012</v>
      </c>
      <c r="CI20" t="s">
        <v>164</v>
      </c>
    </row>
    <row r="21" spans="1:87" ht="17" x14ac:dyDescent="0.35">
      <c r="A21" s="8">
        <v>0</v>
      </c>
      <c r="B21" s="8">
        <v>0</v>
      </c>
      <c r="C21" s="74">
        <v>0</v>
      </c>
      <c r="D21" s="459" t="s">
        <v>165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 t="e">
        <v>#DIV/0!</v>
      </c>
      <c r="J21" s="76" t="e">
        <v>#DIV/0!</v>
      </c>
      <c r="K21" s="76" t="e">
        <v>#DIV/0!</v>
      </c>
      <c r="L21" s="76" t="e">
        <v>#DIV/0!</v>
      </c>
      <c r="M21" s="76" t="e">
        <v>#DIV/0!</v>
      </c>
      <c r="N21" s="76" t="e">
        <v>#DIV/0!</v>
      </c>
      <c r="O21" s="76" t="e">
        <v>#DIV/0!</v>
      </c>
      <c r="P21" s="76" t="s">
        <v>108</v>
      </c>
      <c r="Q21" s="77"/>
      <c r="S21" s="463" t="s">
        <v>166</v>
      </c>
      <c r="T21">
        <v>0</v>
      </c>
      <c r="U21">
        <v>0</v>
      </c>
      <c r="V21">
        <v>0</v>
      </c>
      <c r="W21">
        <v>0</v>
      </c>
      <c r="X21">
        <v>0</v>
      </c>
      <c r="Y21">
        <v>22.2</v>
      </c>
      <c r="Z21" s="104">
        <f t="shared" si="29"/>
        <v>100</v>
      </c>
      <c r="AA21" s="96">
        <f t="shared" si="30"/>
        <v>100</v>
      </c>
      <c r="AB21" s="96">
        <f t="shared" si="31"/>
        <v>100</v>
      </c>
      <c r="AC21" s="96">
        <f t="shared" si="32"/>
        <v>100</v>
      </c>
      <c r="AD21" s="96">
        <f t="shared" si="33"/>
        <v>100</v>
      </c>
      <c r="AE21" s="96">
        <f t="shared" si="34"/>
        <v>97.857763195985711</v>
      </c>
      <c r="AH21" s="6"/>
      <c r="AI21" s="6"/>
      <c r="AJ21" s="8">
        <f t="shared" ref="AJ21:AJ26" si="73">AJ7</f>
        <v>15</v>
      </c>
      <c r="AK21" s="96">
        <v>925.66666666666663</v>
      </c>
      <c r="AL21" s="96">
        <v>602.33333333333326</v>
      </c>
      <c r="AM21" s="96">
        <v>625.19999999999993</v>
      </c>
      <c r="AN21" s="96">
        <v>422.73333333333335</v>
      </c>
      <c r="AO21" s="96">
        <v>582.13333333333333</v>
      </c>
      <c r="AP21" s="96">
        <v>714.93333333333339</v>
      </c>
      <c r="AQ21" s="97">
        <v>1.0764817614451292</v>
      </c>
      <c r="AR21" s="98">
        <v>0.98743169398907094</v>
      </c>
      <c r="AS21" s="98">
        <v>0.80681378242353829</v>
      </c>
      <c r="AT21" s="98">
        <v>0.66477957750170369</v>
      </c>
      <c r="AU21" s="98">
        <v>0.71026517000162681</v>
      </c>
      <c r="AV21" s="98">
        <v>0.68989031490237718</v>
      </c>
      <c r="AW21" s="97">
        <f t="shared" si="23"/>
        <v>-7.6481761445129193</v>
      </c>
      <c r="AX21" s="98">
        <f t="shared" si="15"/>
        <v>1.2568306010929065</v>
      </c>
      <c r="AY21" s="98">
        <f t="shared" si="15"/>
        <v>19.31862175764617</v>
      </c>
      <c r="AZ21" s="98">
        <f t="shared" si="15"/>
        <v>33.522042249829632</v>
      </c>
      <c r="BA21" s="98">
        <f t="shared" si="15"/>
        <v>28.973482999837319</v>
      </c>
      <c r="BB21" s="98">
        <f t="shared" si="15"/>
        <v>31.010968509762282</v>
      </c>
      <c r="BC21" s="99">
        <f>((AK20-AK21)*0.000001)/$CJ$4*$CJ$3</f>
        <v>-6.5766666666666534E-4</v>
      </c>
      <c r="BD21" s="100">
        <f t="shared" ref="BD21:BH21" si="74">((AL20-AL21)*0.000001)/$CJ$4*$CJ$3</f>
        <v>7.6666666666667428E-5</v>
      </c>
      <c r="BE21" s="100">
        <f t="shared" si="74"/>
        <v>1.4970000000000016E-3</v>
      </c>
      <c r="BF21" s="100">
        <f t="shared" si="74"/>
        <v>2.1316666666666663E-3</v>
      </c>
      <c r="BG21" s="100">
        <f t="shared" si="74"/>
        <v>2.3746666666666669E-3</v>
      </c>
      <c r="BH21" s="100">
        <f t="shared" si="74"/>
        <v>3.2136666666666655E-3</v>
      </c>
      <c r="BI21" s="99">
        <f>$AJ$7/BC21</f>
        <v>-22807.906741003593</v>
      </c>
      <c r="BJ21" s="100">
        <f t="shared" ref="BJ21:BN21" si="75">$AJ$7/BD21</f>
        <v>195652.17391304154</v>
      </c>
      <c r="BK21" s="100">
        <f t="shared" si="75"/>
        <v>10020.04008016031</v>
      </c>
      <c r="BL21" s="100">
        <f t="shared" si="75"/>
        <v>7036.7474589523081</v>
      </c>
      <c r="BM21" s="100">
        <f t="shared" si="75"/>
        <v>6316.6760247052216</v>
      </c>
      <c r="BN21" s="100">
        <f t="shared" si="75"/>
        <v>4667.5656052276754</v>
      </c>
      <c r="BO21" s="491"/>
      <c r="BP21" s="485"/>
      <c r="BQ21" s="485"/>
      <c r="BR21" s="485"/>
      <c r="BS21" s="485"/>
      <c r="BT21" s="499"/>
      <c r="BU21" s="491"/>
      <c r="BV21" s="485"/>
      <c r="BW21" s="485"/>
      <c r="BX21" s="485"/>
      <c r="BY21" s="485"/>
      <c r="BZ21" s="485"/>
      <c r="CA21" s="487"/>
      <c r="CB21" s="481"/>
      <c r="CC21" s="481"/>
      <c r="CD21" s="481"/>
      <c r="CE21" s="489"/>
      <c r="CF21" s="481"/>
    </row>
    <row r="22" spans="1:87" ht="17" x14ac:dyDescent="0.35">
      <c r="A22" s="8">
        <v>1</v>
      </c>
      <c r="B22" s="8">
        <v>2</v>
      </c>
      <c r="C22" s="74">
        <v>0</v>
      </c>
      <c r="D22" s="459" t="s">
        <v>167</v>
      </c>
      <c r="E22" s="76">
        <v>3473.8</v>
      </c>
      <c r="F22" s="76">
        <v>3403.6</v>
      </c>
      <c r="G22" s="76">
        <v>3927.2</v>
      </c>
      <c r="H22" s="76">
        <v>4056.8</v>
      </c>
      <c r="I22" s="76">
        <v>2873.4</v>
      </c>
      <c r="J22" s="76">
        <v>3621.4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 t="s">
        <v>108</v>
      </c>
      <c r="Q22" s="77"/>
      <c r="S22" s="466" t="s">
        <v>168</v>
      </c>
      <c r="T22" s="102">
        <v>0</v>
      </c>
      <c r="U22" s="102">
        <v>0</v>
      </c>
      <c r="V22" s="102">
        <v>0</v>
      </c>
      <c r="W22" s="102">
        <v>0</v>
      </c>
      <c r="X22" s="102">
        <v>0</v>
      </c>
      <c r="Y22" s="102">
        <v>0</v>
      </c>
      <c r="Z22" s="104">
        <f t="shared" si="29"/>
        <v>100</v>
      </c>
      <c r="AA22" s="96">
        <f t="shared" si="30"/>
        <v>100</v>
      </c>
      <c r="AB22" s="96">
        <f t="shared" si="31"/>
        <v>100</v>
      </c>
      <c r="AC22" s="96">
        <f t="shared" si="32"/>
        <v>100</v>
      </c>
      <c r="AD22" s="96">
        <f t="shared" si="33"/>
        <v>100</v>
      </c>
      <c r="AE22" s="96">
        <f t="shared" si="34"/>
        <v>100</v>
      </c>
      <c r="AH22" s="6"/>
      <c r="AI22" s="6"/>
      <c r="AJ22" s="8">
        <f t="shared" si="73"/>
        <v>30</v>
      </c>
      <c r="AK22" s="96">
        <v>845.19999999999993</v>
      </c>
      <c r="AL22" s="96">
        <v>627.4</v>
      </c>
      <c r="AM22" s="96">
        <v>555.06666666666661</v>
      </c>
      <c r="AN22" s="96">
        <v>357.93333333333339</v>
      </c>
      <c r="AO22" s="96">
        <v>524.4</v>
      </c>
      <c r="AP22" s="96">
        <v>702.53333333333342</v>
      </c>
      <c r="AQ22" s="97">
        <v>0.98290498895220357</v>
      </c>
      <c r="AR22" s="98">
        <v>1.0285245901639344</v>
      </c>
      <c r="AS22" s="98">
        <v>0.71630748053512261</v>
      </c>
      <c r="AT22" s="98">
        <v>0.56287676259369934</v>
      </c>
      <c r="AU22" s="98">
        <v>0.63982430453879935</v>
      </c>
      <c r="AV22" s="98">
        <v>0.67792466788896411</v>
      </c>
      <c r="AW22" s="97">
        <f t="shared" si="23"/>
        <v>1.7095011047796427</v>
      </c>
      <c r="AX22" s="98">
        <f t="shared" si="23"/>
        <v>-2.8524590163934382</v>
      </c>
      <c r="AY22" s="98">
        <f t="shared" si="23"/>
        <v>28.36925194648774</v>
      </c>
      <c r="AZ22" s="98">
        <f t="shared" si="23"/>
        <v>43.712323740630069</v>
      </c>
      <c r="BA22" s="98">
        <f t="shared" si="23"/>
        <v>36.017569546120065</v>
      </c>
      <c r="BB22" s="98">
        <f t="shared" si="23"/>
        <v>32.207533211103588</v>
      </c>
      <c r="BC22" s="99">
        <f>((AK20-AK22)*0.000001)/$CJ$4*$CJ$3</f>
        <v>1.4700000000000159E-4</v>
      </c>
      <c r="BD22" s="100">
        <f t="shared" ref="BD22:BH22" si="76">((AL20-AL22)*0.000001)/$CJ$4*$CJ$3</f>
        <v>-1.7399999999999978E-4</v>
      </c>
      <c r="BE22" s="100">
        <f t="shared" si="76"/>
        <v>2.1983333333333347E-3</v>
      </c>
      <c r="BF22" s="100">
        <f t="shared" si="76"/>
        <v>2.779666666666666E-3</v>
      </c>
      <c r="BG22" s="100">
        <f t="shared" si="76"/>
        <v>2.9520000000000002E-3</v>
      </c>
      <c r="BH22" s="100">
        <f t="shared" si="76"/>
        <v>3.3376666666666654E-3</v>
      </c>
      <c r="BI22" s="99">
        <f>$AJ$8/BC22</f>
        <v>204081.632653059</v>
      </c>
      <c r="BJ22" s="100">
        <f t="shared" ref="BJ22:BN22" si="77">$AJ$8/BD22</f>
        <v>-172413.79310344849</v>
      </c>
      <c r="BK22" s="100">
        <f t="shared" si="77"/>
        <v>13646.702047005299</v>
      </c>
      <c r="BL22" s="100">
        <f t="shared" si="77"/>
        <v>10792.660990526445</v>
      </c>
      <c r="BM22" s="100">
        <f t="shared" si="77"/>
        <v>10162.60162601626</v>
      </c>
      <c r="BN22" s="100">
        <f t="shared" si="77"/>
        <v>8988.3151902526752</v>
      </c>
      <c r="BO22" s="491"/>
      <c r="BP22" s="485"/>
      <c r="BQ22" s="485"/>
      <c r="BR22" s="485"/>
      <c r="BS22" s="485"/>
      <c r="BT22" s="499"/>
      <c r="BU22" s="491"/>
      <c r="BV22" s="485"/>
      <c r="BW22" s="485"/>
      <c r="BX22" s="485"/>
      <c r="BY22" s="485"/>
      <c r="BZ22" s="485"/>
      <c r="CA22" s="487"/>
      <c r="CB22" s="481"/>
      <c r="CC22" s="481"/>
      <c r="CD22" s="481"/>
      <c r="CE22" s="489"/>
      <c r="CF22" s="481"/>
    </row>
    <row r="23" spans="1:87" ht="17" x14ac:dyDescent="0.35">
      <c r="A23" s="8">
        <v>1</v>
      </c>
      <c r="B23" s="8">
        <v>1</v>
      </c>
      <c r="C23" s="74">
        <v>0</v>
      </c>
      <c r="D23" s="459" t="s">
        <v>169</v>
      </c>
      <c r="E23" s="76">
        <v>1356.3</v>
      </c>
      <c r="F23" s="76">
        <v>1608.3</v>
      </c>
      <c r="G23" s="76">
        <v>1838.4</v>
      </c>
      <c r="H23" s="76">
        <v>1867.7</v>
      </c>
      <c r="I23" s="76">
        <v>1289.5</v>
      </c>
      <c r="J23" s="76">
        <v>1597.9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 t="s">
        <v>135</v>
      </c>
      <c r="Q23" s="77"/>
      <c r="S23" s="463" t="s">
        <v>170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104">
        <f t="shared" si="29"/>
        <v>100</v>
      </c>
      <c r="AA23" s="96">
        <f t="shared" si="30"/>
        <v>100</v>
      </c>
      <c r="AB23" s="96">
        <f t="shared" si="31"/>
        <v>100</v>
      </c>
      <c r="AC23" s="96">
        <f t="shared" si="32"/>
        <v>100</v>
      </c>
      <c r="AD23" s="96">
        <f t="shared" si="33"/>
        <v>100</v>
      </c>
      <c r="AE23" s="96">
        <f t="shared" si="34"/>
        <v>100</v>
      </c>
      <c r="AH23" s="6"/>
      <c r="AI23" s="6"/>
      <c r="AJ23" s="8">
        <f t="shared" si="73"/>
        <v>60</v>
      </c>
      <c r="AK23" s="96">
        <v>856.73333333333323</v>
      </c>
      <c r="AL23" s="96">
        <v>620.80000000000007</v>
      </c>
      <c r="AM23" s="96">
        <v>488.60000000000008</v>
      </c>
      <c r="AN23" s="96">
        <v>274.33333333333331</v>
      </c>
      <c r="AO23" s="96">
        <v>410.4666666666667</v>
      </c>
      <c r="AP23" s="96">
        <v>561.46666666666658</v>
      </c>
      <c r="AQ23" s="97">
        <v>0.99631740124820689</v>
      </c>
      <c r="AR23" s="98">
        <v>1.0177049180327871</v>
      </c>
      <c r="AS23" s="98">
        <v>0.63053297199638669</v>
      </c>
      <c r="AT23" s="98">
        <v>0.43140955076794046</v>
      </c>
      <c r="AU23" s="98">
        <v>0.50081340491296567</v>
      </c>
      <c r="AV23" s="98">
        <v>0.54179935025250081</v>
      </c>
      <c r="AW23" s="97">
        <f t="shared" si="23"/>
        <v>0.36825987517931091</v>
      </c>
      <c r="AX23" s="98">
        <f t="shared" si="23"/>
        <v>-1.7704918032787065</v>
      </c>
      <c r="AY23" s="98">
        <f t="shared" si="23"/>
        <v>36.946702800361329</v>
      </c>
      <c r="AZ23" s="98">
        <f t="shared" si="23"/>
        <v>56.85904492320595</v>
      </c>
      <c r="BA23" s="98">
        <f t="shared" si="23"/>
        <v>49.918659508703435</v>
      </c>
      <c r="BB23" s="98">
        <f t="shared" si="23"/>
        <v>45.820064974749918</v>
      </c>
      <c r="BC23" s="99">
        <f>((AK20-AK23)*0.000001)/$CJ$4*$CJ$3</f>
        <v>3.1666666666668564E-5</v>
      </c>
      <c r="BD23" s="100">
        <f t="shared" ref="BD23:BH23" si="78">((AL20-AL23)*0.000001)/$CJ$4*$CJ$3</f>
        <v>-1.0800000000000067E-4</v>
      </c>
      <c r="BE23" s="100">
        <f t="shared" si="78"/>
        <v>2.8630000000000005E-3</v>
      </c>
      <c r="BF23" s="100">
        <f t="shared" si="78"/>
        <v>3.6156666666666663E-3</v>
      </c>
      <c r="BG23" s="100">
        <f t="shared" si="78"/>
        <v>4.0913333333333331E-3</v>
      </c>
      <c r="BH23" s="100">
        <f t="shared" si="78"/>
        <v>4.7483333333333336E-3</v>
      </c>
      <c r="BI23" s="99">
        <f>$AJ$9/BC23</f>
        <v>1894736.8421051498</v>
      </c>
      <c r="BJ23" s="100">
        <f t="shared" ref="BJ23:BN23" si="79">$AJ$9/BD23</f>
        <v>-555555.55555555213</v>
      </c>
      <c r="BK23" s="100">
        <f t="shared" si="79"/>
        <v>20957.038071952495</v>
      </c>
      <c r="BL23" s="100">
        <f t="shared" si="79"/>
        <v>16594.450078362683</v>
      </c>
      <c r="BM23" s="100">
        <f t="shared" si="79"/>
        <v>14665.145836728043</v>
      </c>
      <c r="BN23" s="100">
        <f t="shared" si="79"/>
        <v>12636.012636012636</v>
      </c>
      <c r="BO23" s="491"/>
      <c r="BP23" s="485"/>
      <c r="BQ23" s="485"/>
      <c r="BR23" s="485"/>
      <c r="BS23" s="485"/>
      <c r="BT23" s="499"/>
      <c r="BU23" s="491"/>
      <c r="BV23" s="485"/>
      <c r="BW23" s="485"/>
      <c r="BX23" s="485"/>
      <c r="BY23" s="485"/>
      <c r="BZ23" s="485"/>
      <c r="CA23" s="487"/>
      <c r="CB23" s="481"/>
      <c r="CC23" s="481"/>
      <c r="CD23" s="481"/>
      <c r="CE23" s="489"/>
      <c r="CF23" s="481"/>
    </row>
    <row r="24" spans="1:87" ht="17" x14ac:dyDescent="0.35">
      <c r="A24" s="8">
        <v>1</v>
      </c>
      <c r="B24" s="8">
        <v>2</v>
      </c>
      <c r="C24" s="74">
        <v>0</v>
      </c>
      <c r="D24" s="459" t="s">
        <v>171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 t="s">
        <v>108</v>
      </c>
      <c r="Q24" s="77"/>
      <c r="S24" s="463" t="s">
        <v>172</v>
      </c>
      <c r="T24">
        <v>23</v>
      </c>
      <c r="U24">
        <v>0</v>
      </c>
      <c r="V24">
        <v>0</v>
      </c>
      <c r="W24">
        <v>0</v>
      </c>
      <c r="X24">
        <v>0</v>
      </c>
      <c r="Y24">
        <v>0</v>
      </c>
      <c r="Z24" s="104">
        <f t="shared" si="29"/>
        <v>97.325270380276777</v>
      </c>
      <c r="AA24" s="96">
        <f t="shared" si="30"/>
        <v>100</v>
      </c>
      <c r="AB24" s="96">
        <f t="shared" si="31"/>
        <v>100</v>
      </c>
      <c r="AC24" s="96">
        <f t="shared" si="32"/>
        <v>100</v>
      </c>
      <c r="AD24" s="96">
        <f t="shared" si="33"/>
        <v>100</v>
      </c>
      <c r="AE24" s="96">
        <f t="shared" si="34"/>
        <v>100</v>
      </c>
      <c r="AH24" s="6"/>
      <c r="AI24" s="6"/>
      <c r="AJ24" s="8">
        <f t="shared" si="73"/>
        <v>240</v>
      </c>
      <c r="AK24" s="96">
        <v>513.33333333333337</v>
      </c>
      <c r="AL24" s="96">
        <v>392.73333333333335</v>
      </c>
      <c r="AM24" s="96">
        <v>264</v>
      </c>
      <c r="AN24" s="96">
        <v>132.53333333333333</v>
      </c>
      <c r="AO24" s="96">
        <v>188</v>
      </c>
      <c r="AP24" s="96">
        <v>279.59999999999997</v>
      </c>
      <c r="AQ24" s="97">
        <v>0.59696863976431369</v>
      </c>
      <c r="AR24" s="98">
        <v>0.6438251366120219</v>
      </c>
      <c r="AS24" s="98">
        <v>0.34068912117692601</v>
      </c>
      <c r="AT24" s="98">
        <v>0.20841851444147402</v>
      </c>
      <c r="AU24" s="98">
        <v>0.22938018545632016</v>
      </c>
      <c r="AV24" s="98">
        <v>0.2698060407217987</v>
      </c>
      <c r="AW24" s="97">
        <f t="shared" si="23"/>
        <v>40.303136023568634</v>
      </c>
      <c r="AX24" s="98">
        <f t="shared" si="23"/>
        <v>35.617486338797811</v>
      </c>
      <c r="AY24" s="98">
        <f t="shared" si="23"/>
        <v>65.931087882307395</v>
      </c>
      <c r="AZ24" s="98">
        <f t="shared" si="23"/>
        <v>79.158148555852591</v>
      </c>
      <c r="BA24" s="98">
        <f t="shared" si="23"/>
        <v>77.061981454367981</v>
      </c>
      <c r="BB24" s="98">
        <f t="shared" si="23"/>
        <v>73.019395927820128</v>
      </c>
      <c r="BC24" s="99">
        <f>((AK20-AK24)*0.000001)/$CJ$4*$CJ$3</f>
        <v>3.4656666666666672E-3</v>
      </c>
      <c r="BD24" s="100">
        <f t="shared" ref="BD24:BH24" si="80">((AL20-AL24)*0.000001)/$CJ$4*$CJ$3</f>
        <v>2.1726666666666665E-3</v>
      </c>
      <c r="BE24" s="100">
        <f t="shared" si="80"/>
        <v>5.1090000000000016E-3</v>
      </c>
      <c r="BF24" s="100">
        <f t="shared" si="80"/>
        <v>5.0336666666666663E-3</v>
      </c>
      <c r="BG24" s="100">
        <f t="shared" si="80"/>
        <v>6.3159999999999996E-3</v>
      </c>
      <c r="BH24" s="100">
        <f t="shared" si="80"/>
        <v>7.5670000000000008E-3</v>
      </c>
      <c r="BI24" s="99">
        <f>$AJ$10/BC24</f>
        <v>69250.745407329028</v>
      </c>
      <c r="BJ24" s="100">
        <f t="shared" ref="BJ24:BN24" si="81">$AJ$10/BD24</f>
        <v>110463.33231052471</v>
      </c>
      <c r="BK24" s="100">
        <f t="shared" si="81"/>
        <v>46975.924838520245</v>
      </c>
      <c r="BL24" s="100">
        <f t="shared" si="81"/>
        <v>47678.961658168337</v>
      </c>
      <c r="BM24" s="100">
        <f t="shared" si="81"/>
        <v>37998.733375554148</v>
      </c>
      <c r="BN24" s="100">
        <f t="shared" si="81"/>
        <v>31716.66446412052</v>
      </c>
      <c r="BO24" s="491"/>
      <c r="BP24" s="485"/>
      <c r="BQ24" s="485"/>
      <c r="BR24" s="485"/>
      <c r="BS24" s="485"/>
      <c r="BT24" s="499"/>
      <c r="BU24" s="491"/>
      <c r="BV24" s="485"/>
      <c r="BW24" s="485"/>
      <c r="BX24" s="485"/>
      <c r="BY24" s="485"/>
      <c r="BZ24" s="485"/>
      <c r="CA24" s="487"/>
      <c r="CB24" s="481"/>
      <c r="CC24" s="481"/>
      <c r="CD24" s="481"/>
      <c r="CE24" s="489"/>
      <c r="CF24" s="481"/>
    </row>
    <row r="25" spans="1:87" ht="17" x14ac:dyDescent="0.35">
      <c r="A25" s="8">
        <v>1</v>
      </c>
      <c r="B25" s="8">
        <v>1</v>
      </c>
      <c r="C25" s="74">
        <v>0</v>
      </c>
      <c r="D25" s="459" t="s">
        <v>173</v>
      </c>
      <c r="E25" s="76">
        <v>1.7</v>
      </c>
      <c r="F25" s="76">
        <v>1.3</v>
      </c>
      <c r="G25" s="76">
        <v>0</v>
      </c>
      <c r="H25" s="76">
        <v>0</v>
      </c>
      <c r="I25" s="76">
        <v>0.9</v>
      </c>
      <c r="J25" s="76">
        <v>4.4000000000000004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 t="s">
        <v>108</v>
      </c>
      <c r="Q25" s="77"/>
      <c r="S25" s="466" t="s">
        <v>174</v>
      </c>
      <c r="T25" s="102">
        <v>0</v>
      </c>
      <c r="U25" s="102">
        <v>0</v>
      </c>
      <c r="V25" s="102">
        <v>0</v>
      </c>
      <c r="W25" s="102">
        <v>0</v>
      </c>
      <c r="X25" s="102">
        <v>0</v>
      </c>
      <c r="Y25" s="102">
        <v>0</v>
      </c>
      <c r="Z25" s="104">
        <f t="shared" si="29"/>
        <v>100</v>
      </c>
      <c r="AA25" s="96">
        <f t="shared" si="30"/>
        <v>100</v>
      </c>
      <c r="AB25" s="96">
        <f t="shared" si="31"/>
        <v>100</v>
      </c>
      <c r="AC25" s="96">
        <f t="shared" si="32"/>
        <v>100</v>
      </c>
      <c r="AD25" s="96">
        <f t="shared" si="33"/>
        <v>100</v>
      </c>
      <c r="AE25" s="96">
        <f t="shared" si="34"/>
        <v>100</v>
      </c>
      <c r="AH25" s="6"/>
      <c r="AI25" s="6"/>
      <c r="AJ25" s="8">
        <f t="shared" si="73"/>
        <v>480</v>
      </c>
      <c r="AK25" s="96">
        <v>960.66666666666663</v>
      </c>
      <c r="AL25" s="96">
        <v>539.86666666666667</v>
      </c>
      <c r="AM25" s="96">
        <v>192.79999999999998</v>
      </c>
      <c r="AN25" s="96">
        <v>77.333333333333329</v>
      </c>
      <c r="AO25" s="96">
        <v>153.46666666666667</v>
      </c>
      <c r="AP25" s="96">
        <v>216.73333333333335</v>
      </c>
      <c r="AQ25" s="97">
        <v>1.1171841687017869</v>
      </c>
      <c r="AR25" s="98">
        <v>0.88502732240437165</v>
      </c>
      <c r="AS25" s="98">
        <v>0.24880629758678535</v>
      </c>
      <c r="AT25" s="98">
        <v>0.12161241285317398</v>
      </c>
      <c r="AU25" s="98">
        <v>0.18724581096469822</v>
      </c>
      <c r="AV25" s="98">
        <v>0.20914149699250542</v>
      </c>
      <c r="AW25" s="97">
        <f t="shared" si="23"/>
        <v>-11.718416870178693</v>
      </c>
      <c r="AX25" s="98">
        <f t="shared" si="23"/>
        <v>11.497267759562835</v>
      </c>
      <c r="AY25" s="98">
        <f t="shared" si="23"/>
        <v>75.119370241321477</v>
      </c>
      <c r="AZ25" s="98">
        <f t="shared" si="23"/>
        <v>87.838758714682612</v>
      </c>
      <c r="BA25" s="98">
        <f t="shared" si="23"/>
        <v>81.275418903530181</v>
      </c>
      <c r="BB25" s="98">
        <f t="shared" si="23"/>
        <v>79.085850300749456</v>
      </c>
      <c r="BC25" s="99">
        <f>((AK20-AK25)*0.000001)/$CJ$4*$CJ$3</f>
        <v>-1.0076666666666654E-3</v>
      </c>
      <c r="BD25" s="100">
        <f t="shared" ref="BD25:BH25" si="82">((AL20-AL25)*0.000001)/$CJ$4*$CJ$3</f>
        <v>7.0133333333333332E-4</v>
      </c>
      <c r="BE25" s="100">
        <f t="shared" si="82"/>
        <v>5.8210000000000015E-3</v>
      </c>
      <c r="BF25" s="100">
        <f t="shared" si="82"/>
        <v>5.5856666666666659E-3</v>
      </c>
      <c r="BG25" s="100">
        <f t="shared" si="82"/>
        <v>6.6613333333333333E-3</v>
      </c>
      <c r="BH25" s="100">
        <f t="shared" si="82"/>
        <v>8.1956666666666671E-3</v>
      </c>
      <c r="BI25" s="99">
        <f>$AJ$11/BC25</f>
        <v>-476347.99867681169</v>
      </c>
      <c r="BJ25" s="100">
        <f t="shared" ref="BJ25:BN25" si="83">$AJ$11/BD25</f>
        <v>684410.6463878327</v>
      </c>
      <c r="BK25" s="100">
        <f t="shared" si="83"/>
        <v>82460.058409208024</v>
      </c>
      <c r="BL25" s="100">
        <f t="shared" si="83"/>
        <v>85934.236438503329</v>
      </c>
      <c r="BM25" s="100">
        <f t="shared" si="83"/>
        <v>72057.64611689352</v>
      </c>
      <c r="BN25" s="100">
        <f t="shared" si="83"/>
        <v>58567.535689592056</v>
      </c>
      <c r="BO25" s="491"/>
      <c r="BP25" s="485"/>
      <c r="BQ25" s="485"/>
      <c r="BR25" s="485"/>
      <c r="BS25" s="485"/>
      <c r="BT25" s="499"/>
      <c r="BU25" s="491"/>
      <c r="BV25" s="485"/>
      <c r="BW25" s="485"/>
      <c r="BX25" s="485"/>
      <c r="BY25" s="485"/>
      <c r="BZ25" s="485"/>
      <c r="CA25" s="487"/>
      <c r="CB25" s="481"/>
      <c r="CC25" s="481"/>
      <c r="CD25" s="481"/>
      <c r="CE25" s="489"/>
      <c r="CF25" s="481"/>
    </row>
    <row r="26" spans="1:87" ht="17" x14ac:dyDescent="0.35">
      <c r="A26" s="8">
        <v>1</v>
      </c>
      <c r="B26" s="8">
        <v>1</v>
      </c>
      <c r="C26" s="74">
        <v>0</v>
      </c>
      <c r="D26" s="459" t="s">
        <v>175</v>
      </c>
      <c r="E26" s="76">
        <v>1.7</v>
      </c>
      <c r="F26" s="76">
        <v>1.5</v>
      </c>
      <c r="G26" s="76">
        <v>0.2</v>
      </c>
      <c r="H26" s="76">
        <v>0.5</v>
      </c>
      <c r="I26" s="76">
        <v>1.2</v>
      </c>
      <c r="J26" s="76">
        <v>3.5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 t="s">
        <v>108</v>
      </c>
      <c r="Q26" s="77"/>
      <c r="S26" s="463" t="s">
        <v>176</v>
      </c>
      <c r="T26">
        <v>644.20000000000005</v>
      </c>
      <c r="U26">
        <v>485.4</v>
      </c>
      <c r="V26">
        <v>388</v>
      </c>
      <c r="W26">
        <v>285.8</v>
      </c>
      <c r="X26">
        <v>389.6</v>
      </c>
      <c r="Y26">
        <v>469</v>
      </c>
      <c r="Z26" s="104">
        <f t="shared" si="29"/>
        <v>25.084312129317365</v>
      </c>
      <c r="AA26" s="96">
        <f t="shared" si="30"/>
        <v>20.426229508196727</v>
      </c>
      <c r="AB26" s="96">
        <f t="shared" si="31"/>
        <v>49.929023099754815</v>
      </c>
      <c r="AC26" s="96">
        <f t="shared" si="32"/>
        <v>55.055826387796827</v>
      </c>
      <c r="AD26" s="96">
        <f t="shared" si="33"/>
        <v>52.464616886285988</v>
      </c>
      <c r="AE26" s="96">
        <f t="shared" si="34"/>
        <v>54.742835086364948</v>
      </c>
      <c r="AH26" s="45"/>
      <c r="AI26" s="45"/>
      <c r="AJ26" s="106">
        <f t="shared" si="73"/>
        <v>1440</v>
      </c>
      <c r="AK26" s="107">
        <v>779.80000000000007</v>
      </c>
      <c r="AL26" s="107">
        <v>510.2</v>
      </c>
      <c r="AM26" s="107">
        <v>191.80000000000004</v>
      </c>
      <c r="AN26" s="107">
        <v>88.666666666666671</v>
      </c>
      <c r="AO26" s="107">
        <v>136.93333333333331</v>
      </c>
      <c r="AP26" s="107">
        <v>169.86666666666667</v>
      </c>
      <c r="AQ26" s="109">
        <v>0.90684963367833471</v>
      </c>
      <c r="AR26" s="110">
        <v>0.83639344262295079</v>
      </c>
      <c r="AS26" s="110">
        <v>0.24751580849141827</v>
      </c>
      <c r="AT26" s="110">
        <v>0.13943492163338053</v>
      </c>
      <c r="AU26" s="110">
        <v>0.16707336912314946</v>
      </c>
      <c r="AV26" s="110">
        <v>0.16391649779664835</v>
      </c>
      <c r="AW26" s="109">
        <f t="shared" si="23"/>
        <v>9.3150366321665281</v>
      </c>
      <c r="AX26" s="110">
        <f t="shared" si="23"/>
        <v>16.360655737704921</v>
      </c>
      <c r="AY26" s="110">
        <f t="shared" si="23"/>
        <v>75.248419150858169</v>
      </c>
      <c r="AZ26" s="110">
        <f t="shared" si="23"/>
        <v>86.05650783666195</v>
      </c>
      <c r="BA26" s="110">
        <f t="shared" si="23"/>
        <v>83.292663087685057</v>
      </c>
      <c r="BB26" s="111">
        <f t="shared" si="23"/>
        <v>83.608350220335169</v>
      </c>
      <c r="BC26" s="112">
        <f>((AK20-AK26)*0.000001)/$CJ$4*$CJ$3</f>
        <v>8.0100000000000017E-4</v>
      </c>
      <c r="BD26" s="113">
        <f t="shared" ref="BD26:BH26" si="84">((AL20-AL26)*0.000001)/$CJ$4*$CJ$3</f>
        <v>9.9800000000000019E-4</v>
      </c>
      <c r="BE26" s="113">
        <f t="shared" si="84"/>
        <v>5.8310000000000002E-3</v>
      </c>
      <c r="BF26" s="113">
        <f t="shared" si="84"/>
        <v>5.4723333333333334E-3</v>
      </c>
      <c r="BG26" s="113">
        <f t="shared" si="84"/>
        <v>6.8266666666666675E-3</v>
      </c>
      <c r="BH26" s="113">
        <f t="shared" si="84"/>
        <v>8.6643333333333329E-3</v>
      </c>
      <c r="BI26" s="112">
        <f>$AJ$12/BC26</f>
        <v>1797752.8089887637</v>
      </c>
      <c r="BJ26" s="113">
        <f t="shared" ref="BJ26:BN26" si="85">$AJ$12/BD26</f>
        <v>1442885.7715430858</v>
      </c>
      <c r="BK26" s="113">
        <f t="shared" si="85"/>
        <v>246955.92522723373</v>
      </c>
      <c r="BL26" s="113">
        <f t="shared" si="85"/>
        <v>263141.86513979413</v>
      </c>
      <c r="BM26" s="113">
        <f t="shared" si="85"/>
        <v>210937.49999999997</v>
      </c>
      <c r="BN26" s="114">
        <f t="shared" si="85"/>
        <v>166198.59192859617</v>
      </c>
      <c r="BO26" s="492"/>
      <c r="BP26" s="486"/>
      <c r="BQ26" s="486"/>
      <c r="BR26" s="486"/>
      <c r="BS26" s="486"/>
      <c r="BT26" s="500"/>
      <c r="BU26" s="492"/>
      <c r="BV26" s="486"/>
      <c r="BW26" s="486"/>
      <c r="BX26" s="486"/>
      <c r="BY26" s="486"/>
      <c r="BZ26" s="486"/>
      <c r="CA26" s="488"/>
      <c r="CB26" s="482"/>
      <c r="CC26" s="482"/>
      <c r="CD26" s="482"/>
      <c r="CE26" s="490"/>
      <c r="CF26" s="482"/>
    </row>
    <row r="27" spans="1:87" ht="17" x14ac:dyDescent="0.35">
      <c r="A27" s="8">
        <v>1</v>
      </c>
      <c r="B27" s="8">
        <v>2</v>
      </c>
      <c r="C27" s="74" t="s">
        <v>106</v>
      </c>
      <c r="D27" s="459" t="s">
        <v>177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 t="s">
        <v>108</v>
      </c>
      <c r="Q27" s="77"/>
      <c r="S27" s="463" t="s">
        <v>178</v>
      </c>
      <c r="T27">
        <v>723.6</v>
      </c>
      <c r="U27">
        <v>420.4</v>
      </c>
      <c r="V27">
        <v>396.8</v>
      </c>
      <c r="W27">
        <v>247</v>
      </c>
      <c r="X27">
        <v>335</v>
      </c>
      <c r="Y27">
        <v>427.8</v>
      </c>
      <c r="Z27" s="104">
        <f t="shared" si="29"/>
        <v>15.850680311664153</v>
      </c>
      <c r="AA27" s="96">
        <f t="shared" si="30"/>
        <v>31.081967213114758</v>
      </c>
      <c r="AB27" s="96">
        <f t="shared" si="31"/>
        <v>48.79339269583172</v>
      </c>
      <c r="AC27" s="96">
        <f t="shared" si="32"/>
        <v>61.157414687844003</v>
      </c>
      <c r="AD27" s="96">
        <f t="shared" si="33"/>
        <v>59.126403123474866</v>
      </c>
      <c r="AE27" s="96">
        <f t="shared" si="34"/>
        <v>58.718517803724794</v>
      </c>
      <c r="AH27" s="6" t="s">
        <v>58</v>
      </c>
      <c r="AI27" s="6" t="s">
        <v>48</v>
      </c>
      <c r="AJ27" s="8">
        <f>AJ6</f>
        <v>0</v>
      </c>
      <c r="AK27" s="96">
        <v>859.90000000000009</v>
      </c>
      <c r="AL27" s="96">
        <v>610</v>
      </c>
      <c r="AM27" s="96">
        <v>774.90000000000009</v>
      </c>
      <c r="AN27" s="96">
        <v>635.9</v>
      </c>
      <c r="AO27" s="96">
        <v>819.6</v>
      </c>
      <c r="AP27" s="96">
        <v>1036.3</v>
      </c>
      <c r="AQ27" s="97">
        <v>1</v>
      </c>
      <c r="AR27" s="98">
        <v>1</v>
      </c>
      <c r="AS27" s="98">
        <v>1</v>
      </c>
      <c r="AT27" s="98">
        <v>1</v>
      </c>
      <c r="AU27" s="98">
        <v>1</v>
      </c>
      <c r="AV27" s="98">
        <v>1</v>
      </c>
      <c r="AW27" s="97">
        <f t="shared" si="23"/>
        <v>0</v>
      </c>
      <c r="AX27" s="98">
        <f t="shared" si="23"/>
        <v>0</v>
      </c>
      <c r="AY27" s="98">
        <f t="shared" si="23"/>
        <v>0</v>
      </c>
      <c r="AZ27" s="98">
        <f t="shared" si="23"/>
        <v>0</v>
      </c>
      <c r="BA27" s="98">
        <f t="shared" si="23"/>
        <v>0</v>
      </c>
      <c r="BB27" s="98">
        <f t="shared" si="23"/>
        <v>0</v>
      </c>
      <c r="BC27" s="99">
        <f>((AK27-AK27)*0.000001)/$CJ$4*$CJ$3</f>
        <v>0</v>
      </c>
      <c r="BD27" s="100">
        <f t="shared" ref="BD27:BH27" si="86">((AL27-AL27)*0.000001)/$CJ$4*$CJ$3</f>
        <v>0</v>
      </c>
      <c r="BE27" s="100">
        <f t="shared" si="86"/>
        <v>0</v>
      </c>
      <c r="BF27" s="100">
        <f t="shared" si="86"/>
        <v>0</v>
      </c>
      <c r="BG27" s="100">
        <f t="shared" si="86"/>
        <v>0</v>
      </c>
      <c r="BH27" s="100">
        <f t="shared" si="86"/>
        <v>0</v>
      </c>
      <c r="BI27" s="99" t="e">
        <f>AJ27/BC27</f>
        <v>#DIV/0!</v>
      </c>
      <c r="BJ27" s="100" t="e">
        <f t="shared" ref="BJ27:BN27" si="87">AK27/BD27</f>
        <v>#DIV/0!</v>
      </c>
      <c r="BK27" s="100" t="e">
        <f t="shared" si="87"/>
        <v>#DIV/0!</v>
      </c>
      <c r="BL27" s="100" t="e">
        <f t="shared" si="87"/>
        <v>#DIV/0!</v>
      </c>
      <c r="BM27" s="100" t="e">
        <f t="shared" si="87"/>
        <v>#DIV/0!</v>
      </c>
      <c r="BN27" s="100" t="e">
        <f t="shared" si="87"/>
        <v>#DIV/0!</v>
      </c>
      <c r="BO27" s="497">
        <f>SLOPE(BI28:BI33,$AJ$7:$AJ$12)</f>
        <v>98.340527541322018</v>
      </c>
      <c r="BP27" s="485">
        <f>SLOPE(BJ28:BJ33,$AJ$7:$AJ$12)</f>
        <v>30.780711402430214</v>
      </c>
      <c r="BQ27" s="485">
        <f>SLOPE(BI66:BI68,BH66:BH68)</f>
        <v>125.90331316520933</v>
      </c>
      <c r="BR27" s="485">
        <f t="shared" ref="BR27:BS27" si="88">SLOPE(BL28:BL33,$AJ$7:$AJ$12)</f>
        <v>255.53885799852364</v>
      </c>
      <c r="BS27" s="485">
        <f t="shared" si="88"/>
        <v>93.383840668818436</v>
      </c>
      <c r="BT27" s="485">
        <f>SLOPE(BN28:BN33,$AJ$7:$AJ$12)</f>
        <v>81.269137731129902</v>
      </c>
      <c r="BU27" s="497">
        <f>INTERCEPT(BI28:BI33,$AJ$7:$AJ$12)</f>
        <v>31948.130834440919</v>
      </c>
      <c r="BV27" s="495">
        <f>INTERCEPT(BJ28:BJ33,$AJ$7:$AJ$12)</f>
        <v>162857.69435768161</v>
      </c>
      <c r="BW27" s="495">
        <f>INTERCEPT(BI66:BI68,$BH$66:$BH$68)</f>
        <v>14183.949234668093</v>
      </c>
      <c r="BX27" s="495">
        <f>INTERCEPT(BL29:BL33,$AJ$8:$AJ$12)</f>
        <v>86815.852895755801</v>
      </c>
      <c r="BY27" s="495">
        <f t="shared" ref="BY27:BZ27" si="89">INTERCEPT(BM28:BM33,$AJ$7:$AJ$12)</f>
        <v>38869.766504627572</v>
      </c>
      <c r="BZ27" s="495">
        <f t="shared" si="89"/>
        <v>22133.735071605301</v>
      </c>
      <c r="CA27" s="496">
        <f t="shared" ref="CA27:CF27" si="90">1/(BU27*(BO55^2))</f>
        <v>0.30270501292301194</v>
      </c>
      <c r="CB27" s="493">
        <f t="shared" si="90"/>
        <v>5.8176692122315337E-3</v>
      </c>
      <c r="CC27" s="493">
        <f>1/(BW27*(BQ55^2))</f>
        <v>1.1175762126412958</v>
      </c>
      <c r="CD27" s="493">
        <f t="shared" si="90"/>
        <v>0.7521680173504578</v>
      </c>
      <c r="CE27" s="494">
        <f t="shared" si="90"/>
        <v>0.22435281922830844</v>
      </c>
      <c r="CF27" s="493">
        <f t="shared" si="90"/>
        <v>0.29839847301842415</v>
      </c>
    </row>
    <row r="28" spans="1:87" ht="17" x14ac:dyDescent="0.35">
      <c r="A28" s="8">
        <v>1</v>
      </c>
      <c r="B28" s="8">
        <v>1</v>
      </c>
      <c r="C28" s="74" t="s">
        <v>106</v>
      </c>
      <c r="D28" s="459" t="s">
        <v>179</v>
      </c>
      <c r="E28" s="76">
        <v>6</v>
      </c>
      <c r="F28" s="76">
        <v>0</v>
      </c>
      <c r="G28" s="76">
        <v>0</v>
      </c>
      <c r="H28" s="76">
        <v>0</v>
      </c>
      <c r="I28" s="76">
        <v>0.9</v>
      </c>
      <c r="J28" s="76">
        <v>2.6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 t="s">
        <v>180</v>
      </c>
      <c r="Q28" s="77"/>
      <c r="S28" s="466" t="s">
        <v>181</v>
      </c>
      <c r="T28" s="102">
        <v>442.2</v>
      </c>
      <c r="U28" s="102">
        <v>401.4</v>
      </c>
      <c r="V28" s="102">
        <v>316.60000000000002</v>
      </c>
      <c r="W28" s="102">
        <v>245.6</v>
      </c>
      <c r="X28" s="102">
        <v>324.60000000000002</v>
      </c>
      <c r="Y28" s="105">
        <v>404.6</v>
      </c>
      <c r="Z28" s="104">
        <f t="shared" si="29"/>
        <v>48.575415746016986</v>
      </c>
      <c r="AA28" s="96">
        <f t="shared" si="30"/>
        <v>34.196721311475414</v>
      </c>
      <c r="AB28" s="96">
        <f t="shared" si="31"/>
        <v>59.143115240676217</v>
      </c>
      <c r="AC28" s="96">
        <f t="shared" si="32"/>
        <v>61.377575090423022</v>
      </c>
      <c r="AD28" s="96">
        <f t="shared" si="33"/>
        <v>60.395314787701317</v>
      </c>
      <c r="AE28" s="96">
        <f t="shared" si="34"/>
        <v>60.957251761073039</v>
      </c>
      <c r="AH28" s="6"/>
      <c r="AI28" s="6"/>
      <c r="AJ28" s="8">
        <f t="shared" ref="AJ28:AJ33" si="91">AJ7</f>
        <v>15</v>
      </c>
      <c r="AK28" s="96">
        <v>713.66666666666663</v>
      </c>
      <c r="AL28" s="96">
        <v>600.06666666666672</v>
      </c>
      <c r="AM28" s="96">
        <v>771.26666666666677</v>
      </c>
      <c r="AN28" s="96">
        <v>638.46666666666658</v>
      </c>
      <c r="AO28" s="96">
        <v>750.19999999999993</v>
      </c>
      <c r="AP28" s="96">
        <v>928.86666666666667</v>
      </c>
      <c r="AQ28" s="97">
        <v>0.82994146606194508</v>
      </c>
      <c r="AR28" s="98">
        <v>0.98371584699453563</v>
      </c>
      <c r="AS28" s="98">
        <v>0.99531122295349939</v>
      </c>
      <c r="AT28" s="98">
        <v>1.0040362740472819</v>
      </c>
      <c r="AU28" s="98">
        <v>0.91532454856027323</v>
      </c>
      <c r="AV28" s="98">
        <v>0.89632989160153109</v>
      </c>
      <c r="AW28" s="97">
        <f t="shared" si="23"/>
        <v>17.005853393805491</v>
      </c>
      <c r="AX28" s="98">
        <f t="shared" si="23"/>
        <v>1.6284153005464375</v>
      </c>
      <c r="AY28" s="98">
        <f t="shared" si="23"/>
        <v>0.4688777046500614</v>
      </c>
      <c r="AZ28" s="98">
        <f t="shared" si="23"/>
        <v>-0.4036274047281907</v>
      </c>
      <c r="BA28" s="98">
        <f t="shared" si="23"/>
        <v>8.4675451439726768</v>
      </c>
      <c r="BB28" s="98">
        <f t="shared" si="23"/>
        <v>10.367010839846891</v>
      </c>
      <c r="BC28" s="99">
        <f>((AK27-AK28)*0.000001)/$CJ$4*$CJ$3</f>
        <v>1.4623333333333346E-3</v>
      </c>
      <c r="BD28" s="100">
        <f>((AL27-AL28)*0.000001)/$CJ$4*$CJ$3</f>
        <v>9.9333333333332784E-5</v>
      </c>
      <c r="BE28" s="100">
        <f>((AM27-AM28)*0.000001)/$CJ$4*$CJ$3</f>
        <v>3.6333333333333259E-5</v>
      </c>
      <c r="BF28" s="100">
        <f t="shared" ref="BF28:BH28" si="92">((AN27-AN28)*0.000001)/$CJ$4*$CJ$3</f>
        <v>-2.566666666666606E-5</v>
      </c>
      <c r="BG28" s="100">
        <f t="shared" si="92"/>
        <v>6.9400000000000093E-4</v>
      </c>
      <c r="BH28" s="100">
        <f t="shared" si="92"/>
        <v>1.0743333333333327E-3</v>
      </c>
      <c r="BI28" s="99">
        <f>$AJ$7/BC28</f>
        <v>10257.579211306123</v>
      </c>
      <c r="BJ28" s="100">
        <f t="shared" ref="BJ28" si="93">$AJ$7/BD28</f>
        <v>151006.71140939681</v>
      </c>
      <c r="BK28" s="100">
        <f>$AJ$7/BE28</f>
        <v>412844.03669724858</v>
      </c>
      <c r="BL28" s="100">
        <f t="shared" ref="BL28:BN28" si="94">$AJ$7/BF28</f>
        <v>-584415.58441559819</v>
      </c>
      <c r="BM28" s="100">
        <f t="shared" si="94"/>
        <v>21613.832853025906</v>
      </c>
      <c r="BN28" s="100">
        <f t="shared" si="94"/>
        <v>13962.147067949123</v>
      </c>
      <c r="BO28" s="491"/>
      <c r="BP28" s="485"/>
      <c r="BQ28" s="485"/>
      <c r="BR28" s="485"/>
      <c r="BS28" s="485"/>
      <c r="BT28" s="485"/>
      <c r="BU28" s="491"/>
      <c r="BV28" s="485"/>
      <c r="BW28" s="485"/>
      <c r="BX28" s="485"/>
      <c r="BY28" s="485"/>
      <c r="BZ28" s="485"/>
      <c r="CA28" s="487"/>
      <c r="CB28" s="481"/>
      <c r="CC28" s="481"/>
      <c r="CD28" s="481"/>
      <c r="CE28" s="489"/>
      <c r="CF28" s="481"/>
    </row>
    <row r="29" spans="1:87" ht="17" x14ac:dyDescent="0.35">
      <c r="A29" s="8">
        <v>1</v>
      </c>
      <c r="B29" s="8">
        <v>2</v>
      </c>
      <c r="C29" s="74" t="s">
        <v>106</v>
      </c>
      <c r="D29" s="459" t="s">
        <v>182</v>
      </c>
      <c r="E29" s="76">
        <v>288.39999999999998</v>
      </c>
      <c r="F29" s="76">
        <v>293.8</v>
      </c>
      <c r="G29" s="76">
        <v>370.2</v>
      </c>
      <c r="H29" s="76">
        <v>378.4</v>
      </c>
      <c r="I29" s="76">
        <v>279.8</v>
      </c>
      <c r="J29" s="76">
        <v>356.8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 t="s">
        <v>108</v>
      </c>
      <c r="Q29" s="115" t="s">
        <v>183</v>
      </c>
      <c r="S29" s="463" t="s">
        <v>184</v>
      </c>
      <c r="T29">
        <v>557.79999999999995</v>
      </c>
      <c r="U29">
        <v>334.2</v>
      </c>
      <c r="V29">
        <v>220.4</v>
      </c>
      <c r="W29">
        <v>143.4</v>
      </c>
      <c r="X29">
        <v>117</v>
      </c>
      <c r="Y29">
        <v>269.2</v>
      </c>
      <c r="Z29" s="104">
        <f t="shared" si="29"/>
        <v>35.131992092103751</v>
      </c>
      <c r="AA29" s="96">
        <f t="shared" si="30"/>
        <v>45.213114754098363</v>
      </c>
      <c r="AB29" s="96">
        <f t="shared" si="31"/>
        <v>71.557620338108151</v>
      </c>
      <c r="AC29" s="96">
        <f t="shared" si="32"/>
        <v>77.449284478691609</v>
      </c>
      <c r="AD29" s="96">
        <f t="shared" si="33"/>
        <v>85.724743777452417</v>
      </c>
      <c r="AE29" s="96">
        <f t="shared" si="34"/>
        <v>74.022966322493474</v>
      </c>
      <c r="AH29" s="6"/>
      <c r="AI29" s="6"/>
      <c r="AJ29" s="8">
        <f t="shared" si="91"/>
        <v>30</v>
      </c>
      <c r="AK29" s="96">
        <v>824.93333333333339</v>
      </c>
      <c r="AL29" s="96">
        <v>602.5333333333333</v>
      </c>
      <c r="AM29" s="96">
        <v>802.4</v>
      </c>
      <c r="AN29" s="96">
        <v>618.19999999999993</v>
      </c>
      <c r="AO29" s="96">
        <v>787.93333333333339</v>
      </c>
      <c r="AP29" s="96">
        <v>971.13333333333333</v>
      </c>
      <c r="AQ29" s="97">
        <v>0.95933635694072905</v>
      </c>
      <c r="AR29" s="98">
        <v>0.98775956284152999</v>
      </c>
      <c r="AS29" s="98">
        <v>1.0354884501225963</v>
      </c>
      <c r="AT29" s="98">
        <v>0.97216543481679507</v>
      </c>
      <c r="AU29" s="98">
        <v>0.96136326663413052</v>
      </c>
      <c r="AV29" s="98">
        <v>0.93711602174402531</v>
      </c>
      <c r="AW29" s="97">
        <f t="shared" si="23"/>
        <v>4.0663643059270953</v>
      </c>
      <c r="AX29" s="98">
        <f t="shared" si="23"/>
        <v>1.2240437158470008</v>
      </c>
      <c r="AY29" s="98">
        <f t="shared" si="23"/>
        <v>-3.5488450122596271</v>
      </c>
      <c r="AZ29" s="98">
        <f t="shared" si="23"/>
        <v>2.7834565183204929</v>
      </c>
      <c r="BA29" s="98">
        <f t="shared" si="23"/>
        <v>3.863673336586948</v>
      </c>
      <c r="BB29" s="98">
        <f t="shared" si="23"/>
        <v>6.2883978255974693</v>
      </c>
      <c r="BC29" s="99">
        <f>((AK27-AK29)*0.000001)/$CJ$4*$CJ$3</f>
        <v>3.4966666666666696E-4</v>
      </c>
      <c r="BD29" s="100">
        <f t="shared" ref="BD29" si="95">((AL27-AL29)*0.000001)/$CJ$4*$CJ$3</f>
        <v>7.4666666666666959E-5</v>
      </c>
      <c r="BE29" s="100">
        <f>((AM27-AM29)*0.000001)/$CJ$4*$CJ$3</f>
        <v>-2.7499999999999888E-4</v>
      </c>
      <c r="BF29" s="100">
        <f t="shared" ref="BF29:BH29" si="96">((AN27-AN29)*0.000001)/$CJ$4*$CJ$3</f>
        <v>1.7700000000000045E-4</v>
      </c>
      <c r="BG29" s="100">
        <f t="shared" si="96"/>
        <v>3.1666666666666627E-4</v>
      </c>
      <c r="BH29" s="100">
        <f t="shared" si="96"/>
        <v>6.5166666666666628E-4</v>
      </c>
      <c r="BI29" s="99">
        <f>$AJ$8/BC29</f>
        <v>85795.996186844539</v>
      </c>
      <c r="BJ29" s="100">
        <f t="shared" ref="BJ29:BN29" si="97">$AJ$8/BD29</f>
        <v>401785.71428571269</v>
      </c>
      <c r="BK29" s="100">
        <f t="shared" si="97"/>
        <v>-109090.90909090954</v>
      </c>
      <c r="BL29" s="100">
        <f t="shared" si="97"/>
        <v>169491.52542372837</v>
      </c>
      <c r="BM29" s="100">
        <f t="shared" si="97"/>
        <v>94736.842105263277</v>
      </c>
      <c r="BN29" s="100">
        <f t="shared" si="97"/>
        <v>46035.805626598492</v>
      </c>
      <c r="BO29" s="491"/>
      <c r="BP29" s="485"/>
      <c r="BQ29" s="485"/>
      <c r="BR29" s="485"/>
      <c r="BS29" s="485"/>
      <c r="BT29" s="485"/>
      <c r="BU29" s="491"/>
      <c r="BV29" s="485"/>
      <c r="BW29" s="485"/>
      <c r="BX29" s="485"/>
      <c r="BY29" s="485"/>
      <c r="BZ29" s="485"/>
      <c r="CA29" s="487"/>
      <c r="CB29" s="481"/>
      <c r="CC29" s="481"/>
      <c r="CD29" s="481"/>
      <c r="CE29" s="489"/>
      <c r="CF29" s="481"/>
    </row>
    <row r="30" spans="1:87" ht="17" x14ac:dyDescent="0.35">
      <c r="A30" s="8">
        <v>1</v>
      </c>
      <c r="B30" s="8">
        <v>2</v>
      </c>
      <c r="C30" s="74" t="s">
        <v>106</v>
      </c>
      <c r="D30" s="459" t="s">
        <v>185</v>
      </c>
      <c r="E30" s="76">
        <v>1274.8</v>
      </c>
      <c r="F30" s="76">
        <v>961.2</v>
      </c>
      <c r="G30" s="76">
        <v>1232.4000000000001</v>
      </c>
      <c r="H30" s="76">
        <v>976</v>
      </c>
      <c r="I30" s="76">
        <v>1129.2</v>
      </c>
      <c r="J30" s="76">
        <v>1351.4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 t="s">
        <v>108</v>
      </c>
      <c r="Q30" s="77"/>
      <c r="S30" s="463" t="s">
        <v>186</v>
      </c>
      <c r="T30">
        <v>577</v>
      </c>
      <c r="U30">
        <v>361.2</v>
      </c>
      <c r="V30">
        <v>220.8</v>
      </c>
      <c r="W30">
        <v>144.6</v>
      </c>
      <c r="X30">
        <v>206.8</v>
      </c>
      <c r="Y30">
        <v>259.60000000000002</v>
      </c>
      <c r="Z30" s="104">
        <f t="shared" si="29"/>
        <v>32.899174322595655</v>
      </c>
      <c r="AA30" s="96">
        <f t="shared" si="30"/>
        <v>40.786885245901637</v>
      </c>
      <c r="AB30" s="96">
        <f t="shared" si="31"/>
        <v>71.506000774293469</v>
      </c>
      <c r="AC30" s="96">
        <f t="shared" si="32"/>
        <v>77.260575562195314</v>
      </c>
      <c r="AD30" s="96">
        <f t="shared" si="33"/>
        <v>74.768179599804768</v>
      </c>
      <c r="AE30" s="96">
        <f t="shared" si="34"/>
        <v>74.949338994499655</v>
      </c>
      <c r="AH30" s="6"/>
      <c r="AI30" s="6"/>
      <c r="AJ30" s="8">
        <f t="shared" si="91"/>
        <v>60</v>
      </c>
      <c r="AK30" s="96">
        <v>662.40000000000009</v>
      </c>
      <c r="AL30" s="96">
        <v>543.86666666666667</v>
      </c>
      <c r="AM30" s="96">
        <v>705.93333333333339</v>
      </c>
      <c r="AN30" s="96">
        <v>564.59999999999991</v>
      </c>
      <c r="AO30" s="96">
        <v>650.93333333333339</v>
      </c>
      <c r="AP30" s="96">
        <v>809.6</v>
      </c>
      <c r="AQ30" s="97">
        <v>0.77032213048028841</v>
      </c>
      <c r="AR30" s="98">
        <v>0.8915846994535519</v>
      </c>
      <c r="AS30" s="98">
        <v>0.91099926872284598</v>
      </c>
      <c r="AT30" s="98">
        <v>0.88787545211511232</v>
      </c>
      <c r="AU30" s="98">
        <v>0.7942085570196844</v>
      </c>
      <c r="AV30" s="98">
        <v>0.78124095339187505</v>
      </c>
      <c r="AW30" s="97">
        <f t="shared" si="23"/>
        <v>22.96778695197116</v>
      </c>
      <c r="AX30" s="98">
        <f t="shared" si="23"/>
        <v>10.84153005464481</v>
      </c>
      <c r="AY30" s="98">
        <f t="shared" si="23"/>
        <v>8.9000731277154017</v>
      </c>
      <c r="AZ30" s="98">
        <f t="shared" si="23"/>
        <v>11.212454788488769</v>
      </c>
      <c r="BA30" s="98">
        <f t="shared" si="23"/>
        <v>20.579144298031558</v>
      </c>
      <c r="BB30" s="98">
        <f t="shared" si="23"/>
        <v>21.875904660812495</v>
      </c>
      <c r="BC30" s="99">
        <f>((AK27-AK30)*0.000001)/$CJ$4*$CJ$3</f>
        <v>1.9750000000000002E-3</v>
      </c>
      <c r="BD30" s="100">
        <f t="shared" ref="BD30" si="98">((AL27-AL30)*0.000001)/$CJ$4*$CJ$3</f>
        <v>6.6133333333333322E-4</v>
      </c>
      <c r="BE30" s="100">
        <f>((AM27-AM30)*0.000001)/$CJ$4*$CJ$3</f>
        <v>6.8966666666666699E-4</v>
      </c>
      <c r="BF30" s="100">
        <f t="shared" ref="BF30:BH30" si="99">((AN27-AN30)*0.000001)/$CJ$4*$CJ$3</f>
        <v>7.1300000000000063E-4</v>
      </c>
      <c r="BG30" s="100">
        <f t="shared" si="99"/>
        <v>1.6866666666666662E-3</v>
      </c>
      <c r="BH30" s="100">
        <f t="shared" si="99"/>
        <v>2.2669999999999995E-3</v>
      </c>
      <c r="BI30" s="99">
        <f>$AJ$9/BC30</f>
        <v>30379.746835443035</v>
      </c>
      <c r="BJ30" s="100">
        <f t="shared" ref="BJ30:BN30" si="100">$AJ$9/BD30</f>
        <v>90725.806451612923</v>
      </c>
      <c r="BK30" s="100">
        <f t="shared" si="100"/>
        <v>86998.550024166223</v>
      </c>
      <c r="BL30" s="100">
        <f t="shared" si="100"/>
        <v>84151.47265077132</v>
      </c>
      <c r="BM30" s="100">
        <f t="shared" si="100"/>
        <v>35573.122529644279</v>
      </c>
      <c r="BN30" s="100">
        <f t="shared" si="100"/>
        <v>26466.696074106756</v>
      </c>
      <c r="BO30" s="491"/>
      <c r="BP30" s="485"/>
      <c r="BQ30" s="485"/>
      <c r="BR30" s="485"/>
      <c r="BS30" s="485"/>
      <c r="BT30" s="485"/>
      <c r="BU30" s="491"/>
      <c r="BV30" s="485"/>
      <c r="BW30" s="485"/>
      <c r="BX30" s="485"/>
      <c r="BY30" s="485"/>
      <c r="BZ30" s="485"/>
      <c r="CA30" s="487"/>
      <c r="CB30" s="481"/>
      <c r="CC30" s="481"/>
      <c r="CD30" s="481"/>
      <c r="CE30" s="489"/>
      <c r="CF30" s="481"/>
    </row>
    <row r="31" spans="1:87" ht="17" x14ac:dyDescent="0.35">
      <c r="A31" s="8">
        <v>1</v>
      </c>
      <c r="B31" s="8">
        <v>2</v>
      </c>
      <c r="C31" s="74" t="s">
        <v>106</v>
      </c>
      <c r="D31" s="459" t="s">
        <v>1600</v>
      </c>
      <c r="E31" s="76">
        <v>1152.2</v>
      </c>
      <c r="F31" s="76">
        <v>952</v>
      </c>
      <c r="G31" s="76">
        <v>1225.2</v>
      </c>
      <c r="H31" s="76">
        <v>985.2</v>
      </c>
      <c r="I31" s="76">
        <v>1000.8</v>
      </c>
      <c r="J31" s="76">
        <v>1227.4000000000001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 t="s">
        <v>108</v>
      </c>
      <c r="Q31" s="77"/>
      <c r="S31" s="466" t="s">
        <v>187</v>
      </c>
      <c r="T31" s="102">
        <v>730.8</v>
      </c>
      <c r="U31" s="102">
        <v>301.2</v>
      </c>
      <c r="V31" s="102">
        <v>235.4</v>
      </c>
      <c r="W31" s="102">
        <v>129.6</v>
      </c>
      <c r="X31" s="102">
        <v>153</v>
      </c>
      <c r="Y31" s="105">
        <v>186.8</v>
      </c>
      <c r="Z31" s="104">
        <f t="shared" si="29"/>
        <v>15.01337364809863</v>
      </c>
      <c r="AA31" s="96">
        <f t="shared" si="30"/>
        <v>50.622950819672127</v>
      </c>
      <c r="AB31" s="96">
        <f t="shared" si="31"/>
        <v>69.621886695057427</v>
      </c>
      <c r="AC31" s="96">
        <f t="shared" si="32"/>
        <v>79.619437018399125</v>
      </c>
      <c r="AD31" s="96">
        <f t="shared" si="33"/>
        <v>81.33235724743777</v>
      </c>
      <c r="AE31" s="96">
        <f t="shared" si="34"/>
        <v>81.974331757213164</v>
      </c>
      <c r="AH31" s="6"/>
      <c r="AI31" s="6"/>
      <c r="AJ31" s="8">
        <f t="shared" si="91"/>
        <v>240</v>
      </c>
      <c r="AK31" s="96">
        <v>272.8</v>
      </c>
      <c r="AL31" s="96">
        <v>196.5</v>
      </c>
      <c r="AM31" s="96">
        <v>240.3</v>
      </c>
      <c r="AN31" s="96">
        <v>214.10000000000002</v>
      </c>
      <c r="AO31" s="96">
        <v>274.10000000000002</v>
      </c>
      <c r="AP31" s="96">
        <v>335.5</v>
      </c>
      <c r="AQ31" s="97">
        <v>0.31724619141760668</v>
      </c>
      <c r="AR31" s="98">
        <v>0.3221311475409836</v>
      </c>
      <c r="AS31" s="98">
        <v>0.31010452961672474</v>
      </c>
      <c r="AT31" s="98">
        <v>0.33668815851548989</v>
      </c>
      <c r="AU31" s="98">
        <v>0.33443142996583702</v>
      </c>
      <c r="AV31" s="98">
        <v>0.32374794943549168</v>
      </c>
      <c r="AW31" s="97">
        <f t="shared" si="23"/>
        <v>68.27538085823933</v>
      </c>
      <c r="AX31" s="98">
        <f t="shared" si="23"/>
        <v>67.786885245901644</v>
      </c>
      <c r="AY31" s="98">
        <f t="shared" si="23"/>
        <v>68.98954703832753</v>
      </c>
      <c r="AZ31" s="98">
        <f t="shared" si="23"/>
        <v>66.331184148451001</v>
      </c>
      <c r="BA31" s="98">
        <f t="shared" si="23"/>
        <v>66.556857003416297</v>
      </c>
      <c r="BB31" s="98">
        <f t="shared" si="23"/>
        <v>67.625205056450838</v>
      </c>
      <c r="BC31" s="99">
        <f>((AK27-AK31)*0.000001)/$CJ$4*$CJ$3</f>
        <v>5.8710000000000012E-3</v>
      </c>
      <c r="BD31" s="100">
        <f t="shared" ref="BD31" si="101">((AL27-AL31)*0.000001)/$CJ$4*$CJ$3</f>
        <v>4.1349999999999998E-3</v>
      </c>
      <c r="BE31" s="100">
        <f>((AM27-AM31)*0.000001)/$CJ$4*$CJ$3</f>
        <v>5.3460000000000009E-3</v>
      </c>
      <c r="BF31" s="100">
        <f t="shared" ref="BF31:BH31" si="102">((AN27-AN31)*0.000001)/$CJ$4*$CJ$3</f>
        <v>4.2179999999999995E-3</v>
      </c>
      <c r="BG31" s="100">
        <f t="shared" si="102"/>
        <v>5.4549999999999998E-3</v>
      </c>
      <c r="BH31" s="100">
        <f t="shared" si="102"/>
        <v>7.0079999999999995E-3</v>
      </c>
      <c r="BI31" s="99">
        <f>$AJ$10/BC31</f>
        <v>40878.896269800709</v>
      </c>
      <c r="BJ31" s="100">
        <f t="shared" ref="BJ31:BK31" si="103">$AJ$10/BD31</f>
        <v>58041.112454655384</v>
      </c>
      <c r="BK31" s="100">
        <f t="shared" si="103"/>
        <v>44893.378226711553</v>
      </c>
      <c r="BL31" s="100">
        <f>$AJ$10/BF31</f>
        <v>56899.004267425327</v>
      </c>
      <c r="BM31" s="100">
        <f t="shared" ref="BM31:BN31" si="104">$AJ$10/BG31</f>
        <v>43996.333638863427</v>
      </c>
      <c r="BN31" s="100">
        <f t="shared" si="104"/>
        <v>34246.57534246576</v>
      </c>
      <c r="BO31" s="491"/>
      <c r="BP31" s="485"/>
      <c r="BQ31" s="485"/>
      <c r="BR31" s="485"/>
      <c r="BS31" s="485"/>
      <c r="BT31" s="485"/>
      <c r="BU31" s="491"/>
      <c r="BV31" s="485"/>
      <c r="BW31" s="485"/>
      <c r="BX31" s="485"/>
      <c r="BY31" s="485"/>
      <c r="BZ31" s="485"/>
      <c r="CA31" s="487"/>
      <c r="CB31" s="481"/>
      <c r="CC31" s="481"/>
      <c r="CD31" s="481"/>
      <c r="CE31" s="489"/>
      <c r="CF31" s="481"/>
    </row>
    <row r="32" spans="1:87" ht="17" x14ac:dyDescent="0.35">
      <c r="A32" s="8">
        <v>1</v>
      </c>
      <c r="B32" s="8">
        <v>2</v>
      </c>
      <c r="C32" s="74">
        <v>0</v>
      </c>
      <c r="D32" s="459" t="s">
        <v>188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 t="s">
        <v>108</v>
      </c>
      <c r="Q32" s="77"/>
      <c r="S32" s="463" t="s">
        <v>189</v>
      </c>
      <c r="T32">
        <v>572.79999999999995</v>
      </c>
      <c r="U32">
        <v>291.8</v>
      </c>
      <c r="V32">
        <v>159.19999999999999</v>
      </c>
      <c r="W32">
        <v>84.2</v>
      </c>
      <c r="X32">
        <v>104.4</v>
      </c>
      <c r="Y32">
        <v>165.8</v>
      </c>
      <c r="Z32" s="104">
        <f t="shared" si="29"/>
        <v>33.387603209675554</v>
      </c>
      <c r="AA32" s="96">
        <f t="shared" si="30"/>
        <v>52.16393442622951</v>
      </c>
      <c r="AB32" s="96">
        <f t="shared" si="31"/>
        <v>79.455413601755069</v>
      </c>
      <c r="AC32" s="96">
        <f t="shared" si="32"/>
        <v>86.758924359175964</v>
      </c>
      <c r="AD32" s="96">
        <f t="shared" si="33"/>
        <v>87.26207906295754</v>
      </c>
      <c r="AE32" s="96">
        <f t="shared" si="34"/>
        <v>84.000771977226677</v>
      </c>
      <c r="AH32" s="6"/>
      <c r="AI32" s="6"/>
      <c r="AJ32" s="8">
        <f t="shared" si="91"/>
        <v>480</v>
      </c>
      <c r="AK32" s="96">
        <v>152.53333333333333</v>
      </c>
      <c r="AL32" s="96">
        <v>93.533333333333346</v>
      </c>
      <c r="AM32" s="96">
        <v>126.26666666666667</v>
      </c>
      <c r="AN32" s="96">
        <v>116.2</v>
      </c>
      <c r="AO32" s="96">
        <v>112.13333333333333</v>
      </c>
      <c r="AP32" s="96">
        <v>140.4</v>
      </c>
      <c r="AQ32" s="97">
        <v>0.17738496724425318</v>
      </c>
      <c r="AR32" s="98">
        <v>0.15333333333333335</v>
      </c>
      <c r="AS32" s="98">
        <v>0.16294575644169138</v>
      </c>
      <c r="AT32" s="98">
        <v>0.18273313414058814</v>
      </c>
      <c r="AU32" s="98">
        <v>0.1368147063608264</v>
      </c>
      <c r="AV32" s="98">
        <v>0.13548200328090323</v>
      </c>
      <c r="AW32" s="97">
        <f t="shared" si="23"/>
        <v>82.261503275574682</v>
      </c>
      <c r="AX32" s="98">
        <f t="shared" si="23"/>
        <v>84.666666666666671</v>
      </c>
      <c r="AY32" s="98">
        <f t="shared" si="23"/>
        <v>83.705424355830857</v>
      </c>
      <c r="AZ32" s="98">
        <f t="shared" si="23"/>
        <v>81.726686585941195</v>
      </c>
      <c r="BA32" s="98">
        <f t="shared" si="23"/>
        <v>86.318529363917364</v>
      </c>
      <c r="BB32" s="98">
        <f t="shared" si="23"/>
        <v>86.451799671909683</v>
      </c>
      <c r="BC32" s="99">
        <f>((AK27-AK32)*0.000001)/$CJ$4*$CJ$3</f>
        <v>7.0736666666666673E-3</v>
      </c>
      <c r="BD32" s="100">
        <f t="shared" ref="BD32" si="105">((AL27-AL32)*0.000001)/$CJ$4*$CJ$3</f>
        <v>5.1646666666666672E-3</v>
      </c>
      <c r="BE32" s="100">
        <f>((AM27-AM32)*0.000001)/$CJ$4*$CJ$3</f>
        <v>6.4863333333333344E-3</v>
      </c>
      <c r="BF32" s="100">
        <f t="shared" ref="BF32:BH32" si="106">((AN27-AN32)*0.000001)/$CJ$4*$CJ$3</f>
        <v>5.1969999999999994E-3</v>
      </c>
      <c r="BG32" s="100">
        <f t="shared" si="106"/>
        <v>7.0746666666666666E-3</v>
      </c>
      <c r="BH32" s="100">
        <f t="shared" si="106"/>
        <v>8.9589999999999999E-3</v>
      </c>
      <c r="BI32" s="99">
        <f>$AJ$11/BC32</f>
        <v>67857.311154045514</v>
      </c>
      <c r="BJ32" s="100">
        <f t="shared" ref="BJ32:BN32" si="107">$AJ$11/BD32</f>
        <v>92939.202271847156</v>
      </c>
      <c r="BK32" s="100">
        <f t="shared" si="107"/>
        <v>74001.747263477038</v>
      </c>
      <c r="BL32" s="100">
        <f t="shared" si="107"/>
        <v>92360.977487011754</v>
      </c>
      <c r="BM32" s="100">
        <f t="shared" si="107"/>
        <v>67847.719562759143</v>
      </c>
      <c r="BN32" s="100">
        <f t="shared" si="107"/>
        <v>53577.408192878669</v>
      </c>
      <c r="BO32" s="491"/>
      <c r="BP32" s="485"/>
      <c r="BQ32" s="485"/>
      <c r="BR32" s="485"/>
      <c r="BS32" s="485"/>
      <c r="BT32" s="485"/>
      <c r="BU32" s="491"/>
      <c r="BV32" s="485"/>
      <c r="BW32" s="485"/>
      <c r="BX32" s="485"/>
      <c r="BY32" s="485"/>
      <c r="BZ32" s="485"/>
      <c r="CA32" s="487"/>
      <c r="CB32" s="481"/>
      <c r="CC32" s="481"/>
      <c r="CD32" s="481"/>
      <c r="CE32" s="489"/>
      <c r="CF32" s="481"/>
    </row>
    <row r="33" spans="1:84" ht="17" x14ac:dyDescent="0.35">
      <c r="A33" s="8">
        <v>1</v>
      </c>
      <c r="B33" s="8">
        <v>2</v>
      </c>
      <c r="C33" s="74" t="s">
        <v>106</v>
      </c>
      <c r="D33" s="459" t="s">
        <v>2010</v>
      </c>
      <c r="E33" s="76">
        <v>1343.6</v>
      </c>
      <c r="F33" s="76">
        <v>848</v>
      </c>
      <c r="G33" s="76">
        <v>1126</v>
      </c>
      <c r="H33" s="76">
        <v>799.2</v>
      </c>
      <c r="I33" s="76">
        <v>1001.8</v>
      </c>
      <c r="J33" s="76">
        <v>1230.4000000000001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 t="s">
        <v>108</v>
      </c>
      <c r="Q33" s="77"/>
      <c r="S33" s="463" t="s">
        <v>190</v>
      </c>
      <c r="T33">
        <v>544.20000000000005</v>
      </c>
      <c r="U33">
        <v>261.39999999999998</v>
      </c>
      <c r="V33">
        <v>145.19999999999999</v>
      </c>
      <c r="W33">
        <v>79</v>
      </c>
      <c r="X33">
        <v>80</v>
      </c>
      <c r="Y33">
        <v>98.8</v>
      </c>
      <c r="Z33" s="104">
        <f t="shared" si="29"/>
        <v>36.713571345505294</v>
      </c>
      <c r="AA33" s="96">
        <f t="shared" si="30"/>
        <v>57.147540983606561</v>
      </c>
      <c r="AB33" s="96">
        <f t="shared" si="31"/>
        <v>81.262098335269059</v>
      </c>
      <c r="AC33" s="96">
        <f t="shared" si="32"/>
        <v>87.576662997326622</v>
      </c>
      <c r="AD33" s="96">
        <f t="shared" si="33"/>
        <v>90.239141044411909</v>
      </c>
      <c r="AE33" s="96">
        <f t="shared" si="34"/>
        <v>90.466081250603111</v>
      </c>
      <c r="AH33" s="45"/>
      <c r="AI33" s="45"/>
      <c r="AJ33" s="106">
        <f t="shared" si="91"/>
        <v>1440</v>
      </c>
      <c r="AK33" s="107">
        <v>56.6</v>
      </c>
      <c r="AL33" s="107">
        <v>39.4</v>
      </c>
      <c r="AM33" s="107">
        <v>38.733333333333327</v>
      </c>
      <c r="AN33" s="107">
        <v>43.6</v>
      </c>
      <c r="AO33" s="107">
        <v>23.866666666666664</v>
      </c>
      <c r="AP33" s="107">
        <v>26.399999999999995</v>
      </c>
      <c r="AQ33" s="109">
        <v>6.5821607163623674E-2</v>
      </c>
      <c r="AR33" s="110">
        <v>6.4590163934426223E-2</v>
      </c>
      <c r="AS33" s="110">
        <v>4.9984944293887369E-2</v>
      </c>
      <c r="AT33" s="110">
        <v>6.8564239660323961E-2</v>
      </c>
      <c r="AU33" s="110">
        <v>2.9119895884171135E-2</v>
      </c>
      <c r="AV33" s="110">
        <v>2.547524848016983E-2</v>
      </c>
      <c r="AW33" s="109">
        <f t="shared" si="23"/>
        <v>93.417839283637633</v>
      </c>
      <c r="AX33" s="110">
        <f t="shared" si="23"/>
        <v>93.540983606557376</v>
      </c>
      <c r="AY33" s="110">
        <f t="shared" si="23"/>
        <v>95.001505570611272</v>
      </c>
      <c r="AZ33" s="110">
        <f t="shared" si="23"/>
        <v>93.143576033967605</v>
      </c>
      <c r="BA33" s="110">
        <f t="shared" si="23"/>
        <v>97.088010411582886</v>
      </c>
      <c r="BB33" s="111">
        <f t="shared" si="23"/>
        <v>97.452475151983023</v>
      </c>
      <c r="BC33" s="112">
        <f>((AK27-AK33)*0.000001)/$CJ$4*$CJ$3</f>
        <v>8.0330000000000002E-3</v>
      </c>
      <c r="BD33" s="113">
        <f t="shared" ref="BD33" si="108">((AL27-AL33)*0.000001)/$CJ$4*$CJ$3</f>
        <v>5.7060000000000001E-3</v>
      </c>
      <c r="BE33" s="113">
        <f>((AM27-AM33)*0.000001)/$CJ$4*$CJ$3</f>
        <v>7.3616666666666683E-3</v>
      </c>
      <c r="BF33" s="113">
        <f t="shared" ref="BF33:BH33" si="109">((AN27-AN33)*0.000001)/$CJ$4*$CJ$3</f>
        <v>5.9229999999999994E-3</v>
      </c>
      <c r="BG33" s="113">
        <f t="shared" si="109"/>
        <v>7.9573333333333336E-3</v>
      </c>
      <c r="BH33" s="113">
        <f t="shared" si="109"/>
        <v>1.0099E-2</v>
      </c>
      <c r="BI33" s="112">
        <f>$AJ$12/BC33</f>
        <v>179260.5502303</v>
      </c>
      <c r="BJ33" s="113">
        <f t="shared" ref="BJ33" si="110">$AJ$12/BD33</f>
        <v>252365.93059936908</v>
      </c>
      <c r="BK33" s="113">
        <f>$AJ$12/BE33</f>
        <v>195607.87865066784</v>
      </c>
      <c r="BL33" s="113">
        <f t="shared" ref="BL33:BN33" si="111">$AJ$12/BF33</f>
        <v>243120.04052000676</v>
      </c>
      <c r="BM33" s="113">
        <f t="shared" si="111"/>
        <v>180965.1474530831</v>
      </c>
      <c r="BN33" s="113">
        <f t="shared" si="111"/>
        <v>142588.37508664225</v>
      </c>
      <c r="BO33" s="492"/>
      <c r="BP33" s="486"/>
      <c r="BQ33" s="486"/>
      <c r="BR33" s="486"/>
      <c r="BS33" s="486"/>
      <c r="BT33" s="486"/>
      <c r="BU33" s="492"/>
      <c r="BV33" s="486"/>
      <c r="BW33" s="486"/>
      <c r="BX33" s="486"/>
      <c r="BY33" s="486"/>
      <c r="BZ33" s="486"/>
      <c r="CA33" s="488"/>
      <c r="CB33" s="482"/>
      <c r="CC33" s="482"/>
      <c r="CD33" s="482"/>
      <c r="CE33" s="490"/>
      <c r="CF33" s="482"/>
    </row>
    <row r="34" spans="1:84" ht="17" x14ac:dyDescent="0.35">
      <c r="A34" s="8">
        <v>1</v>
      </c>
      <c r="B34" s="8">
        <v>2</v>
      </c>
      <c r="C34" s="74">
        <v>0</v>
      </c>
      <c r="D34" s="459" t="s">
        <v>1601</v>
      </c>
      <c r="E34" s="76">
        <v>15735.6</v>
      </c>
      <c r="F34" s="76">
        <v>12664.6</v>
      </c>
      <c r="G34" s="76">
        <v>15873.4</v>
      </c>
      <c r="H34" s="76">
        <v>12035.4</v>
      </c>
      <c r="I34" s="76">
        <v>12964.2</v>
      </c>
      <c r="J34" s="76">
        <v>15875.6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 t="s">
        <v>108</v>
      </c>
      <c r="Q34" s="77"/>
      <c r="S34" s="466" t="s">
        <v>191</v>
      </c>
      <c r="T34" s="102">
        <v>573.6</v>
      </c>
      <c r="U34" s="102">
        <v>292.60000000000002</v>
      </c>
      <c r="V34" s="102">
        <v>203</v>
      </c>
      <c r="W34" s="102">
        <v>112.2</v>
      </c>
      <c r="X34" s="102">
        <v>155.4</v>
      </c>
      <c r="Y34" s="105">
        <v>201.6</v>
      </c>
      <c r="Z34" s="104">
        <f t="shared" si="29"/>
        <v>33.294569135946048</v>
      </c>
      <c r="AA34" s="96">
        <f t="shared" si="30"/>
        <v>52.032786885245898</v>
      </c>
      <c r="AB34" s="96">
        <f t="shared" si="31"/>
        <v>73.803071364046986</v>
      </c>
      <c r="AC34" s="96">
        <f t="shared" si="32"/>
        <v>82.355716307595529</v>
      </c>
      <c r="AD34" s="96">
        <f t="shared" si="33"/>
        <v>81.03953147877013</v>
      </c>
      <c r="AE34" s="96">
        <f t="shared" si="34"/>
        <v>80.54617388787031</v>
      </c>
      <c r="AH34" s="8" t="s">
        <v>56</v>
      </c>
      <c r="AI34" s="8" t="s">
        <v>48</v>
      </c>
      <c r="AJ34" s="8">
        <f>AJ13</f>
        <v>0</v>
      </c>
      <c r="AK34" s="96">
        <v>859.90000000000009</v>
      </c>
      <c r="AL34" s="96">
        <v>610</v>
      </c>
      <c r="AM34" s="96">
        <v>774.90000000000009</v>
      </c>
      <c r="AN34" s="96">
        <v>635.9</v>
      </c>
      <c r="AO34" s="96">
        <v>819.6</v>
      </c>
      <c r="AP34" s="96">
        <v>1036.3</v>
      </c>
      <c r="AQ34" s="97">
        <v>1</v>
      </c>
      <c r="AR34" s="98">
        <v>1</v>
      </c>
      <c r="AS34" s="98">
        <v>1</v>
      </c>
      <c r="AT34" s="98">
        <v>1</v>
      </c>
      <c r="AU34" s="98">
        <v>1</v>
      </c>
      <c r="AV34" s="98">
        <v>1</v>
      </c>
      <c r="AW34" s="97">
        <f t="shared" si="23"/>
        <v>0</v>
      </c>
      <c r="AX34" s="98">
        <f t="shared" si="23"/>
        <v>0</v>
      </c>
      <c r="AY34" s="98">
        <f t="shared" si="23"/>
        <v>0</v>
      </c>
      <c r="AZ34" s="98">
        <f t="shared" si="23"/>
        <v>0</v>
      </c>
      <c r="BA34" s="98">
        <f t="shared" si="23"/>
        <v>0</v>
      </c>
      <c r="BB34" s="98">
        <f t="shared" si="23"/>
        <v>0</v>
      </c>
      <c r="BC34" s="99">
        <f>((AK34-AK34)*0.000001)/$CJ$4*$CJ$3</f>
        <v>0</v>
      </c>
      <c r="BD34" s="100">
        <f t="shared" ref="BD34:BH34" si="112">((AL34-AL34)*0.000001)/$CJ$4*$CJ$3</f>
        <v>0</v>
      </c>
      <c r="BE34" s="100">
        <f t="shared" si="112"/>
        <v>0</v>
      </c>
      <c r="BF34" s="100">
        <f t="shared" si="112"/>
        <v>0</v>
      </c>
      <c r="BG34" s="100">
        <f t="shared" si="112"/>
        <v>0</v>
      </c>
      <c r="BH34" s="100">
        <f t="shared" si="112"/>
        <v>0</v>
      </c>
      <c r="BI34" s="99" t="e">
        <f>AJ34/BC34</f>
        <v>#DIV/0!</v>
      </c>
      <c r="BJ34" s="100" t="e">
        <f t="shared" ref="BJ34:BN34" si="113">AK34/BD34</f>
        <v>#DIV/0!</v>
      </c>
      <c r="BK34" s="100" t="e">
        <f t="shared" si="113"/>
        <v>#DIV/0!</v>
      </c>
      <c r="BL34" s="100" t="e">
        <f t="shared" si="113"/>
        <v>#DIV/0!</v>
      </c>
      <c r="BM34" s="100" t="e">
        <f t="shared" si="113"/>
        <v>#DIV/0!</v>
      </c>
      <c r="BN34" s="100" t="e">
        <f t="shared" si="113"/>
        <v>#DIV/0!</v>
      </c>
      <c r="BO34" s="491">
        <f t="shared" ref="BO34:BT34" si="114">SLOPE(BI35:BI40,$AJ$7:$AJ$12)</f>
        <v>115.48317145921273</v>
      </c>
      <c r="BP34" s="485">
        <f t="shared" si="114"/>
        <v>164.74932977342505</v>
      </c>
      <c r="BQ34" s="485">
        <f t="shared" si="114"/>
        <v>128.25282362196273</v>
      </c>
      <c r="BR34" s="485">
        <f t="shared" si="114"/>
        <v>156.59802138148322</v>
      </c>
      <c r="BS34" s="485">
        <f t="shared" si="114"/>
        <v>121.79996796173101</v>
      </c>
      <c r="BT34" s="485">
        <f t="shared" si="114"/>
        <v>96.196090603730738</v>
      </c>
      <c r="BU34" s="491">
        <f t="shared" ref="BU34:BZ34" si="115">INTERCEPT(BI35:BI40,$AJ$7:$AJ$12)</f>
        <v>1966.6239460587385</v>
      </c>
      <c r="BV34" s="485">
        <f t="shared" si="115"/>
        <v>1597.9837010395786</v>
      </c>
      <c r="BW34" s="485">
        <f t="shared" si="115"/>
        <v>996.49223203900328</v>
      </c>
      <c r="BX34" s="485">
        <f t="shared" si="115"/>
        <v>714.40756010149926</v>
      </c>
      <c r="BY34" s="485">
        <f t="shared" si="115"/>
        <v>696.48303744129953</v>
      </c>
      <c r="BZ34" s="485">
        <f t="shared" si="115"/>
        <v>682.36502029358962</v>
      </c>
      <c r="CA34" s="487">
        <f t="shared" ref="CA34:CF34" si="116">1/(BU34*(BO56^2))</f>
        <v>6.7813487764170652</v>
      </c>
      <c r="CB34" s="481">
        <f t="shared" si="116"/>
        <v>16.985368275743447</v>
      </c>
      <c r="CC34" s="481">
        <f t="shared" si="116"/>
        <v>16.506688399716968</v>
      </c>
      <c r="CD34" s="481">
        <f t="shared" si="116"/>
        <v>34.326260905065709</v>
      </c>
      <c r="CE34" s="489">
        <f t="shared" si="116"/>
        <v>21.300206032266846</v>
      </c>
      <c r="CF34" s="481">
        <f t="shared" si="116"/>
        <v>13.561199024328275</v>
      </c>
    </row>
    <row r="35" spans="1:84" ht="17" x14ac:dyDescent="0.35">
      <c r="A35" s="8">
        <v>1</v>
      </c>
      <c r="B35" s="8">
        <v>2</v>
      </c>
      <c r="C35" s="74">
        <v>0</v>
      </c>
      <c r="D35" s="459" t="s">
        <v>1613</v>
      </c>
      <c r="E35" s="76">
        <v>1348.2</v>
      </c>
      <c r="F35" s="76">
        <v>800.6</v>
      </c>
      <c r="G35" s="76">
        <v>1015.2</v>
      </c>
      <c r="H35" s="76">
        <v>848.2</v>
      </c>
      <c r="I35" s="76">
        <v>900</v>
      </c>
      <c r="J35" s="76">
        <v>1174.5999999999999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 t="s">
        <v>108</v>
      </c>
      <c r="Q35" s="77"/>
      <c r="S35" s="463" t="s">
        <v>192</v>
      </c>
      <c r="T35">
        <v>458.6</v>
      </c>
      <c r="U35">
        <v>166.8</v>
      </c>
      <c r="V35">
        <v>68.400000000000006</v>
      </c>
      <c r="W35">
        <v>0</v>
      </c>
      <c r="X35">
        <v>0</v>
      </c>
      <c r="Y35">
        <v>25</v>
      </c>
      <c r="Z35" s="104">
        <f t="shared" si="29"/>
        <v>46.668217234562157</v>
      </c>
      <c r="AA35" s="96">
        <f t="shared" si="30"/>
        <v>72.655737704918039</v>
      </c>
      <c r="AB35" s="96">
        <f t="shared" si="31"/>
        <v>91.173054587688739</v>
      </c>
      <c r="AC35" s="96">
        <f t="shared" si="32"/>
        <v>100</v>
      </c>
      <c r="AD35" s="96">
        <f t="shared" si="33"/>
        <v>100</v>
      </c>
      <c r="AE35" s="96">
        <f t="shared" si="34"/>
        <v>97.587571166650591</v>
      </c>
      <c r="AH35" s="6"/>
      <c r="AI35" s="6"/>
      <c r="AJ35" s="8">
        <f t="shared" ref="AJ35:AJ40" si="117">AJ14</f>
        <v>15</v>
      </c>
      <c r="AK35" s="96">
        <v>602.53333333333342</v>
      </c>
      <c r="AL35" s="96">
        <v>348.8</v>
      </c>
      <c r="AM35" s="96">
        <v>404.5333333333333</v>
      </c>
      <c r="AN35" s="96">
        <v>281.93333333333334</v>
      </c>
      <c r="AO35" s="96">
        <v>359</v>
      </c>
      <c r="AP35" s="96">
        <v>500.60000000000008</v>
      </c>
      <c r="AQ35" s="97">
        <v>0.70070163197271007</v>
      </c>
      <c r="AR35" s="98">
        <v>0.57180327868852465</v>
      </c>
      <c r="AS35" s="98">
        <v>0.52204585537918857</v>
      </c>
      <c r="AT35" s="98">
        <v>0.44336111547937307</v>
      </c>
      <c r="AU35" s="98">
        <v>0.43801854563201559</v>
      </c>
      <c r="AV35" s="98">
        <v>0.48306474958988721</v>
      </c>
      <c r="AW35" s="97">
        <f t="shared" si="23"/>
        <v>29.929836802728992</v>
      </c>
      <c r="AX35" s="98">
        <f t="shared" si="23"/>
        <v>42.819672131147534</v>
      </c>
      <c r="AY35" s="98">
        <f t="shared" si="23"/>
        <v>47.795414462081141</v>
      </c>
      <c r="AZ35" s="98">
        <f t="shared" si="23"/>
        <v>55.663888452062693</v>
      </c>
      <c r="BA35" s="98">
        <f t="shared" si="23"/>
        <v>56.198145436798441</v>
      </c>
      <c r="BB35" s="98">
        <f t="shared" si="23"/>
        <v>51.693525041011277</v>
      </c>
      <c r="BC35" s="99">
        <f>((AK34-AK35)*0.000001)/$CJ$4*$CJ$3</f>
        <v>2.5736666666666668E-3</v>
      </c>
      <c r="BD35" s="100">
        <f t="shared" ref="BD35:BH35" si="118">((AL34-AL35)*0.000001)/$CJ$4*$CJ$3</f>
        <v>2.6119999999999997E-3</v>
      </c>
      <c r="BE35" s="100">
        <f t="shared" si="118"/>
        <v>3.7036666666666676E-3</v>
      </c>
      <c r="BF35" s="100">
        <f t="shared" si="118"/>
        <v>3.5396666666666662E-3</v>
      </c>
      <c r="BG35" s="100">
        <f t="shared" si="118"/>
        <v>4.6060000000000007E-3</v>
      </c>
      <c r="BH35" s="100">
        <f t="shared" si="118"/>
        <v>5.3569999999999972E-3</v>
      </c>
      <c r="BI35" s="99">
        <f>$AJ$7/BC35</f>
        <v>5828.2605880067349</v>
      </c>
      <c r="BJ35" s="100">
        <f t="shared" ref="BJ35:BN35" si="119">$AJ$7/BD35</f>
        <v>5742.725880551302</v>
      </c>
      <c r="BK35" s="100">
        <f t="shared" si="119"/>
        <v>4050.0405004050031</v>
      </c>
      <c r="BL35" s="100">
        <f t="shared" si="119"/>
        <v>4237.6871645164338</v>
      </c>
      <c r="BM35" s="100">
        <f t="shared" si="119"/>
        <v>3256.6217976552316</v>
      </c>
      <c r="BN35" s="100">
        <f t="shared" si="119"/>
        <v>2800.0746686578323</v>
      </c>
      <c r="BO35" s="491"/>
      <c r="BP35" s="485"/>
      <c r="BQ35" s="485"/>
      <c r="BR35" s="485"/>
      <c r="BS35" s="485"/>
      <c r="BT35" s="485"/>
      <c r="BU35" s="491"/>
      <c r="BV35" s="485"/>
      <c r="BW35" s="485"/>
      <c r="BX35" s="485"/>
      <c r="BY35" s="485"/>
      <c r="BZ35" s="485"/>
      <c r="CA35" s="487"/>
      <c r="CB35" s="481"/>
      <c r="CC35" s="481"/>
      <c r="CD35" s="481"/>
      <c r="CE35" s="489"/>
      <c r="CF35" s="481"/>
    </row>
    <row r="36" spans="1:84" ht="17" x14ac:dyDescent="0.35">
      <c r="A36" s="8">
        <v>1</v>
      </c>
      <c r="B36" s="8">
        <v>2</v>
      </c>
      <c r="C36" s="74">
        <v>0</v>
      </c>
      <c r="D36" s="459" t="s">
        <v>1614</v>
      </c>
      <c r="E36" s="76">
        <v>1046.8</v>
      </c>
      <c r="F36" s="76">
        <v>668.8</v>
      </c>
      <c r="G36" s="76">
        <v>919.2</v>
      </c>
      <c r="H36" s="76">
        <v>632.4</v>
      </c>
      <c r="I36" s="76">
        <v>723.8</v>
      </c>
      <c r="J36" s="76">
        <v>919.6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 t="s">
        <v>108</v>
      </c>
      <c r="Q36" s="77"/>
      <c r="S36" s="463" t="s">
        <v>193</v>
      </c>
      <c r="T36">
        <v>348.8</v>
      </c>
      <c r="U36">
        <v>155.6</v>
      </c>
      <c r="V36">
        <v>57.2</v>
      </c>
      <c r="W36">
        <v>0</v>
      </c>
      <c r="X36">
        <v>41.8</v>
      </c>
      <c r="Y36">
        <v>53.2</v>
      </c>
      <c r="Z36" s="104">
        <f t="shared" si="29"/>
        <v>59.437143853936504</v>
      </c>
      <c r="AA36" s="96">
        <f t="shared" si="30"/>
        <v>74.491803278688522</v>
      </c>
      <c r="AB36" s="96">
        <f t="shared" si="31"/>
        <v>92.618402374499937</v>
      </c>
      <c r="AC36" s="96">
        <f t="shared" si="32"/>
        <v>100</v>
      </c>
      <c r="AD36" s="96">
        <f t="shared" si="33"/>
        <v>94.899951195705228</v>
      </c>
      <c r="AE36" s="96">
        <f t="shared" si="34"/>
        <v>94.866351442632435</v>
      </c>
      <c r="AH36" s="6"/>
      <c r="AI36" s="6"/>
      <c r="AJ36" s="8">
        <f t="shared" si="117"/>
        <v>30</v>
      </c>
      <c r="AK36" s="96">
        <v>313.66666666666669</v>
      </c>
      <c r="AL36" s="96">
        <v>188.73333333333332</v>
      </c>
      <c r="AM36" s="96">
        <v>189.33333333333334</v>
      </c>
      <c r="AN36" s="96">
        <v>96.333333333333329</v>
      </c>
      <c r="AO36" s="96">
        <v>203.73333333333335</v>
      </c>
      <c r="AP36" s="96">
        <v>266.06666666666666</v>
      </c>
      <c r="AQ36" s="97">
        <v>0.36477109741442804</v>
      </c>
      <c r="AR36" s="98">
        <v>0.30939890710382512</v>
      </c>
      <c r="AS36" s="98">
        <v>0.24433260205617927</v>
      </c>
      <c r="AT36" s="98">
        <v>0.15149132463175552</v>
      </c>
      <c r="AU36" s="98">
        <v>0.24857654140231009</v>
      </c>
      <c r="AV36" s="98">
        <v>0.25674675930393387</v>
      </c>
      <c r="AW36" s="97">
        <f t="shared" si="23"/>
        <v>63.522890258557197</v>
      </c>
      <c r="AX36" s="98">
        <f t="shared" si="23"/>
        <v>69.060109289617486</v>
      </c>
      <c r="AY36" s="98">
        <f t="shared" si="23"/>
        <v>75.566739794382073</v>
      </c>
      <c r="AZ36" s="98">
        <f t="shared" si="23"/>
        <v>84.850867536824452</v>
      </c>
      <c r="BA36" s="98">
        <f t="shared" si="23"/>
        <v>75.142345859768994</v>
      </c>
      <c r="BB36" s="98">
        <f t="shared" si="23"/>
        <v>74.325324069606609</v>
      </c>
      <c r="BC36" s="99">
        <f>((AK34-AK36)*0.000001)/$CJ$4*$CJ$3</f>
        <v>5.4623333333333329E-3</v>
      </c>
      <c r="BD36" s="100">
        <f>((AL34-AL36)*0.000001)/$CJ$4*$CJ$3</f>
        <v>4.2126666666666666E-3</v>
      </c>
      <c r="BE36" s="100">
        <f t="shared" ref="BE36:BH36" si="120">((AM34-AM36)*0.000001)/$CJ$4*$CJ$3</f>
        <v>5.855666666666667E-3</v>
      </c>
      <c r="BF36" s="100">
        <f t="shared" si="120"/>
        <v>5.3956666666666658E-3</v>
      </c>
      <c r="BG36" s="100">
        <f t="shared" si="120"/>
        <v>6.1586666666666665E-3</v>
      </c>
      <c r="BH36" s="100">
        <f t="shared" si="120"/>
        <v>7.7023333333333336E-3</v>
      </c>
      <c r="BI36" s="99">
        <f>$AJ$8/BC36</f>
        <v>5492.1584182583756</v>
      </c>
      <c r="BJ36" s="100">
        <f t="shared" ref="BJ36:BN36" si="121">$AJ$8/BD36</f>
        <v>7121.3799651843647</v>
      </c>
      <c r="BK36" s="100">
        <f t="shared" si="121"/>
        <v>5123.2424432173957</v>
      </c>
      <c r="BL36" s="100">
        <f t="shared" si="121"/>
        <v>5560.0172978315941</v>
      </c>
      <c r="BM36" s="100">
        <f t="shared" si="121"/>
        <v>4871.1842390127731</v>
      </c>
      <c r="BN36" s="100">
        <f t="shared" si="121"/>
        <v>3894.9236162201928</v>
      </c>
      <c r="BO36" s="491"/>
      <c r="BP36" s="485"/>
      <c r="BQ36" s="485"/>
      <c r="BR36" s="485"/>
      <c r="BS36" s="485"/>
      <c r="BT36" s="485"/>
      <c r="BU36" s="491"/>
      <c r="BV36" s="485"/>
      <c r="BW36" s="485"/>
      <c r="BX36" s="485"/>
      <c r="BY36" s="485"/>
      <c r="BZ36" s="485"/>
      <c r="CA36" s="487"/>
      <c r="CB36" s="481"/>
      <c r="CC36" s="481"/>
      <c r="CD36" s="481"/>
      <c r="CE36" s="489"/>
      <c r="CF36" s="481"/>
    </row>
    <row r="37" spans="1:84" ht="17" x14ac:dyDescent="0.35">
      <c r="A37" s="8">
        <v>1</v>
      </c>
      <c r="B37" s="8">
        <v>2</v>
      </c>
      <c r="C37" s="74">
        <v>0</v>
      </c>
      <c r="D37" s="459" t="s">
        <v>1615</v>
      </c>
      <c r="E37" s="76">
        <v>2258.1999999999998</v>
      </c>
      <c r="F37" s="76">
        <v>1690.8</v>
      </c>
      <c r="G37" s="76">
        <v>5747</v>
      </c>
      <c r="H37" s="76">
        <v>1893.2</v>
      </c>
      <c r="I37" s="76">
        <v>1370</v>
      </c>
      <c r="J37" s="76">
        <v>1727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 t="s">
        <v>194</v>
      </c>
      <c r="Q37" s="77"/>
      <c r="S37" s="466" t="s">
        <v>195</v>
      </c>
      <c r="T37" s="102">
        <v>357.8</v>
      </c>
      <c r="U37" s="102">
        <v>139.80000000000001</v>
      </c>
      <c r="V37" s="102">
        <v>30.2</v>
      </c>
      <c r="W37" s="102">
        <v>0</v>
      </c>
      <c r="X37" s="102">
        <v>38.200000000000003</v>
      </c>
      <c r="Y37" s="105">
        <v>43.4</v>
      </c>
      <c r="Z37" s="104">
        <f t="shared" si="29"/>
        <v>58.390510524479588</v>
      </c>
      <c r="AA37" s="96">
        <f t="shared" si="30"/>
        <v>77.081967213114751</v>
      </c>
      <c r="AB37" s="96">
        <f t="shared" si="31"/>
        <v>96.102722931991224</v>
      </c>
      <c r="AC37" s="96">
        <f t="shared" si="32"/>
        <v>100</v>
      </c>
      <c r="AD37" s="96">
        <f t="shared" si="33"/>
        <v>95.339189848706681</v>
      </c>
      <c r="AE37" s="96">
        <f t="shared" si="34"/>
        <v>95.812023545305408</v>
      </c>
      <c r="AH37" s="6"/>
      <c r="AI37" s="6"/>
      <c r="AJ37" s="8">
        <f t="shared" si="117"/>
        <v>60</v>
      </c>
      <c r="AK37" s="96">
        <v>108</v>
      </c>
      <c r="AL37" s="96">
        <v>63.733333333333327</v>
      </c>
      <c r="AM37" s="96">
        <v>19.666666666666668</v>
      </c>
      <c r="AN37" s="96">
        <v>4.8</v>
      </c>
      <c r="AO37" s="96">
        <v>26.733333333333334</v>
      </c>
      <c r="AP37" s="96">
        <v>43.533333333333331</v>
      </c>
      <c r="AQ37" s="97">
        <v>0.12559599953482961</v>
      </c>
      <c r="AR37" s="98">
        <v>0.10448087431693988</v>
      </c>
      <c r="AS37" s="98">
        <v>2.5379618875553834E-2</v>
      </c>
      <c r="AT37" s="98">
        <v>7.5483566598521781E-3</v>
      </c>
      <c r="AU37" s="98">
        <v>3.2617537009923543E-2</v>
      </c>
      <c r="AV37" s="98">
        <v>4.2008427418057832E-2</v>
      </c>
      <c r="AW37" s="97">
        <f t="shared" si="23"/>
        <v>87.440400046517041</v>
      </c>
      <c r="AX37" s="98">
        <f t="shared" si="23"/>
        <v>89.551912568306008</v>
      </c>
      <c r="AY37" s="98">
        <f t="shared" si="23"/>
        <v>97.462038112444617</v>
      </c>
      <c r="AZ37" s="98">
        <f t="shared" si="23"/>
        <v>99.245164334014774</v>
      </c>
      <c r="BA37" s="98">
        <f t="shared" si="23"/>
        <v>96.738246299007642</v>
      </c>
      <c r="BB37" s="98">
        <f t="shared" si="23"/>
        <v>95.799157258194214</v>
      </c>
      <c r="BC37" s="99">
        <f>((AK34-AK37)*0.000001)/$CJ$4*$CJ$3</f>
        <v>7.5189999999999996E-3</v>
      </c>
      <c r="BD37" s="100">
        <f t="shared" ref="BD37:BH37" si="122">((AL34-AL37)*0.000001)/$CJ$4*$CJ$3</f>
        <v>5.4626666666666669E-3</v>
      </c>
      <c r="BE37" s="100">
        <f t="shared" si="122"/>
        <v>7.5523333333333336E-3</v>
      </c>
      <c r="BF37" s="100">
        <f t="shared" si="122"/>
        <v>6.3110000000000006E-3</v>
      </c>
      <c r="BG37" s="100">
        <f t="shared" si="122"/>
        <v>7.9286666666666672E-3</v>
      </c>
      <c r="BH37" s="100">
        <f t="shared" si="122"/>
        <v>9.927666666666668E-3</v>
      </c>
      <c r="BI37" s="99">
        <f>$AJ$9/BC37</f>
        <v>7979.7845458172633</v>
      </c>
      <c r="BJ37" s="100">
        <f t="shared" ref="BJ37:BN37" si="123">$AJ$9/BD37</f>
        <v>10983.64657066146</v>
      </c>
      <c r="BK37" s="100">
        <f t="shared" si="123"/>
        <v>7944.5645937237932</v>
      </c>
      <c r="BL37" s="100">
        <f t="shared" si="123"/>
        <v>9507.2096339724285</v>
      </c>
      <c r="BM37" s="100">
        <f t="shared" si="123"/>
        <v>7567.4766669469427</v>
      </c>
      <c r="BN37" s="100">
        <f t="shared" si="123"/>
        <v>6043.7162139475531</v>
      </c>
      <c r="BO37" s="491"/>
      <c r="BP37" s="485"/>
      <c r="BQ37" s="485"/>
      <c r="BR37" s="485"/>
      <c r="BS37" s="485"/>
      <c r="BT37" s="485"/>
      <c r="BU37" s="491"/>
      <c r="BV37" s="485"/>
      <c r="BW37" s="485"/>
      <c r="BX37" s="485"/>
      <c r="BY37" s="485"/>
      <c r="BZ37" s="485"/>
      <c r="CA37" s="487"/>
      <c r="CB37" s="481"/>
      <c r="CC37" s="481"/>
      <c r="CD37" s="481"/>
      <c r="CE37" s="489"/>
      <c r="CF37" s="481"/>
    </row>
    <row r="38" spans="1:84" ht="17" x14ac:dyDescent="0.35">
      <c r="A38" s="8">
        <v>1</v>
      </c>
      <c r="B38" s="8">
        <v>2</v>
      </c>
      <c r="C38" s="74">
        <v>0</v>
      </c>
      <c r="D38" s="459" t="s">
        <v>196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 t="s">
        <v>108</v>
      </c>
      <c r="Q38" s="77"/>
      <c r="S38" s="463" t="s">
        <v>197</v>
      </c>
      <c r="T38">
        <v>628.79999999999995</v>
      </c>
      <c r="U38">
        <v>322</v>
      </c>
      <c r="V38">
        <v>141</v>
      </c>
      <c r="W38">
        <v>52.2</v>
      </c>
      <c r="X38">
        <v>105</v>
      </c>
      <c r="Y38">
        <v>137.19999999999999</v>
      </c>
      <c r="Z38" s="104">
        <f t="shared" si="29"/>
        <v>26.875218048610318</v>
      </c>
      <c r="AA38" s="96">
        <f t="shared" si="30"/>
        <v>47.213114754098363</v>
      </c>
      <c r="AB38" s="96">
        <f t="shared" si="31"/>
        <v>81.804103755323268</v>
      </c>
      <c r="AC38" s="96">
        <f t="shared" si="32"/>
        <v>91.791162132410747</v>
      </c>
      <c r="AD38" s="96">
        <f t="shared" si="33"/>
        <v>87.188872620790619</v>
      </c>
      <c r="AE38" s="96">
        <f t="shared" si="34"/>
        <v>86.7605905625784</v>
      </c>
      <c r="AH38" s="6"/>
      <c r="AI38" s="6"/>
      <c r="AJ38" s="8">
        <f t="shared" si="117"/>
        <v>240</v>
      </c>
      <c r="AK38" s="96">
        <v>19.2</v>
      </c>
      <c r="AL38" s="96">
        <v>9.0666666666666647</v>
      </c>
      <c r="AM38" s="96">
        <v>0</v>
      </c>
      <c r="AN38" s="96">
        <v>0</v>
      </c>
      <c r="AO38" s="96">
        <v>0.66666666666666663</v>
      </c>
      <c r="AP38" s="96">
        <v>1.2</v>
      </c>
      <c r="AQ38" s="97">
        <v>1.4769159204558667E-2</v>
      </c>
      <c r="AR38" s="98">
        <v>1.5409836065573768E-2</v>
      </c>
      <c r="AS38" s="98">
        <v>0</v>
      </c>
      <c r="AT38" s="98">
        <v>0</v>
      </c>
      <c r="AU38" s="98">
        <v>0</v>
      </c>
      <c r="AV38" s="98">
        <v>0</v>
      </c>
      <c r="AW38" s="97">
        <f t="shared" si="23"/>
        <v>98.523084079544134</v>
      </c>
      <c r="AX38" s="98">
        <f t="shared" si="23"/>
        <v>98.459016393442624</v>
      </c>
      <c r="AY38" s="98">
        <f t="shared" si="23"/>
        <v>100</v>
      </c>
      <c r="AZ38" s="98">
        <f t="shared" si="23"/>
        <v>100</v>
      </c>
      <c r="BA38" s="98">
        <f t="shared" si="23"/>
        <v>100</v>
      </c>
      <c r="BB38" s="98">
        <f t="shared" si="23"/>
        <v>100</v>
      </c>
      <c r="BC38" s="99">
        <f>((AK34-AK38)*0.000001)/$CJ$4*$CJ$3</f>
        <v>8.4069999999999995E-3</v>
      </c>
      <c r="BD38" s="100">
        <f>((AL34-AL38)*0.000001)/$CJ$4*$CJ$3</f>
        <v>6.0093333333333327E-3</v>
      </c>
      <c r="BE38" s="100">
        <f t="shared" ref="BE38:BH38" si="124">((AM34-AM38)*0.000001)/$CJ$4*$CJ$3</f>
        <v>7.7490000000000007E-3</v>
      </c>
      <c r="BF38" s="100">
        <f t="shared" si="124"/>
        <v>6.3590000000000001E-3</v>
      </c>
      <c r="BG38" s="100">
        <f t="shared" si="124"/>
        <v>8.1893333333333332E-3</v>
      </c>
      <c r="BH38" s="100">
        <f t="shared" si="124"/>
        <v>1.0350999999999999E-2</v>
      </c>
      <c r="BI38" s="99">
        <f>$AJ$10/BC38</f>
        <v>28547.638872368265</v>
      </c>
      <c r="BJ38" s="100">
        <f t="shared" ref="BJ38:BN38" si="125">$AJ$10/BD38</f>
        <v>39937.874417572668</v>
      </c>
      <c r="BK38" s="100">
        <f t="shared" si="125"/>
        <v>30971.738288811455</v>
      </c>
      <c r="BL38" s="100">
        <f t="shared" si="125"/>
        <v>37741.783299260889</v>
      </c>
      <c r="BM38" s="100">
        <f t="shared" si="125"/>
        <v>29306.414848583525</v>
      </c>
      <c r="BN38" s="100">
        <f t="shared" si="125"/>
        <v>23186.165587865908</v>
      </c>
      <c r="BO38" s="491"/>
      <c r="BP38" s="485"/>
      <c r="BQ38" s="485"/>
      <c r="BR38" s="485"/>
      <c r="BS38" s="485"/>
      <c r="BT38" s="485"/>
      <c r="BU38" s="491"/>
      <c r="BV38" s="485"/>
      <c r="BW38" s="485"/>
      <c r="BX38" s="485"/>
      <c r="BY38" s="485"/>
      <c r="BZ38" s="485"/>
      <c r="CA38" s="487"/>
      <c r="CB38" s="481"/>
      <c r="CC38" s="481"/>
      <c r="CD38" s="481"/>
      <c r="CE38" s="489"/>
      <c r="CF38" s="481"/>
    </row>
    <row r="39" spans="1:84" ht="17" x14ac:dyDescent="0.35">
      <c r="A39" s="8">
        <v>1</v>
      </c>
      <c r="B39" s="8">
        <v>1</v>
      </c>
      <c r="C39" s="74">
        <v>0</v>
      </c>
      <c r="D39" s="459" t="s">
        <v>198</v>
      </c>
      <c r="E39" s="76">
        <v>1.7</v>
      </c>
      <c r="F39" s="76">
        <v>2.1</v>
      </c>
      <c r="G39" s="76">
        <v>0</v>
      </c>
      <c r="H39" s="76">
        <v>0</v>
      </c>
      <c r="I39" s="76">
        <v>1.2</v>
      </c>
      <c r="J39" s="76">
        <v>7.7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 t="s">
        <v>108</v>
      </c>
      <c r="Q39" s="77"/>
      <c r="S39" s="463" t="s">
        <v>199</v>
      </c>
      <c r="T39">
        <v>659.8</v>
      </c>
      <c r="U39">
        <v>341.4</v>
      </c>
      <c r="V39">
        <v>119.8</v>
      </c>
      <c r="W39">
        <v>63.4</v>
      </c>
      <c r="X39">
        <v>120.4</v>
      </c>
      <c r="Y39">
        <v>170.2</v>
      </c>
      <c r="Z39" s="104">
        <f t="shared" si="29"/>
        <v>23.270147691592058</v>
      </c>
      <c r="AA39" s="96">
        <f t="shared" si="30"/>
        <v>44.032786885245905</v>
      </c>
      <c r="AB39" s="96">
        <f t="shared" si="31"/>
        <v>84.539940637501616</v>
      </c>
      <c r="AC39" s="96">
        <f t="shared" si="32"/>
        <v>90.029878911778582</v>
      </c>
      <c r="AD39" s="96">
        <f t="shared" si="33"/>
        <v>85.309907271839919</v>
      </c>
      <c r="AE39" s="96">
        <f t="shared" si="34"/>
        <v>83.576184502557169</v>
      </c>
      <c r="AH39" s="6"/>
      <c r="AI39" s="6"/>
      <c r="AJ39" s="8">
        <f t="shared" si="117"/>
        <v>480</v>
      </c>
      <c r="AK39" s="96">
        <v>16.066666666666666</v>
      </c>
      <c r="AL39" s="96">
        <v>6.666666666666667</v>
      </c>
      <c r="AM39" s="96">
        <v>7.5333333333333341</v>
      </c>
      <c r="AN39" s="96">
        <v>0</v>
      </c>
      <c r="AO39" s="96">
        <v>2.0666666666666669</v>
      </c>
      <c r="AP39" s="96">
        <v>8.3333333333333339</v>
      </c>
      <c r="AQ39" s="97">
        <v>1.4769159204558667E-2</v>
      </c>
      <c r="AR39" s="98">
        <v>1.5409836065573768E-2</v>
      </c>
      <c r="AS39" s="98">
        <v>0</v>
      </c>
      <c r="AT39" s="98">
        <v>0</v>
      </c>
      <c r="AU39" s="98">
        <v>0</v>
      </c>
      <c r="AV39" s="98">
        <v>0</v>
      </c>
      <c r="AW39" s="97">
        <f t="shared" si="23"/>
        <v>98.523084079544134</v>
      </c>
      <c r="AX39" s="98">
        <f t="shared" si="23"/>
        <v>98.459016393442624</v>
      </c>
      <c r="AY39" s="98">
        <f t="shared" si="23"/>
        <v>100</v>
      </c>
      <c r="AZ39" s="98">
        <f t="shared" si="23"/>
        <v>100</v>
      </c>
      <c r="BA39" s="98">
        <f t="shared" si="23"/>
        <v>100</v>
      </c>
      <c r="BB39" s="98">
        <f t="shared" si="23"/>
        <v>100</v>
      </c>
      <c r="BC39" s="99">
        <f>((AK34-AK39)*0.000001)/$CJ$4*$CJ$3</f>
        <v>8.4383333333333341E-3</v>
      </c>
      <c r="BD39" s="100">
        <f t="shared" ref="BD39:BH39" si="126">((AL34-AL39)*0.000001)/$CJ$4*$CJ$3</f>
        <v>6.0333333333333333E-3</v>
      </c>
      <c r="BE39" s="100">
        <f t="shared" si="126"/>
        <v>7.673666666666668E-3</v>
      </c>
      <c r="BF39" s="100">
        <f t="shared" si="126"/>
        <v>6.3590000000000001E-3</v>
      </c>
      <c r="BG39" s="100">
        <f t="shared" si="126"/>
        <v>8.1753333333333313E-3</v>
      </c>
      <c r="BH39" s="100">
        <f t="shared" si="126"/>
        <v>1.0279666666666666E-2</v>
      </c>
      <c r="BI39" s="99">
        <f>$AJ$11/BC39</f>
        <v>56883.270788070309</v>
      </c>
      <c r="BJ39" s="100">
        <f t="shared" ref="BJ39:BN39" si="127">$AJ$11/BD39</f>
        <v>79558.011049723762</v>
      </c>
      <c r="BK39" s="100">
        <f t="shared" si="127"/>
        <v>62551.583336953205</v>
      </c>
      <c r="BL39" s="100">
        <f t="shared" si="127"/>
        <v>75483.566598521778</v>
      </c>
      <c r="BM39" s="100">
        <f t="shared" si="127"/>
        <v>58713.202315909664</v>
      </c>
      <c r="BN39" s="100">
        <f t="shared" si="127"/>
        <v>46694.121080450081</v>
      </c>
      <c r="BO39" s="491"/>
      <c r="BP39" s="485"/>
      <c r="BQ39" s="485"/>
      <c r="BR39" s="485"/>
      <c r="BS39" s="485"/>
      <c r="BT39" s="485"/>
      <c r="BU39" s="491"/>
      <c r="BV39" s="485"/>
      <c r="BW39" s="485"/>
      <c r="BX39" s="485"/>
      <c r="BY39" s="485"/>
      <c r="BZ39" s="485"/>
      <c r="CA39" s="487"/>
      <c r="CB39" s="481"/>
      <c r="CC39" s="481"/>
      <c r="CD39" s="481"/>
      <c r="CE39" s="489"/>
      <c r="CF39" s="481"/>
    </row>
    <row r="40" spans="1:84" ht="17" x14ac:dyDescent="0.35">
      <c r="A40" s="8">
        <v>1</v>
      </c>
      <c r="B40" s="8">
        <v>2</v>
      </c>
      <c r="C40" s="74">
        <v>0</v>
      </c>
      <c r="D40" s="459" t="s">
        <v>200</v>
      </c>
      <c r="E40" s="76">
        <v>1475.4</v>
      </c>
      <c r="F40" s="76">
        <v>1656</v>
      </c>
      <c r="G40" s="76">
        <v>1933.4</v>
      </c>
      <c r="H40" s="76">
        <v>1986.2</v>
      </c>
      <c r="I40" s="76">
        <v>1445</v>
      </c>
      <c r="J40" s="76">
        <v>1910.4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 t="s">
        <v>108</v>
      </c>
      <c r="Q40" s="77"/>
      <c r="S40" s="466" t="s">
        <v>201</v>
      </c>
      <c r="T40" s="102">
        <v>705.4</v>
      </c>
      <c r="U40" s="102">
        <v>303</v>
      </c>
      <c r="V40" s="102">
        <v>113</v>
      </c>
      <c r="W40" s="102">
        <v>61.4</v>
      </c>
      <c r="X40" s="102">
        <v>83.8</v>
      </c>
      <c r="Y40" s="105">
        <v>107.4</v>
      </c>
      <c r="Z40" s="104">
        <f t="shared" si="29"/>
        <v>17.967205489010361</v>
      </c>
      <c r="AA40" s="96">
        <f t="shared" si="30"/>
        <v>50.327868852459012</v>
      </c>
      <c r="AB40" s="96">
        <f t="shared" si="31"/>
        <v>85.417473222351276</v>
      </c>
      <c r="AC40" s="96">
        <f t="shared" si="32"/>
        <v>90.344393772605756</v>
      </c>
      <c r="AD40" s="96">
        <f t="shared" si="33"/>
        <v>89.775500244021472</v>
      </c>
      <c r="AE40" s="96">
        <f t="shared" si="34"/>
        <v>89.6362057319309</v>
      </c>
      <c r="AH40" s="45"/>
      <c r="AI40" s="45"/>
      <c r="AJ40" s="106">
        <f t="shared" si="117"/>
        <v>1440</v>
      </c>
      <c r="AK40" s="107">
        <v>6</v>
      </c>
      <c r="AL40" s="107">
        <v>8.5</v>
      </c>
      <c r="AM40" s="107">
        <v>0</v>
      </c>
      <c r="AN40" s="107">
        <v>0</v>
      </c>
      <c r="AO40" s="107">
        <v>3</v>
      </c>
      <c r="AP40" s="107">
        <v>3</v>
      </c>
      <c r="AQ40" s="109">
        <v>1.4769159204558667E-2</v>
      </c>
      <c r="AR40" s="110">
        <v>1.5409836065573768E-2</v>
      </c>
      <c r="AS40" s="110">
        <v>0</v>
      </c>
      <c r="AT40" s="110">
        <v>0</v>
      </c>
      <c r="AU40" s="110">
        <v>0</v>
      </c>
      <c r="AV40" s="110">
        <v>0</v>
      </c>
      <c r="AW40" s="109">
        <f t="shared" si="23"/>
        <v>98.523084079544134</v>
      </c>
      <c r="AX40" s="110">
        <f t="shared" si="23"/>
        <v>98.459016393442624</v>
      </c>
      <c r="AY40" s="110">
        <f t="shared" si="23"/>
        <v>100</v>
      </c>
      <c r="AZ40" s="110">
        <f t="shared" si="23"/>
        <v>100</v>
      </c>
      <c r="BA40" s="110">
        <f t="shared" si="23"/>
        <v>100</v>
      </c>
      <c r="BB40" s="111">
        <f t="shared" si="23"/>
        <v>100</v>
      </c>
      <c r="BC40" s="112">
        <f>((AK34-AK40)*0.000001)/$CJ$4*$CJ$3</f>
        <v>8.5390000000000015E-3</v>
      </c>
      <c r="BD40" s="113">
        <f t="shared" ref="BD40:BH40" si="128">((AL34-AL40)*0.000001)/$CJ$4*$CJ$3</f>
        <v>6.0149999999999995E-3</v>
      </c>
      <c r="BE40" s="113">
        <f t="shared" si="128"/>
        <v>7.7490000000000007E-3</v>
      </c>
      <c r="BF40" s="113">
        <f t="shared" si="128"/>
        <v>6.3590000000000001E-3</v>
      </c>
      <c r="BG40" s="113">
        <f t="shared" si="128"/>
        <v>8.1659999999999996E-3</v>
      </c>
      <c r="BH40" s="113">
        <f t="shared" si="128"/>
        <v>1.0332999999999998E-2</v>
      </c>
      <c r="BI40" s="112">
        <f>$AJ$12/BC40</f>
        <v>168638.01381894833</v>
      </c>
      <c r="BJ40" s="113">
        <f t="shared" ref="BJ40:BN40" si="129">$AJ$12/BD40</f>
        <v>239401.49625935164</v>
      </c>
      <c r="BK40" s="113">
        <f t="shared" si="129"/>
        <v>185830.42973286874</v>
      </c>
      <c r="BL40" s="113">
        <f t="shared" si="129"/>
        <v>226450.69979556534</v>
      </c>
      <c r="BM40" s="113">
        <f t="shared" si="129"/>
        <v>176340.9257898604</v>
      </c>
      <c r="BN40" s="114">
        <f t="shared" si="129"/>
        <v>139359.33417207008</v>
      </c>
      <c r="BO40" s="492"/>
      <c r="BP40" s="486"/>
      <c r="BQ40" s="486"/>
      <c r="BR40" s="486"/>
      <c r="BS40" s="486"/>
      <c r="BT40" s="486"/>
      <c r="BU40" s="492"/>
      <c r="BV40" s="486"/>
      <c r="BW40" s="486"/>
      <c r="BX40" s="486"/>
      <c r="BY40" s="486"/>
      <c r="BZ40" s="486"/>
      <c r="CA40" s="488"/>
      <c r="CB40" s="482"/>
      <c r="CC40" s="482"/>
      <c r="CD40" s="482"/>
      <c r="CE40" s="490"/>
      <c r="CF40" s="482"/>
    </row>
    <row r="41" spans="1:84" ht="17" x14ac:dyDescent="0.35">
      <c r="A41" s="8">
        <v>1</v>
      </c>
      <c r="B41" s="8">
        <v>2</v>
      </c>
      <c r="C41" s="74">
        <v>0</v>
      </c>
      <c r="D41" s="459" t="s">
        <v>202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 t="s">
        <v>108</v>
      </c>
      <c r="Q41" s="77"/>
      <c r="S41" s="463" t="s">
        <v>203</v>
      </c>
      <c r="T41">
        <v>614.79999999999995</v>
      </c>
      <c r="U41">
        <v>186.6</v>
      </c>
      <c r="V41">
        <v>58.8</v>
      </c>
      <c r="W41">
        <v>0</v>
      </c>
      <c r="X41">
        <v>25.2</v>
      </c>
      <c r="Y41">
        <v>36.799999999999997</v>
      </c>
      <c r="Z41" s="104">
        <f t="shared" si="29"/>
        <v>28.503314338876628</v>
      </c>
      <c r="AA41" s="96">
        <f t="shared" si="30"/>
        <v>69.409836065573771</v>
      </c>
      <c r="AB41" s="96">
        <f t="shared" si="31"/>
        <v>92.411924119241192</v>
      </c>
      <c r="AC41" s="96">
        <f t="shared" si="32"/>
        <v>100</v>
      </c>
      <c r="AD41" s="96">
        <f t="shared" si="33"/>
        <v>96.925329428989755</v>
      </c>
      <c r="AE41" s="96">
        <f t="shared" si="34"/>
        <v>96.448904757309663</v>
      </c>
      <c r="AH41" s="6" t="s">
        <v>681</v>
      </c>
      <c r="AI41" s="6" t="s">
        <v>48</v>
      </c>
      <c r="AJ41" s="6">
        <f>AJ6</f>
        <v>0</v>
      </c>
      <c r="AK41" s="116">
        <v>508.2</v>
      </c>
      <c r="AL41" s="116">
        <v>336.6</v>
      </c>
      <c r="AM41" s="116">
        <v>404.8</v>
      </c>
      <c r="AN41" s="116">
        <v>300.2</v>
      </c>
      <c r="AO41" s="116">
        <v>384.4</v>
      </c>
      <c r="AP41" s="116">
        <v>473.8</v>
      </c>
      <c r="AQ41" s="117">
        <v>1</v>
      </c>
      <c r="AR41" s="118">
        <v>1</v>
      </c>
      <c r="AS41" s="118">
        <v>1</v>
      </c>
      <c r="AT41" s="118">
        <v>1</v>
      </c>
      <c r="AU41" s="118">
        <v>1</v>
      </c>
      <c r="AV41" s="118">
        <v>1</v>
      </c>
      <c r="AW41" s="97">
        <f t="shared" si="23"/>
        <v>0</v>
      </c>
      <c r="AX41" s="98">
        <f t="shared" si="23"/>
        <v>0</v>
      </c>
      <c r="AY41" s="98">
        <f t="shared" si="23"/>
        <v>0</v>
      </c>
      <c r="AZ41" s="98">
        <f t="shared" si="23"/>
        <v>0</v>
      </c>
      <c r="BA41" s="98">
        <f t="shared" si="23"/>
        <v>0</v>
      </c>
      <c r="BB41" s="98">
        <f t="shared" si="23"/>
        <v>0</v>
      </c>
      <c r="BC41" s="119">
        <v>0</v>
      </c>
      <c r="BD41" s="120">
        <v>0</v>
      </c>
      <c r="BE41" s="120">
        <v>0</v>
      </c>
      <c r="BF41" s="120">
        <v>0</v>
      </c>
      <c r="BG41" s="120">
        <v>0</v>
      </c>
      <c r="BH41" s="120">
        <v>0</v>
      </c>
      <c r="BI41" s="119" t="e">
        <v>#DIV/0!</v>
      </c>
      <c r="BJ41" s="120" t="e">
        <v>#DIV/0!</v>
      </c>
      <c r="BK41" s="120" t="e">
        <v>#DIV/0!</v>
      </c>
      <c r="BL41" s="120" t="e">
        <v>#DIV/0!</v>
      </c>
      <c r="BM41" s="120" t="e">
        <v>#DIV/0!</v>
      </c>
      <c r="BN41" s="120" t="e">
        <v>#DIV/0!</v>
      </c>
      <c r="BO41" s="491">
        <f t="shared" ref="BO41:BT41" si="130">SLOPE(BI42:BI47,$AJ$7:$AJ$12)</f>
        <v>3.2666874978172848</v>
      </c>
      <c r="BP41" s="485">
        <f t="shared" si="130"/>
        <v>4.8957910556279982</v>
      </c>
      <c r="BQ41" s="485">
        <f t="shared" si="130"/>
        <v>4.1208377680238533</v>
      </c>
      <c r="BR41" s="485">
        <f t="shared" si="130"/>
        <v>5.5388079071460439</v>
      </c>
      <c r="BS41" s="485">
        <f t="shared" si="130"/>
        <v>4.3290690691583267</v>
      </c>
      <c r="BT41" s="485">
        <f t="shared" si="130"/>
        <v>3.5137964150221586</v>
      </c>
      <c r="BU41" s="491">
        <f>INTERCEPT(BI42:BI47,$AJ$7:$AJ$12)</f>
        <v>46.332193612466654</v>
      </c>
      <c r="BV41" s="485">
        <f t="shared" ref="BV41" si="131">INTERCEPT(BJ42:BJ47,$AJ$7:$AJ$12)</f>
        <v>76.005758872604247</v>
      </c>
      <c r="BW41" s="485">
        <f>INTERCEPT(BK42:BK47,$AJ$7:$AJ$12)</f>
        <v>10.394114700484579</v>
      </c>
      <c r="BX41" s="485">
        <f t="shared" ref="BX41:BZ41" si="132">INTERCEPT(BL42:BL47,$AJ$7:$AJ$12)</f>
        <v>14.345661092003866</v>
      </c>
      <c r="BY41" s="485">
        <f t="shared" si="132"/>
        <v>14.351387352408437</v>
      </c>
      <c r="BZ41" s="485">
        <f t="shared" si="132"/>
        <v>13.658443132016146</v>
      </c>
      <c r="CA41" s="487">
        <f t="shared" ref="CA41:CF41" si="133">1/(BU41*(BO57^2))</f>
        <v>0.23032035343831486</v>
      </c>
      <c r="CB41" s="481">
        <f t="shared" si="133"/>
        <v>0.31535465754038394</v>
      </c>
      <c r="CC41" s="481">
        <f t="shared" si="133"/>
        <v>1.6337422089040576</v>
      </c>
      <c r="CD41" s="481">
        <f t="shared" si="133"/>
        <v>2.1385137175283875</v>
      </c>
      <c r="CE41" s="489">
        <f t="shared" si="133"/>
        <v>1.3058555626260249</v>
      </c>
      <c r="CF41" s="481">
        <f t="shared" si="133"/>
        <v>0.90396578342674161</v>
      </c>
    </row>
    <row r="42" spans="1:84" ht="17" x14ac:dyDescent="0.35">
      <c r="A42" s="8">
        <v>1</v>
      </c>
      <c r="B42" s="8">
        <v>2</v>
      </c>
      <c r="C42" s="74">
        <v>0</v>
      </c>
      <c r="D42" s="459" t="s">
        <v>1603</v>
      </c>
      <c r="E42" s="76">
        <v>21175.599999999999</v>
      </c>
      <c r="F42" s="76">
        <v>13439.4</v>
      </c>
      <c r="G42" s="76">
        <v>16830</v>
      </c>
      <c r="H42" s="76">
        <v>13254.6</v>
      </c>
      <c r="I42" s="76">
        <v>14305</v>
      </c>
      <c r="J42" s="76">
        <v>17737.8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 t="s">
        <v>108</v>
      </c>
      <c r="Q42" s="77"/>
      <c r="S42" s="463" t="s">
        <v>204</v>
      </c>
      <c r="T42">
        <v>441.4</v>
      </c>
      <c r="U42">
        <v>193.2</v>
      </c>
      <c r="V42">
        <v>38.4</v>
      </c>
      <c r="W42">
        <v>0</v>
      </c>
      <c r="X42">
        <v>35.4</v>
      </c>
      <c r="Y42">
        <v>46</v>
      </c>
      <c r="Z42" s="104">
        <f t="shared" si="29"/>
        <v>48.668449819746492</v>
      </c>
      <c r="AA42" s="96">
        <f t="shared" si="30"/>
        <v>68.327868852459019</v>
      </c>
      <c r="AB42" s="96">
        <f t="shared" si="31"/>
        <v>95.04452187379016</v>
      </c>
      <c r="AC42" s="96">
        <f t="shared" si="32"/>
        <v>100</v>
      </c>
      <c r="AD42" s="96">
        <f t="shared" si="33"/>
        <v>95.680819912152273</v>
      </c>
      <c r="AE42" s="96">
        <f t="shared" si="34"/>
        <v>95.561130946637078</v>
      </c>
      <c r="AH42" s="6"/>
      <c r="AI42" s="6"/>
      <c r="AJ42" s="6">
        <f t="shared" ref="AJ42:AJ47" si="134">AJ7</f>
        <v>15</v>
      </c>
      <c r="AK42" s="116">
        <v>350.8</v>
      </c>
      <c r="AL42" s="116">
        <v>240</v>
      </c>
      <c r="AM42" s="116">
        <v>95.399999999999991</v>
      </c>
      <c r="AN42" s="116">
        <v>74.466666666666669</v>
      </c>
      <c r="AO42" s="116">
        <v>110.13333333333333</v>
      </c>
      <c r="AP42" s="116">
        <v>138.4</v>
      </c>
      <c r="AQ42" s="117">
        <v>0.69027941755214484</v>
      </c>
      <c r="AR42" s="118">
        <v>0.71301247771836007</v>
      </c>
      <c r="AS42" s="118">
        <v>0.23567193675889325</v>
      </c>
      <c r="AT42" s="118">
        <v>0.24805685098823008</v>
      </c>
      <c r="AU42" s="118">
        <v>0.28650711064862988</v>
      </c>
      <c r="AV42" s="118">
        <v>0.29210637399746731</v>
      </c>
      <c r="AW42" s="97">
        <f t="shared" si="23"/>
        <v>30.972058244785515</v>
      </c>
      <c r="AX42" s="98">
        <f t="shared" si="23"/>
        <v>28.698752228163993</v>
      </c>
      <c r="AY42" s="98">
        <f t="shared" si="23"/>
        <v>76.432806324110672</v>
      </c>
      <c r="AZ42" s="98">
        <f t="shared" si="23"/>
        <v>75.194314901176995</v>
      </c>
      <c r="BA42" s="98">
        <f t="shared" si="23"/>
        <v>71.349288935137011</v>
      </c>
      <c r="BB42" s="98">
        <f t="shared" si="23"/>
        <v>70.78936260025327</v>
      </c>
      <c r="BC42" s="119">
        <v>1.5739999999999999E-3</v>
      </c>
      <c r="BD42" s="120">
        <v>9.6600000000000028E-4</v>
      </c>
      <c r="BE42" s="120">
        <v>3.0940000000000004E-3</v>
      </c>
      <c r="BF42" s="120">
        <v>2.257333333333333E-3</v>
      </c>
      <c r="BG42" s="120">
        <v>2.7426666666666667E-3</v>
      </c>
      <c r="BH42" s="120">
        <v>3.3539999999999993E-3</v>
      </c>
      <c r="BI42" s="119">
        <v>158.8310038119441</v>
      </c>
      <c r="BJ42" s="120">
        <v>258.79917184265003</v>
      </c>
      <c r="BK42" s="120">
        <v>80.801551389786667</v>
      </c>
      <c r="BL42" s="120">
        <v>110.75014766686357</v>
      </c>
      <c r="BM42" s="120">
        <v>91.152163344676708</v>
      </c>
      <c r="BN42" s="120">
        <v>74.53786523553967</v>
      </c>
      <c r="BO42" s="491"/>
      <c r="BP42" s="485"/>
      <c r="BQ42" s="485"/>
      <c r="BR42" s="485"/>
      <c r="BS42" s="485"/>
      <c r="BT42" s="485"/>
      <c r="BU42" s="491"/>
      <c r="BV42" s="485"/>
      <c r="BW42" s="485"/>
      <c r="BX42" s="485"/>
      <c r="BY42" s="485"/>
      <c r="BZ42" s="485"/>
      <c r="CA42" s="487"/>
      <c r="CB42" s="481"/>
      <c r="CC42" s="481"/>
      <c r="CD42" s="481"/>
      <c r="CE42" s="489"/>
      <c r="CF42" s="481"/>
    </row>
    <row r="43" spans="1:84" ht="17" x14ac:dyDescent="0.35">
      <c r="A43" s="8">
        <v>1</v>
      </c>
      <c r="B43" s="8">
        <v>2</v>
      </c>
      <c r="C43" s="74">
        <v>0</v>
      </c>
      <c r="D43" s="459" t="s">
        <v>2011</v>
      </c>
      <c r="E43" s="76">
        <v>1162.8</v>
      </c>
      <c r="F43" s="76">
        <v>666.4</v>
      </c>
      <c r="G43" s="76">
        <v>854.2</v>
      </c>
      <c r="H43" s="76">
        <v>495.4</v>
      </c>
      <c r="I43" s="76">
        <v>725.2</v>
      </c>
      <c r="J43" s="76">
        <v>948.2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 t="s">
        <v>108</v>
      </c>
      <c r="Q43" s="77"/>
      <c r="S43" s="466" t="s">
        <v>205</v>
      </c>
      <c r="T43" s="102">
        <v>466.2</v>
      </c>
      <c r="U43" s="102">
        <v>183.2</v>
      </c>
      <c r="V43" s="102">
        <v>43.2</v>
      </c>
      <c r="W43" s="102">
        <v>0</v>
      </c>
      <c r="X43" s="102">
        <v>25.4</v>
      </c>
      <c r="Y43" s="105">
        <v>33.4</v>
      </c>
      <c r="Z43" s="104">
        <f t="shared" si="29"/>
        <v>45.784393534131887</v>
      </c>
      <c r="AA43" s="96">
        <f t="shared" si="30"/>
        <v>69.967213114754102</v>
      </c>
      <c r="AB43" s="96">
        <f t="shared" si="31"/>
        <v>94.425087108013926</v>
      </c>
      <c r="AC43" s="96">
        <f t="shared" si="32"/>
        <v>100</v>
      </c>
      <c r="AD43" s="96">
        <f t="shared" si="33"/>
        <v>96.900927281600787</v>
      </c>
      <c r="AE43" s="96">
        <f t="shared" si="34"/>
        <v>96.776995078645172</v>
      </c>
      <c r="AH43" s="6"/>
      <c r="AI43" s="6"/>
      <c r="AJ43" s="6">
        <f t="shared" si="134"/>
        <v>30</v>
      </c>
      <c r="AK43" s="116">
        <v>135.53333333333333</v>
      </c>
      <c r="AL43" s="116">
        <v>123.53333333333335</v>
      </c>
      <c r="AM43" s="116">
        <v>43.266666666666673</v>
      </c>
      <c r="AN43" s="116">
        <v>29</v>
      </c>
      <c r="AO43" s="116">
        <v>50.199999999999996</v>
      </c>
      <c r="AP43" s="116">
        <v>65</v>
      </c>
      <c r="AQ43" s="117">
        <v>0.26669290305653942</v>
      </c>
      <c r="AR43" s="118">
        <v>0.367003367003367</v>
      </c>
      <c r="AS43" s="118">
        <v>0.10688405797101451</v>
      </c>
      <c r="AT43" s="118">
        <v>9.6602265156562298E-2</v>
      </c>
      <c r="AU43" s="118">
        <v>0.13059313215400625</v>
      </c>
      <c r="AV43" s="118">
        <v>0.13718868720979316</v>
      </c>
      <c r="AW43" s="97">
        <f t="shared" si="23"/>
        <v>73.330709694346055</v>
      </c>
      <c r="AX43" s="98">
        <f t="shared" si="23"/>
        <v>63.299663299663301</v>
      </c>
      <c r="AY43" s="98">
        <f t="shared" si="23"/>
        <v>89.311594202898547</v>
      </c>
      <c r="AZ43" s="98">
        <f t="shared" si="23"/>
        <v>90.339773484343766</v>
      </c>
      <c r="BA43" s="98">
        <f t="shared" si="23"/>
        <v>86.940686784599379</v>
      </c>
      <c r="BB43" s="98">
        <f t="shared" si="23"/>
        <v>86.281131279020684</v>
      </c>
      <c r="BC43" s="119">
        <v>3.7266666666666659E-3</v>
      </c>
      <c r="BD43" s="120">
        <v>2.1306666666666666E-3</v>
      </c>
      <c r="BE43" s="120">
        <v>3.6153333333333337E-3</v>
      </c>
      <c r="BF43" s="120">
        <v>2.712E-3</v>
      </c>
      <c r="BG43" s="120">
        <v>3.3419999999999999E-3</v>
      </c>
      <c r="BH43" s="120">
        <v>4.0880000000000005E-3</v>
      </c>
      <c r="BI43" s="119">
        <v>134.16815742397139</v>
      </c>
      <c r="BJ43" s="120">
        <v>234.66833541927411</v>
      </c>
      <c r="BK43" s="120">
        <v>138.29983404019913</v>
      </c>
      <c r="BL43" s="120">
        <v>184.36578171091446</v>
      </c>
      <c r="BM43" s="120">
        <v>149.61101137043687</v>
      </c>
      <c r="BN43" s="120">
        <v>122.3091976516634</v>
      </c>
      <c r="BO43" s="491"/>
      <c r="BP43" s="485"/>
      <c r="BQ43" s="485"/>
      <c r="BR43" s="485"/>
      <c r="BS43" s="485"/>
      <c r="BT43" s="485"/>
      <c r="BU43" s="491"/>
      <c r="BV43" s="485"/>
      <c r="BW43" s="485"/>
      <c r="BX43" s="485"/>
      <c r="BY43" s="485"/>
      <c r="BZ43" s="485"/>
      <c r="CA43" s="487"/>
      <c r="CB43" s="481"/>
      <c r="CC43" s="481"/>
      <c r="CD43" s="481"/>
      <c r="CE43" s="489"/>
      <c r="CF43" s="481"/>
    </row>
    <row r="44" spans="1:84" ht="17" x14ac:dyDescent="0.35">
      <c r="A44" s="8">
        <v>1</v>
      </c>
      <c r="B44" s="8">
        <v>2</v>
      </c>
      <c r="C44" s="74">
        <v>0</v>
      </c>
      <c r="D44" s="459" t="s">
        <v>2012</v>
      </c>
      <c r="E44" s="76">
        <v>946.2</v>
      </c>
      <c r="F44" s="76">
        <v>678.4</v>
      </c>
      <c r="G44" s="76">
        <v>781.4</v>
      </c>
      <c r="H44" s="76">
        <v>521.4</v>
      </c>
      <c r="I44" s="76">
        <v>656.2</v>
      </c>
      <c r="J44" s="76">
        <v>847.2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 t="s">
        <v>108</v>
      </c>
      <c r="Q44" s="77"/>
      <c r="S44" s="463" t="s">
        <v>206</v>
      </c>
      <c r="T44">
        <v>906.8</v>
      </c>
      <c r="U44">
        <v>597.4</v>
      </c>
      <c r="V44">
        <v>665.8</v>
      </c>
      <c r="W44">
        <v>458.6</v>
      </c>
      <c r="X44">
        <v>617.79999999999995</v>
      </c>
      <c r="Y44">
        <v>784.8</v>
      </c>
      <c r="Z44" s="104">
        <f t="shared" si="29"/>
        <v>-5.4541225723921221</v>
      </c>
      <c r="AA44" s="96">
        <f t="shared" si="30"/>
        <v>2.0655737704918069</v>
      </c>
      <c r="AB44" s="96">
        <f t="shared" si="31"/>
        <v>14.079236030455558</v>
      </c>
      <c r="AC44" s="96">
        <f t="shared" si="32"/>
        <v>27.881742412328975</v>
      </c>
      <c r="AD44" s="96">
        <f t="shared" si="33"/>
        <v>24.621766715470969</v>
      </c>
      <c r="AE44" s="96">
        <f t="shared" si="34"/>
        <v>24.26903406349513</v>
      </c>
      <c r="AH44" s="6"/>
      <c r="AI44" s="6"/>
      <c r="AJ44" s="6">
        <f t="shared" si="134"/>
        <v>60</v>
      </c>
      <c r="AK44" s="116">
        <v>42.266666666666673</v>
      </c>
      <c r="AL44" s="116">
        <v>22.866666666666671</v>
      </c>
      <c r="AM44" s="116">
        <v>11.799999999999999</v>
      </c>
      <c r="AN44" s="116">
        <v>9.7999999999999989</v>
      </c>
      <c r="AO44" s="116">
        <v>13.133333333333333</v>
      </c>
      <c r="AP44" s="116">
        <v>14.266666666666666</v>
      </c>
      <c r="AQ44" s="117">
        <v>8.3169355896628633E-2</v>
      </c>
      <c r="AR44" s="118">
        <v>6.7934244404832644E-2</v>
      </c>
      <c r="AS44" s="118">
        <v>2.9150197628458496E-2</v>
      </c>
      <c r="AT44" s="118">
        <v>3.2644903397734841E-2</v>
      </c>
      <c r="AU44" s="118">
        <v>3.4165799514394732E-2</v>
      </c>
      <c r="AV44" s="118">
        <v>3.0111158013226395E-2</v>
      </c>
      <c r="AW44" s="97">
        <f t="shared" si="23"/>
        <v>91.683064410337138</v>
      </c>
      <c r="AX44" s="98">
        <f t="shared" si="23"/>
        <v>93.206575559516736</v>
      </c>
      <c r="AY44" s="98">
        <f t="shared" si="23"/>
        <v>97.084980237154156</v>
      </c>
      <c r="AZ44" s="98">
        <f t="shared" si="23"/>
        <v>96.735509660226512</v>
      </c>
      <c r="BA44" s="98">
        <f t="shared" si="23"/>
        <v>96.583420048560527</v>
      </c>
      <c r="BB44" s="98">
        <f t="shared" si="23"/>
        <v>96.988884198677354</v>
      </c>
      <c r="BC44" s="119">
        <v>4.659333333333333E-3</v>
      </c>
      <c r="BD44" s="120">
        <v>3.1373333333333331E-3</v>
      </c>
      <c r="BE44" s="120">
        <v>3.9299999999999995E-3</v>
      </c>
      <c r="BF44" s="120">
        <v>2.9039999999999999E-3</v>
      </c>
      <c r="BG44" s="120">
        <v>3.7126666666666662E-3</v>
      </c>
      <c r="BH44" s="120">
        <v>4.5953333333333332E-3</v>
      </c>
      <c r="BI44" s="119">
        <v>214.62297896694807</v>
      </c>
      <c r="BJ44" s="120">
        <v>318.74203144921381</v>
      </c>
      <c r="BK44" s="120">
        <v>254.45292620865143</v>
      </c>
      <c r="BL44" s="120">
        <v>344.3526170798898</v>
      </c>
      <c r="BM44" s="120">
        <v>269.34817741066621</v>
      </c>
      <c r="BN44" s="120">
        <v>217.61207021616133</v>
      </c>
      <c r="BO44" s="491"/>
      <c r="BP44" s="485"/>
      <c r="BQ44" s="485"/>
      <c r="BR44" s="485"/>
      <c r="BS44" s="485"/>
      <c r="BT44" s="485"/>
      <c r="BU44" s="491"/>
      <c r="BV44" s="485"/>
      <c r="BW44" s="485"/>
      <c r="BX44" s="485"/>
      <c r="BY44" s="485"/>
      <c r="BZ44" s="485"/>
      <c r="CA44" s="487"/>
      <c r="CB44" s="481"/>
      <c r="CC44" s="481"/>
      <c r="CD44" s="481"/>
      <c r="CE44" s="489"/>
      <c r="CF44" s="481"/>
    </row>
    <row r="45" spans="1:84" ht="17" x14ac:dyDescent="0.35">
      <c r="A45" s="8">
        <v>1</v>
      </c>
      <c r="B45" s="8">
        <v>2</v>
      </c>
      <c r="C45" s="74">
        <v>0</v>
      </c>
      <c r="D45" s="459" t="s">
        <v>2013</v>
      </c>
      <c r="E45" s="76">
        <v>900.2</v>
      </c>
      <c r="F45" s="76">
        <v>736</v>
      </c>
      <c r="G45" s="76">
        <v>806.6</v>
      </c>
      <c r="H45" s="76">
        <v>528.4</v>
      </c>
      <c r="I45" s="76">
        <v>734.4</v>
      </c>
      <c r="J45" s="76">
        <v>910.8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 t="s">
        <v>108</v>
      </c>
      <c r="Q45" s="77"/>
      <c r="S45" s="463" t="s">
        <v>207</v>
      </c>
      <c r="T45">
        <v>786.8</v>
      </c>
      <c r="U45">
        <v>608.79999999999995</v>
      </c>
      <c r="V45">
        <v>612</v>
      </c>
      <c r="W45">
        <v>401</v>
      </c>
      <c r="X45">
        <v>538.20000000000005</v>
      </c>
      <c r="Y45">
        <v>667.8</v>
      </c>
      <c r="Z45" s="104">
        <f t="shared" si="29"/>
        <v>8.5009884870333909</v>
      </c>
      <c r="AA45" s="96">
        <f t="shared" si="30"/>
        <v>0.1967213114754173</v>
      </c>
      <c r="AB45" s="96">
        <f t="shared" si="31"/>
        <v>21.022067363530788</v>
      </c>
      <c r="AC45" s="96">
        <f t="shared" si="32"/>
        <v>36.939770404151595</v>
      </c>
      <c r="AD45" s="96">
        <f t="shared" si="33"/>
        <v>34.333821376281108</v>
      </c>
      <c r="AE45" s="96">
        <f t="shared" si="34"/>
        <v>35.559201003570394</v>
      </c>
      <c r="AH45" s="6"/>
      <c r="AI45" s="6"/>
      <c r="AJ45" s="6">
        <f t="shared" si="134"/>
        <v>240</v>
      </c>
      <c r="AK45" s="116">
        <v>18</v>
      </c>
      <c r="AL45" s="116">
        <v>0.73333333333333339</v>
      </c>
      <c r="AM45" s="116">
        <v>1.8</v>
      </c>
      <c r="AN45" s="116">
        <v>0</v>
      </c>
      <c r="AO45" s="116">
        <v>1.4000000000000001</v>
      </c>
      <c r="AP45" s="116">
        <v>5.8</v>
      </c>
      <c r="AQ45" s="117">
        <v>3.541912632821724E-2</v>
      </c>
      <c r="AR45" s="118">
        <v>2.1786492374727671E-3</v>
      </c>
      <c r="AS45" s="118">
        <v>4.4466403162055339E-3</v>
      </c>
      <c r="AT45" s="118">
        <v>0</v>
      </c>
      <c r="AU45" s="118">
        <v>3.642039542143601E-3</v>
      </c>
      <c r="AV45" s="118">
        <v>1.2241452089489235E-2</v>
      </c>
      <c r="AW45" s="97">
        <f t="shared" si="23"/>
        <v>96.45808736717828</v>
      </c>
      <c r="AX45" s="98">
        <f t="shared" si="23"/>
        <v>99.782135076252715</v>
      </c>
      <c r="AY45" s="98">
        <f t="shared" si="23"/>
        <v>99.555335968379438</v>
      </c>
      <c r="AZ45" s="98">
        <f t="shared" si="23"/>
        <v>100</v>
      </c>
      <c r="BA45" s="98">
        <f t="shared" si="23"/>
        <v>99.635796045785639</v>
      </c>
      <c r="BB45" s="98">
        <f t="shared" si="23"/>
        <v>98.775854791051074</v>
      </c>
      <c r="BC45" s="119">
        <v>4.9020000000000001E-3</v>
      </c>
      <c r="BD45" s="120">
        <v>3.3586666666666669E-3</v>
      </c>
      <c r="BE45" s="120">
        <v>4.0299999999999997E-3</v>
      </c>
      <c r="BF45" s="120">
        <v>3.0019999999999999E-3</v>
      </c>
      <c r="BG45" s="120">
        <v>3.8300000000000001E-3</v>
      </c>
      <c r="BH45" s="120">
        <v>4.6800000000000001E-3</v>
      </c>
      <c r="BI45" s="119">
        <v>815.99347205222352</v>
      </c>
      <c r="BJ45" s="120">
        <v>1190.9487892020643</v>
      </c>
      <c r="BK45" s="120">
        <v>992.5558312655088</v>
      </c>
      <c r="BL45" s="120">
        <v>1332.4450366422386</v>
      </c>
      <c r="BM45" s="120">
        <v>1044.3864229765013</v>
      </c>
      <c r="BN45" s="120">
        <v>854.70085470085462</v>
      </c>
      <c r="BO45" s="491"/>
      <c r="BP45" s="485"/>
      <c r="BQ45" s="485"/>
      <c r="BR45" s="485"/>
      <c r="BS45" s="485"/>
      <c r="BT45" s="485"/>
      <c r="BU45" s="491"/>
      <c r="BV45" s="485"/>
      <c r="BW45" s="485"/>
      <c r="BX45" s="485"/>
      <c r="BY45" s="485"/>
      <c r="BZ45" s="485"/>
      <c r="CA45" s="487"/>
      <c r="CB45" s="481"/>
      <c r="CC45" s="481"/>
      <c r="CD45" s="481"/>
      <c r="CE45" s="489"/>
      <c r="CF45" s="481"/>
    </row>
    <row r="46" spans="1:84" ht="17" x14ac:dyDescent="0.35">
      <c r="A46" s="8">
        <v>1</v>
      </c>
      <c r="B46" s="8">
        <v>2</v>
      </c>
      <c r="C46" s="74">
        <v>0</v>
      </c>
      <c r="D46" s="459" t="s">
        <v>208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 t="s">
        <v>108</v>
      </c>
      <c r="Q46" s="77"/>
      <c r="S46" s="466" t="s">
        <v>209</v>
      </c>
      <c r="T46" s="102">
        <v>1083.4000000000001</v>
      </c>
      <c r="U46" s="102">
        <v>600.79999999999995</v>
      </c>
      <c r="V46" s="102">
        <v>597.79999999999995</v>
      </c>
      <c r="W46" s="102">
        <v>408.6</v>
      </c>
      <c r="X46" s="102">
        <v>590.4</v>
      </c>
      <c r="Y46" s="105">
        <v>692.2</v>
      </c>
      <c r="Z46" s="104">
        <f t="shared" si="29"/>
        <v>-25.99139434818002</v>
      </c>
      <c r="AA46" s="96">
        <f t="shared" si="30"/>
        <v>1.5081967213114829</v>
      </c>
      <c r="AB46" s="96">
        <f t="shared" si="31"/>
        <v>22.854561878952136</v>
      </c>
      <c r="AC46" s="96">
        <f t="shared" si="32"/>
        <v>35.744613933008331</v>
      </c>
      <c r="AD46" s="96">
        <f t="shared" si="33"/>
        <v>27.964860907759885</v>
      </c>
      <c r="AE46" s="96">
        <f t="shared" si="34"/>
        <v>33.204670462221358</v>
      </c>
      <c r="AH46" s="6"/>
      <c r="AI46" s="6"/>
      <c r="AJ46" s="6">
        <f t="shared" si="134"/>
        <v>480</v>
      </c>
      <c r="AK46" s="116">
        <v>5.9333333333333336</v>
      </c>
      <c r="AL46" s="116">
        <v>2.5333333333333337</v>
      </c>
      <c r="AM46" s="116">
        <v>1.2666666666666666</v>
      </c>
      <c r="AN46" s="116">
        <v>0</v>
      </c>
      <c r="AO46" s="116">
        <v>0.66666666666666663</v>
      </c>
      <c r="AP46" s="116">
        <v>2.1333333333333333</v>
      </c>
      <c r="AQ46" s="117">
        <v>1.1675193493375311E-2</v>
      </c>
      <c r="AR46" s="118">
        <v>7.5262428203604678E-3</v>
      </c>
      <c r="AS46" s="118">
        <v>3.129117259552042E-3</v>
      </c>
      <c r="AT46" s="118">
        <v>0</v>
      </c>
      <c r="AU46" s="118">
        <v>1.734304543877905E-3</v>
      </c>
      <c r="AV46" s="118">
        <v>4.5026030673983395E-3</v>
      </c>
      <c r="AW46" s="97">
        <f t="shared" si="23"/>
        <v>98.832480650662475</v>
      </c>
      <c r="AX46" s="98">
        <f t="shared" si="23"/>
        <v>99.247375717963948</v>
      </c>
      <c r="AY46" s="98">
        <f t="shared" si="23"/>
        <v>99.687088274044797</v>
      </c>
      <c r="AZ46" s="98">
        <f t="shared" si="23"/>
        <v>100</v>
      </c>
      <c r="BA46" s="98">
        <f t="shared" si="23"/>
        <v>99.826569545612216</v>
      </c>
      <c r="BB46" s="98">
        <f t="shared" si="23"/>
        <v>99.549739693260165</v>
      </c>
      <c r="BC46" s="119">
        <v>5.0226666666666666E-3</v>
      </c>
      <c r="BD46" s="120">
        <v>3.3406666666666663E-3</v>
      </c>
      <c r="BE46" s="120">
        <v>4.0353333333333335E-3</v>
      </c>
      <c r="BF46" s="120">
        <v>3.0019999999999999E-3</v>
      </c>
      <c r="BG46" s="120">
        <v>3.8373333333333332E-3</v>
      </c>
      <c r="BH46" s="120">
        <v>4.7166666666666676E-3</v>
      </c>
      <c r="BI46" s="119">
        <v>1592.7794000530926</v>
      </c>
      <c r="BJ46" s="120">
        <v>2394.7315905008982</v>
      </c>
      <c r="BK46" s="120">
        <v>1982.4880224681974</v>
      </c>
      <c r="BL46" s="120">
        <v>2664.8900732844772</v>
      </c>
      <c r="BM46" s="120">
        <v>2084.7810979847118</v>
      </c>
      <c r="BN46" s="120">
        <v>1696.1130742049465</v>
      </c>
      <c r="BO46" s="491"/>
      <c r="BP46" s="485"/>
      <c r="BQ46" s="485"/>
      <c r="BR46" s="485"/>
      <c r="BS46" s="485"/>
      <c r="BT46" s="485"/>
      <c r="BU46" s="491"/>
      <c r="BV46" s="485"/>
      <c r="BW46" s="485"/>
      <c r="BX46" s="485"/>
      <c r="BY46" s="485"/>
      <c r="BZ46" s="485"/>
      <c r="CA46" s="487"/>
      <c r="CB46" s="481"/>
      <c r="CC46" s="481"/>
      <c r="CD46" s="481"/>
      <c r="CE46" s="489"/>
      <c r="CF46" s="481"/>
    </row>
    <row r="47" spans="1:84" ht="17" x14ac:dyDescent="0.35">
      <c r="A47" s="8">
        <v>1</v>
      </c>
      <c r="B47" s="8">
        <v>2</v>
      </c>
      <c r="C47" s="74">
        <v>0</v>
      </c>
      <c r="D47" s="459" t="s">
        <v>2198</v>
      </c>
      <c r="E47" s="76">
        <v>683.8</v>
      </c>
      <c r="F47" s="76">
        <v>480.6</v>
      </c>
      <c r="G47" s="76">
        <v>608.79999999999995</v>
      </c>
      <c r="H47" s="76">
        <v>417.4</v>
      </c>
      <c r="I47" s="76">
        <v>452.2</v>
      </c>
      <c r="J47" s="76">
        <v>582.20000000000005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 t="s">
        <v>108</v>
      </c>
      <c r="Q47" s="77"/>
      <c r="S47" s="463" t="s">
        <v>210</v>
      </c>
      <c r="T47">
        <v>845.8</v>
      </c>
      <c r="U47">
        <v>600.79999999999995</v>
      </c>
      <c r="V47">
        <v>564.6</v>
      </c>
      <c r="W47">
        <v>374.4</v>
      </c>
      <c r="X47">
        <v>539</v>
      </c>
      <c r="Y47">
        <v>675.6</v>
      </c>
      <c r="Z47" s="104">
        <f t="shared" si="29"/>
        <v>1.6397255494825136</v>
      </c>
      <c r="AA47" s="96">
        <f t="shared" si="30"/>
        <v>1.5081967213114829</v>
      </c>
      <c r="AB47" s="96">
        <f t="shared" si="31"/>
        <v>27.13898567557105</v>
      </c>
      <c r="AC47" s="96">
        <f t="shared" si="32"/>
        <v>41.122818053153019</v>
      </c>
      <c r="AD47" s="96">
        <f t="shared" si="33"/>
        <v>34.236212786725233</v>
      </c>
      <c r="AE47" s="96">
        <f t="shared" si="34"/>
        <v>34.80652320756537</v>
      </c>
      <c r="AH47" s="45"/>
      <c r="AI47" s="45"/>
      <c r="AJ47" s="45">
        <f t="shared" si="134"/>
        <v>1440</v>
      </c>
      <c r="AK47" s="121">
        <v>4.0666666666666673</v>
      </c>
      <c r="AL47" s="121">
        <v>0.79999999999999993</v>
      </c>
      <c r="AM47" s="121">
        <v>1.2666666666666666</v>
      </c>
      <c r="AN47" s="121">
        <v>0</v>
      </c>
      <c r="AO47" s="121">
        <v>0.53333333333333333</v>
      </c>
      <c r="AP47" s="121">
        <v>0.93333333333333324</v>
      </c>
      <c r="AQ47" s="122">
        <v>8.0020989111898224E-3</v>
      </c>
      <c r="AR47" s="123">
        <v>2.3767082590612E-3</v>
      </c>
      <c r="AS47" s="123">
        <v>3.129117259552042E-3</v>
      </c>
      <c r="AT47" s="123">
        <v>0</v>
      </c>
      <c r="AU47" s="123">
        <v>1.387443635102324E-3</v>
      </c>
      <c r="AV47" s="123">
        <v>1.9698888419867732E-3</v>
      </c>
      <c r="AW47" s="109">
        <f t="shared" si="23"/>
        <v>99.199790108881018</v>
      </c>
      <c r="AX47" s="110">
        <f t="shared" si="23"/>
        <v>99.762329174093878</v>
      </c>
      <c r="AY47" s="110">
        <f t="shared" si="23"/>
        <v>99.687088274044797</v>
      </c>
      <c r="AZ47" s="110">
        <f t="shared" si="23"/>
        <v>100</v>
      </c>
      <c r="BA47" s="110">
        <f t="shared" si="23"/>
        <v>99.861255636489759</v>
      </c>
      <c r="BB47" s="111">
        <f t="shared" si="23"/>
        <v>99.803011115801326</v>
      </c>
      <c r="BC47" s="124">
        <v>5.0413333333333334E-3</v>
      </c>
      <c r="BD47" s="125">
        <v>3.3579999999999999E-3</v>
      </c>
      <c r="BE47" s="125">
        <v>4.0353333333333335E-3</v>
      </c>
      <c r="BF47" s="125">
        <v>3.0019999999999999E-3</v>
      </c>
      <c r="BG47" s="125">
        <v>3.838666666666666E-3</v>
      </c>
      <c r="BH47" s="126">
        <v>4.7286666666666666E-3</v>
      </c>
      <c r="BI47" s="124">
        <v>4760.6453319227712</v>
      </c>
      <c r="BJ47" s="125">
        <v>7147.1113758189404</v>
      </c>
      <c r="BK47" s="125">
        <v>5947.4640674045922</v>
      </c>
      <c r="BL47" s="125">
        <v>7994.6702198534313</v>
      </c>
      <c r="BM47" s="125">
        <v>6252.1708926710671</v>
      </c>
      <c r="BN47" s="125">
        <v>5075.4264768081212</v>
      </c>
      <c r="BO47" s="492"/>
      <c r="BP47" s="486"/>
      <c r="BQ47" s="486"/>
      <c r="BR47" s="486"/>
      <c r="BS47" s="486"/>
      <c r="BT47" s="486"/>
      <c r="BU47" s="492"/>
      <c r="BV47" s="486"/>
      <c r="BW47" s="486"/>
      <c r="BX47" s="486"/>
      <c r="BY47" s="486"/>
      <c r="BZ47" s="486"/>
      <c r="CA47" s="488"/>
      <c r="CB47" s="482"/>
      <c r="CC47" s="482"/>
      <c r="CD47" s="482"/>
      <c r="CE47" s="490"/>
      <c r="CF47" s="482"/>
    </row>
    <row r="48" spans="1:84" ht="17" x14ac:dyDescent="0.35">
      <c r="A48" s="8">
        <v>1</v>
      </c>
      <c r="B48" s="8">
        <v>2</v>
      </c>
      <c r="C48" s="74">
        <v>0</v>
      </c>
      <c r="D48" s="459" t="s">
        <v>2199</v>
      </c>
      <c r="E48" s="76">
        <v>729.6</v>
      </c>
      <c r="F48" s="76">
        <v>528.4</v>
      </c>
      <c r="G48" s="76">
        <v>646.79999999999995</v>
      </c>
      <c r="H48" s="76">
        <v>447.2</v>
      </c>
      <c r="I48" s="76">
        <v>553.20000000000005</v>
      </c>
      <c r="J48" s="76">
        <v>705.4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 t="s">
        <v>108</v>
      </c>
      <c r="Q48" s="77"/>
      <c r="S48" s="463" t="s">
        <v>211</v>
      </c>
      <c r="T48">
        <v>849.2</v>
      </c>
      <c r="U48">
        <v>644</v>
      </c>
      <c r="V48">
        <v>561</v>
      </c>
      <c r="W48">
        <v>352.8</v>
      </c>
      <c r="X48">
        <v>539.20000000000005</v>
      </c>
      <c r="Y48">
        <v>822.8</v>
      </c>
      <c r="Z48" s="104">
        <f t="shared" si="29"/>
        <v>1.2443307361321134</v>
      </c>
      <c r="AA48" s="96">
        <f t="shared" si="30"/>
        <v>-5.5737704918032787</v>
      </c>
      <c r="AB48" s="96">
        <f t="shared" si="31"/>
        <v>27.603561749903221</v>
      </c>
      <c r="AC48" s="96">
        <f t="shared" si="32"/>
        <v>44.519578550086486</v>
      </c>
      <c r="AD48" s="96">
        <f t="shared" si="33"/>
        <v>34.211810639336257</v>
      </c>
      <c r="AE48" s="96">
        <f t="shared" si="34"/>
        <v>20.602142236804017</v>
      </c>
      <c r="AH48" s="6" t="s">
        <v>47</v>
      </c>
      <c r="AI48" s="6" t="s">
        <v>48</v>
      </c>
      <c r="AJ48" s="96">
        <v>0</v>
      </c>
      <c r="AK48" s="96">
        <v>859.90000000000009</v>
      </c>
      <c r="AL48" s="96">
        <v>610</v>
      </c>
      <c r="AM48" s="96">
        <v>774.90000000000009</v>
      </c>
      <c r="AN48" s="96">
        <v>635.9</v>
      </c>
      <c r="AO48" s="96">
        <v>819.6</v>
      </c>
      <c r="AP48" s="96">
        <v>1036.3</v>
      </c>
      <c r="AQ48" s="104">
        <v>1</v>
      </c>
      <c r="AR48" s="96">
        <v>1</v>
      </c>
      <c r="AS48" s="96">
        <v>1</v>
      </c>
      <c r="AT48" s="96">
        <v>1</v>
      </c>
      <c r="AU48" s="96">
        <v>1</v>
      </c>
      <c r="AV48" s="96">
        <v>1</v>
      </c>
      <c r="AW48" s="97">
        <f t="shared" si="23"/>
        <v>0</v>
      </c>
      <c r="AX48" s="98">
        <f t="shared" si="23"/>
        <v>0</v>
      </c>
      <c r="AY48" s="98">
        <f t="shared" si="23"/>
        <v>0</v>
      </c>
      <c r="AZ48" s="98">
        <f t="shared" si="23"/>
        <v>0</v>
      </c>
      <c r="BA48" s="98">
        <f t="shared" si="23"/>
        <v>0</v>
      </c>
      <c r="BB48" s="98">
        <f t="shared" si="23"/>
        <v>0</v>
      </c>
      <c r="BC48" s="127">
        <f>($AK$6-AK48)/$CJ$4*$CJ$3</f>
        <v>0</v>
      </c>
      <c r="BD48" s="128">
        <f>($AL$6-AL48)/$CJ$4*$CJ$3</f>
        <v>0</v>
      </c>
      <c r="BE48" s="128">
        <f>($AM$6-AM48)/$CJ$4*$CJ$3</f>
        <v>0</v>
      </c>
      <c r="BF48" s="128">
        <f>($AN$6-AN48)/$CJ$4*$CJ$3</f>
        <v>0</v>
      </c>
      <c r="BG48" s="128">
        <f>($AO$6-AO48)/$CJ$4*$CJ$3</f>
        <v>0</v>
      </c>
      <c r="BH48" s="128">
        <f>($AP$6-AP48)/$CJ$4*$CJ$3</f>
        <v>0</v>
      </c>
      <c r="BO48" s="120"/>
      <c r="BP48" s="120"/>
      <c r="BQ48" s="120"/>
      <c r="BR48" s="120"/>
      <c r="BS48" s="120"/>
      <c r="BT48" s="120"/>
      <c r="CE48" s="11"/>
    </row>
    <row r="49" spans="1:91" ht="17" x14ac:dyDescent="0.35">
      <c r="A49" s="8">
        <v>1</v>
      </c>
      <c r="B49" s="8">
        <v>2</v>
      </c>
      <c r="C49" s="74">
        <v>0</v>
      </c>
      <c r="D49" s="459" t="s">
        <v>2200</v>
      </c>
      <c r="E49" s="76">
        <v>821.2</v>
      </c>
      <c r="F49" s="76">
        <v>559.20000000000005</v>
      </c>
      <c r="G49" s="76">
        <v>602</v>
      </c>
      <c r="H49" s="76">
        <v>425.2</v>
      </c>
      <c r="I49" s="76">
        <v>518.6</v>
      </c>
      <c r="J49" s="76">
        <v>643.6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 t="s">
        <v>108</v>
      </c>
      <c r="Q49" s="77"/>
      <c r="S49" s="466" t="s">
        <v>212</v>
      </c>
      <c r="T49" s="102">
        <v>840.6</v>
      </c>
      <c r="U49" s="102">
        <v>637.4</v>
      </c>
      <c r="V49" s="102">
        <v>539.6</v>
      </c>
      <c r="W49" s="102">
        <v>346.6</v>
      </c>
      <c r="X49" s="102">
        <v>495</v>
      </c>
      <c r="Y49" s="105">
        <v>609.20000000000005</v>
      </c>
      <c r="Z49" s="104">
        <f t="shared" si="29"/>
        <v>2.2444470287242781</v>
      </c>
      <c r="AA49" s="96">
        <f t="shared" si="30"/>
        <v>-4.4918032786885203</v>
      </c>
      <c r="AB49" s="96">
        <f t="shared" si="31"/>
        <v>30.36520841398891</v>
      </c>
      <c r="AC49" s="96">
        <f t="shared" si="32"/>
        <v>45.494574618650724</v>
      </c>
      <c r="AD49" s="96">
        <f t="shared" si="33"/>
        <v>39.604685212298683</v>
      </c>
      <c r="AE49" s="96">
        <f t="shared" si="34"/>
        <v>41.213934188941423</v>
      </c>
      <c r="AH49" s="106"/>
      <c r="AI49" s="106"/>
      <c r="AJ49" s="107">
        <f>AJ47</f>
        <v>1440</v>
      </c>
      <c r="AK49" s="129">
        <f>AVERAGE(T80:T82)</f>
        <v>56.6</v>
      </c>
      <c r="AL49" s="129">
        <f t="shared" ref="AL49:AP49" si="135">AVERAGE(U80:U82)</f>
        <v>39.4</v>
      </c>
      <c r="AM49" s="129">
        <f t="shared" si="135"/>
        <v>37.93333333333333</v>
      </c>
      <c r="AN49" s="129">
        <f t="shared" si="135"/>
        <v>39.533333333333331</v>
      </c>
      <c r="AO49" s="129">
        <f t="shared" si="135"/>
        <v>21.666666666666668</v>
      </c>
      <c r="AP49" s="129">
        <f t="shared" si="135"/>
        <v>24.2</v>
      </c>
      <c r="AQ49" s="129"/>
      <c r="AR49" s="129"/>
      <c r="AS49" s="129"/>
      <c r="AT49" s="129"/>
      <c r="AU49" s="129"/>
      <c r="AV49" s="129"/>
      <c r="AW49" s="129">
        <f>AVERAGE(Z80:Z82)</f>
        <v>93.417839283637633</v>
      </c>
      <c r="AX49" s="129">
        <f t="shared" ref="AX49:BB49" si="136">AVERAGE(AA80:AA82)</f>
        <v>93.54098360655739</v>
      </c>
      <c r="AY49" s="129">
        <f t="shared" si="136"/>
        <v>95.104744698240623</v>
      </c>
      <c r="AZ49" s="129">
        <f t="shared" si="136"/>
        <v>93.783089584316187</v>
      </c>
      <c r="BA49" s="129">
        <f t="shared" si="136"/>
        <v>97.356434032861557</v>
      </c>
      <c r="BB49" s="129">
        <f t="shared" si="136"/>
        <v>97.66476888931777</v>
      </c>
      <c r="BC49" s="130">
        <f>($AK$6-AK49)/$CJ$4*$CJ$3</f>
        <v>8033</v>
      </c>
      <c r="BD49" s="131">
        <f>($AL$6-AL49)/$CJ$4*$CJ$3</f>
        <v>5706</v>
      </c>
      <c r="BE49" s="131">
        <f>($AM$6-AM49)/$CJ$4*$CJ$3</f>
        <v>7369.6666666666688</v>
      </c>
      <c r="BF49" s="131">
        <f>($AN$6-AN49)/$CJ$4*$CJ$3</f>
        <v>5963.666666666667</v>
      </c>
      <c r="BG49" s="131">
        <f>($AO$6-AO49)/$CJ$4*$CJ$3</f>
        <v>7979.3333333333348</v>
      </c>
      <c r="BH49" s="131">
        <f>($AP$6-AP49)/$CJ$4*$CJ$3</f>
        <v>10121</v>
      </c>
      <c r="BI49" s="102"/>
      <c r="BJ49" s="102"/>
      <c r="BK49" s="102"/>
      <c r="BL49" s="102"/>
      <c r="BM49" s="102"/>
      <c r="BN49" s="102"/>
      <c r="BO49" s="125"/>
      <c r="BP49" s="125"/>
      <c r="BQ49" s="125"/>
      <c r="BR49" s="125"/>
      <c r="BS49" s="125"/>
      <c r="BT49" s="125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32"/>
      <c r="CF49" s="102"/>
    </row>
    <row r="50" spans="1:91" ht="17" x14ac:dyDescent="0.35">
      <c r="A50" s="8">
        <v>1</v>
      </c>
      <c r="B50" s="8">
        <v>2</v>
      </c>
      <c r="C50" s="74">
        <v>0</v>
      </c>
      <c r="D50" s="459" t="s">
        <v>213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 t="s">
        <v>108</v>
      </c>
      <c r="Q50" s="77"/>
      <c r="S50" s="463" t="s">
        <v>214</v>
      </c>
      <c r="T50">
        <v>906.2</v>
      </c>
      <c r="U50">
        <v>656</v>
      </c>
      <c r="V50">
        <v>499.8</v>
      </c>
      <c r="W50">
        <v>275</v>
      </c>
      <c r="X50">
        <v>330.6</v>
      </c>
      <c r="Y50">
        <v>498.2</v>
      </c>
      <c r="Z50" s="104">
        <f t="shared" si="29"/>
        <v>-5.3843470170950054</v>
      </c>
      <c r="AA50" s="96">
        <f t="shared" si="30"/>
        <v>-7.5409836065573774</v>
      </c>
      <c r="AB50" s="96">
        <f t="shared" si="31"/>
        <v>35.501355013550139</v>
      </c>
      <c r="AC50" s="96">
        <f t="shared" si="32"/>
        <v>56.754206636263561</v>
      </c>
      <c r="AD50" s="96">
        <f t="shared" si="33"/>
        <v>59.663250366032209</v>
      </c>
      <c r="AE50" s="96">
        <f t="shared" si="34"/>
        <v>51.92511820901283</v>
      </c>
      <c r="AH50" s="8"/>
      <c r="AI50" s="8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28"/>
      <c r="BD50" s="128"/>
      <c r="BE50" s="128"/>
      <c r="BF50" s="128"/>
      <c r="BG50" s="128"/>
      <c r="BH50" s="128"/>
      <c r="BO50" s="54"/>
      <c r="BP50" s="54"/>
      <c r="BQ50" s="54"/>
      <c r="BR50" s="54"/>
      <c r="BS50" s="54"/>
      <c r="BT50" s="54"/>
      <c r="BU50" s="134"/>
      <c r="BV50" s="134"/>
      <c r="BW50" s="134"/>
      <c r="BX50" s="134"/>
      <c r="BY50" s="134"/>
      <c r="BZ50" s="134"/>
    </row>
    <row r="51" spans="1:91" ht="17" x14ac:dyDescent="0.35">
      <c r="A51" s="8">
        <v>1</v>
      </c>
      <c r="B51" s="8">
        <v>2</v>
      </c>
      <c r="C51" s="74">
        <v>0</v>
      </c>
      <c r="D51" s="459" t="s">
        <v>2201</v>
      </c>
      <c r="E51" s="76">
        <v>519.4</v>
      </c>
      <c r="F51" s="76">
        <v>372</v>
      </c>
      <c r="G51" s="76">
        <v>475.6</v>
      </c>
      <c r="H51" s="76">
        <v>304.2</v>
      </c>
      <c r="I51" s="76">
        <v>379.6</v>
      </c>
      <c r="J51" s="76">
        <v>471.6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 t="s">
        <v>108</v>
      </c>
      <c r="Q51" s="77"/>
      <c r="S51" s="463" t="s">
        <v>215</v>
      </c>
      <c r="T51">
        <v>942.2</v>
      </c>
      <c r="U51">
        <v>678</v>
      </c>
      <c r="V51">
        <v>533.4</v>
      </c>
      <c r="W51">
        <v>298.39999999999998</v>
      </c>
      <c r="X51">
        <v>559.79999999999995</v>
      </c>
      <c r="Y51">
        <v>710.4</v>
      </c>
      <c r="Z51" s="104">
        <f t="shared" si="29"/>
        <v>-9.5708803349226592</v>
      </c>
      <c r="AA51" s="96">
        <f t="shared" si="30"/>
        <v>-11.147540983606557</v>
      </c>
      <c r="AB51" s="96">
        <f t="shared" si="31"/>
        <v>31.16531165311654</v>
      </c>
      <c r="AC51" s="96">
        <f t="shared" si="32"/>
        <v>53.074382764585629</v>
      </c>
      <c r="AD51" s="96">
        <f t="shared" si="33"/>
        <v>31.698389458272334</v>
      </c>
      <c r="AE51" s="96">
        <f t="shared" si="34"/>
        <v>31.448422271542988</v>
      </c>
      <c r="BO51" s="6" t="s">
        <v>216</v>
      </c>
      <c r="BP51" s="54"/>
      <c r="BQ51" s="54"/>
      <c r="BR51" s="54"/>
      <c r="BS51" s="54"/>
      <c r="BT51" s="54"/>
    </row>
    <row r="52" spans="1:91" ht="17" x14ac:dyDescent="0.35">
      <c r="A52" s="8">
        <v>1</v>
      </c>
      <c r="B52" s="8">
        <v>2</v>
      </c>
      <c r="C52" s="74">
        <v>0</v>
      </c>
      <c r="D52" s="459" t="s">
        <v>2202</v>
      </c>
      <c r="E52" s="76">
        <v>677</v>
      </c>
      <c r="F52" s="76">
        <v>360.6</v>
      </c>
      <c r="G52" s="76">
        <v>489.4</v>
      </c>
      <c r="H52" s="76">
        <v>326.60000000000002</v>
      </c>
      <c r="I52" s="76">
        <v>396.8</v>
      </c>
      <c r="J52" s="76">
        <v>512.4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 t="s">
        <v>108</v>
      </c>
      <c r="Q52" s="77"/>
      <c r="S52" s="466" t="s">
        <v>217</v>
      </c>
      <c r="T52" s="102">
        <v>721.8</v>
      </c>
      <c r="U52" s="102">
        <v>528.4</v>
      </c>
      <c r="V52" s="102">
        <v>432.6</v>
      </c>
      <c r="W52" s="102">
        <v>249.6</v>
      </c>
      <c r="X52" s="102">
        <v>341</v>
      </c>
      <c r="Y52" s="105">
        <v>475.8</v>
      </c>
      <c r="Z52" s="104">
        <f t="shared" si="29"/>
        <v>16.060006977555545</v>
      </c>
      <c r="AA52" s="96">
        <f t="shared" si="30"/>
        <v>13.377049180327871</v>
      </c>
      <c r="AB52" s="96">
        <f t="shared" si="31"/>
        <v>44.173441734417345</v>
      </c>
      <c r="AC52" s="96">
        <f t="shared" si="32"/>
        <v>60.748545368768667</v>
      </c>
      <c r="AD52" s="96">
        <f t="shared" si="33"/>
        <v>58.394338701805758</v>
      </c>
      <c r="AE52" s="96">
        <f t="shared" si="34"/>
        <v>54.086654443693917</v>
      </c>
      <c r="AH52" s="135" t="s">
        <v>218</v>
      </c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F52" s="102"/>
      <c r="BG52" s="102"/>
      <c r="BH52" s="102" t="s">
        <v>219</v>
      </c>
      <c r="BI52" s="106" t="s">
        <v>119</v>
      </c>
      <c r="BN52" s="8" t="s">
        <v>49</v>
      </c>
      <c r="BO52" s="134">
        <f t="shared" ref="BO52:BT52" si="137">1/BO6</f>
        <v>8.5360010259922323E-3</v>
      </c>
      <c r="BP52" s="134">
        <f t="shared" si="137"/>
        <v>6.1058241283320543E-3</v>
      </c>
      <c r="BQ52" s="134">
        <f t="shared" si="137"/>
        <v>7.7559761033756903E-3</v>
      </c>
      <c r="BR52" s="134">
        <f t="shared" si="137"/>
        <v>6.3590000000000001E-3</v>
      </c>
      <c r="BS52" s="134">
        <f t="shared" si="137"/>
        <v>8.1960000000000002E-3</v>
      </c>
      <c r="BT52" s="134">
        <f t="shared" si="137"/>
        <v>1.0362122194879616E-2</v>
      </c>
    </row>
    <row r="53" spans="1:91" ht="17" x14ac:dyDescent="0.35">
      <c r="A53" s="8">
        <v>1</v>
      </c>
      <c r="B53" s="8">
        <v>2</v>
      </c>
      <c r="C53" s="74">
        <v>0</v>
      </c>
      <c r="D53" s="459" t="s">
        <v>2203</v>
      </c>
      <c r="E53" s="76">
        <v>523</v>
      </c>
      <c r="F53" s="76">
        <v>364.4</v>
      </c>
      <c r="G53" s="76">
        <v>489</v>
      </c>
      <c r="H53" s="76">
        <v>337</v>
      </c>
      <c r="I53" s="76">
        <v>426.2</v>
      </c>
      <c r="J53" s="76">
        <v>552.6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 t="s">
        <v>108</v>
      </c>
      <c r="Q53" s="77"/>
      <c r="S53" s="463" t="s">
        <v>220</v>
      </c>
      <c r="T53">
        <v>358.4</v>
      </c>
      <c r="U53">
        <v>414.6</v>
      </c>
      <c r="V53">
        <v>288</v>
      </c>
      <c r="W53">
        <v>136.19999999999999</v>
      </c>
      <c r="X53">
        <v>190.4</v>
      </c>
      <c r="Y53">
        <v>295.39999999999998</v>
      </c>
      <c r="Z53" s="104">
        <f t="shared" si="29"/>
        <v>58.320734969182475</v>
      </c>
      <c r="AA53" s="96">
        <f t="shared" si="30"/>
        <v>32.032786885245898</v>
      </c>
      <c r="AB53" s="96">
        <f t="shared" si="31"/>
        <v>62.833914053426255</v>
      </c>
      <c r="AC53" s="96">
        <f t="shared" si="32"/>
        <v>78.581537977669441</v>
      </c>
      <c r="AD53" s="96">
        <f t="shared" si="33"/>
        <v>76.769155685700341</v>
      </c>
      <c r="AE53" s="96">
        <f t="shared" si="34"/>
        <v>71.494740905143289</v>
      </c>
      <c r="AH53" s="483" t="s">
        <v>50</v>
      </c>
      <c r="AI53" s="483" t="s">
        <v>46</v>
      </c>
      <c r="AJ53" s="483" t="s">
        <v>221</v>
      </c>
      <c r="AK53" s="476" t="s">
        <v>110</v>
      </c>
      <c r="AL53" s="476"/>
      <c r="AM53" s="476"/>
      <c r="AN53" s="476"/>
      <c r="AO53" s="476"/>
      <c r="AP53" s="476"/>
      <c r="AQ53" s="476" t="s">
        <v>111</v>
      </c>
      <c r="AR53" s="476"/>
      <c r="AS53" s="476"/>
      <c r="AT53" s="476"/>
      <c r="AU53" s="476"/>
      <c r="AV53" s="476"/>
      <c r="BF53" s="8" t="str">
        <f>AH20</f>
        <v>S3</v>
      </c>
      <c r="BG53" s="8" t="str">
        <f>BC4</f>
        <v>HFPO-DA</v>
      </c>
      <c r="BH53" s="8">
        <f>0*60</f>
        <v>0</v>
      </c>
      <c r="BI53" t="e">
        <f>BI20</f>
        <v>#DIV/0!</v>
      </c>
      <c r="BN53" s="8" t="s">
        <v>52</v>
      </c>
      <c r="BO53" s="134">
        <f t="shared" ref="BO53:BT53" si="138">1/BO13</f>
        <v>3.4410630278641106E-3</v>
      </c>
      <c r="BP53" s="134">
        <f t="shared" si="138"/>
        <v>4.1946856253655173E-3</v>
      </c>
      <c r="BQ53" s="134">
        <f t="shared" si="138"/>
        <v>7.3025879765114664E-3</v>
      </c>
      <c r="BR53" s="134">
        <f t="shared" si="138"/>
        <v>6.25985998420929E-3</v>
      </c>
      <c r="BS53" s="134">
        <f t="shared" si="138"/>
        <v>7.920637104762384E-3</v>
      </c>
      <c r="BT53" s="134">
        <f t="shared" si="138"/>
        <v>9.99704408522409E-3</v>
      </c>
      <c r="CH53" s="98"/>
      <c r="CI53" s="98"/>
      <c r="CJ53" s="98"/>
      <c r="CK53" s="98"/>
      <c r="CL53" s="98"/>
      <c r="CM53" s="98"/>
    </row>
    <row r="54" spans="1:91" ht="17" x14ac:dyDescent="0.35">
      <c r="A54" s="8">
        <v>1</v>
      </c>
      <c r="B54" s="8">
        <v>2</v>
      </c>
      <c r="C54" s="74">
        <v>0</v>
      </c>
      <c r="D54" s="459" t="s">
        <v>222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 t="s">
        <v>108</v>
      </c>
      <c r="Q54" s="77"/>
      <c r="S54" s="463" t="s">
        <v>223</v>
      </c>
      <c r="T54">
        <v>610.6</v>
      </c>
      <c r="U54">
        <v>396</v>
      </c>
      <c r="V54">
        <v>251.4</v>
      </c>
      <c r="W54">
        <v>125.8</v>
      </c>
      <c r="X54">
        <v>179</v>
      </c>
      <c r="Y54">
        <v>266.2</v>
      </c>
      <c r="Z54" s="104">
        <f t="shared" si="29"/>
        <v>28.991743225956512</v>
      </c>
      <c r="AA54" s="96">
        <f t="shared" si="30"/>
        <v>35.081967213114758</v>
      </c>
      <c r="AB54" s="96">
        <f t="shared" si="31"/>
        <v>67.55710414247001</v>
      </c>
      <c r="AC54" s="96">
        <f t="shared" si="32"/>
        <v>80.217015253970743</v>
      </c>
      <c r="AD54" s="96">
        <f t="shared" si="33"/>
        <v>78.160078086871636</v>
      </c>
      <c r="AE54" s="96">
        <f t="shared" si="34"/>
        <v>74.312457782495414</v>
      </c>
      <c r="AH54" s="484"/>
      <c r="AI54" s="484"/>
      <c r="AJ54" s="484"/>
      <c r="AK54" s="84" t="s">
        <v>95</v>
      </c>
      <c r="AL54" s="83" t="s">
        <v>96</v>
      </c>
      <c r="AM54" s="83" t="s">
        <v>61</v>
      </c>
      <c r="AN54" s="83" t="s">
        <v>97</v>
      </c>
      <c r="AO54" s="83" t="s">
        <v>98</v>
      </c>
      <c r="AP54" s="83" t="s">
        <v>99</v>
      </c>
      <c r="AQ54" s="84" t="s">
        <v>95</v>
      </c>
      <c r="AR54" s="83" t="s">
        <v>96</v>
      </c>
      <c r="AS54" s="83" t="s">
        <v>61</v>
      </c>
      <c r="AT54" s="83" t="s">
        <v>97</v>
      </c>
      <c r="AU54" s="83" t="s">
        <v>98</v>
      </c>
      <c r="AV54" s="83" t="s">
        <v>99</v>
      </c>
      <c r="BF54" s="8"/>
      <c r="BG54" s="8"/>
      <c r="BH54" s="8">
        <v>30</v>
      </c>
      <c r="BI54" s="100">
        <f>BI22</f>
        <v>204081.632653059</v>
      </c>
      <c r="BN54" s="6" t="s">
        <v>54</v>
      </c>
      <c r="BO54" s="134">
        <f t="shared" ref="BO54:BT54" si="139">1/BO20</f>
        <v>1.1277406709364036E-3</v>
      </c>
      <c r="BP54" s="134">
        <f t="shared" si="139"/>
        <v>1.0598785025569372E-3</v>
      </c>
      <c r="BQ54" s="134">
        <f t="shared" si="139"/>
        <v>6.0607799320917645E-3</v>
      </c>
      <c r="BR54" s="134">
        <f t="shared" si="139"/>
        <v>5.5917564073020573E-3</v>
      </c>
      <c r="BS54" s="134">
        <f t="shared" si="139"/>
        <v>7.0030335022558858E-3</v>
      </c>
      <c r="BT54" s="134">
        <f t="shared" si="139"/>
        <v>8.9213733199009475E-3</v>
      </c>
      <c r="CH54" s="98"/>
      <c r="CI54" s="98"/>
      <c r="CJ54" s="98"/>
      <c r="CK54" s="98"/>
      <c r="CL54" s="98"/>
      <c r="CM54" s="98"/>
    </row>
    <row r="55" spans="1:91" ht="17" x14ac:dyDescent="0.35">
      <c r="A55" s="8">
        <v>1</v>
      </c>
      <c r="B55" s="8">
        <v>1</v>
      </c>
      <c r="C55" s="74">
        <v>0</v>
      </c>
      <c r="D55" s="459" t="s">
        <v>224</v>
      </c>
      <c r="E55" s="76">
        <v>1.5</v>
      </c>
      <c r="F55" s="76">
        <v>0.3</v>
      </c>
      <c r="G55" s="76">
        <v>0</v>
      </c>
      <c r="H55" s="76">
        <v>0</v>
      </c>
      <c r="I55" s="76">
        <v>1</v>
      </c>
      <c r="J55" s="76">
        <v>8.8000000000000007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 t="s">
        <v>108</v>
      </c>
      <c r="Q55" s="77"/>
      <c r="S55" s="466" t="s">
        <v>225</v>
      </c>
      <c r="T55" s="102">
        <v>571</v>
      </c>
      <c r="U55" s="102">
        <v>367.6</v>
      </c>
      <c r="V55" s="102">
        <v>252.6</v>
      </c>
      <c r="W55" s="102">
        <v>135.6</v>
      </c>
      <c r="X55" s="102">
        <v>194.6</v>
      </c>
      <c r="Y55" s="105">
        <v>277.2</v>
      </c>
      <c r="Z55" s="104">
        <f t="shared" si="29"/>
        <v>33.596929875566936</v>
      </c>
      <c r="AA55" s="96">
        <f t="shared" si="30"/>
        <v>39.737704918032783</v>
      </c>
      <c r="AB55" s="96">
        <f t="shared" si="31"/>
        <v>67.402245451025948</v>
      </c>
      <c r="AC55" s="96">
        <f t="shared" si="32"/>
        <v>78.675892435917589</v>
      </c>
      <c r="AD55" s="96">
        <f t="shared" si="33"/>
        <v>76.256710590531966</v>
      </c>
      <c r="AE55" s="96">
        <f t="shared" si="34"/>
        <v>73.250989095821666</v>
      </c>
      <c r="AH55" s="6" t="s">
        <v>49</v>
      </c>
      <c r="AI55" s="6" t="s">
        <v>48</v>
      </c>
      <c r="AJ55" s="8">
        <v>0</v>
      </c>
      <c r="AK55" s="137">
        <f>STDEVA(T6:T7)</f>
        <v>44.830569927227096</v>
      </c>
      <c r="AL55" s="137">
        <f t="shared" ref="AL55:AV55" si="140">STDEVA(U6:U7)</f>
        <v>20.647518010647218</v>
      </c>
      <c r="AM55" s="137">
        <f t="shared" si="140"/>
        <v>10.323759005323609</v>
      </c>
      <c r="AN55" s="137">
        <f t="shared" si="140"/>
        <v>16.263455967290593</v>
      </c>
      <c r="AO55" s="137">
        <f t="shared" si="140"/>
        <v>32.526911934581186</v>
      </c>
      <c r="AP55" s="137">
        <f t="shared" si="140"/>
        <v>49.356053326821069</v>
      </c>
      <c r="AQ55" s="138" t="e">
        <f t="shared" si="140"/>
        <v>#DIV/0!</v>
      </c>
      <c r="AR55" s="137" t="e">
        <f t="shared" si="140"/>
        <v>#DIV/0!</v>
      </c>
      <c r="AS55" s="137" t="e">
        <f t="shared" si="140"/>
        <v>#DIV/0!</v>
      </c>
      <c r="AT55" s="137" t="e">
        <f t="shared" si="140"/>
        <v>#DIV/0!</v>
      </c>
      <c r="AU55" s="137" t="e">
        <f t="shared" si="140"/>
        <v>#DIV/0!</v>
      </c>
      <c r="AV55" s="137" t="e">
        <f t="shared" si="140"/>
        <v>#DIV/0!</v>
      </c>
      <c r="BF55" s="8"/>
      <c r="BG55" s="8"/>
      <c r="BH55" s="8">
        <v>60</v>
      </c>
      <c r="BI55" s="100">
        <f>BI23</f>
        <v>1894736.8421051498</v>
      </c>
      <c r="BN55" s="6" t="s">
        <v>58</v>
      </c>
      <c r="BO55" s="134">
        <f t="shared" ref="BO55:BT55" si="141">1/BO27</f>
        <v>1.0168747565237606E-2</v>
      </c>
      <c r="BP55" s="134">
        <f t="shared" si="141"/>
        <v>3.2487878104111897E-2</v>
      </c>
      <c r="BQ55" s="134">
        <f t="shared" si="141"/>
        <v>7.9426027390383912E-3</v>
      </c>
      <c r="BR55" s="134">
        <f t="shared" si="141"/>
        <v>3.9132991664452745E-3</v>
      </c>
      <c r="BS55" s="134">
        <f t="shared" si="141"/>
        <v>1.070849081423471E-2</v>
      </c>
      <c r="BT55" s="134">
        <f t="shared" si="141"/>
        <v>1.2304794020436037E-2</v>
      </c>
    </row>
    <row r="56" spans="1:91" ht="17" x14ac:dyDescent="0.35">
      <c r="A56" s="8">
        <v>1</v>
      </c>
      <c r="B56" s="8">
        <v>2</v>
      </c>
      <c r="C56" s="74">
        <v>0</v>
      </c>
      <c r="D56" s="459" t="s">
        <v>226</v>
      </c>
      <c r="E56" s="76">
        <v>2663.8</v>
      </c>
      <c r="F56" s="76">
        <v>3473.4</v>
      </c>
      <c r="G56" s="76">
        <v>3854.8</v>
      </c>
      <c r="H56" s="76">
        <v>4009</v>
      </c>
      <c r="I56" s="76">
        <v>2709.2</v>
      </c>
      <c r="J56" s="76">
        <v>3478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 t="s">
        <v>135</v>
      </c>
      <c r="Q56" s="77"/>
      <c r="S56" s="463" t="s">
        <v>227</v>
      </c>
      <c r="T56">
        <v>960.4</v>
      </c>
      <c r="U56">
        <v>560.79999999999995</v>
      </c>
      <c r="V56">
        <v>222.4</v>
      </c>
      <c r="W56">
        <v>84.8</v>
      </c>
      <c r="X56">
        <v>183.8</v>
      </c>
      <c r="Y56">
        <v>254.4</v>
      </c>
      <c r="Z56" s="104">
        <f t="shared" si="29"/>
        <v>-11.687405512268855</v>
      </c>
      <c r="AA56" s="96">
        <f t="shared" si="30"/>
        <v>8.0655737704918096</v>
      </c>
      <c r="AB56" s="96">
        <f t="shared" si="31"/>
        <v>71.299522519034724</v>
      </c>
      <c r="AC56" s="96">
        <f t="shared" si="32"/>
        <v>86.66456990092783</v>
      </c>
      <c r="AD56" s="96">
        <f t="shared" si="33"/>
        <v>77.574426549536341</v>
      </c>
      <c r="AE56" s="96">
        <f t="shared" si="34"/>
        <v>75.451124191836342</v>
      </c>
      <c r="AH56" s="6"/>
      <c r="AI56" s="6"/>
      <c r="AJ56" s="8">
        <f>15/60</f>
        <v>0.25</v>
      </c>
      <c r="AK56" s="137">
        <f>STDEVA(T8:T10)</f>
        <v>26.035616630556948</v>
      </c>
      <c r="AL56" s="137">
        <f t="shared" ref="AL56:AP56" si="142">STDEVA(U8:U10)</f>
        <v>20.663333064472766</v>
      </c>
      <c r="AM56" s="137">
        <f t="shared" si="142"/>
        <v>0</v>
      </c>
      <c r="AN56" s="137">
        <f t="shared" si="142"/>
        <v>0</v>
      </c>
      <c r="AO56" s="137">
        <f t="shared" si="142"/>
        <v>0</v>
      </c>
      <c r="AP56" s="137">
        <f t="shared" si="142"/>
        <v>20.946598769251295</v>
      </c>
      <c r="AQ56" s="138">
        <f>STDEVA(Z8:Z10)</f>
        <v>3.027749346500396</v>
      </c>
      <c r="AR56" s="137">
        <f t="shared" ref="AR56:AV56" si="143">STDEVA(AA8:AA10)</f>
        <v>3.3874316499135713</v>
      </c>
      <c r="AS56" s="137">
        <f t="shared" si="143"/>
        <v>0</v>
      </c>
      <c r="AT56" s="137">
        <f t="shared" si="143"/>
        <v>0</v>
      </c>
      <c r="AU56" s="137">
        <f t="shared" si="143"/>
        <v>0</v>
      </c>
      <c r="AV56" s="137">
        <f t="shared" si="143"/>
        <v>2.0212871532617265</v>
      </c>
      <c r="BF56" s="8"/>
      <c r="BG56" s="8"/>
      <c r="BH56" s="8">
        <v>240</v>
      </c>
      <c r="BI56" s="100">
        <f>BI24</f>
        <v>69250.745407329028</v>
      </c>
      <c r="BN56" s="6" t="s">
        <v>56</v>
      </c>
      <c r="BO56" s="134">
        <f t="shared" ref="BO56:BT56" si="144">1/BO34</f>
        <v>8.6592703279991575E-3</v>
      </c>
      <c r="BP56" s="134">
        <f t="shared" si="144"/>
        <v>6.0698274243377549E-3</v>
      </c>
      <c r="BQ56" s="134">
        <f t="shared" si="144"/>
        <v>7.7970992899742625E-3</v>
      </c>
      <c r="BR56" s="134">
        <f t="shared" si="144"/>
        <v>6.3857767242405531E-3</v>
      </c>
      <c r="BS56" s="134">
        <f t="shared" si="144"/>
        <v>8.2101827835800029E-3</v>
      </c>
      <c r="BT56" s="134">
        <f t="shared" si="144"/>
        <v>1.0395432846843959E-2</v>
      </c>
    </row>
    <row r="57" spans="1:91" ht="17" x14ac:dyDescent="0.35">
      <c r="A57" s="8">
        <v>1</v>
      </c>
      <c r="B57" s="8">
        <v>2</v>
      </c>
      <c r="C57" s="74">
        <v>0</v>
      </c>
      <c r="D57" s="459" t="s">
        <v>228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 t="s">
        <v>108</v>
      </c>
      <c r="Q57" s="77"/>
      <c r="S57" s="463" t="s">
        <v>229</v>
      </c>
      <c r="T57">
        <v>1040.4000000000001</v>
      </c>
      <c r="U57">
        <v>561</v>
      </c>
      <c r="V57">
        <v>228.4</v>
      </c>
      <c r="W57">
        <v>86</v>
      </c>
      <c r="X57">
        <v>186.4</v>
      </c>
      <c r="Y57">
        <v>286.2</v>
      </c>
      <c r="Z57" s="104">
        <f t="shared" si="29"/>
        <v>-20.99081288521921</v>
      </c>
      <c r="AA57" s="96">
        <f t="shared" si="30"/>
        <v>8.0327868852459012</v>
      </c>
      <c r="AB57" s="96">
        <f t="shared" si="31"/>
        <v>70.525229061814429</v>
      </c>
      <c r="AC57" s="96">
        <f t="shared" si="32"/>
        <v>86.47586098443152</v>
      </c>
      <c r="AD57" s="96">
        <f t="shared" si="33"/>
        <v>77.257198633479746</v>
      </c>
      <c r="AE57" s="96">
        <f t="shared" si="34"/>
        <v>72.382514715815887</v>
      </c>
      <c r="AH57" s="6"/>
      <c r="AI57" s="6"/>
      <c r="AJ57" s="8">
        <f>30/60</f>
        <v>0.5</v>
      </c>
      <c r="AK57" s="137">
        <f>STDEVA(T11:T13)</f>
        <v>18.208789086592233</v>
      </c>
      <c r="AL57" s="137">
        <f t="shared" ref="AL57:AP57" si="145">STDEVA(U11:U13)</f>
        <v>17.205038021850847</v>
      </c>
      <c r="AM57" s="137">
        <f t="shared" si="145"/>
        <v>13.279056191361391</v>
      </c>
      <c r="AN57" s="137">
        <f t="shared" si="145"/>
        <v>0</v>
      </c>
      <c r="AO57" s="137">
        <f t="shared" si="145"/>
        <v>0</v>
      </c>
      <c r="AP57" s="137">
        <f t="shared" si="145"/>
        <v>17.089567968012926</v>
      </c>
      <c r="AQ57" s="138">
        <f>STDEVA(Z11:Z13)</f>
        <v>2.1175472830087436</v>
      </c>
      <c r="AR57" s="137">
        <f t="shared" ref="AR57:AV57" si="146">STDEVA(AA11:AA13)</f>
        <v>2.8204980363689871</v>
      </c>
      <c r="AS57" s="137">
        <f t="shared" si="146"/>
        <v>1.7136477211719447</v>
      </c>
      <c r="AT57" s="137">
        <f t="shared" si="146"/>
        <v>0</v>
      </c>
      <c r="AU57" s="137">
        <f t="shared" si="146"/>
        <v>0</v>
      </c>
      <c r="AV57" s="137">
        <f t="shared" si="146"/>
        <v>1.6490946606207586</v>
      </c>
      <c r="BF57" s="106"/>
      <c r="BG57" s="106"/>
      <c r="BH57" s="106">
        <v>1140</v>
      </c>
      <c r="BI57" s="113">
        <f>BI26</f>
        <v>1797752.8089887637</v>
      </c>
      <c r="BN57" s="6" t="s">
        <v>681</v>
      </c>
      <c r="BO57" s="134">
        <f t="shared" ref="BO57:BT57" si="147">1/BO41</f>
        <v>0.30612049688504755</v>
      </c>
      <c r="BP57" s="134">
        <f t="shared" si="147"/>
        <v>0.2042570829999866</v>
      </c>
      <c r="BQ57" s="134">
        <f t="shared" si="147"/>
        <v>0.24266910184128646</v>
      </c>
      <c r="BR57" s="134">
        <f t="shared" si="147"/>
        <v>0.1805442645356635</v>
      </c>
      <c r="BS57" s="134">
        <f t="shared" si="147"/>
        <v>0.23099654545230522</v>
      </c>
      <c r="BT57" s="134">
        <f t="shared" si="147"/>
        <v>0.28459246976427172</v>
      </c>
    </row>
    <row r="58" spans="1:91" ht="17" x14ac:dyDescent="0.35">
      <c r="A58" s="8">
        <v>1</v>
      </c>
      <c r="B58" s="8">
        <v>2</v>
      </c>
      <c r="C58" s="74">
        <v>0</v>
      </c>
      <c r="D58" s="459" t="s">
        <v>2204</v>
      </c>
      <c r="E58" s="76">
        <v>326.8</v>
      </c>
      <c r="F58" s="76">
        <v>148.80000000000001</v>
      </c>
      <c r="G58" s="76">
        <v>235.4</v>
      </c>
      <c r="H58" s="76">
        <v>148.80000000000001</v>
      </c>
      <c r="I58" s="76">
        <v>172.6</v>
      </c>
      <c r="J58" s="76">
        <v>224.2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 t="s">
        <v>108</v>
      </c>
      <c r="Q58" s="77"/>
      <c r="S58" s="466" t="s">
        <v>230</v>
      </c>
      <c r="T58" s="102">
        <v>881.2</v>
      </c>
      <c r="U58" s="102">
        <v>497.8</v>
      </c>
      <c r="V58" s="102">
        <v>127.6</v>
      </c>
      <c r="W58" s="102">
        <v>61.2</v>
      </c>
      <c r="X58" s="102">
        <v>90.2</v>
      </c>
      <c r="Y58" s="105">
        <v>109.6</v>
      </c>
      <c r="Z58" s="104">
        <f t="shared" si="29"/>
        <v>-2.4770322130480231</v>
      </c>
      <c r="AA58" s="96">
        <f t="shared" si="30"/>
        <v>18.393442622950818</v>
      </c>
      <c r="AB58" s="96">
        <f t="shared" si="31"/>
        <v>83.533359143115234</v>
      </c>
      <c r="AC58" s="96">
        <f t="shared" si="32"/>
        <v>90.375845258688472</v>
      </c>
      <c r="AD58" s="96">
        <f t="shared" si="33"/>
        <v>88.994631527574413</v>
      </c>
      <c r="AE58" s="96">
        <f t="shared" si="34"/>
        <v>89.423911994596168</v>
      </c>
      <c r="AH58" s="6"/>
      <c r="AI58" s="6"/>
      <c r="AJ58" s="8">
        <v>1</v>
      </c>
      <c r="AK58" s="137">
        <f>STDEVA(T14:T16)</f>
        <v>50.08153352284652</v>
      </c>
      <c r="AL58" s="137">
        <f t="shared" ref="AL58:AP58" si="148">STDEVA(U14:U16)</f>
        <v>0</v>
      </c>
      <c r="AM58" s="137">
        <f t="shared" si="148"/>
        <v>48.035542396576872</v>
      </c>
      <c r="AN58" s="137">
        <f t="shared" si="148"/>
        <v>0</v>
      </c>
      <c r="AO58" s="137">
        <f t="shared" si="148"/>
        <v>0</v>
      </c>
      <c r="AP58" s="137">
        <f t="shared" si="148"/>
        <v>0</v>
      </c>
      <c r="AQ58" s="138">
        <f>STDEVA(Z14:Z16)</f>
        <v>5.8241113528138806</v>
      </c>
      <c r="AR58" s="137">
        <f t="shared" ref="AR58:AV58" si="149">STDEVA(AA14:AA16)</f>
        <v>0</v>
      </c>
      <c r="AS58" s="137">
        <f t="shared" si="149"/>
        <v>6.1989343652828603</v>
      </c>
      <c r="AT58" s="137">
        <f t="shared" si="149"/>
        <v>0</v>
      </c>
      <c r="AU58" s="137">
        <f t="shared" si="149"/>
        <v>0</v>
      </c>
      <c r="AV58" s="137">
        <f t="shared" si="149"/>
        <v>0</v>
      </c>
      <c r="BF58" s="8" t="str">
        <f>AH20</f>
        <v>S3</v>
      </c>
      <c r="BG58" s="8" t="str">
        <f>BD4</f>
        <v>PFBS</v>
      </c>
      <c r="BH58" s="8">
        <f>0*60</f>
        <v>0</v>
      </c>
      <c r="BI58" s="100" t="e">
        <f>BJ20</f>
        <v>#DIV/0!</v>
      </c>
      <c r="BN58" s="54"/>
      <c r="BO58" s="134"/>
      <c r="BP58" s="134"/>
      <c r="BQ58" s="134"/>
      <c r="BR58" s="134"/>
      <c r="BS58" s="134"/>
      <c r="BT58" s="134"/>
      <c r="CA58" s="139"/>
    </row>
    <row r="59" spans="1:91" ht="17" x14ac:dyDescent="0.35">
      <c r="A59" s="8">
        <v>1</v>
      </c>
      <c r="B59" s="8">
        <v>2</v>
      </c>
      <c r="C59" s="74">
        <v>0</v>
      </c>
      <c r="D59" s="459" t="s">
        <v>2205</v>
      </c>
      <c r="E59" s="76">
        <v>638.4</v>
      </c>
      <c r="F59" s="76">
        <v>156.6</v>
      </c>
      <c r="G59" s="76">
        <v>209.6</v>
      </c>
      <c r="H59" s="76">
        <v>167.6</v>
      </c>
      <c r="I59" s="76">
        <v>158.6</v>
      </c>
      <c r="J59" s="76">
        <v>202.8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 t="s">
        <v>108</v>
      </c>
      <c r="Q59" s="77"/>
      <c r="S59" s="463" t="s">
        <v>231</v>
      </c>
      <c r="T59">
        <v>798</v>
      </c>
      <c r="U59">
        <v>486.8</v>
      </c>
      <c r="V59">
        <v>201.8</v>
      </c>
      <c r="W59">
        <v>94</v>
      </c>
      <c r="X59">
        <v>126.8</v>
      </c>
      <c r="Y59">
        <v>151.80000000000001</v>
      </c>
      <c r="Z59" s="104">
        <f t="shared" si="29"/>
        <v>7.1985114548203377</v>
      </c>
      <c r="AA59" s="96">
        <f t="shared" si="30"/>
        <v>20.196721311475407</v>
      </c>
      <c r="AB59" s="96">
        <f t="shared" si="31"/>
        <v>73.957930055491033</v>
      </c>
      <c r="AC59" s="96">
        <f t="shared" si="32"/>
        <v>85.21780154112281</v>
      </c>
      <c r="AD59" s="96">
        <f t="shared" si="33"/>
        <v>84.529038555392873</v>
      </c>
      <c r="AE59" s="96">
        <f t="shared" si="34"/>
        <v>85.351732123902352</v>
      </c>
      <c r="AH59" s="6"/>
      <c r="AI59" s="6"/>
      <c r="AJ59" s="8">
        <v>4</v>
      </c>
      <c r="AK59" s="137">
        <f>STDEVA(T17:T19)</f>
        <v>30.319850483360455</v>
      </c>
      <c r="AL59" s="137">
        <f t="shared" ref="AL59:AP59" si="150">STDEVA(U17:U19)</f>
        <v>0</v>
      </c>
      <c r="AM59" s="137">
        <f t="shared" si="150"/>
        <v>24.628709534470804</v>
      </c>
      <c r="AN59" s="137">
        <f t="shared" si="150"/>
        <v>0</v>
      </c>
      <c r="AO59" s="137">
        <f t="shared" si="150"/>
        <v>0</v>
      </c>
      <c r="AP59" s="137">
        <f t="shared" si="150"/>
        <v>0</v>
      </c>
      <c r="AQ59" s="138">
        <f>STDEVA(Z17:Z19)</f>
        <v>3.5259740066705971</v>
      </c>
      <c r="AR59" s="137">
        <f t="shared" ref="AR59:AV59" si="151">STDEVA(AA17:AA19)</f>
        <v>0</v>
      </c>
      <c r="AS59" s="137">
        <f t="shared" si="151"/>
        <v>3.178308108719937</v>
      </c>
      <c r="AT59" s="137">
        <f t="shared" si="151"/>
        <v>0</v>
      </c>
      <c r="AU59" s="137">
        <f t="shared" si="151"/>
        <v>0</v>
      </c>
      <c r="AV59" s="137">
        <f t="shared" si="151"/>
        <v>0</v>
      </c>
      <c r="BF59" s="8"/>
      <c r="BG59" s="8"/>
      <c r="BH59" s="8">
        <v>15</v>
      </c>
      <c r="BI59" s="100">
        <f>BJ21</f>
        <v>195652.17391304154</v>
      </c>
      <c r="BO59" t="s">
        <v>232</v>
      </c>
      <c r="CA59" s="139"/>
    </row>
    <row r="60" spans="1:91" ht="17" x14ac:dyDescent="0.35">
      <c r="A60" s="8">
        <v>1</v>
      </c>
      <c r="B60" s="8">
        <v>2</v>
      </c>
      <c r="C60" s="74">
        <v>0</v>
      </c>
      <c r="D60" s="459" t="s">
        <v>2206</v>
      </c>
      <c r="E60" s="76">
        <v>394.4</v>
      </c>
      <c r="F60" s="76">
        <v>204.2</v>
      </c>
      <c r="G60" s="76">
        <v>334.4</v>
      </c>
      <c r="H60" s="76">
        <v>353</v>
      </c>
      <c r="I60" s="76">
        <v>228</v>
      </c>
      <c r="J60" s="76">
        <v>293.39999999999998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 t="s">
        <v>108</v>
      </c>
      <c r="Q60" s="77"/>
      <c r="S60" s="463" t="s">
        <v>233</v>
      </c>
      <c r="T60">
        <v>803.8</v>
      </c>
      <c r="U60">
        <v>540.4</v>
      </c>
      <c r="V60">
        <v>191.8</v>
      </c>
      <c r="W60">
        <v>92.4</v>
      </c>
      <c r="X60">
        <v>151.4</v>
      </c>
      <c r="Y60">
        <v>204</v>
      </c>
      <c r="Z60" s="104">
        <f t="shared" si="29"/>
        <v>6.5240144202814427</v>
      </c>
      <c r="AA60" s="96">
        <f t="shared" si="30"/>
        <v>11.409836065573774</v>
      </c>
      <c r="AB60" s="96">
        <f t="shared" si="31"/>
        <v>75.248419150858183</v>
      </c>
      <c r="AC60" s="96">
        <f t="shared" si="32"/>
        <v>85.469413429784552</v>
      </c>
      <c r="AD60" s="96">
        <f t="shared" si="33"/>
        <v>81.527574426549549</v>
      </c>
      <c r="AE60" s="96">
        <f t="shared" si="34"/>
        <v>80.314580719868772</v>
      </c>
      <c r="AH60" s="6"/>
      <c r="AI60" s="6"/>
      <c r="AJ60" s="8">
        <v>8</v>
      </c>
      <c r="AK60" s="137">
        <f>STDEVA(T20:T22)</f>
        <v>29.444863728670914</v>
      </c>
      <c r="AL60" s="137">
        <f t="shared" ref="AL60:AO60" si="152">STDEVA(U20:U22)</f>
        <v>0</v>
      </c>
      <c r="AM60" s="137">
        <f t="shared" si="152"/>
        <v>16.512217698823296</v>
      </c>
      <c r="AN60" s="137">
        <f t="shared" si="152"/>
        <v>0</v>
      </c>
      <c r="AO60" s="137">
        <f t="shared" si="152"/>
        <v>0</v>
      </c>
      <c r="AP60" s="137">
        <f>STDEVA(Y20:Y22)</f>
        <v>12.817175976009691</v>
      </c>
      <c r="AQ60" s="138">
        <f>STDEVA(Z20:Z22)</f>
        <v>3.4242195288604345</v>
      </c>
      <c r="AR60" s="137">
        <f t="shared" ref="AR60:AU60" si="153">STDEVA(AA20:AA22)</f>
        <v>0</v>
      </c>
      <c r="AS60" s="137">
        <f t="shared" si="153"/>
        <v>2.1308836880659903</v>
      </c>
      <c r="AT60" s="137">
        <f t="shared" si="153"/>
        <v>0</v>
      </c>
      <c r="AU60" s="137">
        <f t="shared" si="153"/>
        <v>0</v>
      </c>
      <c r="AV60" s="137">
        <f>STDEVA(AE20:AE22)</f>
        <v>1.2368209954655731</v>
      </c>
      <c r="BF60" s="8"/>
      <c r="BG60" s="8"/>
      <c r="BH60" s="8">
        <v>240</v>
      </c>
      <c r="BI60" s="100">
        <f>BJ24</f>
        <v>110463.33231052471</v>
      </c>
      <c r="BN60" s="8" t="s">
        <v>49</v>
      </c>
      <c r="BO60" s="98">
        <f t="shared" ref="BO60:BT60" si="154">CA6</f>
        <v>32.196654371368659</v>
      </c>
      <c r="BP60" s="98">
        <f t="shared" si="154"/>
        <v>446.46043707017009</v>
      </c>
      <c r="BQ60" s="98">
        <f t="shared" si="154"/>
        <v>40.70955279819632</v>
      </c>
      <c r="BR60" s="98" t="e">
        <f t="shared" si="154"/>
        <v>#DIV/0!</v>
      </c>
      <c r="BS60" s="140" t="e">
        <f t="shared" si="154"/>
        <v>#DIV/0!</v>
      </c>
      <c r="BT60" s="98">
        <f t="shared" si="154"/>
        <v>148.66288533176154</v>
      </c>
      <c r="CA60" s="139"/>
    </row>
    <row r="61" spans="1:91" ht="17" x14ac:dyDescent="0.35">
      <c r="A61" s="8">
        <v>1</v>
      </c>
      <c r="B61" s="8">
        <v>2</v>
      </c>
      <c r="C61" s="74">
        <v>0</v>
      </c>
      <c r="D61" s="459" t="s">
        <v>234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 t="s">
        <v>108</v>
      </c>
      <c r="Q61" s="77"/>
      <c r="S61" s="466" t="s">
        <v>235</v>
      </c>
      <c r="T61" s="102">
        <v>737.6</v>
      </c>
      <c r="U61" s="102">
        <v>503.4</v>
      </c>
      <c r="V61" s="102">
        <v>181.8</v>
      </c>
      <c r="W61" s="102">
        <v>79.599999999999994</v>
      </c>
      <c r="X61" s="102">
        <v>132.6</v>
      </c>
      <c r="Y61" s="105">
        <v>153.80000000000001</v>
      </c>
      <c r="Z61" s="104">
        <f t="shared" si="29"/>
        <v>14.222584021397843</v>
      </c>
      <c r="AA61" s="96">
        <f t="shared" si="30"/>
        <v>17.475409836065577</v>
      </c>
      <c r="AB61" s="96">
        <f t="shared" si="31"/>
        <v>76.538908246225319</v>
      </c>
      <c r="AC61" s="96">
        <f t="shared" si="32"/>
        <v>87.482308539078474</v>
      </c>
      <c r="AD61" s="96">
        <f t="shared" si="33"/>
        <v>83.821376281112734</v>
      </c>
      <c r="AE61" s="96">
        <f t="shared" si="34"/>
        <v>85.158737817234396</v>
      </c>
      <c r="AH61" s="106"/>
      <c r="AI61" s="106"/>
      <c r="AJ61" s="106">
        <v>24</v>
      </c>
      <c r="AK61" s="129">
        <f>STDEVA(T23:T25)</f>
        <v>13.279056191361391</v>
      </c>
      <c r="AL61" s="129">
        <f t="shared" ref="AL61:AP61" si="155">STDEVA(U23:U25)</f>
        <v>0</v>
      </c>
      <c r="AM61" s="129">
        <f t="shared" si="155"/>
        <v>0</v>
      </c>
      <c r="AN61" s="129">
        <f t="shared" si="155"/>
        <v>0</v>
      </c>
      <c r="AO61" s="129">
        <f t="shared" si="155"/>
        <v>0</v>
      </c>
      <c r="AP61" s="129">
        <f t="shared" si="155"/>
        <v>0</v>
      </c>
      <c r="AQ61" s="141">
        <f>STDEVA(Z23:Z25)</f>
        <v>1.5442558659566681</v>
      </c>
      <c r="AR61" s="129">
        <f t="shared" ref="AR61:AV61" si="156">STDEVA(AA23:AA25)</f>
        <v>0</v>
      </c>
      <c r="AS61" s="129">
        <f t="shared" si="156"/>
        <v>0</v>
      </c>
      <c r="AT61" s="129">
        <f t="shared" si="156"/>
        <v>0</v>
      </c>
      <c r="AU61" s="129">
        <f t="shared" si="156"/>
        <v>0</v>
      </c>
      <c r="AV61" s="129">
        <f t="shared" si="156"/>
        <v>0</v>
      </c>
      <c r="BF61" s="8"/>
      <c r="BG61" s="8"/>
      <c r="BH61" s="8">
        <v>480</v>
      </c>
      <c r="BI61" s="100">
        <f>BJ25</f>
        <v>684410.6463878327</v>
      </c>
      <c r="BN61" s="8" t="s">
        <v>52</v>
      </c>
      <c r="BO61" s="98">
        <f t="shared" ref="BO61:BT61" si="157">CA13</f>
        <v>5.8600074932526471</v>
      </c>
      <c r="BP61" s="98">
        <f t="shared" si="157"/>
        <v>6.0965531667539965</v>
      </c>
      <c r="BQ61" s="98">
        <f t="shared" si="157"/>
        <v>8.5502801378278797</v>
      </c>
      <c r="BR61" s="98">
        <f t="shared" si="157"/>
        <v>13.382290271293366</v>
      </c>
      <c r="BS61" s="140">
        <f t="shared" si="157"/>
        <v>10.061218790035429</v>
      </c>
      <c r="BT61" s="98">
        <f t="shared" si="157"/>
        <v>7.132407349441829</v>
      </c>
      <c r="CA61" s="139"/>
    </row>
    <row r="62" spans="1:91" ht="17" x14ac:dyDescent="0.35">
      <c r="A62" s="8">
        <v>1</v>
      </c>
      <c r="B62" s="8">
        <v>1</v>
      </c>
      <c r="C62" s="74">
        <v>0</v>
      </c>
      <c r="D62" s="459" t="s">
        <v>236</v>
      </c>
      <c r="E62" s="76">
        <v>3.8</v>
      </c>
      <c r="F62" s="76">
        <v>0</v>
      </c>
      <c r="G62" s="76">
        <v>0</v>
      </c>
      <c r="H62" s="76">
        <v>0</v>
      </c>
      <c r="I62" s="76">
        <v>1</v>
      </c>
      <c r="J62" s="76">
        <v>8.1999999999999993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 t="s">
        <v>108</v>
      </c>
      <c r="Q62" s="77"/>
      <c r="S62" s="463" t="s">
        <v>237</v>
      </c>
      <c r="T62">
        <v>707.4</v>
      </c>
      <c r="U62">
        <v>583.4</v>
      </c>
      <c r="V62">
        <v>954</v>
      </c>
      <c r="W62">
        <v>668.8</v>
      </c>
      <c r="X62">
        <v>761</v>
      </c>
      <c r="Y62">
        <v>913.6</v>
      </c>
      <c r="Z62" s="104">
        <f t="shared" si="29"/>
        <v>17.734620304686601</v>
      </c>
      <c r="AA62" s="96">
        <f t="shared" si="30"/>
        <v>4.3606557377049215</v>
      </c>
      <c r="AB62" s="96">
        <f t="shared" si="31"/>
        <v>-23.112659698025535</v>
      </c>
      <c r="AC62" s="96">
        <f t="shared" si="32"/>
        <v>-5.1737694606070104</v>
      </c>
      <c r="AD62" s="96">
        <f t="shared" si="33"/>
        <v>7.1498291849682802</v>
      </c>
      <c r="AE62" s="96">
        <f t="shared" si="34"/>
        <v>11.840200714078929</v>
      </c>
      <c r="AH62" s="6" t="s">
        <v>52</v>
      </c>
      <c r="AI62" s="6" t="s">
        <v>48</v>
      </c>
      <c r="AJ62" s="8">
        <v>0</v>
      </c>
      <c r="AK62" s="137">
        <f>AK55</f>
        <v>44.830569927227096</v>
      </c>
      <c r="AL62" s="137">
        <f t="shared" ref="AL62:AV62" si="158">AL55</f>
        <v>20.647518010647218</v>
      </c>
      <c r="AM62" s="137">
        <f t="shared" si="158"/>
        <v>10.323759005323609</v>
      </c>
      <c r="AN62" s="137">
        <f t="shared" si="158"/>
        <v>16.263455967290593</v>
      </c>
      <c r="AO62" s="137">
        <f t="shared" si="158"/>
        <v>32.526911934581186</v>
      </c>
      <c r="AP62" s="137">
        <f t="shared" si="158"/>
        <v>49.356053326821069</v>
      </c>
      <c r="AQ62" s="138" t="e">
        <f t="shared" si="158"/>
        <v>#DIV/0!</v>
      </c>
      <c r="AR62" s="137" t="e">
        <f t="shared" si="158"/>
        <v>#DIV/0!</v>
      </c>
      <c r="AS62" s="137" t="e">
        <f t="shared" si="158"/>
        <v>#DIV/0!</v>
      </c>
      <c r="AT62" s="137" t="e">
        <f t="shared" si="158"/>
        <v>#DIV/0!</v>
      </c>
      <c r="AU62" s="137" t="e">
        <f t="shared" si="158"/>
        <v>#DIV/0!</v>
      </c>
      <c r="AV62" s="137" t="e">
        <f t="shared" si="158"/>
        <v>#DIV/0!</v>
      </c>
      <c r="BF62" s="106"/>
      <c r="BG62" s="106"/>
      <c r="BH62" s="106">
        <f>24*60</f>
        <v>1440</v>
      </c>
      <c r="BI62" s="113">
        <f>BJ26</f>
        <v>1442885.7715430858</v>
      </c>
      <c r="BN62" s="6" t="s">
        <v>54</v>
      </c>
      <c r="BO62" s="98">
        <f t="shared" ref="BO62:BT62" si="159">CA20</f>
        <v>1.1813524272811455</v>
      </c>
      <c r="BP62" s="98">
        <f t="shared" si="159"/>
        <v>9.3388307278417582</v>
      </c>
      <c r="BQ62" s="98">
        <f t="shared" si="159"/>
        <v>3.4531872829030745</v>
      </c>
      <c r="BR62" s="98">
        <f t="shared" si="159"/>
        <v>7.3469804403680845</v>
      </c>
      <c r="BS62" s="140">
        <f t="shared" si="159"/>
        <v>4.261774750703192</v>
      </c>
      <c r="BT62" s="98">
        <f t="shared" si="159"/>
        <v>2.6093971390795012</v>
      </c>
      <c r="CA62" s="139"/>
    </row>
    <row r="63" spans="1:91" ht="17" x14ac:dyDescent="0.35">
      <c r="A63" s="8">
        <v>1</v>
      </c>
      <c r="B63" s="8">
        <v>1</v>
      </c>
      <c r="C63" s="74">
        <v>0</v>
      </c>
      <c r="D63" s="459" t="s">
        <v>238</v>
      </c>
      <c r="E63" s="76">
        <v>209.7</v>
      </c>
      <c r="F63" s="76">
        <v>214.1</v>
      </c>
      <c r="G63" s="76">
        <v>386.4</v>
      </c>
      <c r="H63" s="76">
        <v>297.7</v>
      </c>
      <c r="I63" s="76">
        <v>197.7</v>
      </c>
      <c r="J63" s="76">
        <v>249.7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 t="s">
        <v>194</v>
      </c>
      <c r="Q63" s="77"/>
      <c r="S63" s="463" t="s">
        <v>239</v>
      </c>
      <c r="T63">
        <v>686.2</v>
      </c>
      <c r="U63">
        <v>496.8</v>
      </c>
      <c r="V63">
        <v>596.20000000000005</v>
      </c>
      <c r="W63">
        <v>536.79999999999995</v>
      </c>
      <c r="X63">
        <v>697.2</v>
      </c>
      <c r="Y63">
        <v>861.4</v>
      </c>
      <c r="Z63" s="104">
        <f t="shared" si="29"/>
        <v>20.200023258518435</v>
      </c>
      <c r="AA63" s="96">
        <f t="shared" si="30"/>
        <v>18.557377049180328</v>
      </c>
      <c r="AB63" s="96">
        <f t="shared" si="31"/>
        <v>23.06104013421087</v>
      </c>
      <c r="AC63" s="96">
        <f t="shared" si="32"/>
        <v>15.584211353986479</v>
      </c>
      <c r="AD63" s="96">
        <f t="shared" si="33"/>
        <v>14.934114202049779</v>
      </c>
      <c r="AE63" s="96">
        <f t="shared" si="34"/>
        <v>16.877352118112515</v>
      </c>
      <c r="AH63" s="6"/>
      <c r="AI63" s="6"/>
      <c r="AJ63" s="8">
        <f>15/60</f>
        <v>0.25</v>
      </c>
      <c r="AK63" s="137">
        <f>STDEVA(T26:T28)</f>
        <v>145.08291882000867</v>
      </c>
      <c r="AL63" s="137">
        <f t="shared" ref="AL63:AV63" si="160">STDEVA(U26:U28)</f>
        <v>44.04921490030592</v>
      </c>
      <c r="AM63" s="137">
        <f t="shared" si="160"/>
        <v>43.983784890949671</v>
      </c>
      <c r="AN63" s="137">
        <f t="shared" si="160"/>
        <v>22.81607620370632</v>
      </c>
      <c r="AO63" s="137">
        <f t="shared" si="160"/>
        <v>34.91494426937173</v>
      </c>
      <c r="AP63" s="137">
        <f t="shared" si="160"/>
        <v>32.616560211033892</v>
      </c>
      <c r="AQ63" s="138">
        <f t="shared" si="160"/>
        <v>16.872068707990351</v>
      </c>
      <c r="AR63" s="137">
        <f t="shared" si="160"/>
        <v>7.2211827705419367</v>
      </c>
      <c r="AS63" s="137">
        <f t="shared" si="160"/>
        <v>5.6760594774744701</v>
      </c>
      <c r="AT63" s="137">
        <f t="shared" si="160"/>
        <v>3.5879975159154425</v>
      </c>
      <c r="AU63" s="137">
        <f t="shared" si="160"/>
        <v>4.2599980806944542</v>
      </c>
      <c r="AV63" s="137">
        <f t="shared" si="160"/>
        <v>3.1474052119110181</v>
      </c>
      <c r="BF63" s="8" t="s">
        <v>58</v>
      </c>
      <c r="BG63" s="8" t="s">
        <v>61</v>
      </c>
      <c r="BH63" s="8">
        <f>0*60</f>
        <v>0</v>
      </c>
      <c r="BI63" s="100" t="e">
        <f>BK27</f>
        <v>#DIV/0!</v>
      </c>
      <c r="BN63" s="6" t="s">
        <v>58</v>
      </c>
      <c r="BO63" s="98">
        <f t="shared" ref="BO63:BT63" si="161">CA27</f>
        <v>0.30270501292301194</v>
      </c>
      <c r="BP63" s="98">
        <f t="shared" si="161"/>
        <v>5.8176692122315337E-3</v>
      </c>
      <c r="BQ63" s="142">
        <f t="shared" si="161"/>
        <v>1.1175762126412958</v>
      </c>
      <c r="BR63" s="98">
        <f t="shared" si="161"/>
        <v>0.7521680173504578</v>
      </c>
      <c r="BS63" s="140">
        <f t="shared" si="161"/>
        <v>0.22435281922830844</v>
      </c>
      <c r="BT63" s="98">
        <f t="shared" si="161"/>
        <v>0.29839847301842415</v>
      </c>
      <c r="CA63" s="139"/>
    </row>
    <row r="64" spans="1:91" ht="17" x14ac:dyDescent="0.35">
      <c r="A64" s="8">
        <v>1</v>
      </c>
      <c r="B64" s="8">
        <v>2</v>
      </c>
      <c r="C64" s="74">
        <v>0</v>
      </c>
      <c r="D64" s="459" t="s">
        <v>240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 t="s">
        <v>108</v>
      </c>
      <c r="Q64" s="77"/>
      <c r="S64" s="466" t="s">
        <v>241</v>
      </c>
      <c r="T64" s="102">
        <v>747.4</v>
      </c>
      <c r="U64" s="102">
        <v>720</v>
      </c>
      <c r="V64" s="102">
        <v>763.6</v>
      </c>
      <c r="W64" s="102">
        <v>709.8</v>
      </c>
      <c r="X64" s="102">
        <v>792.4</v>
      </c>
      <c r="Y64" s="105">
        <v>1011.6</v>
      </c>
      <c r="Z64" s="104">
        <f t="shared" si="29"/>
        <v>13.082916618211431</v>
      </c>
      <c r="AA64" s="96">
        <f t="shared" si="30"/>
        <v>-18.032786885245901</v>
      </c>
      <c r="AB64" s="96">
        <f t="shared" si="31"/>
        <v>1.4582526777648814</v>
      </c>
      <c r="AC64" s="96">
        <f t="shared" si="32"/>
        <v>-11.62132410756408</v>
      </c>
      <c r="AD64" s="96">
        <f t="shared" si="33"/>
        <v>3.3186920448999571</v>
      </c>
      <c r="AE64" s="96">
        <f t="shared" si="34"/>
        <v>2.3834796873492166</v>
      </c>
      <c r="AH64" s="6"/>
      <c r="AI64" s="6"/>
      <c r="AJ64" s="8">
        <f>30/60</f>
        <v>0.5</v>
      </c>
      <c r="AK64" s="137">
        <f>STDEVA(T29:T31)</f>
        <v>94.826227033101489</v>
      </c>
      <c r="AL64" s="137">
        <f t="shared" ref="AL64:AV64" si="162">STDEVA(U29:U31)</f>
        <v>30.04995840263344</v>
      </c>
      <c r="AM64" s="137">
        <f t="shared" si="162"/>
        <v>8.547124272720815</v>
      </c>
      <c r="AN64" s="137">
        <f t="shared" si="162"/>
        <v>8.3354663936698863</v>
      </c>
      <c r="AO64" s="137">
        <f t="shared" si="162"/>
        <v>45.193067314946994</v>
      </c>
      <c r="AP64" s="137">
        <f t="shared" si="162"/>
        <v>45.058776429607789</v>
      </c>
      <c r="AQ64" s="138">
        <f t="shared" si="162"/>
        <v>11.027587746610239</v>
      </c>
      <c r="AR64" s="137">
        <f t="shared" si="162"/>
        <v>4.9262226889563001</v>
      </c>
      <c r="AS64" s="137">
        <f t="shared" si="162"/>
        <v>1.1029970670694103</v>
      </c>
      <c r="AT64" s="137">
        <f t="shared" si="162"/>
        <v>1.3108140263673407</v>
      </c>
      <c r="AU64" s="137">
        <f t="shared" si="162"/>
        <v>5.5140394478949606</v>
      </c>
      <c r="AV64" s="137">
        <f t="shared" si="162"/>
        <v>4.3480436581691944</v>
      </c>
      <c r="BF64" s="8"/>
      <c r="BG64" s="8"/>
      <c r="BH64" s="8">
        <v>15</v>
      </c>
      <c r="BI64" s="100">
        <f>BK28</f>
        <v>412844.03669724858</v>
      </c>
      <c r="BN64" s="6" t="s">
        <v>56</v>
      </c>
      <c r="BO64" s="98">
        <f t="shared" ref="BO64:BT64" si="163">CA34</f>
        <v>6.7813487764170652</v>
      </c>
      <c r="BP64" s="98">
        <f t="shared" si="163"/>
        <v>16.985368275743447</v>
      </c>
      <c r="BQ64" s="98">
        <f t="shared" si="163"/>
        <v>16.506688399716968</v>
      </c>
      <c r="BR64" s="98">
        <f t="shared" si="163"/>
        <v>34.326260905065709</v>
      </c>
      <c r="BS64" s="140">
        <f t="shared" si="163"/>
        <v>21.300206032266846</v>
      </c>
      <c r="BT64" s="98">
        <f t="shared" si="163"/>
        <v>13.561199024328275</v>
      </c>
      <c r="CA64" s="139"/>
    </row>
    <row r="65" spans="1:84" ht="17" x14ac:dyDescent="0.35">
      <c r="A65" s="8">
        <v>1</v>
      </c>
      <c r="B65" s="8">
        <v>2</v>
      </c>
      <c r="C65" s="74">
        <v>0</v>
      </c>
      <c r="D65" s="459" t="s">
        <v>2207</v>
      </c>
      <c r="E65" s="76">
        <v>106.8</v>
      </c>
      <c r="F65" s="76">
        <v>18.2</v>
      </c>
      <c r="G65" s="76">
        <v>16</v>
      </c>
      <c r="H65" s="76">
        <v>10</v>
      </c>
      <c r="I65" s="76">
        <v>9</v>
      </c>
      <c r="J65" s="76">
        <v>11.2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 t="s">
        <v>160</v>
      </c>
      <c r="Q65" s="77"/>
      <c r="S65" s="463" t="s">
        <v>242</v>
      </c>
      <c r="T65">
        <v>746</v>
      </c>
      <c r="U65">
        <v>613.79999999999995</v>
      </c>
      <c r="V65">
        <v>740.2</v>
      </c>
      <c r="W65">
        <v>603.6</v>
      </c>
      <c r="X65">
        <v>731.6</v>
      </c>
      <c r="Y65">
        <v>967.6</v>
      </c>
      <c r="Z65" s="104">
        <f t="shared" si="29"/>
        <v>13.245726247238061</v>
      </c>
      <c r="AA65" s="96">
        <f t="shared" si="30"/>
        <v>-0.62295081967212373</v>
      </c>
      <c r="AB65" s="96">
        <f t="shared" si="31"/>
        <v>4.4779971609239952</v>
      </c>
      <c r="AC65" s="96">
        <f t="shared" si="32"/>
        <v>5.0794150023588545</v>
      </c>
      <c r="AD65" s="96">
        <f t="shared" si="33"/>
        <v>10.736944851146902</v>
      </c>
      <c r="AE65" s="96">
        <f t="shared" si="34"/>
        <v>6.6293544340441892</v>
      </c>
      <c r="AH65" s="6"/>
      <c r="AI65" s="6"/>
      <c r="AJ65" s="8">
        <v>1</v>
      </c>
      <c r="AK65" s="137">
        <f>STDEVA(T32:T34)</f>
        <v>16.747935196116931</v>
      </c>
      <c r="AL65" s="137">
        <f t="shared" ref="AL65:AV65" si="164">STDEVA(U32:U34)</f>
        <v>17.786886555362472</v>
      </c>
      <c r="AM65" s="137">
        <f t="shared" si="164"/>
        <v>30.153164565818514</v>
      </c>
      <c r="AN65" s="137">
        <f t="shared" si="164"/>
        <v>17.8572114284398</v>
      </c>
      <c r="AO65" s="137">
        <f t="shared" si="164"/>
        <v>38.474060525675398</v>
      </c>
      <c r="AP65" s="137">
        <f t="shared" si="164"/>
        <v>52.18313903934866</v>
      </c>
      <c r="AQ65" s="137">
        <f t="shared" si="164"/>
        <v>1.9476607973156099</v>
      </c>
      <c r="AR65" s="137">
        <f t="shared" si="164"/>
        <v>2.9158830418626991</v>
      </c>
      <c r="AS65" s="137">
        <f t="shared" si="164"/>
        <v>3.8912330062999669</v>
      </c>
      <c r="AT65" s="137">
        <f t="shared" si="164"/>
        <v>2.8081791835885794</v>
      </c>
      <c r="AU65" s="137">
        <f t="shared" si="164"/>
        <v>4.694248477998463</v>
      </c>
      <c r="AV65" s="137">
        <f t="shared" si="164"/>
        <v>5.0355243693282565</v>
      </c>
      <c r="BF65" s="8"/>
      <c r="BG65" s="8"/>
      <c r="BH65" s="8">
        <v>60</v>
      </c>
      <c r="BI65" s="100">
        <f>BK30</f>
        <v>86998.550024166223</v>
      </c>
      <c r="BN65" s="6" t="s">
        <v>681</v>
      </c>
      <c r="BO65" s="98">
        <f t="shared" ref="BO65:BT65" si="165">CA41</f>
        <v>0.23032035343831486</v>
      </c>
      <c r="BP65" s="98">
        <f t="shared" si="165"/>
        <v>0.31535465754038394</v>
      </c>
      <c r="BQ65" s="98">
        <f t="shared" si="165"/>
        <v>1.6337422089040576</v>
      </c>
      <c r="BR65" s="98">
        <f t="shared" si="165"/>
        <v>2.1385137175283875</v>
      </c>
      <c r="BS65" s="140">
        <f t="shared" si="165"/>
        <v>1.3058555626260249</v>
      </c>
      <c r="BT65" s="98">
        <f t="shared" si="165"/>
        <v>0.90396578342674161</v>
      </c>
      <c r="CA65" s="139"/>
    </row>
    <row r="66" spans="1:84" ht="17" x14ac:dyDescent="0.35">
      <c r="A66" s="8">
        <v>1</v>
      </c>
      <c r="B66" s="8">
        <v>2</v>
      </c>
      <c r="C66" s="74">
        <v>0</v>
      </c>
      <c r="D66" s="459" t="s">
        <v>2208</v>
      </c>
      <c r="E66" s="76">
        <v>236.2</v>
      </c>
      <c r="F66" s="76">
        <v>14.4</v>
      </c>
      <c r="G66" s="76">
        <v>21.6</v>
      </c>
      <c r="H66" s="76">
        <v>11.4</v>
      </c>
      <c r="I66" s="76">
        <v>12</v>
      </c>
      <c r="J66" s="76">
        <v>27.6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 t="s">
        <v>243</v>
      </c>
      <c r="Q66" s="77"/>
      <c r="S66" s="463" t="s">
        <v>244</v>
      </c>
      <c r="T66">
        <v>847.2</v>
      </c>
      <c r="U66">
        <v>603.4</v>
      </c>
      <c r="V66">
        <v>871</v>
      </c>
      <c r="W66">
        <v>617</v>
      </c>
      <c r="X66">
        <v>760.2</v>
      </c>
      <c r="Y66">
        <v>894.6</v>
      </c>
      <c r="Z66" s="104">
        <f t="shared" si="29"/>
        <v>1.4769159204558722</v>
      </c>
      <c r="AA66" s="96">
        <f t="shared" si="30"/>
        <v>1.0819672131147577</v>
      </c>
      <c r="AB66" s="96">
        <f t="shared" si="31"/>
        <v>-12.401600206478241</v>
      </c>
      <c r="AC66" s="96">
        <f t="shared" si="32"/>
        <v>2.9721654348167914</v>
      </c>
      <c r="AD66" s="96">
        <f t="shared" si="33"/>
        <v>7.2474377745241556</v>
      </c>
      <c r="AE66" s="96">
        <f t="shared" si="34"/>
        <v>13.673646627424485</v>
      </c>
      <c r="AH66" s="6"/>
      <c r="AI66" s="6"/>
      <c r="AJ66" s="6">
        <v>4</v>
      </c>
      <c r="AK66" s="137">
        <f t="shared" ref="AK66:AV66" si="166">STDEVA(T35:T37)</f>
        <v>60.96129919875419</v>
      </c>
      <c r="AL66" s="137">
        <f t="shared" si="166"/>
        <v>13.56515143053454</v>
      </c>
      <c r="AM66" s="137">
        <f t="shared" si="166"/>
        <v>19.637039831230503</v>
      </c>
      <c r="AN66" s="137">
        <f t="shared" si="166"/>
        <v>0</v>
      </c>
      <c r="AO66" s="137">
        <f t="shared" si="166"/>
        <v>23.16405261031267</v>
      </c>
      <c r="AP66" s="137">
        <f t="shared" si="166"/>
        <v>14.316889792595784</v>
      </c>
      <c r="AQ66" s="138">
        <f t="shared" si="166"/>
        <v>7.0893475053790036</v>
      </c>
      <c r="AR66" s="137">
        <f t="shared" si="166"/>
        <v>2.223795316481068</v>
      </c>
      <c r="AS66" s="137">
        <f t="shared" si="166"/>
        <v>2.5341385767493203</v>
      </c>
      <c r="AT66" s="137">
        <f t="shared" si="166"/>
        <v>0</v>
      </c>
      <c r="AU66" s="137">
        <f t="shared" si="166"/>
        <v>2.8262631296135514</v>
      </c>
      <c r="AV66" s="137">
        <f t="shared" si="166"/>
        <v>1.3815391095817677</v>
      </c>
      <c r="BF66" s="8"/>
      <c r="BG66" s="8"/>
      <c r="BH66" s="8">
        <v>240</v>
      </c>
      <c r="BI66" s="100">
        <f>BK31</f>
        <v>44893.378226711553</v>
      </c>
      <c r="BN66" s="54"/>
      <c r="CA66" s="139"/>
      <c r="CB66" s="139"/>
      <c r="CC66" s="139"/>
      <c r="CD66" s="139"/>
      <c r="CE66" s="139"/>
      <c r="CF66" s="139"/>
    </row>
    <row r="67" spans="1:84" ht="17" x14ac:dyDescent="0.35">
      <c r="A67" s="8">
        <v>1</v>
      </c>
      <c r="B67" s="8">
        <v>2</v>
      </c>
      <c r="C67" s="74">
        <v>0</v>
      </c>
      <c r="D67" s="459" t="s">
        <v>2209</v>
      </c>
      <c r="E67" s="76">
        <v>116.4</v>
      </c>
      <c r="F67" s="76">
        <v>14</v>
      </c>
      <c r="G67" s="76">
        <v>14.8</v>
      </c>
      <c r="H67" s="76">
        <v>17.2</v>
      </c>
      <c r="I67" s="76">
        <v>7.2</v>
      </c>
      <c r="J67" s="76">
        <v>11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 t="s">
        <v>160</v>
      </c>
      <c r="Q67" s="77"/>
      <c r="S67" s="466" t="s">
        <v>245</v>
      </c>
      <c r="T67" s="102">
        <v>881.6</v>
      </c>
      <c r="U67" s="102">
        <v>590.4</v>
      </c>
      <c r="V67" s="102">
        <v>796</v>
      </c>
      <c r="W67" s="102">
        <v>634</v>
      </c>
      <c r="X67" s="102">
        <v>872</v>
      </c>
      <c r="Y67" s="105">
        <v>1051.2</v>
      </c>
      <c r="Z67" s="104">
        <f t="shared" si="29"/>
        <v>-2.5235492499127723</v>
      </c>
      <c r="AA67" s="96">
        <f t="shared" si="30"/>
        <v>3.2131147540983647</v>
      </c>
      <c r="AB67" s="96">
        <f t="shared" si="31"/>
        <v>-2.7229319912246619</v>
      </c>
      <c r="AC67" s="96">
        <f t="shared" si="32"/>
        <v>0.29878911778581185</v>
      </c>
      <c r="AD67" s="96">
        <f t="shared" si="33"/>
        <v>-6.3933626159101973</v>
      </c>
      <c r="AE67" s="96">
        <f t="shared" si="34"/>
        <v>-1.4378075846762608</v>
      </c>
      <c r="AH67" s="6"/>
      <c r="AI67" s="6"/>
      <c r="AJ67" s="6">
        <v>8</v>
      </c>
      <c r="AK67" s="137">
        <f t="shared" ref="AK67:AV67" si="167">STDEVA(T38:T40)</f>
        <v>38.531199479555973</v>
      </c>
      <c r="AL67" s="137">
        <f t="shared" si="167"/>
        <v>19.200347219082598</v>
      </c>
      <c r="AM67" s="137">
        <f t="shared" si="167"/>
        <v>14.604109010822949</v>
      </c>
      <c r="AN67" s="137">
        <f t="shared" si="167"/>
        <v>5.9732738092272291</v>
      </c>
      <c r="AO67" s="137">
        <f t="shared" si="167"/>
        <v>18.376434184393187</v>
      </c>
      <c r="AP67" s="137">
        <f t="shared" si="167"/>
        <v>31.413585171599546</v>
      </c>
      <c r="AQ67" s="138">
        <f t="shared" si="167"/>
        <v>4.4808930665840361</v>
      </c>
      <c r="AR67" s="137">
        <f t="shared" si="167"/>
        <v>3.1475979047676375</v>
      </c>
      <c r="AS67" s="137">
        <f t="shared" si="167"/>
        <v>1.8846443426020083</v>
      </c>
      <c r="AT67" s="137">
        <f t="shared" si="167"/>
        <v>0.93934169039584803</v>
      </c>
      <c r="AU67" s="137">
        <f t="shared" si="167"/>
        <v>2.2421222772563647</v>
      </c>
      <c r="AV67" s="137">
        <f t="shared" si="167"/>
        <v>3.0313215450737672</v>
      </c>
      <c r="BF67" s="8"/>
      <c r="BG67" s="8"/>
      <c r="BH67" s="8">
        <v>480</v>
      </c>
      <c r="BI67" s="100">
        <f>BK32</f>
        <v>74001.747263477038</v>
      </c>
      <c r="BN67" s="143"/>
      <c r="CA67" s="139"/>
      <c r="CB67" s="139"/>
      <c r="CC67" s="139"/>
      <c r="CD67" s="139"/>
      <c r="CE67" s="139"/>
      <c r="CF67" s="139"/>
    </row>
    <row r="68" spans="1:84" ht="17" x14ac:dyDescent="0.35">
      <c r="A68" s="8">
        <v>1</v>
      </c>
      <c r="B68" s="8">
        <v>2</v>
      </c>
      <c r="C68" s="74">
        <v>0</v>
      </c>
      <c r="D68" s="459" t="s">
        <v>2210</v>
      </c>
      <c r="E68" s="76">
        <v>37.6</v>
      </c>
      <c r="F68" s="76">
        <v>9.1999999999999993</v>
      </c>
      <c r="G68" s="76">
        <v>0</v>
      </c>
      <c r="H68" s="76">
        <v>0</v>
      </c>
      <c r="I68" s="76">
        <v>3.2</v>
      </c>
      <c r="J68" s="76">
        <v>9.1999999999999993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 t="s">
        <v>160</v>
      </c>
      <c r="Q68" s="77"/>
      <c r="S68" s="463" t="s">
        <v>246</v>
      </c>
      <c r="T68">
        <v>662.6</v>
      </c>
      <c r="U68">
        <v>563</v>
      </c>
      <c r="V68">
        <v>722.4</v>
      </c>
      <c r="W68">
        <v>583.4</v>
      </c>
      <c r="X68">
        <v>624</v>
      </c>
      <c r="Y68">
        <v>793.4</v>
      </c>
      <c r="Z68" s="104">
        <f t="shared" si="29"/>
        <v>22.944528433538789</v>
      </c>
      <c r="AA68" s="96">
        <f t="shared" si="30"/>
        <v>7.7049180327868854</v>
      </c>
      <c r="AB68" s="96">
        <f t="shared" si="31"/>
        <v>6.7750677506775201</v>
      </c>
      <c r="AC68" s="96">
        <f t="shared" si="32"/>
        <v>8.2560150967133197</v>
      </c>
      <c r="AD68" s="96">
        <f t="shared" si="33"/>
        <v>23.865300146412888</v>
      </c>
      <c r="AE68" s="96">
        <f t="shared" si="34"/>
        <v>23.439158544822927</v>
      </c>
      <c r="AH68" s="106"/>
      <c r="AI68" s="106"/>
      <c r="AJ68" s="106">
        <v>24</v>
      </c>
      <c r="AK68" s="129">
        <f t="shared" ref="AK68:AV68" si="168">STDEVA(T41:T43)</f>
        <v>93.776827272697403</v>
      </c>
      <c r="AL68" s="129">
        <f t="shared" si="168"/>
        <v>5.0846173241782244</v>
      </c>
      <c r="AM68" s="129">
        <f t="shared" si="168"/>
        <v>10.665833300778759</v>
      </c>
      <c r="AN68" s="129">
        <f t="shared" si="168"/>
        <v>0</v>
      </c>
      <c r="AO68" s="129">
        <f t="shared" si="168"/>
        <v>5.8320951066776248</v>
      </c>
      <c r="AP68" s="129">
        <f t="shared" si="168"/>
        <v>6.5186910751571396</v>
      </c>
      <c r="AQ68" s="141">
        <f t="shared" si="168"/>
        <v>10.905550328258814</v>
      </c>
      <c r="AR68" s="129">
        <f t="shared" si="168"/>
        <v>0.83354382363577473</v>
      </c>
      <c r="AS68" s="129">
        <f t="shared" si="168"/>
        <v>1.3764141567658632</v>
      </c>
      <c r="AT68" s="129">
        <f t="shared" si="168"/>
        <v>0</v>
      </c>
      <c r="AU68" s="129">
        <f t="shared" si="168"/>
        <v>0.7115782218982003</v>
      </c>
      <c r="AV68" s="129">
        <f t="shared" si="168"/>
        <v>0.62903513221625817</v>
      </c>
      <c r="BF68" s="106"/>
      <c r="BG68" s="106"/>
      <c r="BH68" s="106">
        <f>24*60</f>
        <v>1440</v>
      </c>
      <c r="BI68" s="113">
        <f>BK33</f>
        <v>195607.87865066784</v>
      </c>
      <c r="BN68" s="54"/>
      <c r="CA68" s="139"/>
      <c r="CB68" s="139"/>
      <c r="CC68" s="139"/>
      <c r="CD68" s="139"/>
      <c r="CE68" s="139"/>
      <c r="CF68" s="139"/>
    </row>
    <row r="69" spans="1:84" ht="17" x14ac:dyDescent="0.35">
      <c r="A69" s="8">
        <v>1</v>
      </c>
      <c r="B69" s="8">
        <v>2</v>
      </c>
      <c r="C69" s="74">
        <v>0</v>
      </c>
      <c r="D69" s="459" t="s">
        <v>2211</v>
      </c>
      <c r="E69" s="76">
        <v>53</v>
      </c>
      <c r="F69" s="76">
        <v>0</v>
      </c>
      <c r="G69" s="76">
        <v>0</v>
      </c>
      <c r="H69" s="76">
        <v>0</v>
      </c>
      <c r="I69" s="76">
        <v>2.4</v>
      </c>
      <c r="J69" s="76">
        <v>15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 t="s">
        <v>160</v>
      </c>
      <c r="Q69" s="77"/>
      <c r="S69" s="463" t="s">
        <v>247</v>
      </c>
      <c r="T69">
        <v>647.20000000000005</v>
      </c>
      <c r="U69">
        <v>562.79999999999995</v>
      </c>
      <c r="V69">
        <v>689.4</v>
      </c>
      <c r="W69">
        <v>551.79999999999995</v>
      </c>
      <c r="X69">
        <v>692.4</v>
      </c>
      <c r="Y69">
        <v>840.4</v>
      </c>
      <c r="Z69" s="104">
        <f t="shared" si="29"/>
        <v>24.735434352831728</v>
      </c>
      <c r="AA69" s="96">
        <f t="shared" si="30"/>
        <v>7.7377049180327955</v>
      </c>
      <c r="AB69" s="96">
        <f t="shared" si="31"/>
        <v>11.033681765389096</v>
      </c>
      <c r="AC69" s="96">
        <f t="shared" si="32"/>
        <v>13.225349897782673</v>
      </c>
      <c r="AD69" s="96">
        <f t="shared" si="33"/>
        <v>15.519765739385072</v>
      </c>
      <c r="AE69" s="96">
        <f t="shared" si="34"/>
        <v>18.903792338126024</v>
      </c>
      <c r="AH69" s="6" t="s">
        <v>54</v>
      </c>
      <c r="AI69" s="6" t="s">
        <v>48</v>
      </c>
      <c r="AJ69" s="6">
        <v>0</v>
      </c>
      <c r="AK69" s="137">
        <f>AK55</f>
        <v>44.830569927227096</v>
      </c>
      <c r="AL69" s="137">
        <f t="shared" ref="AL69:AV69" si="169">AL55</f>
        <v>20.647518010647218</v>
      </c>
      <c r="AM69" s="137">
        <f t="shared" si="169"/>
        <v>10.323759005323609</v>
      </c>
      <c r="AN69" s="137">
        <f t="shared" si="169"/>
        <v>16.263455967290593</v>
      </c>
      <c r="AO69" s="137">
        <f t="shared" si="169"/>
        <v>32.526911934581186</v>
      </c>
      <c r="AP69" s="137">
        <f t="shared" si="169"/>
        <v>49.356053326821069</v>
      </c>
      <c r="AQ69" s="138" t="e">
        <f t="shared" si="169"/>
        <v>#DIV/0!</v>
      </c>
      <c r="AR69" s="137" t="e">
        <f t="shared" si="169"/>
        <v>#DIV/0!</v>
      </c>
      <c r="AS69" s="137" t="e">
        <f t="shared" si="169"/>
        <v>#DIV/0!</v>
      </c>
      <c r="AT69" s="137" t="e">
        <f t="shared" si="169"/>
        <v>#DIV/0!</v>
      </c>
      <c r="AU69" s="137" t="e">
        <f t="shared" si="169"/>
        <v>#DIV/0!</v>
      </c>
      <c r="AV69" s="137" t="e">
        <f t="shared" si="169"/>
        <v>#DIV/0!</v>
      </c>
      <c r="BF69" s="8" t="s">
        <v>58</v>
      </c>
      <c r="BG69" s="8" t="s">
        <v>97</v>
      </c>
      <c r="BH69" s="8">
        <f>0*60</f>
        <v>0</v>
      </c>
      <c r="BI69" s="100" t="e">
        <f>BL27</f>
        <v>#DIV/0!</v>
      </c>
      <c r="BN69" s="54"/>
      <c r="CA69" s="139"/>
      <c r="CB69" s="139"/>
      <c r="CC69" s="139"/>
      <c r="CD69" s="139"/>
      <c r="CE69" s="139"/>
      <c r="CF69" s="139"/>
    </row>
    <row r="70" spans="1:84" ht="17" x14ac:dyDescent="0.35">
      <c r="A70" s="8">
        <v>1</v>
      </c>
      <c r="B70" s="8">
        <v>2</v>
      </c>
      <c r="C70" s="74">
        <v>0</v>
      </c>
      <c r="D70" s="459" t="s">
        <v>248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 t="s">
        <v>108</v>
      </c>
      <c r="Q70" s="77"/>
      <c r="S70" s="466" t="s">
        <v>249</v>
      </c>
      <c r="T70" s="102">
        <v>677.4</v>
      </c>
      <c r="U70" s="102">
        <v>505.8</v>
      </c>
      <c r="V70" s="102">
        <v>706</v>
      </c>
      <c r="W70" s="102">
        <v>558.6</v>
      </c>
      <c r="X70" s="102">
        <v>636.4</v>
      </c>
      <c r="Y70" s="105">
        <v>795</v>
      </c>
      <c r="Z70" s="104">
        <f t="shared" si="29"/>
        <v>21.223398069542981</v>
      </c>
      <c r="AA70" s="96">
        <f t="shared" si="30"/>
        <v>17.081967213114751</v>
      </c>
      <c r="AB70" s="96">
        <f t="shared" si="31"/>
        <v>8.8914698670796337</v>
      </c>
      <c r="AC70" s="96">
        <f t="shared" si="32"/>
        <v>12.155999370970271</v>
      </c>
      <c r="AD70" s="96">
        <f t="shared" si="33"/>
        <v>22.352367008296735</v>
      </c>
      <c r="AE70" s="96">
        <f t="shared" si="34"/>
        <v>23.284763099488561</v>
      </c>
      <c r="AH70" s="6"/>
      <c r="AI70" s="6"/>
      <c r="AJ70" s="6">
        <v>0.25</v>
      </c>
      <c r="AK70" s="137">
        <f t="shared" ref="AK70:AV70" si="170">STDEVA(T44:T46)</f>
        <v>149.19736369431357</v>
      </c>
      <c r="AL70" s="137">
        <f t="shared" si="170"/>
        <v>5.8526347343169487</v>
      </c>
      <c r="AM70" s="137">
        <f t="shared" si="170"/>
        <v>35.870321994651782</v>
      </c>
      <c r="AN70" s="137">
        <f t="shared" si="170"/>
        <v>31.293023716690175</v>
      </c>
      <c r="AO70" s="137">
        <f t="shared" si="170"/>
        <v>40.438760284327827</v>
      </c>
      <c r="AP70" s="137">
        <f t="shared" si="170"/>
        <v>61.724009375066778</v>
      </c>
      <c r="AQ70" s="138">
        <f t="shared" si="170"/>
        <v>17.350548167730413</v>
      </c>
      <c r="AR70" s="137">
        <f t="shared" si="170"/>
        <v>0.95944831710113909</v>
      </c>
      <c r="AS70" s="137">
        <f t="shared" si="170"/>
        <v>4.6290259381406296</v>
      </c>
      <c r="AT70" s="137">
        <f t="shared" si="170"/>
        <v>4.9210604995580978</v>
      </c>
      <c r="AU70" s="137">
        <f t="shared" si="170"/>
        <v>4.9339629434270167</v>
      </c>
      <c r="AV70" s="137">
        <f t="shared" si="170"/>
        <v>5.9561911970536165</v>
      </c>
      <c r="BF70" s="8"/>
      <c r="BG70" s="8"/>
      <c r="BH70" s="8">
        <v>30</v>
      </c>
      <c r="BI70" s="100">
        <f>BL29</f>
        <v>169491.52542372837</v>
      </c>
      <c r="BN70" s="54"/>
      <c r="CA70" s="139"/>
      <c r="CB70" s="139"/>
      <c r="CC70" s="139"/>
      <c r="CD70" s="139"/>
      <c r="CE70" s="139"/>
      <c r="CF70" s="139"/>
    </row>
    <row r="71" spans="1:84" ht="17" x14ac:dyDescent="0.35">
      <c r="A71" s="8">
        <v>1</v>
      </c>
      <c r="B71" s="8">
        <v>1</v>
      </c>
      <c r="C71" s="74">
        <v>0</v>
      </c>
      <c r="D71" s="459" t="s">
        <v>250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 t="s">
        <v>108</v>
      </c>
      <c r="Q71" s="77"/>
      <c r="S71" s="463" t="s">
        <v>251</v>
      </c>
      <c r="T71">
        <v>278.60000000000002</v>
      </c>
      <c r="U71">
        <v>193.6</v>
      </c>
      <c r="V71">
        <v>231.2</v>
      </c>
      <c r="W71">
        <v>213.8</v>
      </c>
      <c r="X71">
        <v>274.60000000000002</v>
      </c>
      <c r="Y71">
        <v>326.60000000000002</v>
      </c>
      <c r="Z71" s="104">
        <f t="shared" si="29"/>
        <v>67.600883823700428</v>
      </c>
      <c r="AA71" s="96">
        <f t="shared" si="30"/>
        <v>68.26229508196721</v>
      </c>
      <c r="AB71" s="96">
        <f t="shared" si="31"/>
        <v>70.163892115111622</v>
      </c>
      <c r="AC71" s="96">
        <f t="shared" si="32"/>
        <v>66.378361377575089</v>
      </c>
      <c r="AD71" s="96">
        <f t="shared" si="33"/>
        <v>66.495851634943875</v>
      </c>
      <c r="AE71" s="96">
        <f t="shared" si="34"/>
        <v>68.484029721123221</v>
      </c>
      <c r="AH71" s="6"/>
      <c r="AI71" s="6"/>
      <c r="AJ71" s="6">
        <v>0.5</v>
      </c>
      <c r="AK71" s="137">
        <f t="shared" ref="AK71:AV71" si="171">STDEVA(T47:T49)</f>
        <v>4.3312815655415484</v>
      </c>
      <c r="AL71" s="137">
        <f t="shared" si="171"/>
        <v>23.271441725857919</v>
      </c>
      <c r="AM71" s="137">
        <f t="shared" si="171"/>
        <v>13.514930015850366</v>
      </c>
      <c r="AN71" s="137">
        <f t="shared" si="171"/>
        <v>14.593605905783965</v>
      </c>
      <c r="AO71" s="137">
        <f t="shared" si="171"/>
        <v>25.461343248147781</v>
      </c>
      <c r="AP71" s="137">
        <f t="shared" si="171"/>
        <v>109.3173972125805</v>
      </c>
      <c r="AQ71" s="138">
        <f t="shared" si="171"/>
        <v>0.50369596063978928</v>
      </c>
      <c r="AR71" s="137">
        <f t="shared" si="171"/>
        <v>3.814990446861954</v>
      </c>
      <c r="AS71" s="137">
        <f t="shared" si="171"/>
        <v>1.7440869810105009</v>
      </c>
      <c r="AT71" s="137">
        <f t="shared" si="171"/>
        <v>2.2949529652121305</v>
      </c>
      <c r="AU71" s="137">
        <f t="shared" si="171"/>
        <v>3.1065572533123214</v>
      </c>
      <c r="AV71" s="137">
        <f t="shared" si="171"/>
        <v>10.548817640893697</v>
      </c>
      <c r="BF71" s="8"/>
      <c r="BG71" s="8"/>
      <c r="BH71" s="8">
        <v>60</v>
      </c>
      <c r="BI71" s="100">
        <f>BL30</f>
        <v>84151.47265077132</v>
      </c>
      <c r="BN71" s="54"/>
      <c r="CA71" s="139"/>
      <c r="CB71" s="139"/>
      <c r="CC71" s="139"/>
      <c r="CD71" s="139"/>
      <c r="CE71" s="139"/>
      <c r="CF71" s="139"/>
    </row>
    <row r="72" spans="1:84" ht="17" x14ac:dyDescent="0.35">
      <c r="A72" s="8">
        <v>1</v>
      </c>
      <c r="B72" s="8">
        <v>2</v>
      </c>
      <c r="C72" s="74">
        <v>0</v>
      </c>
      <c r="D72" s="459" t="s">
        <v>252</v>
      </c>
      <c r="E72" s="76">
        <v>7911</v>
      </c>
      <c r="F72" s="76">
        <v>7444</v>
      </c>
      <c r="G72" s="76">
        <v>8296</v>
      </c>
      <c r="H72" s="76">
        <v>8165.6</v>
      </c>
      <c r="I72" s="76">
        <v>5525.8</v>
      </c>
      <c r="J72" s="76">
        <v>7298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 t="s">
        <v>108</v>
      </c>
      <c r="Q72" s="77"/>
      <c r="S72" s="467" t="s">
        <v>253</v>
      </c>
      <c r="T72" s="144">
        <v>0</v>
      </c>
      <c r="U72" s="144">
        <v>245583.4</v>
      </c>
      <c r="V72" s="144">
        <v>3112789.8</v>
      </c>
      <c r="W72" s="144">
        <v>625221.19999999995</v>
      </c>
      <c r="X72" s="144">
        <v>212308.6</v>
      </c>
      <c r="Y72" s="144">
        <v>301233.59999999998</v>
      </c>
      <c r="Z72" s="145">
        <f t="shared" si="29"/>
        <v>100</v>
      </c>
      <c r="AA72" s="146">
        <f t="shared" si="30"/>
        <v>-40159.573770491799</v>
      </c>
      <c r="AB72" s="146">
        <f t="shared" si="31"/>
        <v>-401602.1293070073</v>
      </c>
      <c r="AC72" s="146">
        <f t="shared" si="32"/>
        <v>-98220.679352099382</v>
      </c>
      <c r="AD72" s="146">
        <f t="shared" si="33"/>
        <v>-25803.92874572962</v>
      </c>
      <c r="AE72" s="146">
        <f t="shared" si="34"/>
        <v>-28968.184888545791</v>
      </c>
      <c r="AH72" s="6"/>
      <c r="AI72" s="6"/>
      <c r="AJ72" s="6">
        <v>1</v>
      </c>
      <c r="AK72" s="137">
        <f t="shared" ref="AK72:AV72" si="172">STDEVA(T50:T52)</f>
        <v>118.23389248998535</v>
      </c>
      <c r="AL72" s="137">
        <f t="shared" si="172"/>
        <v>80.773262903017283</v>
      </c>
      <c r="AM72" s="137">
        <f t="shared" si="172"/>
        <v>51.32484778350539</v>
      </c>
      <c r="AN72" s="137">
        <f t="shared" si="172"/>
        <v>24.406829645272097</v>
      </c>
      <c r="AO72" s="137">
        <f t="shared" si="172"/>
        <v>129.43095971726882</v>
      </c>
      <c r="AP72" s="137">
        <f t="shared" si="172"/>
        <v>129.46541365682725</v>
      </c>
      <c r="AQ72" s="138">
        <f t="shared" si="172"/>
        <v>13.749725839049315</v>
      </c>
      <c r="AR72" s="137">
        <f t="shared" si="172"/>
        <v>13.241518508691412</v>
      </c>
      <c r="AS72" s="137">
        <f t="shared" si="172"/>
        <v>6.6234156385992229</v>
      </c>
      <c r="AT72" s="137">
        <f t="shared" si="172"/>
        <v>3.838155314557647</v>
      </c>
      <c r="AU72" s="137">
        <f t="shared" si="172"/>
        <v>15.791966778583316</v>
      </c>
      <c r="AV72" s="137">
        <f t="shared" si="172"/>
        <v>12.493043873089572</v>
      </c>
      <c r="BF72" s="8"/>
      <c r="BG72" s="8"/>
      <c r="BH72" s="8">
        <v>240</v>
      </c>
      <c r="BI72" s="100">
        <f>BL31</f>
        <v>56899.004267425327</v>
      </c>
      <c r="BN72" s="54"/>
      <c r="CA72" s="139"/>
    </row>
    <row r="73" spans="1:84" ht="17" x14ac:dyDescent="0.35">
      <c r="A73" s="8">
        <v>1</v>
      </c>
      <c r="B73" s="8">
        <v>2</v>
      </c>
      <c r="C73" s="74">
        <v>0</v>
      </c>
      <c r="D73" s="459" t="s">
        <v>254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 t="s">
        <v>108</v>
      </c>
      <c r="Q73" s="77"/>
      <c r="S73" s="466" t="s">
        <v>255</v>
      </c>
      <c r="T73" s="102">
        <v>267</v>
      </c>
      <c r="U73" s="102">
        <v>199.4</v>
      </c>
      <c r="V73" s="102">
        <v>249.4</v>
      </c>
      <c r="W73" s="102">
        <v>214.4</v>
      </c>
      <c r="X73" s="102">
        <v>273.60000000000002</v>
      </c>
      <c r="Y73" s="105">
        <v>344.4</v>
      </c>
      <c r="Z73" s="104">
        <f t="shared" ref="Z73:Z108" si="173">(($AK$5-T73)/$AK$5)*100</f>
        <v>68.949877892778233</v>
      </c>
      <c r="AA73" s="96">
        <f t="shared" ref="AA73:AA108" si="174">(($AL$5-U73)/$AL$5)*100</f>
        <v>67.311475409836078</v>
      </c>
      <c r="AB73" s="96">
        <f t="shared" ref="AB73:AB108" si="175">(($AM$5-V73)/$AM$5)*100</f>
        <v>67.815201961543437</v>
      </c>
      <c r="AC73" s="96">
        <f t="shared" ref="AC73:AC108" si="176">(($AN$5-W73)/$AN$5)*100</f>
        <v>66.284006919326941</v>
      </c>
      <c r="AD73" s="96">
        <f t="shared" ref="AD73:AD108" si="177">(($AO$5-X73)/$AO$5)*100</f>
        <v>66.61786237188872</v>
      </c>
      <c r="AE73" s="96">
        <f t="shared" ref="AE73:AE108" si="178">(($AP$5-Y73)/$AP$5)*100</f>
        <v>66.766380391778441</v>
      </c>
      <c r="AH73" s="6"/>
      <c r="AI73" s="6"/>
      <c r="AJ73" s="6">
        <v>4</v>
      </c>
      <c r="AK73" s="137">
        <f t="shared" ref="AK73:AV73" si="179">STDEVA(T53:T55)</f>
        <v>135.62924954939967</v>
      </c>
      <c r="AL73" s="137">
        <f t="shared" si="179"/>
        <v>23.669671170790124</v>
      </c>
      <c r="AM73" s="137">
        <f t="shared" si="179"/>
        <v>20.793268141396148</v>
      </c>
      <c r="AN73" s="137">
        <f t="shared" si="179"/>
        <v>5.8389496772393317</v>
      </c>
      <c r="AO73" s="137">
        <f t="shared" si="179"/>
        <v>8.0721744282442245</v>
      </c>
      <c r="AP73" s="137">
        <f t="shared" si="179"/>
        <v>14.747203124660615</v>
      </c>
      <c r="AQ73" s="138">
        <f t="shared" si="179"/>
        <v>15.772677003070084</v>
      </c>
      <c r="AR73" s="137">
        <f t="shared" si="179"/>
        <v>3.880273962424611</v>
      </c>
      <c r="AS73" s="137">
        <f t="shared" si="179"/>
        <v>2.68334857935168</v>
      </c>
      <c r="AT73" s="137">
        <f t="shared" si="179"/>
        <v>0.91821822255690033</v>
      </c>
      <c r="AU73" s="137">
        <f t="shared" si="179"/>
        <v>0.98489195073745572</v>
      </c>
      <c r="AV73" s="137">
        <f t="shared" si="179"/>
        <v>1.4230631211676792</v>
      </c>
      <c r="BF73" s="8"/>
      <c r="BG73" s="8"/>
      <c r="BH73" s="8">
        <v>480</v>
      </c>
      <c r="BI73" s="100">
        <f>BL32</f>
        <v>92360.977487011754</v>
      </c>
      <c r="BN73" s="54"/>
      <c r="CA73" s="139"/>
    </row>
    <row r="74" spans="1:84" ht="17" x14ac:dyDescent="0.35">
      <c r="A74" s="8">
        <v>1</v>
      </c>
      <c r="B74" s="8">
        <v>2</v>
      </c>
      <c r="C74" s="74">
        <v>0</v>
      </c>
      <c r="D74" s="459" t="s">
        <v>2212</v>
      </c>
      <c r="E74" s="76">
        <v>76.2</v>
      </c>
      <c r="F74" s="76">
        <v>4.8</v>
      </c>
      <c r="G74" s="76">
        <v>0</v>
      </c>
      <c r="H74" s="76">
        <v>0</v>
      </c>
      <c r="I74" s="76">
        <v>0</v>
      </c>
      <c r="J74" s="76">
        <v>1.8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 t="s">
        <v>160</v>
      </c>
      <c r="Q74" s="77"/>
      <c r="S74" s="463" t="s">
        <v>256</v>
      </c>
      <c r="T74">
        <v>149.19999999999999</v>
      </c>
      <c r="U74">
        <v>85.4</v>
      </c>
      <c r="V74">
        <v>130.4</v>
      </c>
      <c r="W74">
        <v>118.2</v>
      </c>
      <c r="X74">
        <v>119.8</v>
      </c>
      <c r="Y74">
        <v>151.19999999999999</v>
      </c>
      <c r="Z74" s="104">
        <f t="shared" si="173"/>
        <v>82.649145249447614</v>
      </c>
      <c r="AA74" s="96">
        <f t="shared" si="174"/>
        <v>86</v>
      </c>
      <c r="AB74" s="96">
        <f t="shared" si="175"/>
        <v>83.172022196412442</v>
      </c>
      <c r="AC74" s="96">
        <f t="shared" si="176"/>
        <v>81.412171725114007</v>
      </c>
      <c r="AD74" s="96">
        <f t="shared" si="177"/>
        <v>85.383113714006839</v>
      </c>
      <c r="AE74" s="96">
        <f t="shared" si="178"/>
        <v>85.409630415902726</v>
      </c>
      <c r="AH74" s="8"/>
      <c r="AI74" s="8"/>
      <c r="AJ74" s="8">
        <v>8</v>
      </c>
      <c r="AK74" s="137">
        <f t="shared" ref="AK74:AV74" si="180">STDEVA(T56:T58)</f>
        <v>79.600335007670267</v>
      </c>
      <c r="AL74" s="137">
        <f t="shared" si="180"/>
        <v>36.430939232105068</v>
      </c>
      <c r="AM74" s="137">
        <f t="shared" si="180"/>
        <v>56.544495753344542</v>
      </c>
      <c r="AN74" s="137">
        <f t="shared" si="180"/>
        <v>13.984753602882517</v>
      </c>
      <c r="AO74" s="137">
        <f t="shared" si="180"/>
        <v>54.805960746376201</v>
      </c>
      <c r="AP74" s="137">
        <f t="shared" si="180"/>
        <v>94.132743152068656</v>
      </c>
      <c r="AQ74" s="138">
        <f t="shared" si="180"/>
        <v>9.2569292949959614</v>
      </c>
      <c r="AR74" s="137">
        <f t="shared" si="180"/>
        <v>5.9722851200172204</v>
      </c>
      <c r="AS74" s="137">
        <f t="shared" si="180"/>
        <v>7.2970055172724866</v>
      </c>
      <c r="AT74" s="137">
        <f t="shared" si="180"/>
        <v>2.1992064165564398</v>
      </c>
      <c r="AU74" s="137">
        <f t="shared" si="180"/>
        <v>6.6869156596359467</v>
      </c>
      <c r="AV74" s="137">
        <f t="shared" si="180"/>
        <v>9.0835417496930138</v>
      </c>
      <c r="BF74" s="106"/>
      <c r="BG74" s="106"/>
      <c r="BH74" s="106">
        <f>24*60</f>
        <v>1440</v>
      </c>
      <c r="BI74" s="113">
        <f>BL33</f>
        <v>243120.04052000676</v>
      </c>
      <c r="BN74" s="54"/>
      <c r="CA74" s="139"/>
    </row>
    <row r="75" spans="1:84" ht="17" x14ac:dyDescent="0.35">
      <c r="A75" s="8">
        <v>1</v>
      </c>
      <c r="B75" s="8">
        <v>2</v>
      </c>
      <c r="C75" s="74">
        <v>0</v>
      </c>
      <c r="D75" s="459" t="s">
        <v>2213</v>
      </c>
      <c r="E75" s="76">
        <v>52</v>
      </c>
      <c r="F75" s="76">
        <v>8.6</v>
      </c>
      <c r="G75" s="76">
        <v>0</v>
      </c>
      <c r="H75" s="76">
        <v>0</v>
      </c>
      <c r="I75" s="76">
        <v>2.2000000000000002</v>
      </c>
      <c r="J75" s="76">
        <v>4.5999999999999996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 t="s">
        <v>160</v>
      </c>
      <c r="Q75" s="77"/>
      <c r="S75" s="463" t="s">
        <v>257</v>
      </c>
      <c r="T75">
        <v>178.2</v>
      </c>
      <c r="U75">
        <v>103.2</v>
      </c>
      <c r="V75">
        <v>140.19999999999999</v>
      </c>
      <c r="W75">
        <v>108.8</v>
      </c>
      <c r="X75">
        <v>97</v>
      </c>
      <c r="Y75">
        <v>121</v>
      </c>
      <c r="Z75" s="104">
        <f t="shared" si="173"/>
        <v>79.276660076753103</v>
      </c>
      <c r="AA75" s="96">
        <f t="shared" si="174"/>
        <v>83.081967213114766</v>
      </c>
      <c r="AB75" s="96">
        <f t="shared" si="175"/>
        <v>81.907342882952634</v>
      </c>
      <c r="AC75" s="96">
        <f t="shared" si="176"/>
        <v>82.890391571001729</v>
      </c>
      <c r="AD75" s="96">
        <f t="shared" si="177"/>
        <v>88.164958516349429</v>
      </c>
      <c r="AE75" s="96">
        <f t="shared" si="178"/>
        <v>88.323844446588822</v>
      </c>
      <c r="AH75" s="45"/>
      <c r="AI75" s="45"/>
      <c r="AJ75" s="45">
        <v>24</v>
      </c>
      <c r="AK75" s="129">
        <f t="shared" ref="AK75:AV75" si="181">STDEVA(T59:T61)</f>
        <v>36.661151100313226</v>
      </c>
      <c r="AL75" s="129">
        <f t="shared" si="181"/>
        <v>27.439387748271628</v>
      </c>
      <c r="AM75" s="129">
        <f t="shared" si="181"/>
        <v>10</v>
      </c>
      <c r="AN75" s="129">
        <f t="shared" si="181"/>
        <v>7.8926125797060003</v>
      </c>
      <c r="AO75" s="129">
        <f t="shared" si="181"/>
        <v>12.859756348132473</v>
      </c>
      <c r="AP75" s="129">
        <f t="shared" si="181"/>
        <v>29.577243504649513</v>
      </c>
      <c r="AQ75" s="141">
        <f t="shared" si="181"/>
        <v>4.2634202930937555</v>
      </c>
      <c r="AR75" s="129">
        <f t="shared" si="181"/>
        <v>4.4982602866019068</v>
      </c>
      <c r="AS75" s="129">
        <f t="shared" si="181"/>
        <v>1.2904890953671426</v>
      </c>
      <c r="AT75" s="129">
        <f t="shared" si="181"/>
        <v>1.2411719735345226</v>
      </c>
      <c r="AU75" s="129">
        <f t="shared" si="181"/>
        <v>1.5690283489668619</v>
      </c>
      <c r="AV75" s="129">
        <f t="shared" si="181"/>
        <v>2.8541198016645302</v>
      </c>
      <c r="BF75" s="8"/>
      <c r="BG75" s="8"/>
      <c r="BN75" s="54"/>
      <c r="CA75" s="139"/>
    </row>
    <row r="76" spans="1:84" ht="17" x14ac:dyDescent="0.35">
      <c r="A76" s="8">
        <v>1</v>
      </c>
      <c r="B76" s="8">
        <v>2</v>
      </c>
      <c r="C76" s="74">
        <v>0</v>
      </c>
      <c r="D76" s="459" t="s">
        <v>2214</v>
      </c>
      <c r="E76" s="76">
        <v>26.6</v>
      </c>
      <c r="F76" s="76">
        <v>7.4</v>
      </c>
      <c r="G76" s="76">
        <v>0</v>
      </c>
      <c r="H76" s="76">
        <v>0</v>
      </c>
      <c r="I76" s="76">
        <v>1.8</v>
      </c>
      <c r="J76" s="76">
        <v>14.4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 t="s">
        <v>160</v>
      </c>
      <c r="Q76" s="77"/>
      <c r="S76" s="466" t="s">
        <v>258</v>
      </c>
      <c r="T76" s="102">
        <v>130.19999999999999</v>
      </c>
      <c r="U76" s="102">
        <v>92</v>
      </c>
      <c r="V76" s="102">
        <v>108.2</v>
      </c>
      <c r="W76" s="102">
        <v>121.6</v>
      </c>
      <c r="X76" s="102">
        <v>119.6</v>
      </c>
      <c r="Y76" s="105">
        <v>149</v>
      </c>
      <c r="Z76" s="104">
        <f t="shared" si="173"/>
        <v>84.858704500523302</v>
      </c>
      <c r="AA76" s="96">
        <f t="shared" si="174"/>
        <v>84.918032786885249</v>
      </c>
      <c r="AB76" s="96">
        <f t="shared" si="175"/>
        <v>86.036907988127496</v>
      </c>
      <c r="AC76" s="96">
        <f t="shared" si="176"/>
        <v>80.877496461707807</v>
      </c>
      <c r="AD76" s="96">
        <f t="shared" si="177"/>
        <v>85.407515861395794</v>
      </c>
      <c r="AE76" s="96">
        <f t="shared" si="178"/>
        <v>85.621924153237487</v>
      </c>
      <c r="AH76" s="6" t="s">
        <v>58</v>
      </c>
      <c r="AI76" s="6" t="s">
        <v>48</v>
      </c>
      <c r="AJ76" s="6">
        <v>0</v>
      </c>
      <c r="AK76" s="137">
        <f>AK55</f>
        <v>44.830569927227096</v>
      </c>
      <c r="AL76" s="137">
        <f t="shared" ref="AL76:AV76" si="182">AL55</f>
        <v>20.647518010647218</v>
      </c>
      <c r="AM76" s="137">
        <f t="shared" si="182"/>
        <v>10.323759005323609</v>
      </c>
      <c r="AN76" s="137">
        <f t="shared" si="182"/>
        <v>16.263455967290593</v>
      </c>
      <c r="AO76" s="137">
        <f t="shared" si="182"/>
        <v>32.526911934581186</v>
      </c>
      <c r="AP76" s="137">
        <f t="shared" si="182"/>
        <v>49.356053326821069</v>
      </c>
      <c r="AQ76" s="138" t="e">
        <f t="shared" si="182"/>
        <v>#DIV/0!</v>
      </c>
      <c r="AR76" s="137" t="e">
        <f t="shared" si="182"/>
        <v>#DIV/0!</v>
      </c>
      <c r="AS76" s="137" t="e">
        <f t="shared" si="182"/>
        <v>#DIV/0!</v>
      </c>
      <c r="AT76" s="137" t="e">
        <f t="shared" si="182"/>
        <v>#DIV/0!</v>
      </c>
      <c r="AU76" s="137" t="e">
        <f t="shared" si="182"/>
        <v>#DIV/0!</v>
      </c>
      <c r="AV76" s="137" t="e">
        <f t="shared" si="182"/>
        <v>#DIV/0!</v>
      </c>
      <c r="BN76" s="54"/>
      <c r="CA76" s="139"/>
    </row>
    <row r="77" spans="1:84" ht="17" x14ac:dyDescent="0.35">
      <c r="A77" s="8">
        <v>1</v>
      </c>
      <c r="B77" s="8">
        <v>2</v>
      </c>
      <c r="C77" s="74">
        <v>0</v>
      </c>
      <c r="D77" s="459" t="s">
        <v>259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 t="s">
        <v>108</v>
      </c>
      <c r="Q77" s="77"/>
      <c r="S77" s="463" t="s">
        <v>260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 s="104">
        <f t="shared" si="173"/>
        <v>100</v>
      </c>
      <c r="AA77" s="96">
        <f t="shared" si="174"/>
        <v>100</v>
      </c>
      <c r="AB77" s="96">
        <f t="shared" si="175"/>
        <v>100</v>
      </c>
      <c r="AC77" s="96">
        <f t="shared" si="176"/>
        <v>100</v>
      </c>
      <c r="AD77" s="96">
        <f t="shared" si="177"/>
        <v>100</v>
      </c>
      <c r="AE77" s="96">
        <f t="shared" si="178"/>
        <v>100</v>
      </c>
      <c r="AH77" s="6"/>
      <c r="AI77" s="6"/>
      <c r="AJ77" s="6">
        <v>0.25</v>
      </c>
      <c r="AK77" s="137">
        <f t="shared" ref="AK77:AV77" si="183">STDEVA(T62:T64)</f>
        <v>31.077537439979562</v>
      </c>
      <c r="AL77" s="137">
        <f t="shared" si="183"/>
        <v>112.52952205236328</v>
      </c>
      <c r="AM77" s="137">
        <f t="shared" si="183"/>
        <v>179.02316423673562</v>
      </c>
      <c r="AN77" s="137">
        <f t="shared" si="183"/>
        <v>90.40095869698095</v>
      </c>
      <c r="AO77" s="137">
        <f t="shared" si="183"/>
        <v>48.51020511191431</v>
      </c>
      <c r="AP77" s="137">
        <f t="shared" si="183"/>
        <v>76.254923338321817</v>
      </c>
      <c r="AQ77" s="138">
        <f t="shared" si="183"/>
        <v>3.6140873869030723</v>
      </c>
      <c r="AR77" s="137">
        <f t="shared" si="183"/>
        <v>18.447462631534979</v>
      </c>
      <c r="AS77" s="137">
        <f t="shared" si="183"/>
        <v>23.102744126562897</v>
      </c>
      <c r="AT77" s="137">
        <f t="shared" si="183"/>
        <v>14.216222471612106</v>
      </c>
      <c r="AU77" s="137">
        <f t="shared" si="183"/>
        <v>5.9187658750505481</v>
      </c>
      <c r="AV77" s="137">
        <f t="shared" si="183"/>
        <v>7.3583830298486754</v>
      </c>
      <c r="BN77" s="54"/>
      <c r="CA77" s="139"/>
    </row>
    <row r="78" spans="1:84" ht="17" x14ac:dyDescent="0.35">
      <c r="A78" s="8">
        <v>1</v>
      </c>
      <c r="B78" s="8">
        <v>2</v>
      </c>
      <c r="C78" s="74">
        <v>0</v>
      </c>
      <c r="D78" s="459" t="s">
        <v>2215</v>
      </c>
      <c r="E78" s="76">
        <v>39.799999999999997</v>
      </c>
      <c r="F78" s="76">
        <v>4.8</v>
      </c>
      <c r="G78" s="76">
        <v>0</v>
      </c>
      <c r="H78" s="76">
        <v>0</v>
      </c>
      <c r="I78" s="76">
        <v>2.6</v>
      </c>
      <c r="J78" s="76">
        <v>14.2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 t="s">
        <v>160</v>
      </c>
      <c r="Q78" s="77"/>
      <c r="S78" s="463" t="s">
        <v>261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 s="104">
        <f t="shared" si="173"/>
        <v>100</v>
      </c>
      <c r="AA78" s="96">
        <f t="shared" si="174"/>
        <v>100</v>
      </c>
      <c r="AB78" s="96">
        <f t="shared" si="175"/>
        <v>100</v>
      </c>
      <c r="AC78" s="96">
        <f t="shared" si="176"/>
        <v>100</v>
      </c>
      <c r="AD78" s="96">
        <f t="shared" si="177"/>
        <v>100</v>
      </c>
      <c r="AE78" s="96">
        <f t="shared" si="178"/>
        <v>100</v>
      </c>
      <c r="AH78" s="6"/>
      <c r="AI78" s="6"/>
      <c r="AJ78" s="6">
        <v>0.5</v>
      </c>
      <c r="AK78" s="137">
        <f t="shared" ref="AK78:AV78" si="184">STDEVA(T65:T67)</f>
        <v>70.488958946301196</v>
      </c>
      <c r="AL78" s="137">
        <f t="shared" si="184"/>
        <v>11.724049357339515</v>
      </c>
      <c r="AM78" s="137">
        <f t="shared" si="184"/>
        <v>65.634442177868749</v>
      </c>
      <c r="AN78" s="137">
        <f t="shared" si="184"/>
        <v>15.235484895466888</v>
      </c>
      <c r="AO78" s="137">
        <f t="shared" si="184"/>
        <v>74.194968382858221</v>
      </c>
      <c r="AP78" s="137">
        <f t="shared" si="184"/>
        <v>78.35976858907469</v>
      </c>
      <c r="AQ78" s="138">
        <f t="shared" si="184"/>
        <v>8.1973437546576555</v>
      </c>
      <c r="AR78" s="137">
        <f t="shared" si="184"/>
        <v>1.9219753044818875</v>
      </c>
      <c r="AS78" s="137">
        <f t="shared" si="184"/>
        <v>8.4700531911044958</v>
      </c>
      <c r="AT78" s="137">
        <f t="shared" si="184"/>
        <v>2.3958932057661402</v>
      </c>
      <c r="AU78" s="137">
        <f t="shared" si="184"/>
        <v>9.0525827699924619</v>
      </c>
      <c r="AV78" s="137">
        <f t="shared" si="184"/>
        <v>7.5614946047548672</v>
      </c>
      <c r="BN78" s="54"/>
      <c r="CA78" s="139"/>
    </row>
    <row r="79" spans="1:84" ht="17" x14ac:dyDescent="0.35">
      <c r="A79" s="8">
        <v>1</v>
      </c>
      <c r="B79" s="8">
        <v>2</v>
      </c>
      <c r="C79" s="74">
        <v>0</v>
      </c>
      <c r="D79" s="459" t="s">
        <v>2014</v>
      </c>
      <c r="E79" s="76">
        <v>964.8</v>
      </c>
      <c r="F79" s="76">
        <v>670.2</v>
      </c>
      <c r="G79" s="76">
        <v>784.8</v>
      </c>
      <c r="H79" s="76">
        <v>598</v>
      </c>
      <c r="I79" s="76">
        <v>775.8</v>
      </c>
      <c r="J79" s="76">
        <v>941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 t="s">
        <v>108</v>
      </c>
      <c r="Q79" s="77"/>
      <c r="S79" s="466" t="s">
        <v>262</v>
      </c>
      <c r="T79" s="102">
        <v>0</v>
      </c>
      <c r="U79" s="102">
        <v>0</v>
      </c>
      <c r="V79" s="102">
        <v>0</v>
      </c>
      <c r="W79" s="102">
        <v>0</v>
      </c>
      <c r="X79" s="102">
        <v>0</v>
      </c>
      <c r="Y79" s="102">
        <v>0</v>
      </c>
      <c r="Z79" s="104">
        <f t="shared" si="173"/>
        <v>100</v>
      </c>
      <c r="AA79" s="96">
        <f t="shared" si="174"/>
        <v>100</v>
      </c>
      <c r="AB79" s="96">
        <f t="shared" si="175"/>
        <v>100</v>
      </c>
      <c r="AC79" s="96">
        <f t="shared" si="176"/>
        <v>100</v>
      </c>
      <c r="AD79" s="96">
        <f t="shared" si="177"/>
        <v>100</v>
      </c>
      <c r="AE79" s="96">
        <f t="shared" si="178"/>
        <v>100</v>
      </c>
      <c r="AH79" s="6"/>
      <c r="AI79" s="6"/>
      <c r="AJ79" s="6">
        <v>1</v>
      </c>
      <c r="AK79" s="137">
        <f t="shared" ref="AK79:AV79" si="185">STDEVA(T68:T70)</f>
        <v>15.100993344810101</v>
      </c>
      <c r="AL79" s="137">
        <f t="shared" si="185"/>
        <v>32.966852038575539</v>
      </c>
      <c r="AM79" s="137">
        <f t="shared" si="185"/>
        <v>16.50010100979183</v>
      </c>
      <c r="AN79" s="137">
        <f t="shared" si="185"/>
        <v>16.632498309033434</v>
      </c>
      <c r="AO79" s="137">
        <f t="shared" si="185"/>
        <v>36.44246607096359</v>
      </c>
      <c r="AP79" s="137">
        <f t="shared" si="185"/>
        <v>26.685576628583458</v>
      </c>
      <c r="AQ79" s="138">
        <f t="shared" si="185"/>
        <v>1.7561336602872548</v>
      </c>
      <c r="AR79" s="137">
        <f t="shared" si="185"/>
        <v>5.404401973536971</v>
      </c>
      <c r="AS79" s="137">
        <f t="shared" si="185"/>
        <v>2.1293200425592835</v>
      </c>
      <c r="AT79" s="137">
        <f t="shared" si="185"/>
        <v>2.6155839454369336</v>
      </c>
      <c r="AU79" s="137">
        <f t="shared" si="185"/>
        <v>4.4463721414059965</v>
      </c>
      <c r="AV79" s="137">
        <f t="shared" si="185"/>
        <v>2.5750821797340016</v>
      </c>
      <c r="BN79" s="54"/>
      <c r="CA79" s="139"/>
    </row>
    <row r="80" spans="1:84" ht="17" x14ac:dyDescent="0.35">
      <c r="A80" s="8">
        <v>1</v>
      </c>
      <c r="B80" s="8">
        <v>2</v>
      </c>
      <c r="C80" s="74">
        <v>0</v>
      </c>
      <c r="D80" s="459" t="s">
        <v>1604</v>
      </c>
      <c r="E80" s="76">
        <v>0</v>
      </c>
      <c r="F80" s="76">
        <v>0</v>
      </c>
      <c r="G80" s="76">
        <v>0</v>
      </c>
      <c r="H80" s="76">
        <v>807444.6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 t="s">
        <v>243</v>
      </c>
      <c r="Q80" s="77"/>
      <c r="S80" s="463" t="s">
        <v>263</v>
      </c>
      <c r="T80">
        <v>28.6</v>
      </c>
      <c r="U80">
        <v>22.6</v>
      </c>
      <c r="V80">
        <v>0</v>
      </c>
      <c r="W80">
        <v>0</v>
      </c>
      <c r="X80">
        <v>0</v>
      </c>
      <c r="Y80">
        <v>0</v>
      </c>
      <c r="Z80" s="104">
        <f t="shared" si="173"/>
        <v>96.674031864170246</v>
      </c>
      <c r="AA80" s="96">
        <f t="shared" si="174"/>
        <v>96.295081967213108</v>
      </c>
      <c r="AB80" s="96">
        <f t="shared" si="175"/>
        <v>100</v>
      </c>
      <c r="AC80" s="96">
        <f t="shared" si="176"/>
        <v>100</v>
      </c>
      <c r="AD80" s="96">
        <f t="shared" si="177"/>
        <v>100</v>
      </c>
      <c r="AE80" s="96">
        <f t="shared" si="178"/>
        <v>100</v>
      </c>
      <c r="AH80" s="8"/>
      <c r="AI80" s="8"/>
      <c r="AJ80" s="8">
        <v>4</v>
      </c>
      <c r="AK80" s="137">
        <f t="shared" ref="AK80:AV80" si="186">STDEVA(T73,T71)</f>
        <v>8.2024386617639671</v>
      </c>
      <c r="AL80" s="137">
        <f t="shared" si="186"/>
        <v>4.1012193308819835</v>
      </c>
      <c r="AM80" s="137">
        <f t="shared" si="186"/>
        <v>12.869343417595177</v>
      </c>
      <c r="AN80" s="137">
        <f t="shared" si="186"/>
        <v>0.42426406871192451</v>
      </c>
      <c r="AO80" s="137">
        <f t="shared" si="186"/>
        <v>0.70710678118654757</v>
      </c>
      <c r="AP80" s="137">
        <f t="shared" si="186"/>
        <v>12.586500705120514</v>
      </c>
      <c r="AQ80" s="138">
        <f t="shared" si="186"/>
        <v>0.95388285402534922</v>
      </c>
      <c r="AR80" s="137">
        <f t="shared" si="186"/>
        <v>0.67233103784949333</v>
      </c>
      <c r="AS80" s="137">
        <f t="shared" si="186"/>
        <v>1.6607747344941375</v>
      </c>
      <c r="AT80" s="137">
        <f t="shared" si="186"/>
        <v>6.6718677262448359E-2</v>
      </c>
      <c r="AU80" s="137">
        <f t="shared" si="186"/>
        <v>8.6274619471267369E-2</v>
      </c>
      <c r="AV80" s="137">
        <f t="shared" si="186"/>
        <v>1.2145614884802198</v>
      </c>
      <c r="BN80" s="54"/>
      <c r="CA80" s="139"/>
    </row>
    <row r="81" spans="1:80" ht="17" x14ac:dyDescent="0.35">
      <c r="A81" s="8">
        <v>1</v>
      </c>
      <c r="B81" s="8">
        <v>2</v>
      </c>
      <c r="C81" s="74">
        <v>0</v>
      </c>
      <c r="D81" s="459" t="s">
        <v>1605</v>
      </c>
      <c r="E81" s="76">
        <v>23675.200000000001</v>
      </c>
      <c r="F81" s="76">
        <v>13541.2</v>
      </c>
      <c r="G81" s="76">
        <v>16577.599999999999</v>
      </c>
      <c r="H81" s="76">
        <v>13251.2</v>
      </c>
      <c r="I81" s="76">
        <v>14295</v>
      </c>
      <c r="J81" s="76">
        <v>17548.8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 t="s">
        <v>108</v>
      </c>
      <c r="Q81" s="77"/>
      <c r="S81" s="463" t="s">
        <v>264</v>
      </c>
      <c r="T81">
        <v>65.2</v>
      </c>
      <c r="U81">
        <v>40.799999999999997</v>
      </c>
      <c r="V81">
        <v>45.8</v>
      </c>
      <c r="W81">
        <v>46.8</v>
      </c>
      <c r="X81">
        <v>23.2</v>
      </c>
      <c r="Y81">
        <v>25.8</v>
      </c>
      <c r="Z81" s="104">
        <f t="shared" si="173"/>
        <v>92.417722991045466</v>
      </c>
      <c r="AA81" s="96">
        <f t="shared" si="174"/>
        <v>93.311475409836078</v>
      </c>
      <c r="AB81" s="96">
        <f t="shared" si="175"/>
        <v>94.089559943218475</v>
      </c>
      <c r="AC81" s="96">
        <f t="shared" si="176"/>
        <v>92.640352256644135</v>
      </c>
      <c r="AD81" s="96">
        <f t="shared" si="177"/>
        <v>97.169350902879444</v>
      </c>
      <c r="AE81" s="96">
        <f t="shared" si="178"/>
        <v>97.510373443983411</v>
      </c>
      <c r="AH81" s="8"/>
      <c r="AI81" s="8"/>
      <c r="AJ81" s="8">
        <v>8</v>
      </c>
      <c r="AK81" s="137">
        <f t="shared" ref="AK81:AV81" si="187">STDEVA(T74:T76)</f>
        <v>24.172987679087758</v>
      </c>
      <c r="AL81" s="137">
        <f t="shared" si="187"/>
        <v>8.9985183965658102</v>
      </c>
      <c r="AM81" s="137">
        <f t="shared" si="187"/>
        <v>16.395527845523354</v>
      </c>
      <c r="AN81" s="137">
        <f t="shared" si="187"/>
        <v>6.6302337817003103</v>
      </c>
      <c r="AO81" s="137">
        <f t="shared" si="187"/>
        <v>13.106232614040286</v>
      </c>
      <c r="AP81" s="137">
        <f t="shared" si="187"/>
        <v>16.836864316136776</v>
      </c>
      <c r="AQ81" s="138">
        <f t="shared" si="187"/>
        <v>2.811139397498295</v>
      </c>
      <c r="AR81" s="137">
        <f t="shared" si="187"/>
        <v>1.4751669502566844</v>
      </c>
      <c r="AS81" s="137">
        <f t="shared" si="187"/>
        <v>2.1158249897436314</v>
      </c>
      <c r="AT81" s="137">
        <f t="shared" si="187"/>
        <v>1.0426535275515543</v>
      </c>
      <c r="AU81" s="137">
        <f t="shared" si="187"/>
        <v>1.5991010998096935</v>
      </c>
      <c r="AV81" s="137">
        <f t="shared" si="187"/>
        <v>1.6247094775776083</v>
      </c>
      <c r="BN81" s="54"/>
      <c r="CA81" s="139"/>
    </row>
    <row r="82" spans="1:80" ht="17" x14ac:dyDescent="0.35">
      <c r="A82" s="8">
        <v>1</v>
      </c>
      <c r="B82" s="8">
        <v>2</v>
      </c>
      <c r="C82" s="74">
        <v>0</v>
      </c>
      <c r="D82" s="459" t="s">
        <v>265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 t="s">
        <v>108</v>
      </c>
      <c r="Q82" s="77"/>
      <c r="S82" s="466" t="s">
        <v>266</v>
      </c>
      <c r="T82" s="102">
        <v>76</v>
      </c>
      <c r="U82" s="102">
        <v>54.8</v>
      </c>
      <c r="V82" s="102">
        <v>68</v>
      </c>
      <c r="W82" s="102">
        <v>71.8</v>
      </c>
      <c r="X82" s="102">
        <v>41.8</v>
      </c>
      <c r="Y82" s="105">
        <v>46.8</v>
      </c>
      <c r="Z82" s="104">
        <f t="shared" si="173"/>
        <v>91.161762995697174</v>
      </c>
      <c r="AA82" s="96">
        <f t="shared" si="174"/>
        <v>91.016393442622956</v>
      </c>
      <c r="AB82" s="96">
        <f t="shared" si="175"/>
        <v>91.224674151503422</v>
      </c>
      <c r="AC82" s="96">
        <f t="shared" si="176"/>
        <v>88.708916496304454</v>
      </c>
      <c r="AD82" s="96">
        <f t="shared" si="177"/>
        <v>94.899951195705228</v>
      </c>
      <c r="AE82" s="96">
        <f t="shared" si="178"/>
        <v>95.483933223969899</v>
      </c>
      <c r="AH82" s="106"/>
      <c r="AI82" s="106"/>
      <c r="AJ82" s="106">
        <v>24</v>
      </c>
      <c r="AK82" s="129">
        <f t="shared" ref="AK82:AV82" si="188">STDEVA(T77:T79)</f>
        <v>0</v>
      </c>
      <c r="AL82" s="129">
        <f t="shared" si="188"/>
        <v>0</v>
      </c>
      <c r="AM82" s="129">
        <f t="shared" si="188"/>
        <v>0</v>
      </c>
      <c r="AN82" s="129">
        <f t="shared" si="188"/>
        <v>0</v>
      </c>
      <c r="AO82" s="129">
        <f t="shared" si="188"/>
        <v>0</v>
      </c>
      <c r="AP82" s="129">
        <f t="shared" si="188"/>
        <v>0</v>
      </c>
      <c r="AQ82" s="141">
        <f t="shared" si="188"/>
        <v>0</v>
      </c>
      <c r="AR82" s="129">
        <f t="shared" si="188"/>
        <v>0</v>
      </c>
      <c r="AS82" s="129">
        <f t="shared" si="188"/>
        <v>0</v>
      </c>
      <c r="AT82" s="129">
        <f t="shared" si="188"/>
        <v>0</v>
      </c>
      <c r="AU82" s="129">
        <f t="shared" si="188"/>
        <v>0</v>
      </c>
      <c r="AV82" s="129">
        <f t="shared" si="188"/>
        <v>0</v>
      </c>
      <c r="BN82" s="54"/>
      <c r="CA82" s="139"/>
    </row>
    <row r="83" spans="1:80" ht="17" x14ac:dyDescent="0.35">
      <c r="A83" s="8">
        <v>1</v>
      </c>
      <c r="B83" s="8">
        <v>2</v>
      </c>
      <c r="C83" s="74">
        <v>0</v>
      </c>
      <c r="D83" s="459" t="s">
        <v>2015</v>
      </c>
      <c r="E83" s="76">
        <v>990.8</v>
      </c>
      <c r="F83" s="76">
        <v>662.4</v>
      </c>
      <c r="G83" s="76">
        <v>794.8</v>
      </c>
      <c r="H83" s="76">
        <v>597.4</v>
      </c>
      <c r="I83" s="76">
        <v>697</v>
      </c>
      <c r="J83" s="76">
        <v>899.8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 t="s">
        <v>108</v>
      </c>
      <c r="Q83" s="77"/>
      <c r="S83" s="463" t="s">
        <v>267</v>
      </c>
      <c r="T83">
        <v>1424.4</v>
      </c>
      <c r="U83">
        <v>420.8</v>
      </c>
      <c r="V83">
        <v>458.2</v>
      </c>
      <c r="W83">
        <v>397</v>
      </c>
      <c r="X83">
        <v>493.4</v>
      </c>
      <c r="Y83">
        <v>577</v>
      </c>
      <c r="Z83" s="104">
        <f t="shared" si="173"/>
        <v>-65.647168275380849</v>
      </c>
      <c r="AA83" s="96">
        <f t="shared" si="174"/>
        <v>31.016393442622949</v>
      </c>
      <c r="AB83" s="96">
        <f t="shared" si="175"/>
        <v>40.869789650277468</v>
      </c>
      <c r="AC83" s="96">
        <f t="shared" si="176"/>
        <v>37.568800125805943</v>
      </c>
      <c r="AD83" s="96">
        <f t="shared" si="177"/>
        <v>39.799902391410448</v>
      </c>
      <c r="AE83" s="96">
        <f t="shared" si="178"/>
        <v>44.321142526295468</v>
      </c>
      <c r="AH83" s="8" t="s">
        <v>56</v>
      </c>
      <c r="AI83" s="6" t="s">
        <v>48</v>
      </c>
      <c r="AJ83" s="8">
        <v>0</v>
      </c>
      <c r="AK83" s="137">
        <f t="shared" ref="AK83:AV83" si="189">AK55</f>
        <v>44.830569927227096</v>
      </c>
      <c r="AL83" s="137">
        <f t="shared" si="189"/>
        <v>20.647518010647218</v>
      </c>
      <c r="AM83" s="137">
        <f t="shared" si="189"/>
        <v>10.323759005323609</v>
      </c>
      <c r="AN83" s="137">
        <f t="shared" si="189"/>
        <v>16.263455967290593</v>
      </c>
      <c r="AO83" s="137">
        <f t="shared" si="189"/>
        <v>32.526911934581186</v>
      </c>
      <c r="AP83" s="137">
        <f t="shared" si="189"/>
        <v>49.356053326821069</v>
      </c>
      <c r="AQ83" s="138" t="e">
        <f t="shared" si="189"/>
        <v>#DIV/0!</v>
      </c>
      <c r="AR83" s="137" t="e">
        <f t="shared" si="189"/>
        <v>#DIV/0!</v>
      </c>
      <c r="AS83" s="137" t="e">
        <f t="shared" si="189"/>
        <v>#DIV/0!</v>
      </c>
      <c r="AT83" s="137" t="e">
        <f t="shared" si="189"/>
        <v>#DIV/0!</v>
      </c>
      <c r="AU83" s="137" t="e">
        <f t="shared" si="189"/>
        <v>#DIV/0!</v>
      </c>
      <c r="AV83" s="137" t="e">
        <f t="shared" si="189"/>
        <v>#DIV/0!</v>
      </c>
      <c r="AY83" s="476" t="s">
        <v>63</v>
      </c>
      <c r="AZ83" s="476" t="s">
        <v>268</v>
      </c>
      <c r="BA83" s="476" t="s">
        <v>269</v>
      </c>
      <c r="BB83" s="476"/>
      <c r="BC83" s="476"/>
      <c r="BD83" s="476"/>
      <c r="BE83" s="476"/>
      <c r="BF83" s="476"/>
      <c r="BG83" s="476"/>
      <c r="BH83" s="480" t="s">
        <v>270</v>
      </c>
      <c r="BI83" s="476"/>
      <c r="BJ83" s="476"/>
      <c r="BK83" s="476"/>
      <c r="BL83" s="476"/>
      <c r="BM83" s="476"/>
      <c r="BN83" s="476"/>
      <c r="CA83" s="139"/>
    </row>
    <row r="84" spans="1:80" ht="17" x14ac:dyDescent="0.35">
      <c r="A84" s="8">
        <v>1</v>
      </c>
      <c r="B84" s="8">
        <v>2</v>
      </c>
      <c r="C84" s="74">
        <v>0</v>
      </c>
      <c r="D84" s="459" t="s">
        <v>1606</v>
      </c>
      <c r="E84" s="76">
        <v>931.6</v>
      </c>
      <c r="F84" s="76">
        <v>700</v>
      </c>
      <c r="G84" s="76">
        <v>892.4</v>
      </c>
      <c r="H84" s="76">
        <v>688.2</v>
      </c>
      <c r="I84" s="76">
        <v>873.2</v>
      </c>
      <c r="J84" s="76">
        <v>1093.4000000000001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 t="s">
        <v>108</v>
      </c>
      <c r="Q84" s="77"/>
      <c r="S84" s="463" t="s">
        <v>271</v>
      </c>
      <c r="T84">
        <v>1271.5999999999999</v>
      </c>
      <c r="U84">
        <v>446.4</v>
      </c>
      <c r="V84">
        <v>551.79999999999995</v>
      </c>
      <c r="W84">
        <v>437.6</v>
      </c>
      <c r="X84">
        <v>429</v>
      </c>
      <c r="Y84">
        <v>457.4</v>
      </c>
      <c r="Z84" s="104">
        <f t="shared" si="173"/>
        <v>-47.877660193045678</v>
      </c>
      <c r="AA84" s="96">
        <f t="shared" si="174"/>
        <v>26.819672131147541</v>
      </c>
      <c r="AB84" s="96">
        <f t="shared" si="175"/>
        <v>28.790811717641002</v>
      </c>
      <c r="AC84" s="96">
        <f t="shared" si="176"/>
        <v>31.184148451014305</v>
      </c>
      <c r="AD84" s="96">
        <f t="shared" si="177"/>
        <v>47.657393850658856</v>
      </c>
      <c r="AE84" s="96">
        <f t="shared" si="178"/>
        <v>55.862202065039078</v>
      </c>
      <c r="AJ84" s="8">
        <v>0.25</v>
      </c>
      <c r="AK84" s="137">
        <f t="shared" ref="AK84:AV84" si="190">STDEVA(T91:T93)</f>
        <v>47.120413127787131</v>
      </c>
      <c r="AL84" s="137">
        <f t="shared" si="190"/>
        <v>40.053963599124621</v>
      </c>
      <c r="AM84" s="137">
        <f t="shared" si="190"/>
        <v>46.119121124901469</v>
      </c>
      <c r="AN84" s="137">
        <f t="shared" si="190"/>
        <v>43.419043441022076</v>
      </c>
      <c r="AO84" s="137">
        <f t="shared" si="190"/>
        <v>94.752730831359244</v>
      </c>
      <c r="AP84" s="137">
        <f t="shared" si="190"/>
        <v>136.97488820948124</v>
      </c>
      <c r="AQ84" s="138">
        <f t="shared" si="190"/>
        <v>5.4797549863690094</v>
      </c>
      <c r="AR84" s="137">
        <f t="shared" si="190"/>
        <v>6.5662235408401628</v>
      </c>
      <c r="AS84" s="137">
        <f t="shared" si="190"/>
        <v>5.9516222899602305</v>
      </c>
      <c r="AT84" s="137">
        <f t="shared" si="190"/>
        <v>6.8279672025509939</v>
      </c>
      <c r="AU84" s="137">
        <f t="shared" si="190"/>
        <v>11.560850516271231</v>
      </c>
      <c r="AV84" s="137">
        <f t="shared" si="190"/>
        <v>13.217686790454671</v>
      </c>
      <c r="AY84" s="479"/>
      <c r="AZ84" s="479"/>
      <c r="BA84" s="106" t="s">
        <v>49</v>
      </c>
      <c r="BB84" s="106" t="s">
        <v>52</v>
      </c>
      <c r="BC84" s="106" t="s">
        <v>54</v>
      </c>
      <c r="BD84" s="106" t="s">
        <v>58</v>
      </c>
      <c r="BE84" s="106" t="s">
        <v>56</v>
      </c>
      <c r="BF84" s="106" t="s">
        <v>681</v>
      </c>
      <c r="BG84" s="106" t="s">
        <v>47</v>
      </c>
      <c r="BH84" s="149" t="s">
        <v>49</v>
      </c>
      <c r="BI84" s="106" t="s">
        <v>52</v>
      </c>
      <c r="BJ84" s="106" t="s">
        <v>54</v>
      </c>
      <c r="BK84" s="106" t="s">
        <v>58</v>
      </c>
      <c r="BL84" s="106" t="s">
        <v>56</v>
      </c>
      <c r="BM84" s="106" t="s">
        <v>681</v>
      </c>
      <c r="BN84" s="106" t="s">
        <v>47</v>
      </c>
      <c r="CA84" s="139"/>
    </row>
    <row r="85" spans="1:80" ht="17" x14ac:dyDescent="0.35">
      <c r="A85" s="8">
        <v>1</v>
      </c>
      <c r="B85" s="8">
        <v>2</v>
      </c>
      <c r="C85" s="74">
        <v>0</v>
      </c>
      <c r="D85" s="459" t="s">
        <v>1607</v>
      </c>
      <c r="E85" s="76">
        <v>794.8</v>
      </c>
      <c r="F85" s="76">
        <v>739.6</v>
      </c>
      <c r="G85" s="76">
        <v>800.8</v>
      </c>
      <c r="H85" s="76">
        <v>581.20000000000005</v>
      </c>
      <c r="I85" s="76">
        <v>700.4</v>
      </c>
      <c r="J85" s="76">
        <v>871.2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 t="s">
        <v>108</v>
      </c>
      <c r="Q85" s="77"/>
      <c r="S85" s="463" t="s">
        <v>272</v>
      </c>
      <c r="T85">
        <v>507</v>
      </c>
      <c r="U85">
        <v>477</v>
      </c>
      <c r="V85">
        <v>559.4</v>
      </c>
      <c r="W85">
        <v>436</v>
      </c>
      <c r="X85">
        <v>662.2</v>
      </c>
      <c r="Y85">
        <v>801</v>
      </c>
      <c r="Z85" s="104">
        <f t="shared" si="173"/>
        <v>41.039655773927208</v>
      </c>
      <c r="AA85" s="96">
        <f t="shared" si="174"/>
        <v>21.803278688524593</v>
      </c>
      <c r="AB85" s="96">
        <f t="shared" si="175"/>
        <v>27.810040005161969</v>
      </c>
      <c r="AC85" s="96">
        <f t="shared" si="176"/>
        <v>31.435760339676051</v>
      </c>
      <c r="AD85" s="96">
        <f t="shared" si="177"/>
        <v>19.204489995119566</v>
      </c>
      <c r="AE85" s="96">
        <f t="shared" si="178"/>
        <v>22.705780179484702</v>
      </c>
      <c r="AJ85" s="8">
        <v>0.5</v>
      </c>
      <c r="AK85" s="137">
        <f t="shared" ref="AK85:AV85" si="191">STDEVA(T94:T96)</f>
        <v>46.955865803255428</v>
      </c>
      <c r="AL85" s="137">
        <f t="shared" si="191"/>
        <v>11.426868920808252</v>
      </c>
      <c r="AM85" s="137">
        <f t="shared" si="191"/>
        <v>16.456407060270891</v>
      </c>
      <c r="AN85" s="137">
        <f t="shared" si="191"/>
        <v>9.8637383041792734</v>
      </c>
      <c r="AO85" s="137">
        <f t="shared" si="191"/>
        <v>11.802259670644991</v>
      </c>
      <c r="AP85" s="137">
        <f t="shared" si="191"/>
        <v>28.761316613349493</v>
      </c>
      <c r="AQ85" s="138">
        <f t="shared" si="191"/>
        <v>5.4606193514659136</v>
      </c>
      <c r="AR85" s="137">
        <f t="shared" si="191"/>
        <v>1.873257200132505</v>
      </c>
      <c r="AS85" s="137">
        <f t="shared" si="191"/>
        <v>2.1236813860202459</v>
      </c>
      <c r="AT85" s="137">
        <f t="shared" si="191"/>
        <v>1.5511461399872974</v>
      </c>
      <c r="AU85" s="137">
        <f t="shared" si="191"/>
        <v>1.440002400029883</v>
      </c>
      <c r="AV85" s="137">
        <f t="shared" si="191"/>
        <v>2.7753851793254349</v>
      </c>
      <c r="AY85" t="s">
        <v>95</v>
      </c>
      <c r="AZ85" s="8">
        <v>0</v>
      </c>
      <c r="BA85" s="98">
        <f>AW6</f>
        <v>0</v>
      </c>
      <c r="BB85" s="98">
        <f>AW13</f>
        <v>0</v>
      </c>
      <c r="BC85" s="98">
        <f>AW20</f>
        <v>0</v>
      </c>
      <c r="BD85" s="98">
        <f>AW27</f>
        <v>0</v>
      </c>
      <c r="BE85" s="98">
        <f>AW34</f>
        <v>0</v>
      </c>
      <c r="BF85" s="98">
        <f>AW41</f>
        <v>0</v>
      </c>
      <c r="BG85" s="98">
        <f>AW48</f>
        <v>0</v>
      </c>
      <c r="BH85" s="150">
        <v>0</v>
      </c>
      <c r="BI85" s="118">
        <v>0</v>
      </c>
      <c r="BJ85" s="118">
        <v>0</v>
      </c>
      <c r="BK85" s="118">
        <v>0</v>
      </c>
      <c r="BL85" s="118">
        <v>0</v>
      </c>
      <c r="BM85" s="118">
        <v>0</v>
      </c>
      <c r="BN85" s="118">
        <v>0</v>
      </c>
      <c r="CA85" s="139"/>
    </row>
    <row r="86" spans="1:80" ht="17" x14ac:dyDescent="0.35">
      <c r="A86" s="8">
        <v>1</v>
      </c>
      <c r="B86" s="8">
        <v>2</v>
      </c>
      <c r="C86" s="74">
        <v>0</v>
      </c>
      <c r="D86" s="459" t="s">
        <v>273</v>
      </c>
      <c r="E86" s="76">
        <v>0</v>
      </c>
      <c r="F86" s="76">
        <v>0</v>
      </c>
      <c r="G86" s="76">
        <v>0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 t="s">
        <v>108</v>
      </c>
      <c r="Q86" s="77"/>
      <c r="S86" s="463" t="s">
        <v>274</v>
      </c>
      <c r="T86">
        <v>146.19999999999999</v>
      </c>
      <c r="U86">
        <v>78.2</v>
      </c>
      <c r="V86">
        <v>87.4</v>
      </c>
      <c r="W86">
        <v>86.8</v>
      </c>
      <c r="X86">
        <v>87.6</v>
      </c>
      <c r="Y86">
        <v>102.2</v>
      </c>
      <c r="Z86" s="104">
        <f t="shared" si="173"/>
        <v>82.998023025933236</v>
      </c>
      <c r="AA86" s="96">
        <f t="shared" si="174"/>
        <v>87.180327868852444</v>
      </c>
      <c r="AB86" s="96">
        <f t="shared" si="175"/>
        <v>88.72112530649116</v>
      </c>
      <c r="AC86" s="96">
        <f t="shared" si="176"/>
        <v>86.350055040100642</v>
      </c>
      <c r="AD86" s="96">
        <f t="shared" si="177"/>
        <v>89.311859443631036</v>
      </c>
      <c r="AE86" s="96">
        <f t="shared" si="178"/>
        <v>90.137990929267588</v>
      </c>
      <c r="AJ86" s="8">
        <v>1</v>
      </c>
      <c r="AK86" s="137">
        <f t="shared" ref="AK86:AV86" si="192">STDEVA(T97:T99)</f>
        <v>23.57965224510319</v>
      </c>
      <c r="AL86" s="137">
        <f t="shared" si="192"/>
        <v>10.956885202160935</v>
      </c>
      <c r="AM86" s="137">
        <f t="shared" si="192"/>
        <v>18.706148721743872</v>
      </c>
      <c r="AN86" s="137">
        <f t="shared" si="192"/>
        <v>0</v>
      </c>
      <c r="AO86" s="137">
        <f t="shared" si="192"/>
        <v>19.687898144122276</v>
      </c>
      <c r="AP86" s="137">
        <f t="shared" si="192"/>
        <v>4.5003703551300447</v>
      </c>
      <c r="AQ86" s="138">
        <f t="shared" si="192"/>
        <v>2.7421388818587258</v>
      </c>
      <c r="AR86" s="137">
        <f t="shared" si="192"/>
        <v>1.7962106888788485</v>
      </c>
      <c r="AS86" s="137">
        <f t="shared" si="192"/>
        <v>2.4140080941726501</v>
      </c>
      <c r="AT86" s="137">
        <f t="shared" si="192"/>
        <v>0</v>
      </c>
      <c r="AU86" s="137">
        <f t="shared" si="192"/>
        <v>2.4021349614595251</v>
      </c>
      <c r="AV86" s="137">
        <f t="shared" si="192"/>
        <v>0.43427292821865943</v>
      </c>
      <c r="AZ86" s="8">
        <v>0.25</v>
      </c>
      <c r="BA86" s="98">
        <f t="shared" ref="BA86:BA91" si="193">AW7</f>
        <v>93.053455828197087</v>
      </c>
      <c r="BB86" s="98">
        <f t="shared" ref="BB86:BB91" si="194">AW14</f>
        <v>29.836802728999501</v>
      </c>
      <c r="BC86" s="98">
        <f t="shared" ref="BC86:BC91" si="195">AW21</f>
        <v>-7.6481761445129193</v>
      </c>
      <c r="BD86" s="98">
        <f t="shared" ref="BD86:BD91" si="196">AW28</f>
        <v>17.005853393805491</v>
      </c>
      <c r="BE86" s="98">
        <f t="shared" ref="BE86:BE91" si="197">AW35</f>
        <v>29.929836802728992</v>
      </c>
      <c r="BF86" s="98">
        <f t="shared" ref="BF86:BF91" si="198">AW42</f>
        <v>30.972058244785515</v>
      </c>
      <c r="BG86" s="98"/>
      <c r="BH86" s="97">
        <f t="shared" ref="BH86:BH91" si="199">AQ56</f>
        <v>3.027749346500396</v>
      </c>
      <c r="BI86" s="98">
        <f t="shared" ref="BI86:BI91" si="200">AQ63</f>
        <v>16.872068707990351</v>
      </c>
      <c r="BJ86" s="98">
        <f t="shared" ref="BJ86:BJ91" si="201">AQ70</f>
        <v>17.350548167730413</v>
      </c>
      <c r="BK86" s="98">
        <f t="shared" ref="BK86:BK91" si="202">AQ77</f>
        <v>3.6140873869030723</v>
      </c>
      <c r="BL86" s="98">
        <f t="shared" ref="BL86:BL91" si="203">AQ84</f>
        <v>5.4797549863690094</v>
      </c>
      <c r="BM86" s="98">
        <f t="shared" ref="BM86:BM91" si="204">AQ91</f>
        <v>22.262767230135168</v>
      </c>
      <c r="BN86" s="98"/>
      <c r="BO86" s="54"/>
      <c r="CB86" s="139"/>
    </row>
    <row r="87" spans="1:80" ht="17" x14ac:dyDescent="0.35">
      <c r="A87" s="8">
        <v>1</v>
      </c>
      <c r="B87" s="8">
        <v>1</v>
      </c>
      <c r="C87" s="74">
        <v>0</v>
      </c>
      <c r="D87" s="459" t="s">
        <v>275</v>
      </c>
      <c r="E87" s="76">
        <v>3.1</v>
      </c>
      <c r="F87" s="76">
        <v>1.5</v>
      </c>
      <c r="G87" s="76">
        <v>2</v>
      </c>
      <c r="H87" s="76">
        <v>0</v>
      </c>
      <c r="I87" s="76">
        <v>1.9</v>
      </c>
      <c r="J87" s="76">
        <v>3.4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 t="s">
        <v>276</v>
      </c>
      <c r="Q87" s="77"/>
      <c r="S87" s="463" t="s">
        <v>277</v>
      </c>
      <c r="T87">
        <v>612.20000000000005</v>
      </c>
      <c r="U87">
        <v>447.2</v>
      </c>
      <c r="V87">
        <v>494.4</v>
      </c>
      <c r="W87">
        <v>409.8</v>
      </c>
      <c r="X87">
        <v>462.6</v>
      </c>
      <c r="Y87">
        <v>608.20000000000005</v>
      </c>
      <c r="Z87" s="104">
        <f t="shared" si="173"/>
        <v>28.805675078497501</v>
      </c>
      <c r="AA87" s="96">
        <f t="shared" si="174"/>
        <v>26.688524590163937</v>
      </c>
      <c r="AB87" s="96">
        <f t="shared" si="175"/>
        <v>36.198219125048404</v>
      </c>
      <c r="AC87" s="96">
        <f t="shared" si="176"/>
        <v>35.555905016512021</v>
      </c>
      <c r="AD87" s="96">
        <f t="shared" si="177"/>
        <v>43.557833089311856</v>
      </c>
      <c r="AE87" s="96">
        <f t="shared" si="178"/>
        <v>41.310431342275393</v>
      </c>
      <c r="AJ87" s="8">
        <v>4</v>
      </c>
      <c r="AK87" s="137">
        <f t="shared" ref="AK87:AV87" si="205">STDEVA(T100:T102)</f>
        <v>18.590678667905951</v>
      </c>
      <c r="AL87" s="137">
        <f t="shared" si="205"/>
        <v>0</v>
      </c>
      <c r="AM87" s="137">
        <f t="shared" si="205"/>
        <v>0</v>
      </c>
      <c r="AN87" s="137">
        <f t="shared" si="205"/>
        <v>0</v>
      </c>
      <c r="AO87" s="137">
        <f t="shared" si="205"/>
        <v>0</v>
      </c>
      <c r="AP87" s="137">
        <f t="shared" si="205"/>
        <v>0</v>
      </c>
      <c r="AQ87" s="138">
        <f t="shared" si="205"/>
        <v>2.1619582123393388</v>
      </c>
      <c r="AR87" s="137">
        <f t="shared" si="205"/>
        <v>0</v>
      </c>
      <c r="AS87" s="137">
        <f t="shared" si="205"/>
        <v>0</v>
      </c>
      <c r="AT87" s="137">
        <f t="shared" si="205"/>
        <v>0</v>
      </c>
      <c r="AU87" s="137">
        <f t="shared" si="205"/>
        <v>0</v>
      </c>
      <c r="AV87" s="137">
        <f t="shared" si="205"/>
        <v>0</v>
      </c>
      <c r="AZ87" s="8">
        <v>0.5</v>
      </c>
      <c r="BA87" s="98">
        <f t="shared" si="193"/>
        <v>93.720200023258514</v>
      </c>
      <c r="BB87" s="98">
        <f t="shared" si="194"/>
        <v>27.681513354266009</v>
      </c>
      <c r="BC87" s="98">
        <f t="shared" si="195"/>
        <v>1.7095011047796427</v>
      </c>
      <c r="BD87" s="98">
        <f t="shared" si="196"/>
        <v>4.0663643059270953</v>
      </c>
      <c r="BE87" s="98">
        <f t="shared" si="197"/>
        <v>63.522890258557197</v>
      </c>
      <c r="BF87" s="98">
        <f t="shared" si="198"/>
        <v>73.330709694346055</v>
      </c>
      <c r="BG87" s="98"/>
      <c r="BH87" s="97">
        <f t="shared" si="199"/>
        <v>2.1175472830087436</v>
      </c>
      <c r="BI87" s="98">
        <f t="shared" si="200"/>
        <v>11.027587746610239</v>
      </c>
      <c r="BJ87" s="98">
        <f t="shared" si="201"/>
        <v>0.50369596063978928</v>
      </c>
      <c r="BK87" s="98">
        <f t="shared" si="202"/>
        <v>8.1973437546576555</v>
      </c>
      <c r="BL87" s="98">
        <f t="shared" si="203"/>
        <v>5.4606193514659136</v>
      </c>
      <c r="BM87" s="98">
        <f t="shared" si="204"/>
        <v>15.036558920525845</v>
      </c>
      <c r="BN87" s="98"/>
      <c r="BO87" s="54"/>
      <c r="CB87" s="139"/>
    </row>
    <row r="88" spans="1:80" ht="17" x14ac:dyDescent="0.35">
      <c r="A88" s="8">
        <v>1</v>
      </c>
      <c r="B88" s="8">
        <v>2</v>
      </c>
      <c r="C88" s="74">
        <v>0</v>
      </c>
      <c r="D88" s="459" t="s">
        <v>226</v>
      </c>
      <c r="E88" s="76">
        <v>3712.6</v>
      </c>
      <c r="F88" s="76">
        <v>3606</v>
      </c>
      <c r="G88" s="76">
        <v>3856.6</v>
      </c>
      <c r="H88" s="76">
        <v>3751.6</v>
      </c>
      <c r="I88" s="76">
        <v>2835.2</v>
      </c>
      <c r="J88" s="76">
        <v>3628.8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 t="s">
        <v>108</v>
      </c>
      <c r="Q88" s="77"/>
      <c r="S88" s="463" t="s">
        <v>278</v>
      </c>
      <c r="T88">
        <v>698.6</v>
      </c>
      <c r="U88">
        <v>445.4</v>
      </c>
      <c r="V88">
        <v>564.20000000000005</v>
      </c>
      <c r="W88">
        <v>517.6</v>
      </c>
      <c r="X88">
        <v>576.6</v>
      </c>
      <c r="Y88">
        <v>706.2</v>
      </c>
      <c r="Z88" s="104">
        <f t="shared" si="173"/>
        <v>18.757995115711136</v>
      </c>
      <c r="AA88" s="96">
        <f t="shared" si="174"/>
        <v>26.983606557377055</v>
      </c>
      <c r="AB88" s="96">
        <f t="shared" si="175"/>
        <v>27.190605239385729</v>
      </c>
      <c r="AC88" s="96">
        <f t="shared" si="176"/>
        <v>18.60355401792734</v>
      </c>
      <c r="AD88" s="96">
        <f t="shared" si="177"/>
        <v>29.648609077598824</v>
      </c>
      <c r="AE88" s="96">
        <f t="shared" si="178"/>
        <v>31.853710315545687</v>
      </c>
      <c r="AJ88" s="8">
        <v>8</v>
      </c>
      <c r="AK88" s="137">
        <f t="shared" ref="AK88:AV88" si="206">STDEVA(T103:T105)</f>
        <v>12.932646029847618</v>
      </c>
      <c r="AL88" s="137">
        <f t="shared" si="206"/>
        <v>0</v>
      </c>
      <c r="AM88" s="137">
        <f t="shared" si="206"/>
        <v>12.470765814495918</v>
      </c>
      <c r="AN88" s="137">
        <f t="shared" si="206"/>
        <v>0</v>
      </c>
      <c r="AO88" s="137">
        <f t="shared" si="206"/>
        <v>0</v>
      </c>
      <c r="AP88" s="137">
        <f t="shared" si="206"/>
        <v>0</v>
      </c>
      <c r="AQ88" s="138">
        <f t="shared" si="206"/>
        <v>1.503970930323016</v>
      </c>
      <c r="AR88" s="137">
        <f t="shared" si="206"/>
        <v>0</v>
      </c>
      <c r="AS88" s="137">
        <f t="shared" si="206"/>
        <v>1.6093387294484331</v>
      </c>
      <c r="AT88" s="137">
        <f t="shared" si="206"/>
        <v>0</v>
      </c>
      <c r="AU88" s="137">
        <f t="shared" si="206"/>
        <v>0</v>
      </c>
      <c r="AV88" s="137">
        <f t="shared" si="206"/>
        <v>0</v>
      </c>
      <c r="AZ88" s="8">
        <v>1</v>
      </c>
      <c r="BA88" s="98">
        <f t="shared" si="193"/>
        <v>93.76671706012327</v>
      </c>
      <c r="BB88" s="98">
        <f t="shared" si="194"/>
        <v>33.387603209675554</v>
      </c>
      <c r="BC88" s="98">
        <f t="shared" si="195"/>
        <v>0.36825987517931091</v>
      </c>
      <c r="BD88" s="98">
        <f t="shared" si="196"/>
        <v>22.96778695197116</v>
      </c>
      <c r="BE88" s="98">
        <f t="shared" si="197"/>
        <v>87.440400046517041</v>
      </c>
      <c r="BF88" s="98">
        <f t="shared" si="198"/>
        <v>91.683064410337138</v>
      </c>
      <c r="BG88" s="98"/>
      <c r="BH88" s="97">
        <f t="shared" si="199"/>
        <v>5.8241113528138806</v>
      </c>
      <c r="BI88" s="98">
        <f t="shared" si="200"/>
        <v>1.9476607973156099</v>
      </c>
      <c r="BJ88" s="98">
        <f t="shared" si="201"/>
        <v>13.749725839049315</v>
      </c>
      <c r="BK88" s="98">
        <f t="shared" si="202"/>
        <v>1.7561336602872548</v>
      </c>
      <c r="BL88" s="98">
        <f t="shared" si="203"/>
        <v>2.7421388818587258</v>
      </c>
      <c r="BM88" s="98">
        <f t="shared" si="204"/>
        <v>9.3298590754138342</v>
      </c>
      <c r="BN88" s="98"/>
      <c r="BO88" s="54"/>
      <c r="CB88" s="139"/>
    </row>
    <row r="89" spans="1:80" ht="17" x14ac:dyDescent="0.35">
      <c r="A89" s="8">
        <v>1</v>
      </c>
      <c r="B89" s="8">
        <v>2</v>
      </c>
      <c r="C89" s="74">
        <v>0</v>
      </c>
      <c r="D89" s="459" t="s">
        <v>279</v>
      </c>
      <c r="E89" s="76">
        <v>0</v>
      </c>
      <c r="F89" s="76">
        <v>0</v>
      </c>
      <c r="G89" s="76">
        <v>0</v>
      </c>
      <c r="H89" s="76">
        <v>0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0</v>
      </c>
      <c r="O89" s="76">
        <v>0</v>
      </c>
      <c r="P89" s="76" t="s">
        <v>108</v>
      </c>
      <c r="Q89" s="77"/>
      <c r="S89" s="463" t="s">
        <v>280</v>
      </c>
      <c r="T89">
        <v>653.79999999999995</v>
      </c>
      <c r="U89">
        <v>480</v>
      </c>
      <c r="V89">
        <v>481</v>
      </c>
      <c r="W89">
        <v>371</v>
      </c>
      <c r="X89">
        <v>532.79999999999995</v>
      </c>
      <c r="Y89">
        <v>629.20000000000005</v>
      </c>
      <c r="Z89" s="104">
        <f t="shared" si="173"/>
        <v>23.967903244563335</v>
      </c>
      <c r="AA89" s="96">
        <f t="shared" si="174"/>
        <v>21.311475409836063</v>
      </c>
      <c r="AB89" s="96">
        <f t="shared" si="175"/>
        <v>37.927474512840377</v>
      </c>
      <c r="AC89" s="96">
        <f t="shared" si="176"/>
        <v>41.657493316559204</v>
      </c>
      <c r="AD89" s="96">
        <f t="shared" si="177"/>
        <v>34.992679355783316</v>
      </c>
      <c r="AE89" s="96">
        <f t="shared" si="178"/>
        <v>39.283991122261888</v>
      </c>
      <c r="AH89" s="102"/>
      <c r="AI89" s="102"/>
      <c r="AJ89" s="106">
        <v>24</v>
      </c>
      <c r="AK89" s="129">
        <f t="shared" ref="AK89:AV89" si="207">STDEVA(T107:T108)</f>
        <v>0</v>
      </c>
      <c r="AL89" s="129">
        <f t="shared" si="207"/>
        <v>0</v>
      </c>
      <c r="AM89" s="129">
        <f t="shared" si="207"/>
        <v>0</v>
      </c>
      <c r="AN89" s="129">
        <f t="shared" si="207"/>
        <v>0</v>
      </c>
      <c r="AO89" s="129">
        <f t="shared" si="207"/>
        <v>0</v>
      </c>
      <c r="AP89" s="129">
        <f t="shared" si="207"/>
        <v>0</v>
      </c>
      <c r="AQ89" s="141">
        <f t="shared" si="207"/>
        <v>0</v>
      </c>
      <c r="AR89" s="129">
        <f t="shared" si="207"/>
        <v>0</v>
      </c>
      <c r="AS89" s="129">
        <f t="shared" si="207"/>
        <v>0</v>
      </c>
      <c r="AT89" s="129">
        <f t="shared" si="207"/>
        <v>0</v>
      </c>
      <c r="AU89" s="129">
        <f t="shared" si="207"/>
        <v>0</v>
      </c>
      <c r="AV89" s="129">
        <f t="shared" si="207"/>
        <v>0</v>
      </c>
      <c r="AZ89" s="8">
        <v>4</v>
      </c>
      <c r="BA89" s="98">
        <f t="shared" si="193"/>
        <v>96.402682482459198</v>
      </c>
      <c r="BB89" s="98">
        <f t="shared" si="194"/>
        <v>54.831957204326088</v>
      </c>
      <c r="BC89" s="98">
        <f t="shared" si="195"/>
        <v>40.303136023568634</v>
      </c>
      <c r="BD89" s="98">
        <f t="shared" si="196"/>
        <v>68.27538085823933</v>
      </c>
      <c r="BE89" s="98">
        <f t="shared" si="197"/>
        <v>98.523084079544134</v>
      </c>
      <c r="BF89" s="98">
        <f t="shared" si="198"/>
        <v>96.45808736717828</v>
      </c>
      <c r="BG89" s="98"/>
      <c r="BH89" s="97">
        <f t="shared" si="199"/>
        <v>3.5259740066705971</v>
      </c>
      <c r="BI89" s="98">
        <f t="shared" si="200"/>
        <v>7.0893475053790036</v>
      </c>
      <c r="BJ89" s="98">
        <f t="shared" si="201"/>
        <v>15.772677003070084</v>
      </c>
      <c r="BK89" s="98">
        <f t="shared" si="202"/>
        <v>0.95388285402534922</v>
      </c>
      <c r="BL89" s="98">
        <f t="shared" si="203"/>
        <v>2.1619582123393388</v>
      </c>
      <c r="BM89" s="98">
        <f t="shared" si="204"/>
        <v>5.8621160744165133</v>
      </c>
      <c r="BN89" s="98"/>
      <c r="CB89" s="139"/>
    </row>
    <row r="90" spans="1:80" ht="17" x14ac:dyDescent="0.35">
      <c r="A90" s="8">
        <v>1</v>
      </c>
      <c r="B90" s="8">
        <v>2</v>
      </c>
      <c r="C90" s="74">
        <v>0</v>
      </c>
      <c r="D90" s="459" t="s">
        <v>1608</v>
      </c>
      <c r="E90" s="76">
        <v>23726</v>
      </c>
      <c r="F90" s="76">
        <v>12085.6</v>
      </c>
      <c r="G90" s="76">
        <v>16833.599999999999</v>
      </c>
      <c r="H90" s="76">
        <v>13052.6</v>
      </c>
      <c r="I90" s="76">
        <v>13765.6</v>
      </c>
      <c r="J90" s="76">
        <v>16897.2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76" t="s">
        <v>108</v>
      </c>
      <c r="Q90" s="77"/>
      <c r="S90" s="466" t="s">
        <v>2216</v>
      </c>
      <c r="T90" s="102">
        <v>568.6</v>
      </c>
      <c r="U90" s="102">
        <v>461.8</v>
      </c>
      <c r="V90" s="102">
        <v>499.2</v>
      </c>
      <c r="W90" s="102">
        <v>389.2</v>
      </c>
      <c r="X90" s="102">
        <v>420.6</v>
      </c>
      <c r="Y90" s="105">
        <v>606.20000000000005</v>
      </c>
      <c r="Z90" s="104">
        <f t="shared" si="173"/>
        <v>33.876032096755445</v>
      </c>
      <c r="AA90" s="96">
        <f t="shared" si="174"/>
        <v>24.295081967213115</v>
      </c>
      <c r="AB90" s="96">
        <f t="shared" si="175"/>
        <v>35.578784359272177</v>
      </c>
      <c r="AC90" s="96">
        <f t="shared" si="176"/>
        <v>38.795408083031923</v>
      </c>
      <c r="AD90" s="96">
        <f t="shared" si="177"/>
        <v>48.682284040995604</v>
      </c>
      <c r="AE90" s="96">
        <f t="shared" si="178"/>
        <v>41.503425648943349</v>
      </c>
      <c r="AH90" s="8" t="s">
        <v>681</v>
      </c>
      <c r="AI90" s="8" t="s">
        <v>48</v>
      </c>
      <c r="AJ90" s="8">
        <f>AJ83</f>
        <v>0</v>
      </c>
      <c r="AK90" s="137" t="s">
        <v>130</v>
      </c>
      <c r="AL90" s="137" t="s">
        <v>130</v>
      </c>
      <c r="AM90" s="137" t="s">
        <v>130</v>
      </c>
      <c r="AN90" s="137" t="s">
        <v>130</v>
      </c>
      <c r="AO90" s="137" t="s">
        <v>130</v>
      </c>
      <c r="AP90" s="137" t="s">
        <v>130</v>
      </c>
      <c r="AQ90" s="151" t="s">
        <v>130</v>
      </c>
      <c r="AR90" s="137" t="s">
        <v>130</v>
      </c>
      <c r="AS90" s="137" t="s">
        <v>130</v>
      </c>
      <c r="AT90" s="137" t="s">
        <v>130</v>
      </c>
      <c r="AU90" s="137" t="s">
        <v>130</v>
      </c>
      <c r="AV90" s="137" t="s">
        <v>130</v>
      </c>
      <c r="AZ90" s="8">
        <v>8</v>
      </c>
      <c r="BA90" s="98">
        <f t="shared" si="193"/>
        <v>98.02302593324805</v>
      </c>
      <c r="BB90" s="98">
        <f t="shared" si="194"/>
        <v>22.704190409737578</v>
      </c>
      <c r="BC90" s="98">
        <f t="shared" si="195"/>
        <v>-11.718416870178693</v>
      </c>
      <c r="BD90" s="98">
        <f t="shared" si="196"/>
        <v>82.261503275574682</v>
      </c>
      <c r="BE90" s="98">
        <f t="shared" si="197"/>
        <v>98.523084079544134</v>
      </c>
      <c r="BF90" s="98">
        <f t="shared" si="198"/>
        <v>98.832480650662475</v>
      </c>
      <c r="BG90" s="98"/>
      <c r="BH90" s="97">
        <f t="shared" si="199"/>
        <v>3.4242195288604345</v>
      </c>
      <c r="BI90" s="98">
        <f t="shared" si="200"/>
        <v>4.4808930665840361</v>
      </c>
      <c r="BJ90" s="98">
        <f t="shared" si="201"/>
        <v>9.2569292949959614</v>
      </c>
      <c r="BK90" s="98">
        <f t="shared" si="202"/>
        <v>2.811139397498295</v>
      </c>
      <c r="BL90" s="98">
        <f t="shared" si="203"/>
        <v>1.503970930323016</v>
      </c>
      <c r="BM90" s="98">
        <f t="shared" si="204"/>
        <v>0</v>
      </c>
      <c r="BN90" s="98"/>
      <c r="CB90" s="139"/>
    </row>
    <row r="91" spans="1:80" ht="17" x14ac:dyDescent="0.35">
      <c r="A91" s="8">
        <v>1</v>
      </c>
      <c r="B91" s="8">
        <v>2</v>
      </c>
      <c r="C91" s="74">
        <v>0</v>
      </c>
      <c r="D91" s="459" t="s">
        <v>1609</v>
      </c>
      <c r="E91" s="76">
        <v>15338.6</v>
      </c>
      <c r="F91" s="76">
        <v>12121.6</v>
      </c>
      <c r="G91" s="76">
        <v>14440.2</v>
      </c>
      <c r="H91" s="76">
        <v>9395.7999999999993</v>
      </c>
      <c r="I91" s="76">
        <v>11564.2</v>
      </c>
      <c r="J91" s="76">
        <v>14193.4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 t="s">
        <v>108</v>
      </c>
      <c r="Q91" s="77"/>
      <c r="S91" s="463" t="s">
        <v>281</v>
      </c>
      <c r="T91">
        <v>632.20000000000005</v>
      </c>
      <c r="U91">
        <v>387.6</v>
      </c>
      <c r="V91">
        <v>403</v>
      </c>
      <c r="W91">
        <v>288</v>
      </c>
      <c r="X91">
        <v>467.8</v>
      </c>
      <c r="Y91">
        <v>656</v>
      </c>
      <c r="Z91" s="104">
        <f t="shared" si="173"/>
        <v>26.479823235259914</v>
      </c>
      <c r="AA91" s="96">
        <f t="shared" si="174"/>
        <v>36.459016393442617</v>
      </c>
      <c r="AB91" s="96">
        <f t="shared" si="175"/>
        <v>47.993289456704098</v>
      </c>
      <c r="AC91" s="96">
        <f t="shared" si="176"/>
        <v>54.709860040886923</v>
      </c>
      <c r="AD91" s="96">
        <f t="shared" si="177"/>
        <v>42.923377257198638</v>
      </c>
      <c r="AE91" s="96">
        <f t="shared" si="178"/>
        <v>36.697867412911314</v>
      </c>
      <c r="AJ91" s="8">
        <f t="shared" ref="AJ91:AJ96" si="208">AJ84</f>
        <v>0.25</v>
      </c>
      <c r="AK91" s="137">
        <f>STDEVA(T110:T112)</f>
        <v>113.13938306354659</v>
      </c>
      <c r="AL91" s="137">
        <f t="shared" ref="AL91:AV91" si="209">STDEVA(U110:U112)</f>
        <v>48.567067031065349</v>
      </c>
      <c r="AM91" s="137">
        <f t="shared" si="209"/>
        <v>40.554161315455652</v>
      </c>
      <c r="AN91" s="137">
        <f t="shared" si="209"/>
        <v>19.62277588246198</v>
      </c>
      <c r="AO91" s="137">
        <f t="shared" si="209"/>
        <v>31.650803044051418</v>
      </c>
      <c r="AP91" s="137">
        <f t="shared" si="209"/>
        <v>45.566215554948194</v>
      </c>
      <c r="AQ91" s="138">
        <f t="shared" si="209"/>
        <v>22.262767230135168</v>
      </c>
      <c r="AR91" s="137">
        <f t="shared" si="209"/>
        <v>14.428718666389001</v>
      </c>
      <c r="AS91" s="137">
        <f t="shared" si="209"/>
        <v>10.018320483067033</v>
      </c>
      <c r="AT91" s="137">
        <f t="shared" si="209"/>
        <v>6.5365675824323883</v>
      </c>
      <c r="AU91" s="137">
        <f t="shared" si="209"/>
        <v>8.2338197305024394</v>
      </c>
      <c r="AV91" s="137">
        <f t="shared" si="209"/>
        <v>9.6171835278488675</v>
      </c>
      <c r="AY91" s="102"/>
      <c r="AZ91" s="106">
        <v>24</v>
      </c>
      <c r="BA91" s="110">
        <f t="shared" si="193"/>
        <v>99.108423460092254</v>
      </c>
      <c r="BB91" s="110">
        <f t="shared" si="194"/>
        <v>40.985385897585004</v>
      </c>
      <c r="BC91" s="110">
        <f t="shared" si="195"/>
        <v>9.3150366321665281</v>
      </c>
      <c r="BD91" s="110">
        <f t="shared" si="196"/>
        <v>93.417839283637633</v>
      </c>
      <c r="BE91" s="110">
        <f t="shared" si="197"/>
        <v>98.523084079544134</v>
      </c>
      <c r="BF91" s="110">
        <f t="shared" si="198"/>
        <v>99.199790108881018</v>
      </c>
      <c r="BG91" s="110">
        <f>AW49</f>
        <v>93.417839283637633</v>
      </c>
      <c r="BH91" s="109">
        <f t="shared" si="199"/>
        <v>1.5442558659566681</v>
      </c>
      <c r="BI91" s="110">
        <f t="shared" si="200"/>
        <v>10.905550328258814</v>
      </c>
      <c r="BJ91" s="110">
        <f t="shared" si="201"/>
        <v>4.2634202930937555</v>
      </c>
      <c r="BK91" s="110">
        <f t="shared" si="202"/>
        <v>0</v>
      </c>
      <c r="BL91" s="110">
        <f t="shared" si="203"/>
        <v>0</v>
      </c>
      <c r="BM91" s="110">
        <f t="shared" si="204"/>
        <v>0</v>
      </c>
      <c r="BN91" s="110">
        <f>AQ98</f>
        <v>2.8890225801498279</v>
      </c>
      <c r="CB91" s="139"/>
    </row>
    <row r="92" spans="1:80" ht="17" x14ac:dyDescent="0.35">
      <c r="A92" s="8">
        <v>1</v>
      </c>
      <c r="B92" s="8">
        <v>2</v>
      </c>
      <c r="C92" s="74">
        <v>0</v>
      </c>
      <c r="D92" s="459" t="s">
        <v>1610</v>
      </c>
      <c r="E92" s="76">
        <v>22176.2</v>
      </c>
      <c r="F92" s="76">
        <v>11897</v>
      </c>
      <c r="G92" s="76">
        <v>12897.8</v>
      </c>
      <c r="H92" s="76">
        <v>6838.6</v>
      </c>
      <c r="I92" s="76">
        <v>10111.200000000001</v>
      </c>
      <c r="J92" s="76">
        <v>12423.2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 t="s">
        <v>108</v>
      </c>
      <c r="Q92" s="77"/>
      <c r="S92" s="463" t="s">
        <v>282</v>
      </c>
      <c r="T92">
        <v>548.20000000000005</v>
      </c>
      <c r="U92">
        <v>307.60000000000002</v>
      </c>
      <c r="V92">
        <v>359.2</v>
      </c>
      <c r="W92">
        <v>235.8</v>
      </c>
      <c r="X92">
        <v>314.60000000000002</v>
      </c>
      <c r="Y92">
        <v>448.4</v>
      </c>
      <c r="Z92" s="104">
        <f t="shared" si="173"/>
        <v>36.248400976857774</v>
      </c>
      <c r="AA92" s="96">
        <f t="shared" si="174"/>
        <v>49.573770491803273</v>
      </c>
      <c r="AB92" s="96">
        <f t="shared" si="175"/>
        <v>53.645631694412188</v>
      </c>
      <c r="AC92" s="96">
        <f t="shared" si="176"/>
        <v>62.918697908476176</v>
      </c>
      <c r="AD92" s="96">
        <f t="shared" si="177"/>
        <v>61.615422157149823</v>
      </c>
      <c r="AE92" s="96">
        <f t="shared" si="178"/>
        <v>56.730676445044871</v>
      </c>
      <c r="AJ92" s="8">
        <f t="shared" si="208"/>
        <v>0.5</v>
      </c>
      <c r="AK92" s="137">
        <f>STDEVA(T113:T115)</f>
        <v>76.415792434112291</v>
      </c>
      <c r="AL92" s="137">
        <f t="shared" ref="AL92:AV92" si="210">STDEVA(U113:U115)</f>
        <v>56.12854294682279</v>
      </c>
      <c r="AM92" s="137">
        <f t="shared" si="210"/>
        <v>15.076250639112253</v>
      </c>
      <c r="AN92" s="137">
        <f t="shared" si="210"/>
        <v>20.231987873991358</v>
      </c>
      <c r="AO92" s="137">
        <f t="shared" si="210"/>
        <v>31.108198276338673</v>
      </c>
      <c r="AP92" s="137">
        <f t="shared" si="210"/>
        <v>36.564463622484617</v>
      </c>
      <c r="AQ92" s="138">
        <f t="shared" si="210"/>
        <v>15.036558920525845</v>
      </c>
      <c r="AR92" s="137">
        <f t="shared" si="210"/>
        <v>16.675146448848196</v>
      </c>
      <c r="AS92" s="137">
        <f t="shared" si="210"/>
        <v>3.724370217172011</v>
      </c>
      <c r="AT92" s="137">
        <f t="shared" si="210"/>
        <v>6.7395029560264348</v>
      </c>
      <c r="AU92" s="137">
        <f t="shared" si="210"/>
        <v>8.0926634433763596</v>
      </c>
      <c r="AV92" s="137">
        <f t="shared" si="210"/>
        <v>7.7172780967675481</v>
      </c>
      <c r="AY92" t="s">
        <v>96</v>
      </c>
      <c r="AZ92" s="8">
        <f>AZ85</f>
        <v>0</v>
      </c>
      <c r="BA92" s="98">
        <f>AX6</f>
        <v>0</v>
      </c>
      <c r="BB92" s="98">
        <f>AX13</f>
        <v>0</v>
      </c>
      <c r="BC92" s="98">
        <f>AX20</f>
        <v>0</v>
      </c>
      <c r="BD92" s="98">
        <f>AX27</f>
        <v>0</v>
      </c>
      <c r="BE92" s="98">
        <f>AX34</f>
        <v>0</v>
      </c>
      <c r="BF92" s="98">
        <f>AX41</f>
        <v>0</v>
      </c>
      <c r="BG92" s="8">
        <v>0</v>
      </c>
      <c r="BH92" s="101">
        <v>0</v>
      </c>
      <c r="BI92" s="8">
        <v>0</v>
      </c>
      <c r="BJ92" s="8">
        <v>0</v>
      </c>
      <c r="BK92" s="8">
        <v>0</v>
      </c>
      <c r="BL92" s="8">
        <v>0</v>
      </c>
      <c r="BM92" s="8">
        <v>0</v>
      </c>
      <c r="BN92" s="8">
        <v>0</v>
      </c>
      <c r="CA92" s="139"/>
    </row>
    <row r="93" spans="1:80" ht="17" x14ac:dyDescent="0.35">
      <c r="A93" s="8">
        <v>1</v>
      </c>
      <c r="B93" s="8">
        <v>2</v>
      </c>
      <c r="C93" s="74">
        <v>0</v>
      </c>
      <c r="D93" s="459" t="s">
        <v>1611</v>
      </c>
      <c r="E93" s="76">
        <v>886.4</v>
      </c>
      <c r="F93" s="76">
        <v>737</v>
      </c>
      <c r="G93" s="76">
        <v>889.6</v>
      </c>
      <c r="H93" s="76">
        <v>641.79999999999995</v>
      </c>
      <c r="I93" s="76">
        <v>808.4</v>
      </c>
      <c r="J93" s="76">
        <v>994.2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 t="s">
        <v>108</v>
      </c>
      <c r="Q93" s="77"/>
      <c r="S93" s="466" t="s">
        <v>283</v>
      </c>
      <c r="T93" s="102">
        <v>627.20000000000005</v>
      </c>
      <c r="U93" s="102">
        <v>351.2</v>
      </c>
      <c r="V93" s="102">
        <v>451.4</v>
      </c>
      <c r="W93" s="102">
        <v>322</v>
      </c>
      <c r="X93" s="102">
        <v>294.60000000000002</v>
      </c>
      <c r="Y93" s="105">
        <v>397.4</v>
      </c>
      <c r="Z93" s="104">
        <f t="shared" si="173"/>
        <v>27.061286196069311</v>
      </c>
      <c r="AA93" s="96">
        <f t="shared" si="174"/>
        <v>42.42622950819672</v>
      </c>
      <c r="AB93" s="96">
        <f t="shared" si="175"/>
        <v>41.747322235127122</v>
      </c>
      <c r="AC93" s="96">
        <f t="shared" si="176"/>
        <v>49.363107406824966</v>
      </c>
      <c r="AD93" s="96">
        <f t="shared" si="177"/>
        <v>64.055636896046849</v>
      </c>
      <c r="AE93" s="96">
        <f t="shared" si="178"/>
        <v>61.652031265077682</v>
      </c>
      <c r="AJ93" s="8">
        <f t="shared" si="208"/>
        <v>1</v>
      </c>
      <c r="AK93" s="137">
        <f>STDEVA(T116:T118)</f>
        <v>47.414343821253077</v>
      </c>
      <c r="AL93" s="137">
        <f t="shared" ref="AL93:AV93" si="211">STDEVA(U116:U118)</f>
        <v>26.327172275046937</v>
      </c>
      <c r="AM93" s="137">
        <f t="shared" si="211"/>
        <v>12.932646029847618</v>
      </c>
      <c r="AN93" s="137">
        <f t="shared" si="211"/>
        <v>14.54922678357857</v>
      </c>
      <c r="AO93" s="137">
        <f t="shared" si="211"/>
        <v>0</v>
      </c>
      <c r="AP93" s="137">
        <f t="shared" si="211"/>
        <v>0</v>
      </c>
      <c r="AQ93" s="138">
        <f t="shared" si="211"/>
        <v>9.3298590754138342</v>
      </c>
      <c r="AR93" s="137">
        <f t="shared" si="211"/>
        <v>7.8215009729788871</v>
      </c>
      <c r="AS93" s="137">
        <f t="shared" si="211"/>
        <v>3.1948236239742096</v>
      </c>
      <c r="AT93" s="137">
        <f t="shared" si="211"/>
        <v>4.8465112536903989</v>
      </c>
      <c r="AU93" s="137">
        <f t="shared" si="211"/>
        <v>0</v>
      </c>
      <c r="AV93" s="137">
        <f t="shared" si="211"/>
        <v>0</v>
      </c>
      <c r="AZ93" s="8">
        <f t="shared" ref="AZ93:AZ98" si="212">AZ86</f>
        <v>0.25</v>
      </c>
      <c r="BA93" s="98">
        <f t="shared" ref="BA93:BA98" si="213">AX7</f>
        <v>96.469945355191257</v>
      </c>
      <c r="BB93" s="98">
        <f t="shared" ref="BB93:BB98" si="214">AX14</f>
        <v>81.18385858820794</v>
      </c>
      <c r="BC93" s="98">
        <f t="shared" ref="BC93:BC98" si="215">AX21</f>
        <v>1.2568306010929065</v>
      </c>
      <c r="BD93" s="98">
        <f t="shared" ref="BD93:BD98" si="216">AX28</f>
        <v>1.6284153005464375</v>
      </c>
      <c r="BE93" s="98">
        <f t="shared" ref="BE93:BE98" si="217">AX35</f>
        <v>42.819672131147534</v>
      </c>
      <c r="BF93" s="98">
        <f t="shared" ref="BF93:BF98" si="218">AX42</f>
        <v>28.698752228163993</v>
      </c>
      <c r="BG93" s="8"/>
      <c r="BH93" s="104">
        <f t="shared" ref="BH93:BH98" si="219">AR56</f>
        <v>3.3874316499135713</v>
      </c>
      <c r="BI93" s="96">
        <f t="shared" ref="BI93:BI98" si="220">AR63</f>
        <v>7.2211827705419367</v>
      </c>
      <c r="BJ93" s="96">
        <f t="shared" ref="BJ93:BJ98" si="221">AR70</f>
        <v>0.95944831710113909</v>
      </c>
      <c r="BK93" s="96">
        <f t="shared" ref="BK93:BK98" si="222">AR77</f>
        <v>18.447462631534979</v>
      </c>
      <c r="BL93" s="96">
        <f t="shared" ref="BL93:BL98" si="223">AR84</f>
        <v>6.5662235408401628</v>
      </c>
      <c r="BM93" s="96">
        <f t="shared" ref="BM93:BM98" si="224">AR91</f>
        <v>14.428718666389001</v>
      </c>
      <c r="BN93" s="8"/>
      <c r="CA93" s="139"/>
    </row>
    <row r="94" spans="1:80" ht="17" x14ac:dyDescent="0.35">
      <c r="A94" s="8">
        <v>1</v>
      </c>
      <c r="B94" s="8">
        <v>2</v>
      </c>
      <c r="C94" s="74">
        <v>0</v>
      </c>
      <c r="D94" s="459" t="s">
        <v>2016</v>
      </c>
      <c r="E94" s="76">
        <v>1214.5999999999999</v>
      </c>
      <c r="F94" s="76">
        <v>784.8</v>
      </c>
      <c r="G94" s="76">
        <v>902.8</v>
      </c>
      <c r="H94" s="76">
        <v>586.20000000000005</v>
      </c>
      <c r="I94" s="76">
        <v>822.8</v>
      </c>
      <c r="J94" s="76">
        <v>1014.8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 t="s">
        <v>108</v>
      </c>
      <c r="Q94" s="77"/>
      <c r="S94" s="463" t="s">
        <v>284</v>
      </c>
      <c r="T94">
        <v>332.6</v>
      </c>
      <c r="U94">
        <v>179.2</v>
      </c>
      <c r="V94">
        <v>185.4</v>
      </c>
      <c r="W94">
        <v>105</v>
      </c>
      <c r="X94">
        <v>194.4</v>
      </c>
      <c r="Y94">
        <v>242.2</v>
      </c>
      <c r="Z94" s="104">
        <f t="shared" si="173"/>
        <v>61.321083846958949</v>
      </c>
      <c r="AA94" s="96">
        <f t="shared" si="174"/>
        <v>70.622950819672141</v>
      </c>
      <c r="AB94" s="96">
        <f t="shared" si="175"/>
        <v>76.074332171893161</v>
      </c>
      <c r="AC94" s="96">
        <f t="shared" si="176"/>
        <v>83.487969806573361</v>
      </c>
      <c r="AD94" s="96">
        <f t="shared" si="177"/>
        <v>76.281112737920935</v>
      </c>
      <c r="AE94" s="96">
        <f t="shared" si="178"/>
        <v>76.628389462510853</v>
      </c>
      <c r="AJ94" s="8">
        <f t="shared" si="208"/>
        <v>4</v>
      </c>
      <c r="AK94" s="137">
        <f>STDEVA(T119:T121)</f>
        <v>29.791273890184691</v>
      </c>
      <c r="AL94" s="137">
        <f t="shared" ref="AL94:AV94" si="225">STDEVA(U119:U121)</f>
        <v>0</v>
      </c>
      <c r="AM94" s="137">
        <f t="shared" si="225"/>
        <v>0</v>
      </c>
      <c r="AN94" s="137">
        <f t="shared" si="225"/>
        <v>0</v>
      </c>
      <c r="AO94" s="137">
        <f t="shared" si="225"/>
        <v>0</v>
      </c>
      <c r="AP94" s="137">
        <f t="shared" si="225"/>
        <v>0</v>
      </c>
      <c r="AQ94" s="138">
        <f>STDEVA(Z119:Z121)</f>
        <v>5.8621160744165133</v>
      </c>
      <c r="AR94" s="137">
        <f t="shared" si="225"/>
        <v>0</v>
      </c>
      <c r="AS94" s="137">
        <f t="shared" si="225"/>
        <v>0</v>
      </c>
      <c r="AT94" s="137">
        <f t="shared" si="225"/>
        <v>0</v>
      </c>
      <c r="AU94" s="137">
        <f t="shared" si="225"/>
        <v>0</v>
      </c>
      <c r="AV94" s="137">
        <f t="shared" si="225"/>
        <v>0</v>
      </c>
      <c r="AZ94" s="8">
        <f t="shared" si="212"/>
        <v>0.5</v>
      </c>
      <c r="BA94" s="98">
        <f t="shared" si="213"/>
        <v>98.37158469945355</v>
      </c>
      <c r="BB94" s="98">
        <f t="shared" si="214"/>
        <v>55.188587820289193</v>
      </c>
      <c r="BC94" s="98">
        <f t="shared" si="215"/>
        <v>-2.8524590163934382</v>
      </c>
      <c r="BD94" s="98">
        <f t="shared" si="216"/>
        <v>1.2240437158470008</v>
      </c>
      <c r="BE94" s="98">
        <f t="shared" si="217"/>
        <v>69.060109289617486</v>
      </c>
      <c r="BF94" s="98">
        <f t="shared" si="218"/>
        <v>63.299663299663301</v>
      </c>
      <c r="BG94" s="8"/>
      <c r="BH94" s="104">
        <f t="shared" si="219"/>
        <v>2.8204980363689871</v>
      </c>
      <c r="BI94" s="96">
        <f t="shared" si="220"/>
        <v>4.9262226889563001</v>
      </c>
      <c r="BJ94" s="96">
        <f t="shared" si="221"/>
        <v>3.814990446861954</v>
      </c>
      <c r="BK94" s="96">
        <f t="shared" si="222"/>
        <v>1.9219753044818875</v>
      </c>
      <c r="BL94" s="96">
        <f t="shared" si="223"/>
        <v>1.873257200132505</v>
      </c>
      <c r="BM94" s="96">
        <f t="shared" si="224"/>
        <v>16.675146448848196</v>
      </c>
      <c r="BN94" s="8"/>
      <c r="CA94" s="139"/>
    </row>
    <row r="95" spans="1:80" ht="17" x14ac:dyDescent="0.35">
      <c r="A95" s="8">
        <v>1</v>
      </c>
      <c r="B95" s="8">
        <v>2</v>
      </c>
      <c r="C95" s="74">
        <v>0</v>
      </c>
      <c r="D95" s="459" t="s">
        <v>285</v>
      </c>
      <c r="E95" s="76">
        <v>0</v>
      </c>
      <c r="F95" s="76">
        <v>0</v>
      </c>
      <c r="G95" s="76">
        <v>0</v>
      </c>
      <c r="H95" s="76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 t="s">
        <v>108</v>
      </c>
      <c r="Q95" s="77"/>
      <c r="S95" s="463" t="s">
        <v>286</v>
      </c>
      <c r="T95">
        <v>260.2</v>
      </c>
      <c r="U95">
        <v>185.6</v>
      </c>
      <c r="V95">
        <v>207.4</v>
      </c>
      <c r="W95">
        <v>85.6</v>
      </c>
      <c r="X95">
        <v>199.8</v>
      </c>
      <c r="Y95">
        <v>258</v>
      </c>
      <c r="Z95" s="104">
        <f t="shared" si="173"/>
        <v>69.740667519479004</v>
      </c>
      <c r="AA95" s="96">
        <f t="shared" si="174"/>
        <v>69.573770491803273</v>
      </c>
      <c r="AB95" s="96">
        <f t="shared" si="175"/>
        <v>73.235256162085435</v>
      </c>
      <c r="AC95" s="96">
        <f t="shared" si="176"/>
        <v>86.538763956596938</v>
      </c>
      <c r="AD95" s="96">
        <f t="shared" si="177"/>
        <v>75.622254758418734</v>
      </c>
      <c r="AE95" s="96">
        <f t="shared" si="178"/>
        <v>75.103734439834028</v>
      </c>
      <c r="AJ95" s="8">
        <f t="shared" si="208"/>
        <v>8</v>
      </c>
      <c r="AK95" s="137">
        <f>STDEVA(T122:T124)</f>
        <v>0</v>
      </c>
      <c r="AL95" s="137">
        <f t="shared" ref="AL95:AV95" si="226">STDEVA(U122:U124)</f>
        <v>0</v>
      </c>
      <c r="AM95" s="137">
        <f t="shared" si="226"/>
        <v>0</v>
      </c>
      <c r="AN95" s="137">
        <f t="shared" si="226"/>
        <v>0</v>
      </c>
      <c r="AO95" s="137">
        <f t="shared" si="226"/>
        <v>0</v>
      </c>
      <c r="AP95" s="137">
        <f t="shared" si="226"/>
        <v>0</v>
      </c>
      <c r="AQ95" s="138">
        <f t="shared" si="226"/>
        <v>0</v>
      </c>
      <c r="AR95" s="137">
        <f t="shared" si="226"/>
        <v>0</v>
      </c>
      <c r="AS95" s="137">
        <f t="shared" si="226"/>
        <v>0</v>
      </c>
      <c r="AT95" s="137">
        <f t="shared" si="226"/>
        <v>0</v>
      </c>
      <c r="AU95" s="137">
        <f t="shared" si="226"/>
        <v>0</v>
      </c>
      <c r="AV95" s="137">
        <f t="shared" si="226"/>
        <v>0</v>
      </c>
      <c r="AZ95" s="8">
        <f t="shared" si="212"/>
        <v>1</v>
      </c>
      <c r="BA95" s="98">
        <f t="shared" si="213"/>
        <v>100</v>
      </c>
      <c r="BB95" s="98">
        <f t="shared" si="214"/>
        <v>52.16393442622951</v>
      </c>
      <c r="BC95" s="98">
        <f t="shared" si="215"/>
        <v>-1.7704918032787065</v>
      </c>
      <c r="BD95" s="98">
        <f t="shared" si="216"/>
        <v>10.84153005464481</v>
      </c>
      <c r="BE95" s="98">
        <f t="shared" si="217"/>
        <v>89.551912568306008</v>
      </c>
      <c r="BF95" s="98">
        <f t="shared" si="218"/>
        <v>93.206575559516736</v>
      </c>
      <c r="BG95" s="8"/>
      <c r="BH95" s="104">
        <f t="shared" si="219"/>
        <v>0</v>
      </c>
      <c r="BI95" s="96">
        <f t="shared" si="220"/>
        <v>2.9158830418626991</v>
      </c>
      <c r="BJ95" s="96">
        <f t="shared" si="221"/>
        <v>13.241518508691412</v>
      </c>
      <c r="BK95" s="96">
        <f t="shared" si="222"/>
        <v>5.404401973536971</v>
      </c>
      <c r="BL95" s="96">
        <f t="shared" si="223"/>
        <v>1.7962106888788485</v>
      </c>
      <c r="BM95" s="96">
        <f t="shared" si="224"/>
        <v>7.8215009729788871</v>
      </c>
      <c r="BN95" s="8"/>
      <c r="CA95" s="139"/>
    </row>
    <row r="96" spans="1:80" ht="17" x14ac:dyDescent="0.35">
      <c r="A96" s="8">
        <v>1</v>
      </c>
      <c r="B96" s="8">
        <v>1</v>
      </c>
      <c r="C96" s="74">
        <v>0</v>
      </c>
      <c r="D96" s="459" t="s">
        <v>287</v>
      </c>
      <c r="E96" s="76">
        <v>1.7</v>
      </c>
      <c r="F96" s="76">
        <v>0</v>
      </c>
      <c r="G96" s="76">
        <v>0</v>
      </c>
      <c r="H96" s="76">
        <v>0</v>
      </c>
      <c r="I96" s="76">
        <v>1</v>
      </c>
      <c r="J96" s="76">
        <v>1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 t="s">
        <v>108</v>
      </c>
      <c r="Q96" s="77"/>
      <c r="S96" s="466" t="s">
        <v>288</v>
      </c>
      <c r="T96" s="102">
        <v>348.2</v>
      </c>
      <c r="U96" s="102">
        <v>201.4</v>
      </c>
      <c r="V96" s="102">
        <v>175.2</v>
      </c>
      <c r="W96" s="102">
        <v>98.4</v>
      </c>
      <c r="X96" s="102">
        <v>217</v>
      </c>
      <c r="Y96" s="105">
        <v>298</v>
      </c>
      <c r="Z96" s="104">
        <f t="shared" si="173"/>
        <v>59.506919409233639</v>
      </c>
      <c r="AA96" s="96">
        <f t="shared" si="174"/>
        <v>66.983606557377044</v>
      </c>
      <c r="AB96" s="96">
        <f t="shared" si="175"/>
        <v>77.390631049167638</v>
      </c>
      <c r="AC96" s="96">
        <f t="shared" si="176"/>
        <v>84.525868847303045</v>
      </c>
      <c r="AD96" s="96">
        <f t="shared" si="177"/>
        <v>73.523670082967314</v>
      </c>
      <c r="AE96" s="96">
        <f t="shared" si="178"/>
        <v>71.243848306474959</v>
      </c>
      <c r="AH96" s="102"/>
      <c r="AI96" s="102"/>
      <c r="AJ96" s="106">
        <f t="shared" si="208"/>
        <v>24</v>
      </c>
      <c r="AK96" s="129">
        <f>STDEVA(T125:T127)</f>
        <v>0</v>
      </c>
      <c r="AL96" s="129">
        <f t="shared" ref="AL96:AV96" si="227">STDEVA(U125:U127)</f>
        <v>0</v>
      </c>
      <c r="AM96" s="129">
        <f t="shared" si="227"/>
        <v>0</v>
      </c>
      <c r="AN96" s="129">
        <f t="shared" si="227"/>
        <v>0</v>
      </c>
      <c r="AO96" s="129">
        <f t="shared" si="227"/>
        <v>0</v>
      </c>
      <c r="AP96" s="129">
        <f t="shared" si="227"/>
        <v>0</v>
      </c>
      <c r="AQ96" s="141">
        <f t="shared" si="227"/>
        <v>0</v>
      </c>
      <c r="AR96" s="129">
        <f t="shared" si="227"/>
        <v>0</v>
      </c>
      <c r="AS96" s="129">
        <f t="shared" si="227"/>
        <v>0</v>
      </c>
      <c r="AT96" s="129">
        <f t="shared" si="227"/>
        <v>0</v>
      </c>
      <c r="AU96" s="129">
        <f t="shared" si="227"/>
        <v>0</v>
      </c>
      <c r="AV96" s="129">
        <f t="shared" si="227"/>
        <v>0</v>
      </c>
      <c r="AZ96" s="8">
        <f t="shared" si="212"/>
        <v>4</v>
      </c>
      <c r="BA96" s="98">
        <f t="shared" si="213"/>
        <v>100</v>
      </c>
      <c r="BB96" s="98">
        <f t="shared" si="214"/>
        <v>74.743169398907099</v>
      </c>
      <c r="BC96" s="98">
        <f t="shared" si="215"/>
        <v>35.617486338797811</v>
      </c>
      <c r="BD96" s="98">
        <f t="shared" si="216"/>
        <v>67.786885245901644</v>
      </c>
      <c r="BE96" s="98">
        <f t="shared" si="217"/>
        <v>98.459016393442624</v>
      </c>
      <c r="BF96" s="98">
        <f t="shared" si="218"/>
        <v>99.782135076252715</v>
      </c>
      <c r="BG96" s="8"/>
      <c r="BH96" s="104">
        <f t="shared" si="219"/>
        <v>0</v>
      </c>
      <c r="BI96" s="96">
        <f t="shared" si="220"/>
        <v>2.223795316481068</v>
      </c>
      <c r="BJ96" s="96">
        <f t="shared" si="221"/>
        <v>3.880273962424611</v>
      </c>
      <c r="BK96" s="96">
        <f t="shared" si="222"/>
        <v>0.67233103784949333</v>
      </c>
      <c r="BL96" s="96">
        <f t="shared" si="223"/>
        <v>0</v>
      </c>
      <c r="BM96" s="96">
        <f t="shared" si="224"/>
        <v>0</v>
      </c>
      <c r="BN96" s="8"/>
      <c r="CA96" s="139"/>
    </row>
    <row r="97" spans="1:66" ht="17" x14ac:dyDescent="0.35">
      <c r="A97" s="8">
        <v>1</v>
      </c>
      <c r="B97" s="8">
        <v>1</v>
      </c>
      <c r="C97" s="74">
        <v>0</v>
      </c>
      <c r="D97" s="459" t="s">
        <v>289</v>
      </c>
      <c r="E97" s="76">
        <v>169.9</v>
      </c>
      <c r="F97" s="76">
        <v>179.7</v>
      </c>
      <c r="G97" s="76">
        <v>205.1</v>
      </c>
      <c r="H97" s="76">
        <v>198.9</v>
      </c>
      <c r="I97" s="76">
        <v>161.9</v>
      </c>
      <c r="J97" s="76">
        <v>202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 t="s">
        <v>108</v>
      </c>
      <c r="Q97" s="77"/>
      <c r="S97" s="463" t="s">
        <v>290</v>
      </c>
      <c r="T97">
        <v>134</v>
      </c>
      <c r="U97">
        <v>61.6</v>
      </c>
      <c r="V97">
        <v>0</v>
      </c>
      <c r="W97">
        <v>0</v>
      </c>
      <c r="X97">
        <v>34</v>
      </c>
      <c r="Y97">
        <v>38.4</v>
      </c>
      <c r="Z97" s="104">
        <f t="shared" si="173"/>
        <v>84.416792650308182</v>
      </c>
      <c r="AA97" s="96">
        <f t="shared" si="174"/>
        <v>89.901639344262293</v>
      </c>
      <c r="AB97" s="96">
        <f t="shared" si="175"/>
        <v>100</v>
      </c>
      <c r="AC97" s="96">
        <f t="shared" si="176"/>
        <v>100</v>
      </c>
      <c r="AD97" s="96">
        <f t="shared" si="177"/>
        <v>95.851634943875069</v>
      </c>
      <c r="AE97" s="96">
        <f t="shared" si="178"/>
        <v>96.29450931197529</v>
      </c>
      <c r="AH97" s="8" t="s">
        <v>47</v>
      </c>
      <c r="AI97" s="8" t="s">
        <v>48</v>
      </c>
      <c r="AJ97" s="8">
        <v>0</v>
      </c>
      <c r="AK97" s="137">
        <f>AK55</f>
        <v>44.830569927227096</v>
      </c>
      <c r="AL97" s="137">
        <f t="shared" ref="AL97:AV97" si="228">AL55</f>
        <v>20.647518010647218</v>
      </c>
      <c r="AM97" s="137">
        <f t="shared" si="228"/>
        <v>10.323759005323609</v>
      </c>
      <c r="AN97" s="137">
        <f t="shared" si="228"/>
        <v>16.263455967290593</v>
      </c>
      <c r="AO97" s="137">
        <f t="shared" si="228"/>
        <v>32.526911934581186</v>
      </c>
      <c r="AP97" s="137">
        <f t="shared" si="228"/>
        <v>49.356053326821069</v>
      </c>
      <c r="AQ97" s="138" t="e">
        <f t="shared" si="228"/>
        <v>#DIV/0!</v>
      </c>
      <c r="AR97" s="137" t="e">
        <f t="shared" si="228"/>
        <v>#DIV/0!</v>
      </c>
      <c r="AS97" s="137" t="e">
        <f t="shared" si="228"/>
        <v>#DIV/0!</v>
      </c>
      <c r="AT97" s="137" t="e">
        <f t="shared" si="228"/>
        <v>#DIV/0!</v>
      </c>
      <c r="AU97" s="137" t="e">
        <f t="shared" si="228"/>
        <v>#DIV/0!</v>
      </c>
      <c r="AV97" s="137" t="e">
        <f t="shared" si="228"/>
        <v>#DIV/0!</v>
      </c>
      <c r="AZ97" s="8">
        <f t="shared" si="212"/>
        <v>8</v>
      </c>
      <c r="BA97" s="98">
        <f t="shared" si="213"/>
        <v>100</v>
      </c>
      <c r="BB97" s="98">
        <f t="shared" si="214"/>
        <v>47.191256830601091</v>
      </c>
      <c r="BC97" s="98">
        <f t="shared" si="215"/>
        <v>11.497267759562835</v>
      </c>
      <c r="BD97" s="98">
        <f t="shared" si="216"/>
        <v>84.666666666666671</v>
      </c>
      <c r="BE97" s="98">
        <f t="shared" si="217"/>
        <v>98.459016393442624</v>
      </c>
      <c r="BF97" s="98">
        <f t="shared" si="218"/>
        <v>99.247375717963948</v>
      </c>
      <c r="BG97" s="8"/>
      <c r="BH97" s="104">
        <f t="shared" si="219"/>
        <v>0</v>
      </c>
      <c r="BI97" s="96">
        <f t="shared" si="220"/>
        <v>3.1475979047676375</v>
      </c>
      <c r="BJ97" s="96">
        <f t="shared" si="221"/>
        <v>5.9722851200172204</v>
      </c>
      <c r="BK97" s="96">
        <f t="shared" si="222"/>
        <v>1.4751669502566844</v>
      </c>
      <c r="BL97" s="96">
        <f t="shared" si="223"/>
        <v>0</v>
      </c>
      <c r="BM97" s="96">
        <f t="shared" si="224"/>
        <v>0</v>
      </c>
      <c r="BN97" s="8"/>
    </row>
    <row r="98" spans="1:66" ht="17" x14ac:dyDescent="0.35">
      <c r="A98" s="8">
        <v>1</v>
      </c>
      <c r="B98" s="8">
        <v>2</v>
      </c>
      <c r="C98" s="74">
        <v>0</v>
      </c>
      <c r="D98" s="459" t="s">
        <v>291</v>
      </c>
      <c r="E98" s="76">
        <v>0</v>
      </c>
      <c r="F98" s="76">
        <v>0</v>
      </c>
      <c r="G98" s="76">
        <v>0</v>
      </c>
      <c r="H98" s="76">
        <v>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 t="s">
        <v>108</v>
      </c>
      <c r="Q98" s="77"/>
      <c r="S98" s="463" t="s">
        <v>292</v>
      </c>
      <c r="T98">
        <v>102</v>
      </c>
      <c r="U98">
        <v>75.599999999999994</v>
      </c>
      <c r="V98">
        <v>32.4</v>
      </c>
      <c r="W98">
        <v>0</v>
      </c>
      <c r="X98">
        <v>0</v>
      </c>
      <c r="Y98">
        <v>45.4</v>
      </c>
      <c r="Z98" s="104">
        <f t="shared" si="173"/>
        <v>88.138155599488314</v>
      </c>
      <c r="AA98" s="96">
        <f t="shared" si="174"/>
        <v>87.606557377049171</v>
      </c>
      <c r="AB98" s="96">
        <f t="shared" si="175"/>
        <v>95.818815331010455</v>
      </c>
      <c r="AC98" s="96">
        <f t="shared" si="176"/>
        <v>100</v>
      </c>
      <c r="AD98" s="96">
        <f t="shared" si="177"/>
        <v>100</v>
      </c>
      <c r="AE98" s="96">
        <f t="shared" si="178"/>
        <v>95.619029238637467</v>
      </c>
      <c r="AH98" s="106"/>
      <c r="AI98" s="106"/>
      <c r="AJ98" s="106">
        <v>24</v>
      </c>
      <c r="AK98" s="129">
        <f t="shared" ref="AK98:AV98" si="229">STDEVA(T80:T82)</f>
        <v>24.842705166708374</v>
      </c>
      <c r="AL98" s="129">
        <f t="shared" si="229"/>
        <v>16.145587632539122</v>
      </c>
      <c r="AM98" s="129">
        <f t="shared" si="229"/>
        <v>34.675832121714592</v>
      </c>
      <c r="AN98" s="129">
        <f t="shared" si="229"/>
        <v>36.447405028799146</v>
      </c>
      <c r="AO98" s="129">
        <f t="shared" si="229"/>
        <v>20.942142520127522</v>
      </c>
      <c r="AP98" s="129">
        <f t="shared" si="229"/>
        <v>23.440989740196549</v>
      </c>
      <c r="AQ98" s="141">
        <f t="shared" si="229"/>
        <v>2.8890225801498279</v>
      </c>
      <c r="AR98" s="129">
        <f t="shared" si="229"/>
        <v>2.6468176446785368</v>
      </c>
      <c r="AS98" s="129">
        <f t="shared" si="229"/>
        <v>4.4748783225854414</v>
      </c>
      <c r="AT98" s="129">
        <f t="shared" si="229"/>
        <v>5.7316252600722022</v>
      </c>
      <c r="AU98" s="129">
        <f t="shared" si="229"/>
        <v>2.5551662420848595</v>
      </c>
      <c r="AV98" s="129">
        <f t="shared" si="229"/>
        <v>2.2619887812599169</v>
      </c>
      <c r="AY98" s="102"/>
      <c r="AZ98" s="106">
        <f t="shared" si="212"/>
        <v>24</v>
      </c>
      <c r="BA98" s="110">
        <f t="shared" si="213"/>
        <v>100</v>
      </c>
      <c r="BB98" s="110">
        <f t="shared" si="214"/>
        <v>69.234972677595636</v>
      </c>
      <c r="BC98" s="110">
        <f t="shared" si="215"/>
        <v>16.360655737704921</v>
      </c>
      <c r="BD98" s="110">
        <f t="shared" si="216"/>
        <v>93.540983606557376</v>
      </c>
      <c r="BE98" s="110">
        <f t="shared" si="217"/>
        <v>98.459016393442624</v>
      </c>
      <c r="BF98" s="110">
        <f t="shared" si="218"/>
        <v>99.762329174093878</v>
      </c>
      <c r="BG98" s="110">
        <f>AX49</f>
        <v>93.54098360655739</v>
      </c>
      <c r="BH98" s="152">
        <f t="shared" si="219"/>
        <v>0</v>
      </c>
      <c r="BI98" s="107">
        <f t="shared" si="220"/>
        <v>0.83354382363577473</v>
      </c>
      <c r="BJ98" s="107">
        <f t="shared" si="221"/>
        <v>4.4982602866019068</v>
      </c>
      <c r="BK98" s="107">
        <f t="shared" si="222"/>
        <v>0</v>
      </c>
      <c r="BL98" s="107">
        <f t="shared" si="223"/>
        <v>0</v>
      </c>
      <c r="BM98" s="107">
        <f t="shared" si="224"/>
        <v>0</v>
      </c>
      <c r="BN98" s="107">
        <f>AR98</f>
        <v>2.6468176446785368</v>
      </c>
    </row>
    <row r="99" spans="1:66" ht="17" x14ac:dyDescent="0.35">
      <c r="A99" s="8">
        <v>1</v>
      </c>
      <c r="B99" s="8">
        <v>2</v>
      </c>
      <c r="C99" s="74">
        <v>0</v>
      </c>
      <c r="D99" s="459" t="s">
        <v>1612</v>
      </c>
      <c r="E99" s="76">
        <v>1015.2</v>
      </c>
      <c r="F99" s="76">
        <v>744.6</v>
      </c>
      <c r="G99" s="76">
        <v>764.4</v>
      </c>
      <c r="H99" s="76">
        <v>500.4</v>
      </c>
      <c r="I99" s="76">
        <v>673</v>
      </c>
      <c r="J99" s="76">
        <v>877.6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 t="s">
        <v>108</v>
      </c>
      <c r="Q99" s="77"/>
      <c r="S99" s="466" t="s">
        <v>293</v>
      </c>
      <c r="T99" s="102">
        <v>88</v>
      </c>
      <c r="U99" s="102">
        <v>54</v>
      </c>
      <c r="V99" s="102">
        <v>0</v>
      </c>
      <c r="W99" s="102">
        <v>0</v>
      </c>
      <c r="X99" s="102">
        <v>34.200000000000003</v>
      </c>
      <c r="Y99" s="105">
        <v>46.8</v>
      </c>
      <c r="Z99" s="104">
        <f t="shared" si="173"/>
        <v>89.766251889754628</v>
      </c>
      <c r="AA99" s="96">
        <f t="shared" si="174"/>
        <v>91.147540983606561</v>
      </c>
      <c r="AB99" s="96">
        <f t="shared" si="175"/>
        <v>100</v>
      </c>
      <c r="AC99" s="96">
        <f t="shared" si="176"/>
        <v>100</v>
      </c>
      <c r="AD99" s="96">
        <f t="shared" si="177"/>
        <v>95.827232796486086</v>
      </c>
      <c r="AE99" s="96">
        <f t="shared" si="178"/>
        <v>95.483933223969899</v>
      </c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Y99" t="s">
        <v>61</v>
      </c>
      <c r="AZ99" s="8">
        <f>AZ85</f>
        <v>0</v>
      </c>
      <c r="BA99" s="98">
        <f>AY6</f>
        <v>0</v>
      </c>
      <c r="BB99" s="98">
        <f>AY13</f>
        <v>0</v>
      </c>
      <c r="BC99" s="98">
        <f>AY20</f>
        <v>0</v>
      </c>
      <c r="BD99" s="98">
        <f>AY27</f>
        <v>0</v>
      </c>
      <c r="BE99" s="98">
        <f>AW34</f>
        <v>0</v>
      </c>
      <c r="BF99" s="98">
        <f>AY41</f>
        <v>0</v>
      </c>
      <c r="BG99" s="8">
        <v>0</v>
      </c>
      <c r="BH99" s="101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</row>
    <row r="100" spans="1:66" ht="17" x14ac:dyDescent="0.35">
      <c r="A100" s="8">
        <v>1</v>
      </c>
      <c r="B100" s="8">
        <v>2</v>
      </c>
      <c r="C100" s="74">
        <v>0</v>
      </c>
      <c r="D100" s="459" t="s">
        <v>125</v>
      </c>
      <c r="E100" s="76">
        <v>746.2</v>
      </c>
      <c r="F100" s="76">
        <v>652</v>
      </c>
      <c r="G100" s="76">
        <v>767.8</v>
      </c>
      <c r="H100" s="76">
        <v>605.4</v>
      </c>
      <c r="I100" s="76">
        <v>753</v>
      </c>
      <c r="J100" s="76">
        <v>906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 t="s">
        <v>108</v>
      </c>
      <c r="Q100" s="77"/>
      <c r="S100" s="463" t="s">
        <v>294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 s="104">
        <f t="shared" si="173"/>
        <v>100</v>
      </c>
      <c r="AA100" s="96">
        <f t="shared" si="174"/>
        <v>100</v>
      </c>
      <c r="AB100" s="96">
        <f t="shared" si="175"/>
        <v>100</v>
      </c>
      <c r="AC100" s="96">
        <f t="shared" si="176"/>
        <v>100</v>
      </c>
      <c r="AD100" s="96">
        <f t="shared" si="177"/>
        <v>100</v>
      </c>
      <c r="AE100" s="96">
        <f t="shared" si="178"/>
        <v>100</v>
      </c>
      <c r="AZ100" s="8">
        <f t="shared" ref="AZ100:AZ105" si="230">AZ86</f>
        <v>0.25</v>
      </c>
      <c r="BA100" s="98">
        <f t="shared" ref="BA100:BA105" si="231">AY7</f>
        <v>100</v>
      </c>
      <c r="BB100" s="98">
        <f t="shared" ref="BB100:BB105" si="232">AY14</f>
        <v>84.959491413730277</v>
      </c>
      <c r="BC100" s="98">
        <f t="shared" ref="BC100:BC105" si="233">AY21</f>
        <v>19.31862175764617</v>
      </c>
      <c r="BD100" s="98">
        <f t="shared" ref="BD100:BD105" si="234">AY28</f>
        <v>0.4688777046500614</v>
      </c>
      <c r="BE100" s="98">
        <f t="shared" ref="BE100:BE105" si="235">AW35</f>
        <v>29.929836802728992</v>
      </c>
      <c r="BF100" s="98">
        <f t="shared" ref="BF100:BF105" si="236">AY42</f>
        <v>76.432806324110672</v>
      </c>
      <c r="BG100" s="8"/>
      <c r="BH100" s="97">
        <f t="shared" ref="BH100:BH105" si="237">AS56</f>
        <v>0</v>
      </c>
      <c r="BI100" s="96">
        <f t="shared" ref="BI100:BI105" si="238">AS63</f>
        <v>5.6760594774744701</v>
      </c>
      <c r="BJ100" s="96">
        <f t="shared" ref="BJ100:BJ105" si="239">AS70</f>
        <v>4.6290259381406296</v>
      </c>
      <c r="BK100" s="96">
        <f t="shared" ref="BK100:BK105" si="240">AS77</f>
        <v>23.102744126562897</v>
      </c>
      <c r="BL100" s="96">
        <f t="shared" ref="BL100:BL105" si="241">AS84</f>
        <v>5.9516222899602305</v>
      </c>
      <c r="BM100" s="96">
        <f t="shared" ref="BM100:BM105" si="242">AS91</f>
        <v>10.018320483067033</v>
      </c>
      <c r="BN100" s="8"/>
    </row>
    <row r="101" spans="1:66" ht="17" x14ac:dyDescent="0.35">
      <c r="A101" s="8">
        <v>1</v>
      </c>
      <c r="B101" s="8">
        <v>2</v>
      </c>
      <c r="C101" s="74">
        <v>0</v>
      </c>
      <c r="D101" s="459" t="s">
        <v>128</v>
      </c>
      <c r="E101" s="76">
        <v>857.8</v>
      </c>
      <c r="F101" s="76">
        <v>603.6</v>
      </c>
      <c r="G101" s="76">
        <v>763.8</v>
      </c>
      <c r="H101" s="76">
        <v>645.4</v>
      </c>
      <c r="I101" s="76">
        <v>756.6</v>
      </c>
      <c r="J101" s="76">
        <v>887.8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 t="s">
        <v>108</v>
      </c>
      <c r="Q101" s="77"/>
      <c r="S101" s="463" t="s">
        <v>295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 s="104">
        <f t="shared" si="173"/>
        <v>100</v>
      </c>
      <c r="AA101" s="96">
        <f t="shared" si="174"/>
        <v>100</v>
      </c>
      <c r="AB101" s="96">
        <f t="shared" si="175"/>
        <v>100</v>
      </c>
      <c r="AC101" s="96">
        <f t="shared" si="176"/>
        <v>100</v>
      </c>
      <c r="AD101" s="96">
        <f t="shared" si="177"/>
        <v>100</v>
      </c>
      <c r="AE101" s="96">
        <f t="shared" si="178"/>
        <v>100</v>
      </c>
      <c r="AZ101" s="8">
        <f t="shared" si="230"/>
        <v>0.5</v>
      </c>
      <c r="BA101" s="98">
        <f t="shared" si="231"/>
        <v>99.010625026885194</v>
      </c>
      <c r="BB101" s="98">
        <f t="shared" si="232"/>
        <v>63.801992479745707</v>
      </c>
      <c r="BC101" s="98">
        <f t="shared" si="233"/>
        <v>28.36925194648774</v>
      </c>
      <c r="BD101" s="98">
        <f t="shared" si="234"/>
        <v>-3.5488450122596271</v>
      </c>
      <c r="BE101" s="98">
        <f t="shared" si="235"/>
        <v>63.522890258557197</v>
      </c>
      <c r="BF101" s="98">
        <f t="shared" si="236"/>
        <v>89.311594202898547</v>
      </c>
      <c r="BG101" s="8"/>
      <c r="BH101" s="97">
        <f t="shared" si="237"/>
        <v>1.7136477211719447</v>
      </c>
      <c r="BI101" s="96">
        <f t="shared" si="238"/>
        <v>1.1029970670694103</v>
      </c>
      <c r="BJ101" s="96">
        <f t="shared" si="239"/>
        <v>1.7440869810105009</v>
      </c>
      <c r="BK101" s="96">
        <f t="shared" si="240"/>
        <v>8.4700531911044958</v>
      </c>
      <c r="BL101" s="96">
        <f t="shared" si="241"/>
        <v>2.1236813860202459</v>
      </c>
      <c r="BM101" s="96">
        <f t="shared" si="242"/>
        <v>3.724370217172011</v>
      </c>
      <c r="BN101" s="8"/>
    </row>
    <row r="102" spans="1:66" ht="17" x14ac:dyDescent="0.35">
      <c r="A102" s="8">
        <v>1</v>
      </c>
      <c r="B102" s="8">
        <v>2</v>
      </c>
      <c r="C102" s="74">
        <v>0</v>
      </c>
      <c r="D102" s="459" t="s">
        <v>296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 t="s">
        <v>108</v>
      </c>
      <c r="Q102" s="77"/>
      <c r="S102" s="466" t="s">
        <v>297</v>
      </c>
      <c r="T102" s="102">
        <v>32.200000000000003</v>
      </c>
      <c r="U102" s="102">
        <v>0</v>
      </c>
      <c r="V102" s="102">
        <v>0</v>
      </c>
      <c r="W102" s="102">
        <v>0</v>
      </c>
      <c r="X102" s="102">
        <v>0</v>
      </c>
      <c r="Y102" s="102">
        <v>0</v>
      </c>
      <c r="Z102" s="104">
        <f t="shared" si="173"/>
        <v>96.255378532387482</v>
      </c>
      <c r="AA102" s="96">
        <f t="shared" si="174"/>
        <v>100</v>
      </c>
      <c r="AB102" s="96">
        <f t="shared" si="175"/>
        <v>100</v>
      </c>
      <c r="AC102" s="96">
        <f t="shared" si="176"/>
        <v>100</v>
      </c>
      <c r="AD102" s="96">
        <f t="shared" si="177"/>
        <v>100</v>
      </c>
      <c r="AE102" s="96">
        <f t="shared" si="178"/>
        <v>100</v>
      </c>
      <c r="AZ102" s="8">
        <f t="shared" si="230"/>
        <v>1</v>
      </c>
      <c r="BA102" s="98">
        <f t="shared" si="231"/>
        <v>96.421043575515114</v>
      </c>
      <c r="BB102" s="98">
        <f t="shared" si="232"/>
        <v>79.455413601755069</v>
      </c>
      <c r="BC102" s="98">
        <f t="shared" si="233"/>
        <v>36.946702800361329</v>
      </c>
      <c r="BD102" s="98">
        <f t="shared" si="234"/>
        <v>8.9000731277154017</v>
      </c>
      <c r="BE102" s="98">
        <f t="shared" si="235"/>
        <v>87.440400046517041</v>
      </c>
      <c r="BF102" s="98">
        <f t="shared" si="236"/>
        <v>97.084980237154156</v>
      </c>
      <c r="BG102" s="8"/>
      <c r="BH102" s="97">
        <f t="shared" si="237"/>
        <v>6.1989343652828603</v>
      </c>
      <c r="BI102" s="96">
        <f t="shared" si="238"/>
        <v>3.8912330062999669</v>
      </c>
      <c r="BJ102" s="96">
        <f t="shared" si="239"/>
        <v>6.6234156385992229</v>
      </c>
      <c r="BK102" s="96">
        <f t="shared" si="240"/>
        <v>2.1293200425592835</v>
      </c>
      <c r="BL102" s="96">
        <f t="shared" si="241"/>
        <v>2.4140080941726501</v>
      </c>
      <c r="BM102" s="96">
        <f t="shared" si="242"/>
        <v>3.1948236239742096</v>
      </c>
      <c r="BN102" s="8"/>
    </row>
    <row r="103" spans="1:66" ht="17" x14ac:dyDescent="0.35">
      <c r="A103" s="8">
        <v>1</v>
      </c>
      <c r="B103" s="8">
        <v>1</v>
      </c>
      <c r="C103" s="74">
        <v>0</v>
      </c>
      <c r="D103" s="459" t="s">
        <v>298</v>
      </c>
      <c r="E103" s="76">
        <v>1.8</v>
      </c>
      <c r="F103" s="76">
        <v>1.9</v>
      </c>
      <c r="G103" s="76">
        <v>0</v>
      </c>
      <c r="H103" s="76">
        <v>0</v>
      </c>
      <c r="I103" s="76">
        <v>1.5</v>
      </c>
      <c r="J103" s="76">
        <v>10.7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 t="s">
        <v>108</v>
      </c>
      <c r="Q103" s="77"/>
      <c r="S103" s="463" t="s">
        <v>299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 s="104">
        <f t="shared" si="173"/>
        <v>100</v>
      </c>
      <c r="AA103" s="96">
        <f t="shared" si="174"/>
        <v>100</v>
      </c>
      <c r="AB103" s="96">
        <f t="shared" si="175"/>
        <v>100</v>
      </c>
      <c r="AC103" s="96">
        <f t="shared" si="176"/>
        <v>100</v>
      </c>
      <c r="AD103" s="96">
        <f t="shared" si="177"/>
        <v>100</v>
      </c>
      <c r="AE103" s="96">
        <f t="shared" si="178"/>
        <v>100</v>
      </c>
      <c r="AZ103" s="8">
        <f t="shared" si="230"/>
        <v>4</v>
      </c>
      <c r="BA103" s="98">
        <f t="shared" si="231"/>
        <v>96.601712048866517</v>
      </c>
      <c r="BB103" s="98">
        <f t="shared" si="232"/>
        <v>93.298059964726633</v>
      </c>
      <c r="BC103" s="98">
        <f t="shared" si="233"/>
        <v>65.931087882307395</v>
      </c>
      <c r="BD103" s="98">
        <f t="shared" si="234"/>
        <v>68.98954703832753</v>
      </c>
      <c r="BE103" s="98">
        <f t="shared" si="235"/>
        <v>98.523084079544134</v>
      </c>
      <c r="BF103" s="98">
        <f t="shared" si="236"/>
        <v>99.555335968379438</v>
      </c>
      <c r="BG103" s="8"/>
      <c r="BH103" s="97">
        <f t="shared" si="237"/>
        <v>3.178308108719937</v>
      </c>
      <c r="BI103" s="96">
        <f t="shared" si="238"/>
        <v>2.5341385767493203</v>
      </c>
      <c r="BJ103" s="96">
        <f t="shared" si="239"/>
        <v>2.68334857935168</v>
      </c>
      <c r="BK103" s="96">
        <f t="shared" si="240"/>
        <v>1.6607747344941375</v>
      </c>
      <c r="BL103" s="96">
        <f t="shared" si="241"/>
        <v>0</v>
      </c>
      <c r="BM103" s="96">
        <f t="shared" si="242"/>
        <v>0</v>
      </c>
      <c r="BN103" s="8"/>
    </row>
    <row r="104" spans="1:66" ht="17" x14ac:dyDescent="0.35">
      <c r="A104" s="8">
        <v>1</v>
      </c>
      <c r="B104" s="8">
        <v>1</v>
      </c>
      <c r="C104" s="74">
        <v>0</v>
      </c>
      <c r="D104" s="459" t="s">
        <v>226</v>
      </c>
      <c r="E104" s="76">
        <v>1783.7</v>
      </c>
      <c r="F104" s="76">
        <v>1834.7</v>
      </c>
      <c r="G104" s="76">
        <v>1934.9</v>
      </c>
      <c r="H104" s="76">
        <v>1965.8</v>
      </c>
      <c r="I104" s="76">
        <v>1354.7</v>
      </c>
      <c r="J104" s="76">
        <v>1636.6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76" t="s">
        <v>108</v>
      </c>
      <c r="Q104" s="77"/>
      <c r="S104" s="463" t="s">
        <v>300</v>
      </c>
      <c r="T104">
        <v>22.4</v>
      </c>
      <c r="U104">
        <v>0</v>
      </c>
      <c r="V104">
        <v>21.6</v>
      </c>
      <c r="W104">
        <v>0</v>
      </c>
      <c r="X104">
        <v>0</v>
      </c>
      <c r="Y104">
        <v>0</v>
      </c>
      <c r="Z104" s="104">
        <f t="shared" si="173"/>
        <v>97.395045935573904</v>
      </c>
      <c r="AA104" s="96">
        <f t="shared" si="174"/>
        <v>100</v>
      </c>
      <c r="AB104" s="96">
        <f t="shared" si="175"/>
        <v>97.21254355400697</v>
      </c>
      <c r="AC104" s="96">
        <f t="shared" si="176"/>
        <v>100</v>
      </c>
      <c r="AD104" s="96">
        <f t="shared" si="177"/>
        <v>100</v>
      </c>
      <c r="AE104" s="96">
        <f t="shared" si="178"/>
        <v>100</v>
      </c>
      <c r="AZ104" s="8">
        <f t="shared" si="230"/>
        <v>8</v>
      </c>
      <c r="BA104" s="98">
        <f t="shared" si="231"/>
        <v>98.769733729083313</v>
      </c>
      <c r="BB104" s="98">
        <f t="shared" si="232"/>
        <v>83.920505871725382</v>
      </c>
      <c r="BC104" s="98">
        <f t="shared" si="233"/>
        <v>75.119370241321477</v>
      </c>
      <c r="BD104" s="98">
        <f t="shared" si="234"/>
        <v>83.705424355830857</v>
      </c>
      <c r="BE104" s="98">
        <f t="shared" si="235"/>
        <v>98.523084079544134</v>
      </c>
      <c r="BF104" s="98">
        <f t="shared" si="236"/>
        <v>99.687088274044797</v>
      </c>
      <c r="BG104" s="8"/>
      <c r="BH104" s="97">
        <f t="shared" si="237"/>
        <v>2.1308836880659903</v>
      </c>
      <c r="BI104" s="96">
        <f t="shared" si="238"/>
        <v>1.8846443426020083</v>
      </c>
      <c r="BJ104" s="96">
        <f t="shared" si="239"/>
        <v>7.2970055172724866</v>
      </c>
      <c r="BK104" s="96">
        <f t="shared" si="240"/>
        <v>2.1158249897436314</v>
      </c>
      <c r="BL104" s="96">
        <f t="shared" si="241"/>
        <v>1.6093387294484331</v>
      </c>
      <c r="BM104" s="96">
        <f t="shared" si="242"/>
        <v>0</v>
      </c>
      <c r="BN104" s="8"/>
    </row>
    <row r="105" spans="1:66" ht="17" x14ac:dyDescent="0.35">
      <c r="A105" s="8">
        <v>1</v>
      </c>
      <c r="B105" s="8">
        <v>2</v>
      </c>
      <c r="C105" s="74">
        <v>0</v>
      </c>
      <c r="D105" s="459" t="s">
        <v>301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 t="s">
        <v>108</v>
      </c>
      <c r="Q105" s="77"/>
      <c r="S105" s="466" t="s">
        <v>302</v>
      </c>
      <c r="T105" s="102">
        <v>0</v>
      </c>
      <c r="U105" s="102">
        <v>0</v>
      </c>
      <c r="V105" s="102">
        <v>0</v>
      </c>
      <c r="W105" s="102">
        <v>0</v>
      </c>
      <c r="X105" s="102">
        <v>0</v>
      </c>
      <c r="Y105" s="102">
        <v>0</v>
      </c>
      <c r="Z105" s="104">
        <f t="shared" si="173"/>
        <v>100</v>
      </c>
      <c r="AA105" s="96">
        <f t="shared" si="174"/>
        <v>100</v>
      </c>
      <c r="AB105" s="96">
        <f t="shared" si="175"/>
        <v>100</v>
      </c>
      <c r="AC105" s="96">
        <f t="shared" si="176"/>
        <v>100</v>
      </c>
      <c r="AD105" s="96">
        <f t="shared" si="177"/>
        <v>100</v>
      </c>
      <c r="AE105" s="96">
        <f t="shared" si="178"/>
        <v>100</v>
      </c>
      <c r="AY105" s="102"/>
      <c r="AZ105" s="106">
        <f t="shared" si="230"/>
        <v>24</v>
      </c>
      <c r="BA105" s="110">
        <f t="shared" si="231"/>
        <v>100</v>
      </c>
      <c r="BB105" s="110">
        <f t="shared" si="232"/>
        <v>93.960511033681769</v>
      </c>
      <c r="BC105" s="110">
        <f t="shared" si="233"/>
        <v>75.248419150858169</v>
      </c>
      <c r="BD105" s="110">
        <f t="shared" si="234"/>
        <v>95.001505570611272</v>
      </c>
      <c r="BE105" s="110">
        <f t="shared" si="235"/>
        <v>98.523084079544134</v>
      </c>
      <c r="BF105" s="110">
        <f t="shared" si="236"/>
        <v>99.687088274044797</v>
      </c>
      <c r="BG105" s="110">
        <f>AY49</f>
        <v>95.104744698240623</v>
      </c>
      <c r="BH105" s="109">
        <f t="shared" si="237"/>
        <v>0</v>
      </c>
      <c r="BI105" s="107">
        <f t="shared" si="238"/>
        <v>1.3764141567658632</v>
      </c>
      <c r="BJ105" s="107">
        <f t="shared" si="239"/>
        <v>1.2904890953671426</v>
      </c>
      <c r="BK105" s="107">
        <f t="shared" si="240"/>
        <v>0</v>
      </c>
      <c r="BL105" s="107">
        <f t="shared" si="241"/>
        <v>0</v>
      </c>
      <c r="BM105" s="107">
        <f t="shared" si="242"/>
        <v>0</v>
      </c>
      <c r="BN105" s="107">
        <f>AS98</f>
        <v>4.4748783225854414</v>
      </c>
    </row>
    <row r="106" spans="1:66" ht="17" x14ac:dyDescent="0.35">
      <c r="A106" s="8">
        <v>1</v>
      </c>
      <c r="B106" s="8">
        <v>2</v>
      </c>
      <c r="C106" s="74">
        <v>0</v>
      </c>
      <c r="D106" s="459" t="s">
        <v>133</v>
      </c>
      <c r="E106" s="76">
        <v>828.2</v>
      </c>
      <c r="F106" s="76">
        <v>595.4</v>
      </c>
      <c r="G106" s="76">
        <v>767.6</v>
      </c>
      <c r="H106" s="76">
        <v>647.4</v>
      </c>
      <c r="I106" s="76">
        <v>764.8</v>
      </c>
      <c r="J106" s="76">
        <v>971.6</v>
      </c>
      <c r="K106" s="76">
        <v>0</v>
      </c>
      <c r="L106" s="76">
        <v>0</v>
      </c>
      <c r="M106" s="76">
        <v>0</v>
      </c>
      <c r="N106" s="76">
        <v>0</v>
      </c>
      <c r="O106" s="76">
        <v>0</v>
      </c>
      <c r="P106" s="76" t="s">
        <v>108</v>
      </c>
      <c r="Q106" s="77"/>
      <c r="S106" s="463" t="s">
        <v>303</v>
      </c>
      <c r="T106">
        <v>902.6</v>
      </c>
      <c r="U106">
        <v>554</v>
      </c>
      <c r="V106">
        <v>766.4</v>
      </c>
      <c r="W106">
        <v>665.2</v>
      </c>
      <c r="X106">
        <v>642.79999999999995</v>
      </c>
      <c r="Y106">
        <v>787.8</v>
      </c>
      <c r="Z106" s="104">
        <f t="shared" si="173"/>
        <v>-4.9656936853122371</v>
      </c>
      <c r="AA106" s="96">
        <f t="shared" si="174"/>
        <v>9.1803278688524586</v>
      </c>
      <c r="AB106" s="96">
        <f t="shared" si="175"/>
        <v>1.0969157310620872</v>
      </c>
      <c r="AC106" s="96">
        <f t="shared" si="176"/>
        <v>-4.6076427111181113</v>
      </c>
      <c r="AD106" s="96">
        <f t="shared" si="177"/>
        <v>21.571498291849693</v>
      </c>
      <c r="AE106" s="96">
        <f t="shared" si="178"/>
        <v>23.979542603493197</v>
      </c>
      <c r="AY106" t="s">
        <v>97</v>
      </c>
      <c r="AZ106" s="8">
        <f>AZ85</f>
        <v>0</v>
      </c>
      <c r="BA106" s="98">
        <f>AZ6</f>
        <v>0</v>
      </c>
      <c r="BB106" s="98">
        <f>AZ13</f>
        <v>0</v>
      </c>
      <c r="BC106" s="98">
        <f>AZ20</f>
        <v>0</v>
      </c>
      <c r="BD106" s="98">
        <f>AZ27</f>
        <v>0</v>
      </c>
      <c r="BE106" s="98">
        <f>AZ34</f>
        <v>0</v>
      </c>
      <c r="BF106" s="98">
        <f>AZ41</f>
        <v>0</v>
      </c>
      <c r="BG106" s="8">
        <v>0</v>
      </c>
      <c r="BH106" s="101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</row>
    <row r="107" spans="1:66" ht="17" x14ac:dyDescent="0.35">
      <c r="A107" s="8">
        <v>1</v>
      </c>
      <c r="B107" s="8">
        <v>2</v>
      </c>
      <c r="C107" s="74">
        <v>0</v>
      </c>
      <c r="D107" s="459" t="s">
        <v>136</v>
      </c>
      <c r="E107" s="76">
        <v>891.6</v>
      </c>
      <c r="F107" s="76">
        <v>624.6</v>
      </c>
      <c r="G107" s="76">
        <v>782.2</v>
      </c>
      <c r="H107" s="76">
        <v>624.4</v>
      </c>
      <c r="I107" s="76">
        <v>797.8</v>
      </c>
      <c r="J107" s="76">
        <v>1002.6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76" t="s">
        <v>108</v>
      </c>
      <c r="Q107" s="77"/>
      <c r="S107" s="463" t="s">
        <v>304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 s="104">
        <f t="shared" si="173"/>
        <v>100</v>
      </c>
      <c r="AA107" s="96">
        <f t="shared" si="174"/>
        <v>100</v>
      </c>
      <c r="AB107" s="96">
        <f t="shared" si="175"/>
        <v>100</v>
      </c>
      <c r="AC107" s="96">
        <f t="shared" si="176"/>
        <v>100</v>
      </c>
      <c r="AD107" s="96">
        <f t="shared" si="177"/>
        <v>100</v>
      </c>
      <c r="AE107" s="96">
        <f t="shared" si="178"/>
        <v>100</v>
      </c>
      <c r="AZ107" s="8">
        <f t="shared" ref="AZ107:AZ119" si="243">AZ86</f>
        <v>0.25</v>
      </c>
      <c r="BA107" s="98">
        <f t="shared" ref="BA107:BA112" si="244">AZ7</f>
        <v>100</v>
      </c>
      <c r="BB107" s="98">
        <f t="shared" ref="BB107:BB112" si="245">AZ14</f>
        <v>88.921192386711638</v>
      </c>
      <c r="BC107" s="98">
        <f t="shared" ref="BC107:BC112" si="246">AZ21</f>
        <v>33.522042249829632</v>
      </c>
      <c r="BD107" s="98">
        <f t="shared" ref="BD107:BD112" si="247">AZ28</f>
        <v>-0.4036274047281907</v>
      </c>
      <c r="BE107" s="98">
        <f t="shared" ref="BE107:BE112" si="248">AZ35</f>
        <v>55.663888452062693</v>
      </c>
      <c r="BF107" s="98">
        <f t="shared" ref="BF107:BF112" si="249">AZ42</f>
        <v>75.194314901176995</v>
      </c>
      <c r="BG107" s="8"/>
      <c r="BH107" s="104">
        <f t="shared" ref="BH107:BH112" si="250">AT56</f>
        <v>0</v>
      </c>
      <c r="BI107" s="96">
        <f t="shared" ref="BI107:BI112" si="251">AT63</f>
        <v>3.5879975159154425</v>
      </c>
      <c r="BJ107" s="96">
        <f t="shared" ref="BJ107:BJ112" si="252">AT70</f>
        <v>4.9210604995580978</v>
      </c>
      <c r="BK107" s="96">
        <f t="shared" ref="BK107:BK112" si="253">AT77</f>
        <v>14.216222471612106</v>
      </c>
      <c r="BL107" s="96">
        <f t="shared" ref="BL107:BL112" si="254">AT84</f>
        <v>6.8279672025509939</v>
      </c>
      <c r="BM107" s="96">
        <f t="shared" ref="BM107:BM112" si="255">AT91</f>
        <v>6.5365675824323883</v>
      </c>
      <c r="BN107" s="8"/>
    </row>
    <row r="108" spans="1:66" ht="17" x14ac:dyDescent="0.35">
      <c r="A108" s="8">
        <v>1</v>
      </c>
      <c r="B108" s="8">
        <v>2</v>
      </c>
      <c r="C108" s="74">
        <v>0</v>
      </c>
      <c r="D108" s="459" t="s">
        <v>138</v>
      </c>
      <c r="E108" s="76">
        <v>82.2</v>
      </c>
      <c r="F108" s="76">
        <v>41.2</v>
      </c>
      <c r="G108" s="76">
        <v>14.8</v>
      </c>
      <c r="H108" s="76">
        <v>2.8</v>
      </c>
      <c r="I108" s="76">
        <v>23.4</v>
      </c>
      <c r="J108" s="76">
        <v>40</v>
      </c>
      <c r="K108" s="76">
        <v>0</v>
      </c>
      <c r="L108" s="76">
        <v>0</v>
      </c>
      <c r="M108" s="76">
        <v>0</v>
      </c>
      <c r="N108" s="76">
        <v>0</v>
      </c>
      <c r="O108" s="76">
        <v>0</v>
      </c>
      <c r="P108" s="76" t="s">
        <v>160</v>
      </c>
      <c r="Q108" s="77"/>
      <c r="S108" s="466" t="s">
        <v>305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 s="104">
        <f t="shared" si="173"/>
        <v>100</v>
      </c>
      <c r="AA108" s="96">
        <f t="shared" si="174"/>
        <v>100</v>
      </c>
      <c r="AB108" s="96">
        <f t="shared" si="175"/>
        <v>100</v>
      </c>
      <c r="AC108" s="96">
        <f t="shared" si="176"/>
        <v>100</v>
      </c>
      <c r="AD108" s="96">
        <f t="shared" si="177"/>
        <v>100</v>
      </c>
      <c r="AE108" s="96">
        <f t="shared" si="178"/>
        <v>100</v>
      </c>
      <c r="AZ108" s="8">
        <f t="shared" si="243"/>
        <v>0.5</v>
      </c>
      <c r="BA108" s="98">
        <f t="shared" si="244"/>
        <v>100</v>
      </c>
      <c r="BB108" s="98">
        <f t="shared" si="245"/>
        <v>75.345970461681588</v>
      </c>
      <c r="BC108" s="98">
        <f t="shared" si="246"/>
        <v>43.712323740630069</v>
      </c>
      <c r="BD108" s="98">
        <f t="shared" si="247"/>
        <v>2.7834565183204929</v>
      </c>
      <c r="BE108" s="98">
        <f t="shared" si="248"/>
        <v>84.850867536824452</v>
      </c>
      <c r="BF108" s="98">
        <f t="shared" si="249"/>
        <v>90.339773484343766</v>
      </c>
      <c r="BG108" s="8"/>
      <c r="BH108" s="104">
        <f t="shared" si="250"/>
        <v>0</v>
      </c>
      <c r="BI108" s="96">
        <f t="shared" si="251"/>
        <v>1.3108140263673407</v>
      </c>
      <c r="BJ108" s="96">
        <f t="shared" si="252"/>
        <v>2.2949529652121305</v>
      </c>
      <c r="BK108" s="96">
        <f t="shared" si="253"/>
        <v>2.3958932057661402</v>
      </c>
      <c r="BL108" s="96">
        <f t="shared" si="254"/>
        <v>1.5511461399872974</v>
      </c>
      <c r="BM108" s="96">
        <f t="shared" si="255"/>
        <v>6.7395029560264348</v>
      </c>
      <c r="BN108" s="8"/>
    </row>
    <row r="109" spans="1:66" ht="17" x14ac:dyDescent="0.35">
      <c r="A109" s="8">
        <v>1</v>
      </c>
      <c r="B109" s="8">
        <v>2</v>
      </c>
      <c r="C109" s="74">
        <v>0</v>
      </c>
      <c r="D109" s="459" t="s">
        <v>306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0</v>
      </c>
      <c r="M109" s="76">
        <v>0</v>
      </c>
      <c r="N109" s="76">
        <v>0</v>
      </c>
      <c r="O109" s="76">
        <v>0</v>
      </c>
      <c r="P109" s="76" t="s">
        <v>108</v>
      </c>
      <c r="Q109" s="77"/>
      <c r="S109" s="468"/>
      <c r="T109" s="153"/>
      <c r="U109" s="153"/>
      <c r="V109" s="153"/>
      <c r="W109" s="153"/>
      <c r="X109" s="153"/>
      <c r="Y109" s="153"/>
      <c r="Z109" s="154"/>
      <c r="AA109" s="155"/>
      <c r="AB109" s="155"/>
      <c r="AC109" s="155"/>
      <c r="AD109" s="155"/>
      <c r="AE109" s="155"/>
      <c r="AZ109" s="8">
        <f t="shared" si="243"/>
        <v>1</v>
      </c>
      <c r="BA109" s="98">
        <f t="shared" si="244"/>
        <v>100</v>
      </c>
      <c r="BB109" s="98">
        <f t="shared" si="245"/>
        <v>86.758924359175964</v>
      </c>
      <c r="BC109" s="98">
        <f t="shared" si="246"/>
        <v>56.85904492320595</v>
      </c>
      <c r="BD109" s="98">
        <f t="shared" si="247"/>
        <v>11.212454788488769</v>
      </c>
      <c r="BE109" s="98">
        <f t="shared" si="248"/>
        <v>99.245164334014774</v>
      </c>
      <c r="BF109" s="98">
        <f t="shared" si="249"/>
        <v>96.735509660226512</v>
      </c>
      <c r="BG109" s="8"/>
      <c r="BH109" s="104">
        <f t="shared" si="250"/>
        <v>0</v>
      </c>
      <c r="BI109" s="96">
        <f t="shared" si="251"/>
        <v>2.8081791835885794</v>
      </c>
      <c r="BJ109" s="96">
        <f t="shared" si="252"/>
        <v>3.838155314557647</v>
      </c>
      <c r="BK109" s="96">
        <f t="shared" si="253"/>
        <v>2.6155839454369336</v>
      </c>
      <c r="BL109" s="96">
        <f t="shared" si="254"/>
        <v>0</v>
      </c>
      <c r="BM109" s="96">
        <f t="shared" si="255"/>
        <v>4.8465112536903989</v>
      </c>
      <c r="BN109" s="8"/>
    </row>
    <row r="110" spans="1:66" ht="17" x14ac:dyDescent="0.35">
      <c r="A110" s="8">
        <v>1</v>
      </c>
      <c r="B110" s="8">
        <v>2</v>
      </c>
      <c r="C110" s="74">
        <v>0</v>
      </c>
      <c r="D110" s="459" t="s">
        <v>140</v>
      </c>
      <c r="E110" s="76">
        <v>31.2</v>
      </c>
      <c r="F110" s="76">
        <v>12</v>
      </c>
      <c r="G110" s="76">
        <v>0</v>
      </c>
      <c r="H110" s="76">
        <v>0</v>
      </c>
      <c r="I110" s="76">
        <v>5.6</v>
      </c>
      <c r="J110" s="76">
        <v>14.6</v>
      </c>
      <c r="K110" s="76">
        <v>0</v>
      </c>
      <c r="L110" s="76">
        <v>0</v>
      </c>
      <c r="M110" s="76">
        <v>0</v>
      </c>
      <c r="N110" s="76">
        <v>0</v>
      </c>
      <c r="O110" s="76">
        <v>0</v>
      </c>
      <c r="P110" s="76" t="s">
        <v>160</v>
      </c>
      <c r="Q110" s="77"/>
      <c r="S110" s="463" t="s">
        <v>2217</v>
      </c>
      <c r="T110" s="8">
        <v>478</v>
      </c>
      <c r="U110" s="8">
        <v>294.39999999999998</v>
      </c>
      <c r="V110" s="8">
        <v>142.19999999999999</v>
      </c>
      <c r="W110" s="8">
        <v>96.6</v>
      </c>
      <c r="X110" s="8">
        <v>146.6</v>
      </c>
      <c r="Y110" s="8">
        <v>191</v>
      </c>
      <c r="Z110" s="104">
        <f>((T128-T110)/T128)*100</f>
        <v>5.9425423061786677</v>
      </c>
      <c r="AA110" s="96">
        <f>(($U$128-U110)/$U$128)*100</f>
        <v>12.537136066547843</v>
      </c>
      <c r="AB110" s="96">
        <f>(($V$128-V110)/$V$128)*100</f>
        <v>64.871541501976296</v>
      </c>
      <c r="AC110" s="96">
        <f>(($W$128-W110)/$W$128)*100</f>
        <v>67.821452365089939</v>
      </c>
      <c r="AD110" s="96">
        <f>(($X$128-X110)/$X$128)*100</f>
        <v>61.862643080124869</v>
      </c>
      <c r="AE110" s="96">
        <f>(($Y$128-Y110)/$Y$128)*100</f>
        <v>59.687631912199244</v>
      </c>
      <c r="AZ110" s="8">
        <f t="shared" si="243"/>
        <v>4</v>
      </c>
      <c r="BA110" s="98">
        <f t="shared" si="244"/>
        <v>100</v>
      </c>
      <c r="BB110" s="98">
        <f t="shared" si="245"/>
        <v>97.693557687267386</v>
      </c>
      <c r="BC110" s="98">
        <f t="shared" si="246"/>
        <v>79.158148555852591</v>
      </c>
      <c r="BD110" s="98">
        <f t="shared" si="247"/>
        <v>66.331184148451001</v>
      </c>
      <c r="BE110" s="98">
        <f t="shared" si="248"/>
        <v>100</v>
      </c>
      <c r="BF110" s="98">
        <f t="shared" si="249"/>
        <v>100</v>
      </c>
      <c r="BG110" s="8"/>
      <c r="BH110" s="104">
        <f t="shared" si="250"/>
        <v>0</v>
      </c>
      <c r="BI110" s="96">
        <f t="shared" si="251"/>
        <v>0</v>
      </c>
      <c r="BJ110" s="96">
        <f t="shared" si="252"/>
        <v>0.91821822255690033</v>
      </c>
      <c r="BK110" s="96">
        <f t="shared" si="253"/>
        <v>6.6718677262448359E-2</v>
      </c>
      <c r="BL110" s="96">
        <f t="shared" si="254"/>
        <v>0</v>
      </c>
      <c r="BM110" s="96">
        <f t="shared" si="255"/>
        <v>0</v>
      </c>
      <c r="BN110" s="8"/>
    </row>
    <row r="111" spans="1:66" ht="17" x14ac:dyDescent="0.35">
      <c r="A111" s="8">
        <v>1</v>
      </c>
      <c r="B111" s="8">
        <v>2</v>
      </c>
      <c r="C111" s="74">
        <v>0</v>
      </c>
      <c r="D111" s="459" t="s">
        <v>142</v>
      </c>
      <c r="E111" s="76">
        <v>65.8</v>
      </c>
      <c r="F111" s="76">
        <v>23.4</v>
      </c>
      <c r="G111" s="76">
        <v>9.4</v>
      </c>
      <c r="H111" s="76">
        <v>3.4</v>
      </c>
      <c r="I111" s="76">
        <v>0</v>
      </c>
      <c r="J111" s="76">
        <v>20</v>
      </c>
      <c r="K111" s="76">
        <v>0</v>
      </c>
      <c r="L111" s="76">
        <v>0</v>
      </c>
      <c r="M111" s="76">
        <v>0</v>
      </c>
      <c r="N111" s="76">
        <v>0</v>
      </c>
      <c r="O111" s="76">
        <v>0</v>
      </c>
      <c r="P111" s="76" t="s">
        <v>160</v>
      </c>
      <c r="Q111" s="77"/>
      <c r="S111" s="463" t="s">
        <v>2218</v>
      </c>
      <c r="T111" s="8">
        <v>313</v>
      </c>
      <c r="U111" s="8">
        <v>201</v>
      </c>
      <c r="V111" s="8">
        <v>73.400000000000006</v>
      </c>
      <c r="W111" s="8">
        <v>59.2</v>
      </c>
      <c r="X111" s="8">
        <v>94</v>
      </c>
      <c r="Y111" s="8">
        <v>111</v>
      </c>
      <c r="Z111" s="104">
        <f t="shared" ref="Z111:Z128" si="256">(($T$128-T111)/$T$128)*100</f>
        <v>38.410074773711131</v>
      </c>
      <c r="AA111" s="96">
        <f t="shared" ref="AA111:AA128" si="257">(($U$128-U111)/$U$128)*100</f>
        <v>40.285204991087348</v>
      </c>
      <c r="AB111" s="96">
        <f t="shared" ref="AB111:AB128" si="258">(($V$128-V111)/$V$128)*100</f>
        <v>81.867588932806314</v>
      </c>
      <c r="AC111" s="96">
        <f t="shared" ref="AC111:AC128" si="259">(($W$128-W111)/$W$128)*100</f>
        <v>80.279813457694871</v>
      </c>
      <c r="AD111" s="96">
        <f t="shared" ref="AD111:AD128" si="260">(($X$128-X111)/$X$128)*100</f>
        <v>75.546305931321527</v>
      </c>
      <c r="AE111" s="96">
        <f t="shared" ref="AE111:AE128" si="261">(($Y$128-Y111)/$Y$128)*100</f>
        <v>76.572393414943022</v>
      </c>
      <c r="AZ111" s="8">
        <f t="shared" si="243"/>
        <v>8</v>
      </c>
      <c r="BA111" s="98">
        <f t="shared" si="244"/>
        <v>100</v>
      </c>
      <c r="BB111" s="98">
        <f t="shared" si="245"/>
        <v>90.721811605598361</v>
      </c>
      <c r="BC111" s="98">
        <f t="shared" si="246"/>
        <v>87.838758714682612</v>
      </c>
      <c r="BD111" s="98">
        <f t="shared" si="247"/>
        <v>81.726686585941195</v>
      </c>
      <c r="BE111" s="98">
        <f t="shared" si="248"/>
        <v>100</v>
      </c>
      <c r="BF111" s="98">
        <f t="shared" si="249"/>
        <v>100</v>
      </c>
      <c r="BG111" s="8"/>
      <c r="BH111" s="104">
        <f t="shared" si="250"/>
        <v>0</v>
      </c>
      <c r="BI111" s="96">
        <f t="shared" si="251"/>
        <v>0.93934169039584803</v>
      </c>
      <c r="BJ111" s="96">
        <f t="shared" si="252"/>
        <v>2.1992064165564398</v>
      </c>
      <c r="BK111" s="96">
        <f t="shared" si="253"/>
        <v>1.0426535275515543</v>
      </c>
      <c r="BL111" s="96">
        <f t="shared" si="254"/>
        <v>0</v>
      </c>
      <c r="BM111" s="96">
        <f t="shared" si="255"/>
        <v>0</v>
      </c>
      <c r="BN111" s="8"/>
    </row>
    <row r="112" spans="1:66" ht="17" x14ac:dyDescent="0.35">
      <c r="A112" s="8">
        <v>1</v>
      </c>
      <c r="B112" s="8">
        <v>2</v>
      </c>
      <c r="C112" s="74"/>
      <c r="D112" s="459" t="s">
        <v>144</v>
      </c>
      <c r="E112" s="76">
        <v>63.6</v>
      </c>
      <c r="F112" s="76">
        <v>16.399999999999999</v>
      </c>
      <c r="G112" s="76">
        <v>14.8</v>
      </c>
      <c r="H112" s="76">
        <v>2.4</v>
      </c>
      <c r="I112" s="76">
        <v>7.8</v>
      </c>
      <c r="J112" s="76">
        <v>24.8</v>
      </c>
      <c r="K112" s="76"/>
      <c r="L112" s="76"/>
      <c r="M112" s="76"/>
      <c r="N112" s="76"/>
      <c r="O112" s="76"/>
      <c r="P112" s="76" t="s">
        <v>160</v>
      </c>
      <c r="Q112" s="77"/>
      <c r="S112" s="466" t="s">
        <v>2219</v>
      </c>
      <c r="T112" s="415">
        <v>261.39999999999998</v>
      </c>
      <c r="U112" s="415">
        <v>224.6</v>
      </c>
      <c r="V112" s="415">
        <v>70.599999999999994</v>
      </c>
      <c r="W112" s="415">
        <v>67.599999999999994</v>
      </c>
      <c r="X112" s="415">
        <v>89.8</v>
      </c>
      <c r="Y112" s="156">
        <v>113.2</v>
      </c>
      <c r="Z112" s="152">
        <f t="shared" si="256"/>
        <v>48.563557654466749</v>
      </c>
      <c r="AA112" s="107">
        <f t="shared" si="257"/>
        <v>33.273915626856812</v>
      </c>
      <c r="AB112" s="107">
        <f t="shared" si="258"/>
        <v>82.559288537549406</v>
      </c>
      <c r="AC112" s="107">
        <f t="shared" si="259"/>
        <v>77.481678880746173</v>
      </c>
      <c r="AD112" s="107">
        <f t="shared" si="260"/>
        <v>76.638917793964609</v>
      </c>
      <c r="AE112" s="107">
        <f t="shared" si="261"/>
        <v>76.108062473617565</v>
      </c>
      <c r="AY112" s="102"/>
      <c r="AZ112" s="106">
        <f t="shared" si="243"/>
        <v>24</v>
      </c>
      <c r="BA112" s="110">
        <f t="shared" si="244"/>
        <v>100</v>
      </c>
      <c r="BB112" s="110">
        <f t="shared" si="245"/>
        <v>98.154846149813906</v>
      </c>
      <c r="BC112" s="110">
        <f t="shared" si="246"/>
        <v>86.05650783666195</v>
      </c>
      <c r="BD112" s="110">
        <f t="shared" si="247"/>
        <v>93.143576033967605</v>
      </c>
      <c r="BE112" s="110">
        <f t="shared" si="248"/>
        <v>100</v>
      </c>
      <c r="BF112" s="110">
        <f t="shared" si="249"/>
        <v>100</v>
      </c>
      <c r="BG112" s="110">
        <f>AZ49</f>
        <v>93.783089584316187</v>
      </c>
      <c r="BH112" s="152">
        <f t="shared" si="250"/>
        <v>0</v>
      </c>
      <c r="BI112" s="107">
        <f t="shared" si="251"/>
        <v>0</v>
      </c>
      <c r="BJ112" s="107">
        <f t="shared" si="252"/>
        <v>1.2411719735345226</v>
      </c>
      <c r="BK112" s="107">
        <f t="shared" si="253"/>
        <v>0</v>
      </c>
      <c r="BL112" s="107">
        <f t="shared" si="254"/>
        <v>0</v>
      </c>
      <c r="BM112" s="107">
        <f t="shared" si="255"/>
        <v>0</v>
      </c>
      <c r="BN112" s="107">
        <f>AT98</f>
        <v>5.7316252600722022</v>
      </c>
    </row>
    <row r="113" spans="1:70" ht="17" x14ac:dyDescent="0.35">
      <c r="A113" s="8">
        <v>1</v>
      </c>
      <c r="B113" s="8">
        <v>2</v>
      </c>
      <c r="C113" s="74"/>
      <c r="D113" s="459" t="s">
        <v>146</v>
      </c>
      <c r="E113" s="76">
        <v>33</v>
      </c>
      <c r="F113" s="76">
        <v>13.4</v>
      </c>
      <c r="G113" s="76">
        <v>0</v>
      </c>
      <c r="H113" s="76">
        <v>0</v>
      </c>
      <c r="I113" s="76">
        <v>5.8</v>
      </c>
      <c r="J113" s="76">
        <v>10.4</v>
      </c>
      <c r="K113" s="76"/>
      <c r="L113" s="76"/>
      <c r="M113" s="76"/>
      <c r="N113" s="76"/>
      <c r="O113" s="76"/>
      <c r="P113" s="76" t="s">
        <v>160</v>
      </c>
      <c r="Q113" s="77"/>
      <c r="S113" s="463" t="s">
        <v>2220</v>
      </c>
      <c r="T113" s="8">
        <v>71.2</v>
      </c>
      <c r="U113" s="8">
        <v>66.400000000000006</v>
      </c>
      <c r="V113" s="8">
        <v>33.200000000000003</v>
      </c>
      <c r="W113">
        <v>0</v>
      </c>
      <c r="X113" s="8">
        <v>22.4</v>
      </c>
      <c r="Y113" s="8">
        <v>30.6</v>
      </c>
      <c r="Z113" s="104">
        <f t="shared" si="256"/>
        <v>85.989767807949619</v>
      </c>
      <c r="AA113" s="96">
        <f t="shared" si="257"/>
        <v>80.27332144979205</v>
      </c>
      <c r="AB113" s="96">
        <f t="shared" si="258"/>
        <v>91.798418972332016</v>
      </c>
      <c r="AC113" s="96">
        <f t="shared" si="259"/>
        <v>100</v>
      </c>
      <c r="AD113" s="96">
        <f t="shared" si="260"/>
        <v>94.172736732570257</v>
      </c>
      <c r="AE113" s="96">
        <f t="shared" si="261"/>
        <v>93.541578725200509</v>
      </c>
      <c r="AY113" t="s">
        <v>98</v>
      </c>
      <c r="AZ113" s="8">
        <f t="shared" si="243"/>
        <v>0</v>
      </c>
      <c r="BA113" s="98">
        <f>BB6</f>
        <v>0</v>
      </c>
      <c r="BB113" s="98">
        <f>BB13</f>
        <v>0</v>
      </c>
      <c r="BC113" s="98">
        <f>BB20</f>
        <v>0</v>
      </c>
      <c r="BD113" s="98">
        <f>BB27</f>
        <v>0</v>
      </c>
      <c r="BE113" s="98">
        <f>BB34</f>
        <v>0</v>
      </c>
      <c r="BF113" s="98">
        <f>BB41</f>
        <v>0</v>
      </c>
      <c r="BG113" s="8">
        <v>0</v>
      </c>
      <c r="BH113" s="101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</row>
    <row r="114" spans="1:70" ht="17" x14ac:dyDescent="0.35">
      <c r="A114" s="8">
        <v>1</v>
      </c>
      <c r="B114" s="8">
        <v>2</v>
      </c>
      <c r="C114" s="74"/>
      <c r="D114" s="459" t="s">
        <v>307</v>
      </c>
      <c r="E114" s="76">
        <v>0</v>
      </c>
      <c r="F114" s="76">
        <v>0</v>
      </c>
      <c r="G114" s="76">
        <v>0</v>
      </c>
      <c r="H114" s="76">
        <v>0</v>
      </c>
      <c r="I114" s="76">
        <v>0</v>
      </c>
      <c r="J114" s="76">
        <v>0</v>
      </c>
      <c r="K114" s="76"/>
      <c r="L114" s="76"/>
      <c r="M114" s="76"/>
      <c r="N114" s="76"/>
      <c r="O114" s="76"/>
      <c r="P114" s="76" t="s">
        <v>108</v>
      </c>
      <c r="Q114" s="77"/>
      <c r="S114" s="463" t="s">
        <v>2221</v>
      </c>
      <c r="T114" s="8">
        <v>115.4</v>
      </c>
      <c r="U114" s="8">
        <v>125.6</v>
      </c>
      <c r="V114" s="8">
        <v>36</v>
      </c>
      <c r="W114" s="8">
        <v>34</v>
      </c>
      <c r="X114" s="8">
        <v>44.4</v>
      </c>
      <c r="Y114" s="8">
        <v>61</v>
      </c>
      <c r="Z114" s="104">
        <f t="shared" si="256"/>
        <v>77.292404565131832</v>
      </c>
      <c r="AA114" s="96">
        <f t="shared" si="257"/>
        <v>62.68568033273916</v>
      </c>
      <c r="AB114" s="96">
        <f t="shared" si="258"/>
        <v>91.106719367588923</v>
      </c>
      <c r="AC114" s="96">
        <f t="shared" si="259"/>
        <v>88.674217188540965</v>
      </c>
      <c r="AD114" s="96">
        <f t="shared" si="260"/>
        <v>88.449531737773157</v>
      </c>
      <c r="AE114" s="96">
        <f t="shared" si="261"/>
        <v>87.125369354157883</v>
      </c>
      <c r="AZ114" s="8">
        <f t="shared" si="243"/>
        <v>0.25</v>
      </c>
      <c r="BA114" s="98">
        <f t="shared" ref="BA114:BA119" si="262">BB7</f>
        <v>97.74196661198495</v>
      </c>
      <c r="BB114" s="98">
        <f t="shared" ref="BB114:BB119" si="263">BB14</f>
        <v>81.819591425359533</v>
      </c>
      <c r="BC114" s="98">
        <f t="shared" ref="BC114:BC119" si="264">BB21</f>
        <v>31.010968509762282</v>
      </c>
      <c r="BD114" s="98">
        <f t="shared" ref="BD114:BD119" si="265">BB28</f>
        <v>10.367010839846891</v>
      </c>
      <c r="BE114" s="98">
        <f t="shared" ref="BE114:BE119" si="266">BB35</f>
        <v>51.693525041011277</v>
      </c>
      <c r="BF114" s="98">
        <f t="shared" ref="BF114:BF119" si="267">BB42</f>
        <v>70.78936260025327</v>
      </c>
      <c r="BG114" s="8"/>
      <c r="BH114" s="104">
        <f t="shared" ref="BH114:BH119" si="268">AV56</f>
        <v>2.0212871532617265</v>
      </c>
      <c r="BI114" s="96">
        <f t="shared" ref="BI114:BI119" si="269">AV63</f>
        <v>3.1474052119110181</v>
      </c>
      <c r="BJ114" s="96">
        <f t="shared" ref="BJ114:BJ119" si="270">AV70</f>
        <v>5.9561911970536165</v>
      </c>
      <c r="BK114" s="96">
        <f t="shared" ref="BK114:BK119" si="271">AV77</f>
        <v>7.3583830298486754</v>
      </c>
      <c r="BL114" s="96">
        <f t="shared" ref="BL114:BL119" si="272">AV84</f>
        <v>13.217686790454671</v>
      </c>
      <c r="BM114" s="96">
        <f t="shared" ref="BM114:BM119" si="273">AV91</f>
        <v>9.6171835278488675</v>
      </c>
      <c r="BN114" s="8"/>
    </row>
    <row r="115" spans="1:70" ht="17" x14ac:dyDescent="0.35">
      <c r="A115" s="8">
        <v>1</v>
      </c>
      <c r="B115" s="8">
        <v>2</v>
      </c>
      <c r="C115" s="74">
        <v>0</v>
      </c>
      <c r="D115" s="459" t="s">
        <v>148</v>
      </c>
      <c r="E115" s="76">
        <v>65.400000000000006</v>
      </c>
      <c r="F115" s="76">
        <v>29.8</v>
      </c>
      <c r="G115" s="76">
        <v>23</v>
      </c>
      <c r="H115" s="76">
        <v>7</v>
      </c>
      <c r="I115" s="76">
        <v>14.6</v>
      </c>
      <c r="J115" s="76">
        <v>20.8</v>
      </c>
      <c r="K115" s="76">
        <v>0</v>
      </c>
      <c r="L115" s="76">
        <v>0</v>
      </c>
      <c r="M115" s="76">
        <v>0</v>
      </c>
      <c r="N115" s="76">
        <v>0</v>
      </c>
      <c r="O115" s="76">
        <v>0</v>
      </c>
      <c r="P115" s="76" t="s">
        <v>160</v>
      </c>
      <c r="Q115" s="77"/>
      <c r="S115" s="466" t="s">
        <v>2222</v>
      </c>
      <c r="T115" s="415">
        <v>220</v>
      </c>
      <c r="U115" s="415">
        <v>178.6</v>
      </c>
      <c r="V115" s="415">
        <v>60.6</v>
      </c>
      <c r="W115" s="415">
        <v>36</v>
      </c>
      <c r="X115" s="415">
        <v>83.8</v>
      </c>
      <c r="Y115" s="156">
        <v>103.4</v>
      </c>
      <c r="Z115" s="152">
        <f t="shared" si="256"/>
        <v>56.709956709956714</v>
      </c>
      <c r="AA115" s="107">
        <f t="shared" si="257"/>
        <v>46.939988116458707</v>
      </c>
      <c r="AB115" s="107">
        <f t="shared" si="258"/>
        <v>85.029644268774689</v>
      </c>
      <c r="AC115" s="107">
        <f t="shared" si="259"/>
        <v>88.007994670219858</v>
      </c>
      <c r="AD115" s="107">
        <f t="shared" si="260"/>
        <v>78.199791883454722</v>
      </c>
      <c r="AE115" s="107">
        <f t="shared" si="261"/>
        <v>78.176445757703661</v>
      </c>
      <c r="AZ115" s="8">
        <f t="shared" si="243"/>
        <v>0.5</v>
      </c>
      <c r="BA115" s="98">
        <f t="shared" si="262"/>
        <v>99.04789475377143</v>
      </c>
      <c r="BB115" s="98">
        <f t="shared" si="263"/>
        <v>57.297360158157915</v>
      </c>
      <c r="BC115" s="98">
        <f t="shared" si="264"/>
        <v>32.207533211103588</v>
      </c>
      <c r="BD115" s="98">
        <f t="shared" si="265"/>
        <v>6.2883978255974693</v>
      </c>
      <c r="BE115" s="98">
        <f t="shared" si="266"/>
        <v>74.325324069606609</v>
      </c>
      <c r="BF115" s="98">
        <f t="shared" si="267"/>
        <v>86.281131279020684</v>
      </c>
      <c r="BG115" s="8"/>
      <c r="BH115" s="104">
        <f t="shared" si="268"/>
        <v>1.6490946606207586</v>
      </c>
      <c r="BI115" s="96">
        <f t="shared" si="269"/>
        <v>4.3480436581691944</v>
      </c>
      <c r="BJ115" s="96">
        <f t="shared" si="270"/>
        <v>10.548817640893697</v>
      </c>
      <c r="BK115" s="96">
        <f t="shared" si="271"/>
        <v>7.5614946047548672</v>
      </c>
      <c r="BL115" s="96">
        <f t="shared" si="272"/>
        <v>2.7753851793254349</v>
      </c>
      <c r="BM115" s="96">
        <f t="shared" si="273"/>
        <v>7.7172780967675481</v>
      </c>
      <c r="BN115" s="8"/>
    </row>
    <row r="116" spans="1:70" ht="17" x14ac:dyDescent="0.35">
      <c r="A116" s="8">
        <v>1</v>
      </c>
      <c r="B116" s="8">
        <v>2</v>
      </c>
      <c r="C116" s="74">
        <v>0</v>
      </c>
      <c r="D116" s="459" t="s">
        <v>150</v>
      </c>
      <c r="E116" s="76">
        <v>61.6</v>
      </c>
      <c r="F116" s="76">
        <v>6.4</v>
      </c>
      <c r="G116" s="76">
        <v>14</v>
      </c>
      <c r="H116" s="76">
        <v>2</v>
      </c>
      <c r="I116" s="76">
        <v>2.2000000000000002</v>
      </c>
      <c r="J116" s="76">
        <v>13.4</v>
      </c>
      <c r="K116" s="76">
        <v>0</v>
      </c>
      <c r="L116" s="76">
        <v>0</v>
      </c>
      <c r="M116" s="76">
        <v>0</v>
      </c>
      <c r="N116" s="76">
        <v>0</v>
      </c>
      <c r="O116" s="76">
        <v>0</v>
      </c>
      <c r="P116" s="76" t="s">
        <v>160</v>
      </c>
      <c r="Q116" s="77"/>
      <c r="S116" s="463" t="s">
        <v>2359</v>
      </c>
      <c r="T116" s="8">
        <v>22.4</v>
      </c>
      <c r="U116">
        <v>0</v>
      </c>
      <c r="V116">
        <v>0</v>
      </c>
      <c r="W116">
        <v>0</v>
      </c>
      <c r="X116">
        <v>0</v>
      </c>
      <c r="Y116">
        <v>0</v>
      </c>
      <c r="Z116" s="104">
        <f t="shared" si="256"/>
        <v>95.592286501377416</v>
      </c>
      <c r="AA116" s="96">
        <f t="shared" si="257"/>
        <v>100</v>
      </c>
      <c r="AB116" s="96">
        <f t="shared" si="258"/>
        <v>100</v>
      </c>
      <c r="AC116" s="96">
        <f t="shared" si="259"/>
        <v>100</v>
      </c>
      <c r="AD116" s="96">
        <f t="shared" si="260"/>
        <v>100</v>
      </c>
      <c r="AE116" s="96">
        <f t="shared" si="261"/>
        <v>100</v>
      </c>
      <c r="AZ116" s="8">
        <f t="shared" si="243"/>
        <v>1</v>
      </c>
      <c r="BA116" s="98">
        <f t="shared" si="262"/>
        <v>100</v>
      </c>
      <c r="BB116" s="98">
        <f t="shared" si="263"/>
        <v>84.000771977226677</v>
      </c>
      <c r="BC116" s="98">
        <f t="shared" si="264"/>
        <v>45.820064974749918</v>
      </c>
      <c r="BD116" s="98">
        <f t="shared" si="265"/>
        <v>21.875904660812495</v>
      </c>
      <c r="BE116" s="98">
        <f t="shared" si="266"/>
        <v>95.799157258194214</v>
      </c>
      <c r="BF116" s="98">
        <f t="shared" si="267"/>
        <v>96.988884198677354</v>
      </c>
      <c r="BG116" s="8"/>
      <c r="BH116" s="104">
        <f t="shared" si="268"/>
        <v>0</v>
      </c>
      <c r="BI116" s="96">
        <f t="shared" si="269"/>
        <v>5.0355243693282565</v>
      </c>
      <c r="BJ116" s="96">
        <f t="shared" si="270"/>
        <v>12.493043873089572</v>
      </c>
      <c r="BK116" s="96">
        <f t="shared" si="271"/>
        <v>2.5750821797340016</v>
      </c>
      <c r="BL116" s="96">
        <f t="shared" si="272"/>
        <v>0.43427292821865943</v>
      </c>
      <c r="BM116" s="96">
        <f t="shared" si="273"/>
        <v>0</v>
      </c>
      <c r="BN116" s="8"/>
    </row>
    <row r="117" spans="1:70" ht="17" x14ac:dyDescent="0.35">
      <c r="A117" s="8">
        <v>1</v>
      </c>
      <c r="B117" s="8">
        <v>2</v>
      </c>
      <c r="C117" s="74">
        <v>0</v>
      </c>
      <c r="D117" s="459" t="s">
        <v>152</v>
      </c>
      <c r="E117" s="76">
        <v>99.2</v>
      </c>
      <c r="F117" s="76">
        <v>12.2</v>
      </c>
      <c r="G117" s="76">
        <v>0</v>
      </c>
      <c r="H117" s="76">
        <v>0</v>
      </c>
      <c r="I117" s="76">
        <v>5.8</v>
      </c>
      <c r="J117" s="76">
        <v>13.2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  <c r="P117" s="76" t="s">
        <v>160</v>
      </c>
      <c r="Q117" s="77"/>
      <c r="S117" s="463" t="s">
        <v>2360</v>
      </c>
      <c r="T117" s="8">
        <v>91</v>
      </c>
      <c r="U117" s="8">
        <v>45.6</v>
      </c>
      <c r="V117">
        <v>0</v>
      </c>
      <c r="W117">
        <v>0</v>
      </c>
      <c r="X117">
        <v>0</v>
      </c>
      <c r="Y117">
        <v>0</v>
      </c>
      <c r="Z117" s="104">
        <f t="shared" si="256"/>
        <v>82.093663911845724</v>
      </c>
      <c r="AA117" s="96">
        <f t="shared" si="257"/>
        <v>86.452762923351159</v>
      </c>
      <c r="AB117" s="96">
        <f t="shared" si="258"/>
        <v>100</v>
      </c>
      <c r="AC117" s="96">
        <f t="shared" si="259"/>
        <v>100</v>
      </c>
      <c r="AD117" s="96">
        <f t="shared" si="260"/>
        <v>100</v>
      </c>
      <c r="AE117" s="96">
        <f t="shared" si="261"/>
        <v>100</v>
      </c>
      <c r="AZ117" s="8">
        <f t="shared" si="243"/>
        <v>4</v>
      </c>
      <c r="BA117" s="98">
        <f t="shared" si="262"/>
        <v>100</v>
      </c>
      <c r="BB117" s="98">
        <f t="shared" si="263"/>
        <v>96.08864871819614</v>
      </c>
      <c r="BC117" s="98">
        <f t="shared" si="264"/>
        <v>73.019395927820128</v>
      </c>
      <c r="BD117" s="98">
        <f t="shared" si="265"/>
        <v>67.625205056450838</v>
      </c>
      <c r="BE117" s="98">
        <f t="shared" si="266"/>
        <v>100</v>
      </c>
      <c r="BF117" s="98">
        <f t="shared" si="267"/>
        <v>98.775854791051074</v>
      </c>
      <c r="BG117" s="8"/>
      <c r="BH117" s="104">
        <f t="shared" si="268"/>
        <v>0</v>
      </c>
      <c r="BI117" s="96">
        <f t="shared" si="269"/>
        <v>1.3815391095817677</v>
      </c>
      <c r="BJ117" s="96">
        <f t="shared" si="270"/>
        <v>1.4230631211676792</v>
      </c>
      <c r="BK117" s="96">
        <f t="shared" si="271"/>
        <v>1.2145614884802198</v>
      </c>
      <c r="BL117" s="96">
        <f t="shared" si="272"/>
        <v>0</v>
      </c>
      <c r="BM117" s="96">
        <f t="shared" si="273"/>
        <v>0</v>
      </c>
      <c r="BN117" s="8"/>
    </row>
    <row r="118" spans="1:70" ht="17" x14ac:dyDescent="0.35">
      <c r="A118" s="8">
        <v>1</v>
      </c>
      <c r="B118" s="8">
        <v>2</v>
      </c>
      <c r="C118" s="74">
        <v>0</v>
      </c>
      <c r="D118" s="459" t="s">
        <v>308</v>
      </c>
      <c r="E118" s="76">
        <v>0</v>
      </c>
      <c r="F118" s="76">
        <v>0</v>
      </c>
      <c r="G118" s="76">
        <v>0</v>
      </c>
      <c r="H118" s="76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76" t="s">
        <v>108</v>
      </c>
      <c r="Q118" s="77"/>
      <c r="S118" s="466" t="s">
        <v>2361</v>
      </c>
      <c r="T118" s="102">
        <v>0</v>
      </c>
      <c r="U118" s="102">
        <v>0</v>
      </c>
      <c r="V118" s="415">
        <v>22.4</v>
      </c>
      <c r="W118" s="415">
        <v>25.2</v>
      </c>
      <c r="X118" s="102">
        <v>0</v>
      </c>
      <c r="Y118" s="102">
        <v>0</v>
      </c>
      <c r="Z118" s="152">
        <f t="shared" si="256"/>
        <v>100</v>
      </c>
      <c r="AA118" s="107">
        <f t="shared" si="257"/>
        <v>100</v>
      </c>
      <c r="AB118" s="107">
        <f t="shared" si="258"/>
        <v>94.466403162055343</v>
      </c>
      <c r="AC118" s="107">
        <f t="shared" si="259"/>
        <v>91.605596269153892</v>
      </c>
      <c r="AD118" s="107">
        <f t="shared" si="260"/>
        <v>100</v>
      </c>
      <c r="AE118" s="107">
        <f t="shared" si="261"/>
        <v>100</v>
      </c>
      <c r="AZ118" s="8">
        <f t="shared" si="243"/>
        <v>8</v>
      </c>
      <c r="BA118" s="98">
        <f t="shared" si="262"/>
        <v>99.28592106532858</v>
      </c>
      <c r="BB118" s="98">
        <f t="shared" si="263"/>
        <v>86.657660265688833</v>
      </c>
      <c r="BC118" s="98">
        <f t="shared" si="264"/>
        <v>79.085850300749456</v>
      </c>
      <c r="BD118" s="98">
        <f t="shared" si="265"/>
        <v>86.451799671909683</v>
      </c>
      <c r="BE118" s="98">
        <f t="shared" si="266"/>
        <v>100</v>
      </c>
      <c r="BF118" s="98">
        <f t="shared" si="267"/>
        <v>99.549739693260165</v>
      </c>
      <c r="BG118" s="8"/>
      <c r="BH118" s="104">
        <f t="shared" si="268"/>
        <v>1.2368209954655731</v>
      </c>
      <c r="BI118" s="96">
        <f t="shared" si="269"/>
        <v>3.0313215450737672</v>
      </c>
      <c r="BJ118" s="96">
        <f t="shared" si="270"/>
        <v>9.0835417496930138</v>
      </c>
      <c r="BK118" s="96">
        <f t="shared" si="271"/>
        <v>1.6247094775776083</v>
      </c>
      <c r="BL118" s="96">
        <f t="shared" si="272"/>
        <v>0</v>
      </c>
      <c r="BM118" s="96">
        <f t="shared" si="273"/>
        <v>0</v>
      </c>
      <c r="BN118" s="8"/>
    </row>
    <row r="119" spans="1:70" ht="17" x14ac:dyDescent="0.35">
      <c r="A119" s="8">
        <v>1</v>
      </c>
      <c r="B119" s="8">
        <v>1</v>
      </c>
      <c r="C119" s="74">
        <v>0</v>
      </c>
      <c r="D119" s="459" t="s">
        <v>309</v>
      </c>
      <c r="E119" s="76">
        <v>0</v>
      </c>
      <c r="F119" s="76">
        <v>0</v>
      </c>
      <c r="G119" s="76">
        <v>0</v>
      </c>
      <c r="H119" s="76">
        <v>0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  <c r="P119" s="76" t="s">
        <v>108</v>
      </c>
      <c r="Q119" s="77"/>
      <c r="S119" s="463" t="s">
        <v>2362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 s="104">
        <f t="shared" si="256"/>
        <v>100</v>
      </c>
      <c r="AA119" s="96">
        <f t="shared" si="257"/>
        <v>100</v>
      </c>
      <c r="AB119" s="96">
        <f t="shared" si="258"/>
        <v>100</v>
      </c>
      <c r="AC119" s="96">
        <f t="shared" si="259"/>
        <v>100</v>
      </c>
      <c r="AD119" s="96">
        <f t="shared" si="260"/>
        <v>100</v>
      </c>
      <c r="AE119" s="96">
        <f t="shared" si="261"/>
        <v>100</v>
      </c>
      <c r="AY119" s="102"/>
      <c r="AZ119" s="106">
        <f t="shared" si="243"/>
        <v>24</v>
      </c>
      <c r="BA119" s="110">
        <f t="shared" si="262"/>
        <v>100</v>
      </c>
      <c r="BB119" s="110">
        <f t="shared" si="263"/>
        <v>96.262343594197304</v>
      </c>
      <c r="BC119" s="110">
        <f t="shared" si="264"/>
        <v>83.608350220335169</v>
      </c>
      <c r="BD119" s="110">
        <f t="shared" si="265"/>
        <v>97.452475151983023</v>
      </c>
      <c r="BE119" s="110">
        <f t="shared" si="266"/>
        <v>100</v>
      </c>
      <c r="BF119" s="110">
        <f t="shared" si="267"/>
        <v>99.803011115801326</v>
      </c>
      <c r="BG119" s="110">
        <f>BB49</f>
        <v>97.66476888931777</v>
      </c>
      <c r="BH119" s="152">
        <f t="shared" si="268"/>
        <v>0</v>
      </c>
      <c r="BI119" s="107">
        <f t="shared" si="269"/>
        <v>0.62903513221625817</v>
      </c>
      <c r="BJ119" s="107">
        <f t="shared" si="270"/>
        <v>2.8541198016645302</v>
      </c>
      <c r="BK119" s="107">
        <f t="shared" si="271"/>
        <v>0</v>
      </c>
      <c r="BL119" s="107">
        <f t="shared" si="272"/>
        <v>0</v>
      </c>
      <c r="BM119" s="107">
        <f t="shared" si="273"/>
        <v>0</v>
      </c>
      <c r="BN119" s="107">
        <f>AV98</f>
        <v>2.2619887812599169</v>
      </c>
    </row>
    <row r="120" spans="1:70" ht="17" x14ac:dyDescent="0.35">
      <c r="A120" s="8">
        <v>1</v>
      </c>
      <c r="B120" s="8">
        <v>2</v>
      </c>
      <c r="C120" s="74">
        <v>0</v>
      </c>
      <c r="D120" s="459" t="s">
        <v>252</v>
      </c>
      <c r="E120" s="76">
        <v>8133.4</v>
      </c>
      <c r="F120" s="76">
        <v>7091</v>
      </c>
      <c r="G120" s="76">
        <v>8085</v>
      </c>
      <c r="H120" s="76">
        <v>8355</v>
      </c>
      <c r="I120" s="76">
        <v>5570</v>
      </c>
      <c r="J120" s="76">
        <v>7225.6</v>
      </c>
      <c r="K120" s="76">
        <v>0</v>
      </c>
      <c r="L120" s="76">
        <v>0</v>
      </c>
      <c r="M120" s="76">
        <v>0</v>
      </c>
      <c r="N120" s="76">
        <v>0</v>
      </c>
      <c r="O120" s="76">
        <v>0</v>
      </c>
      <c r="P120" s="76" t="s">
        <v>108</v>
      </c>
      <c r="Q120" s="77"/>
      <c r="S120" s="463" t="s">
        <v>2363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 s="104">
        <f t="shared" si="256"/>
        <v>100</v>
      </c>
      <c r="AA120" s="96">
        <f t="shared" si="257"/>
        <v>100</v>
      </c>
      <c r="AB120" s="96">
        <f t="shared" si="258"/>
        <v>100</v>
      </c>
      <c r="AC120" s="96">
        <f t="shared" si="259"/>
        <v>100</v>
      </c>
      <c r="AD120" s="96">
        <f t="shared" si="260"/>
        <v>100</v>
      </c>
      <c r="AE120" s="96">
        <f t="shared" si="261"/>
        <v>100</v>
      </c>
    </row>
    <row r="121" spans="1:70" ht="17" x14ac:dyDescent="0.35">
      <c r="A121" s="8">
        <v>1</v>
      </c>
      <c r="B121" s="8">
        <v>2</v>
      </c>
      <c r="C121" s="74">
        <v>0</v>
      </c>
      <c r="D121" s="459" t="s">
        <v>310</v>
      </c>
      <c r="E121" s="76">
        <v>0</v>
      </c>
      <c r="F121" s="76">
        <v>0</v>
      </c>
      <c r="G121" s="76">
        <v>0</v>
      </c>
      <c r="H121" s="76">
        <v>0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6">
        <v>0</v>
      </c>
      <c r="O121" s="76">
        <v>0</v>
      </c>
      <c r="P121" s="76" t="s">
        <v>108</v>
      </c>
      <c r="Q121" s="77"/>
      <c r="S121" s="466" t="s">
        <v>2364</v>
      </c>
      <c r="T121" s="415">
        <v>51.6</v>
      </c>
      <c r="U121" s="102">
        <v>0</v>
      </c>
      <c r="V121" s="102">
        <v>0</v>
      </c>
      <c r="W121" s="102">
        <v>0</v>
      </c>
      <c r="X121" s="102">
        <v>0</v>
      </c>
      <c r="Y121" s="102">
        <v>0</v>
      </c>
      <c r="Z121" s="152">
        <f t="shared" si="256"/>
        <v>89.846517119244382</v>
      </c>
      <c r="AA121" s="107">
        <f t="shared" si="257"/>
        <v>100</v>
      </c>
      <c r="AB121" s="107">
        <f t="shared" si="258"/>
        <v>100</v>
      </c>
      <c r="AC121" s="107">
        <f t="shared" si="259"/>
        <v>100</v>
      </c>
      <c r="AD121" s="107">
        <f t="shared" si="260"/>
        <v>100</v>
      </c>
      <c r="AE121" s="107">
        <f t="shared" si="261"/>
        <v>100</v>
      </c>
    </row>
    <row r="122" spans="1:70" ht="17" x14ac:dyDescent="0.35">
      <c r="A122" s="8">
        <v>1</v>
      </c>
      <c r="B122" s="8">
        <v>2</v>
      </c>
      <c r="C122" s="74">
        <v>0</v>
      </c>
      <c r="D122" s="459" t="s">
        <v>154</v>
      </c>
      <c r="E122" s="76">
        <v>15</v>
      </c>
      <c r="F122" s="76">
        <v>4</v>
      </c>
      <c r="G122" s="76">
        <v>83.2</v>
      </c>
      <c r="H122" s="76">
        <v>12.4</v>
      </c>
      <c r="I122" s="76">
        <v>2.2000000000000002</v>
      </c>
      <c r="J122" s="76">
        <v>8.4</v>
      </c>
      <c r="K122" s="76">
        <v>0</v>
      </c>
      <c r="L122" s="76">
        <v>0</v>
      </c>
      <c r="M122" s="76">
        <v>0</v>
      </c>
      <c r="N122" s="76">
        <v>0</v>
      </c>
      <c r="O122" s="76">
        <v>0</v>
      </c>
      <c r="P122" s="76" t="s">
        <v>160</v>
      </c>
      <c r="Q122" s="77"/>
      <c r="S122" s="463" t="s">
        <v>2365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 s="104">
        <f t="shared" si="256"/>
        <v>100</v>
      </c>
      <c r="AA122" s="96">
        <f t="shared" si="257"/>
        <v>100</v>
      </c>
      <c r="AB122" s="96">
        <f t="shared" si="258"/>
        <v>100</v>
      </c>
      <c r="AC122" s="96">
        <f t="shared" si="259"/>
        <v>100</v>
      </c>
      <c r="AD122" s="96">
        <f t="shared" si="260"/>
        <v>100</v>
      </c>
      <c r="AE122" s="96">
        <f t="shared" si="261"/>
        <v>100</v>
      </c>
    </row>
    <row r="123" spans="1:70" ht="17" x14ac:dyDescent="0.35">
      <c r="A123" s="8">
        <v>1</v>
      </c>
      <c r="B123" s="8">
        <v>2</v>
      </c>
      <c r="C123" s="74">
        <v>0</v>
      </c>
      <c r="D123" s="459" t="s">
        <v>156</v>
      </c>
      <c r="E123" s="76">
        <v>60.6</v>
      </c>
      <c r="F123" s="76">
        <v>11.4</v>
      </c>
      <c r="G123" s="76">
        <v>48.8</v>
      </c>
      <c r="H123" s="76">
        <v>7.2</v>
      </c>
      <c r="I123" s="76">
        <v>5</v>
      </c>
      <c r="J123" s="76">
        <v>16.399999999999999</v>
      </c>
      <c r="K123" s="76">
        <v>0</v>
      </c>
      <c r="L123" s="76">
        <v>0</v>
      </c>
      <c r="M123" s="76">
        <v>0</v>
      </c>
      <c r="N123" s="76">
        <v>0</v>
      </c>
      <c r="O123" s="76">
        <v>0</v>
      </c>
      <c r="P123" s="76" t="s">
        <v>160</v>
      </c>
      <c r="Q123" s="77"/>
      <c r="S123" s="463" t="s">
        <v>2366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 s="104">
        <f t="shared" si="256"/>
        <v>100</v>
      </c>
      <c r="AA123" s="96">
        <f t="shared" si="257"/>
        <v>100</v>
      </c>
      <c r="AB123" s="96">
        <f t="shared" si="258"/>
        <v>100</v>
      </c>
      <c r="AC123" s="96">
        <f t="shared" si="259"/>
        <v>100</v>
      </c>
      <c r="AD123" s="96">
        <f t="shared" si="260"/>
        <v>100</v>
      </c>
      <c r="AE123" s="96">
        <f t="shared" si="261"/>
        <v>100</v>
      </c>
      <c r="BE123" s="139" t="str">
        <f t="shared" ref="BE123:BJ124" si="274">AW3</f>
        <v>Removal (%)</v>
      </c>
    </row>
    <row r="124" spans="1:70" ht="17" x14ac:dyDescent="0.35">
      <c r="A124" s="8">
        <v>1</v>
      </c>
      <c r="B124" s="8">
        <v>2</v>
      </c>
      <c r="C124" s="74">
        <v>0</v>
      </c>
      <c r="D124" s="459" t="s">
        <v>158</v>
      </c>
      <c r="E124" s="76">
        <v>32.200000000000003</v>
      </c>
      <c r="F124" s="76">
        <v>2.8</v>
      </c>
      <c r="G124" s="76">
        <v>30.2</v>
      </c>
      <c r="H124" s="76">
        <v>2.4</v>
      </c>
      <c r="I124" s="76">
        <v>2.4</v>
      </c>
      <c r="J124" s="76">
        <v>17</v>
      </c>
      <c r="K124" s="76">
        <v>0</v>
      </c>
      <c r="L124" s="76">
        <v>0</v>
      </c>
      <c r="M124" s="76">
        <v>0</v>
      </c>
      <c r="N124" s="76">
        <v>0</v>
      </c>
      <c r="O124" s="76">
        <v>0</v>
      </c>
      <c r="P124" s="76" t="s">
        <v>160</v>
      </c>
      <c r="Q124" s="77"/>
      <c r="S124" s="466" t="s">
        <v>2367</v>
      </c>
      <c r="T124" s="102">
        <v>0</v>
      </c>
      <c r="U124" s="102">
        <v>0</v>
      </c>
      <c r="V124" s="102">
        <v>0</v>
      </c>
      <c r="W124" s="102">
        <v>0</v>
      </c>
      <c r="X124" s="102">
        <v>0</v>
      </c>
      <c r="Y124" s="102">
        <v>0</v>
      </c>
      <c r="Z124" s="152">
        <f t="shared" si="256"/>
        <v>100</v>
      </c>
      <c r="AA124" s="107">
        <f t="shared" si="257"/>
        <v>100</v>
      </c>
      <c r="AB124" s="107">
        <f t="shared" si="258"/>
        <v>100</v>
      </c>
      <c r="AC124" s="107">
        <f t="shared" si="259"/>
        <v>100</v>
      </c>
      <c r="AD124" s="107">
        <f t="shared" si="260"/>
        <v>100</v>
      </c>
      <c r="AE124" s="107">
        <f t="shared" si="261"/>
        <v>100</v>
      </c>
      <c r="BD124" s="102"/>
      <c r="BE124" s="157" t="str">
        <f t="shared" si="274"/>
        <v>HFPO-DA</v>
      </c>
      <c r="BF124" s="157" t="str">
        <f t="shared" si="274"/>
        <v>PFBS</v>
      </c>
      <c r="BG124" s="157" t="str">
        <f t="shared" si="274"/>
        <v>PFOA</v>
      </c>
      <c r="BH124" s="157" t="str">
        <f t="shared" si="274"/>
        <v>PFNA</v>
      </c>
      <c r="BI124" s="157" t="str">
        <f t="shared" si="274"/>
        <v>PFHxS</v>
      </c>
      <c r="BJ124" s="157" t="str">
        <f t="shared" si="274"/>
        <v>TPFHxS</v>
      </c>
      <c r="BK124" s="139"/>
    </row>
    <row r="125" spans="1:70" ht="17" x14ac:dyDescent="0.35">
      <c r="A125" s="8">
        <v>1</v>
      </c>
      <c r="B125" s="8">
        <v>2</v>
      </c>
      <c r="C125" s="74">
        <v>0</v>
      </c>
      <c r="D125" s="459" t="s">
        <v>161</v>
      </c>
      <c r="E125" s="76">
        <v>11.8</v>
      </c>
      <c r="F125" s="76">
        <v>5</v>
      </c>
      <c r="G125" s="76">
        <v>2.6</v>
      </c>
      <c r="H125" s="76">
        <v>6.2</v>
      </c>
      <c r="I125" s="76">
        <v>2.2000000000000002</v>
      </c>
      <c r="J125" s="76">
        <v>15.8</v>
      </c>
      <c r="K125" s="76">
        <v>0</v>
      </c>
      <c r="L125" s="76">
        <v>0</v>
      </c>
      <c r="M125" s="76">
        <v>0</v>
      </c>
      <c r="N125" s="76">
        <v>0</v>
      </c>
      <c r="O125" s="76">
        <v>0</v>
      </c>
      <c r="P125" s="76" t="s">
        <v>160</v>
      </c>
      <c r="Q125" s="77"/>
      <c r="S125" s="463" t="s">
        <v>2368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 s="104">
        <f t="shared" si="256"/>
        <v>100</v>
      </c>
      <c r="AA125" s="96">
        <f t="shared" si="257"/>
        <v>100</v>
      </c>
      <c r="AB125" s="96">
        <f t="shared" si="258"/>
        <v>100</v>
      </c>
      <c r="AC125" s="96">
        <f t="shared" si="259"/>
        <v>100</v>
      </c>
      <c r="AD125" s="96">
        <f t="shared" si="260"/>
        <v>100</v>
      </c>
      <c r="AE125" s="96">
        <f t="shared" si="261"/>
        <v>100</v>
      </c>
      <c r="BD125" t="s">
        <v>49</v>
      </c>
      <c r="BE125" s="139">
        <f>AW6</f>
        <v>0</v>
      </c>
      <c r="BF125" s="139">
        <f t="shared" ref="BF125:BJ140" si="275">AX6</f>
        <v>0</v>
      </c>
      <c r="BG125" s="139">
        <f t="shared" si="275"/>
        <v>0</v>
      </c>
      <c r="BH125" s="139">
        <f t="shared" si="275"/>
        <v>0</v>
      </c>
      <c r="BI125" s="139">
        <f t="shared" si="275"/>
        <v>0</v>
      </c>
      <c r="BJ125" s="139">
        <f t="shared" si="275"/>
        <v>0</v>
      </c>
      <c r="BK125" s="139"/>
      <c r="BM125" s="139"/>
      <c r="BN125" s="139"/>
      <c r="BO125" s="139"/>
      <c r="BP125" s="139"/>
      <c r="BQ125" s="139"/>
      <c r="BR125" s="139"/>
    </row>
    <row r="126" spans="1:70" ht="17" x14ac:dyDescent="0.35">
      <c r="A126" s="8">
        <v>1</v>
      </c>
      <c r="B126" s="8">
        <v>2</v>
      </c>
      <c r="C126" s="74">
        <v>0</v>
      </c>
      <c r="D126" s="459" t="s">
        <v>311</v>
      </c>
      <c r="E126" s="76">
        <v>0</v>
      </c>
      <c r="F126" s="76">
        <v>0</v>
      </c>
      <c r="G126" s="76">
        <v>0</v>
      </c>
      <c r="H126" s="76">
        <v>0</v>
      </c>
      <c r="I126" s="76">
        <v>0</v>
      </c>
      <c r="J126" s="76">
        <v>0</v>
      </c>
      <c r="K126" s="76">
        <v>0</v>
      </c>
      <c r="L126" s="76">
        <v>0</v>
      </c>
      <c r="M126" s="76">
        <v>0</v>
      </c>
      <c r="N126" s="76">
        <v>0</v>
      </c>
      <c r="O126" s="76">
        <v>0</v>
      </c>
      <c r="P126" s="76" t="s">
        <v>108</v>
      </c>
      <c r="Q126" s="77"/>
      <c r="S126" s="463" t="s">
        <v>2369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 s="104">
        <f t="shared" si="256"/>
        <v>100</v>
      </c>
      <c r="AA126" s="96">
        <f t="shared" si="257"/>
        <v>100</v>
      </c>
      <c r="AB126" s="96">
        <f t="shared" si="258"/>
        <v>100</v>
      </c>
      <c r="AC126" s="96">
        <f t="shared" si="259"/>
        <v>100</v>
      </c>
      <c r="AD126" s="96">
        <f t="shared" si="260"/>
        <v>100</v>
      </c>
      <c r="AE126" s="96">
        <f t="shared" si="261"/>
        <v>100</v>
      </c>
      <c r="BE126" s="139">
        <f t="shared" ref="BE126:BJ145" si="276">AW7</f>
        <v>93.053455828197087</v>
      </c>
      <c r="BF126" s="139">
        <f t="shared" si="275"/>
        <v>96.469945355191257</v>
      </c>
      <c r="BG126" s="139">
        <f t="shared" si="275"/>
        <v>100</v>
      </c>
      <c r="BH126" s="139">
        <f t="shared" si="275"/>
        <v>100</v>
      </c>
      <c r="BI126" s="139">
        <f t="shared" si="275"/>
        <v>100</v>
      </c>
      <c r="BJ126" s="139">
        <f t="shared" si="275"/>
        <v>97.74196661198495</v>
      </c>
      <c r="BK126" s="139"/>
    </row>
    <row r="127" spans="1:70" ht="17" x14ac:dyDescent="0.35">
      <c r="A127" s="8">
        <v>1</v>
      </c>
      <c r="B127" s="8">
        <v>2</v>
      </c>
      <c r="C127" s="74">
        <v>0</v>
      </c>
      <c r="D127" s="459" t="s">
        <v>163</v>
      </c>
      <c r="E127" s="76">
        <v>51</v>
      </c>
      <c r="F127" s="76">
        <v>3.6</v>
      </c>
      <c r="G127" s="76">
        <v>28.6</v>
      </c>
      <c r="H127" s="76">
        <v>7</v>
      </c>
      <c r="I127" s="76">
        <v>2.8</v>
      </c>
      <c r="J127" s="76">
        <v>18.600000000000001</v>
      </c>
      <c r="K127" s="76">
        <v>0</v>
      </c>
      <c r="L127" s="76">
        <v>0</v>
      </c>
      <c r="M127" s="76">
        <v>0</v>
      </c>
      <c r="N127" s="76">
        <v>0</v>
      </c>
      <c r="O127" s="76">
        <v>0</v>
      </c>
      <c r="P127" s="76" t="s">
        <v>160</v>
      </c>
      <c r="Q127" s="77"/>
      <c r="S127" s="466" t="s">
        <v>2370</v>
      </c>
      <c r="T127" s="102">
        <v>0</v>
      </c>
      <c r="U127" s="102">
        <v>0</v>
      </c>
      <c r="V127" s="102">
        <v>0</v>
      </c>
      <c r="W127" s="102">
        <v>0</v>
      </c>
      <c r="X127" s="102">
        <v>0</v>
      </c>
      <c r="Y127" s="102">
        <v>0</v>
      </c>
      <c r="Z127" s="152">
        <f t="shared" si="256"/>
        <v>100</v>
      </c>
      <c r="AA127" s="107">
        <f t="shared" si="257"/>
        <v>100</v>
      </c>
      <c r="AB127" s="107">
        <f t="shared" si="258"/>
        <v>100</v>
      </c>
      <c r="AC127" s="107">
        <f t="shared" si="259"/>
        <v>100</v>
      </c>
      <c r="AD127" s="107">
        <f t="shared" si="260"/>
        <v>100</v>
      </c>
      <c r="AE127" s="107">
        <f t="shared" si="261"/>
        <v>100</v>
      </c>
      <c r="BE127" s="139">
        <f t="shared" si="276"/>
        <v>93.720200023258514</v>
      </c>
      <c r="BF127" s="139">
        <f t="shared" si="275"/>
        <v>98.37158469945355</v>
      </c>
      <c r="BG127" s="139">
        <f t="shared" si="275"/>
        <v>99.010625026885194</v>
      </c>
      <c r="BH127" s="139">
        <f t="shared" si="275"/>
        <v>100</v>
      </c>
      <c r="BI127" s="139">
        <f t="shared" si="275"/>
        <v>100</v>
      </c>
      <c r="BJ127" s="139">
        <f t="shared" si="275"/>
        <v>99.04789475377143</v>
      </c>
      <c r="BK127" s="139"/>
    </row>
    <row r="128" spans="1:70" ht="17" x14ac:dyDescent="0.35">
      <c r="A128" s="8">
        <v>1</v>
      </c>
      <c r="B128" s="8">
        <v>2</v>
      </c>
      <c r="C128" s="74">
        <v>0</v>
      </c>
      <c r="D128" s="459" t="s">
        <v>166</v>
      </c>
      <c r="E128" s="76">
        <v>7.8</v>
      </c>
      <c r="F128" s="76">
        <v>4</v>
      </c>
      <c r="G128" s="76">
        <v>0</v>
      </c>
      <c r="H128" s="76">
        <v>0</v>
      </c>
      <c r="I128" s="76">
        <v>2</v>
      </c>
      <c r="J128" s="76">
        <v>22.2</v>
      </c>
      <c r="K128" s="76">
        <v>0</v>
      </c>
      <c r="L128" s="76">
        <v>0</v>
      </c>
      <c r="M128" s="76">
        <v>0</v>
      </c>
      <c r="N128" s="76">
        <v>0</v>
      </c>
      <c r="O128" s="76">
        <v>0</v>
      </c>
      <c r="P128" s="76" t="s">
        <v>160</v>
      </c>
      <c r="Q128" s="77"/>
      <c r="S128" s="463" t="s">
        <v>330</v>
      </c>
      <c r="T128" s="8">
        <v>508.2</v>
      </c>
      <c r="U128" s="8">
        <v>336.6</v>
      </c>
      <c r="V128" s="8">
        <v>404.8</v>
      </c>
      <c r="W128" s="8">
        <v>300.2</v>
      </c>
      <c r="X128" s="8">
        <v>384.4</v>
      </c>
      <c r="Y128" s="8">
        <v>473.8</v>
      </c>
      <c r="Z128" s="104">
        <f t="shared" si="256"/>
        <v>0</v>
      </c>
      <c r="AA128" s="96">
        <f t="shared" si="257"/>
        <v>0</v>
      </c>
      <c r="AB128" s="96">
        <f t="shared" si="258"/>
        <v>0</v>
      </c>
      <c r="AC128" s="96">
        <f t="shared" si="259"/>
        <v>0</v>
      </c>
      <c r="AD128" s="96">
        <f t="shared" si="260"/>
        <v>0</v>
      </c>
      <c r="AE128" s="96">
        <f t="shared" si="261"/>
        <v>0</v>
      </c>
      <c r="BE128" s="139">
        <f t="shared" si="276"/>
        <v>93.76671706012327</v>
      </c>
      <c r="BF128" s="139">
        <f t="shared" si="275"/>
        <v>100</v>
      </c>
      <c r="BG128" s="139">
        <f t="shared" si="275"/>
        <v>96.421043575515114</v>
      </c>
      <c r="BH128" s="139">
        <f t="shared" si="275"/>
        <v>100</v>
      </c>
      <c r="BI128" s="139">
        <f t="shared" si="275"/>
        <v>100</v>
      </c>
      <c r="BJ128" s="139">
        <f t="shared" si="275"/>
        <v>100</v>
      </c>
      <c r="BK128" s="139"/>
    </row>
    <row r="129" spans="1:70" ht="17" x14ac:dyDescent="0.35">
      <c r="A129" s="8">
        <v>1</v>
      </c>
      <c r="B129" s="8">
        <v>2</v>
      </c>
      <c r="C129" s="74">
        <v>0</v>
      </c>
      <c r="D129" s="459" t="s">
        <v>168</v>
      </c>
      <c r="E129" s="76">
        <v>8</v>
      </c>
      <c r="F129" s="76">
        <v>4</v>
      </c>
      <c r="G129" s="76">
        <v>0</v>
      </c>
      <c r="H129" s="76">
        <v>0</v>
      </c>
      <c r="I129" s="76">
        <v>2.2000000000000002</v>
      </c>
      <c r="J129" s="76">
        <v>5.8</v>
      </c>
      <c r="K129" s="76">
        <v>0</v>
      </c>
      <c r="L129" s="76">
        <v>0</v>
      </c>
      <c r="M129" s="76">
        <v>0</v>
      </c>
      <c r="N129" s="76">
        <v>0</v>
      </c>
      <c r="O129" s="76">
        <v>0</v>
      </c>
      <c r="P129" s="76" t="s">
        <v>160</v>
      </c>
      <c r="Q129" s="77"/>
      <c r="T129" s="73"/>
      <c r="U129" s="73"/>
      <c r="V129" s="73"/>
      <c r="W129" s="73"/>
      <c r="X129" s="73"/>
      <c r="Y129" s="73"/>
      <c r="BE129" s="139">
        <f t="shared" si="276"/>
        <v>96.402682482459198</v>
      </c>
      <c r="BF129" s="139">
        <f t="shared" si="275"/>
        <v>100</v>
      </c>
      <c r="BG129" s="139">
        <f t="shared" si="275"/>
        <v>96.601712048866517</v>
      </c>
      <c r="BH129" s="139">
        <f t="shared" si="275"/>
        <v>100</v>
      </c>
      <c r="BI129" s="139">
        <f t="shared" si="275"/>
        <v>100</v>
      </c>
      <c r="BJ129" s="139">
        <f t="shared" si="275"/>
        <v>100</v>
      </c>
      <c r="BK129" s="139"/>
    </row>
    <row r="130" spans="1:70" ht="17" x14ac:dyDescent="0.35">
      <c r="A130" s="8">
        <v>1</v>
      </c>
      <c r="B130" s="8">
        <v>2</v>
      </c>
      <c r="C130" s="74">
        <v>0</v>
      </c>
      <c r="D130" s="459" t="s">
        <v>312</v>
      </c>
      <c r="E130" s="76">
        <v>0</v>
      </c>
      <c r="F130" s="76">
        <v>0</v>
      </c>
      <c r="G130" s="76">
        <v>0</v>
      </c>
      <c r="H130" s="76">
        <v>0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6">
        <v>0</v>
      </c>
      <c r="O130" s="76">
        <v>0</v>
      </c>
      <c r="P130" s="76" t="s">
        <v>108</v>
      </c>
      <c r="Q130" s="77"/>
      <c r="T130" s="73"/>
      <c r="U130" s="73"/>
      <c r="V130" s="73"/>
      <c r="W130" s="73"/>
      <c r="X130" s="73"/>
      <c r="Y130" s="73"/>
      <c r="BE130" s="139">
        <f t="shared" si="276"/>
        <v>98.02302593324805</v>
      </c>
      <c r="BF130" s="139">
        <f t="shared" si="275"/>
        <v>100</v>
      </c>
      <c r="BG130" s="139">
        <f t="shared" si="275"/>
        <v>98.769733729083313</v>
      </c>
      <c r="BH130" s="139">
        <f t="shared" si="275"/>
        <v>100</v>
      </c>
      <c r="BI130" s="139">
        <f t="shared" si="275"/>
        <v>100</v>
      </c>
      <c r="BJ130" s="139">
        <f t="shared" si="275"/>
        <v>99.28592106532858</v>
      </c>
      <c r="BK130" s="139"/>
    </row>
    <row r="131" spans="1:70" ht="17" x14ac:dyDescent="0.35">
      <c r="A131" s="8">
        <v>1</v>
      </c>
      <c r="B131" s="8">
        <v>1</v>
      </c>
      <c r="C131" s="74">
        <v>0</v>
      </c>
      <c r="D131" s="459" t="s">
        <v>313</v>
      </c>
      <c r="E131" s="76">
        <v>19</v>
      </c>
      <c r="F131" s="76">
        <v>0</v>
      </c>
      <c r="G131" s="76">
        <v>0</v>
      </c>
      <c r="H131" s="76">
        <v>0</v>
      </c>
      <c r="I131" s="76">
        <v>0.9</v>
      </c>
      <c r="J131" s="76">
        <v>6.1</v>
      </c>
      <c r="K131" s="76">
        <v>0</v>
      </c>
      <c r="L131" s="76">
        <v>0</v>
      </c>
      <c r="M131" s="76">
        <v>0</v>
      </c>
      <c r="N131" s="76">
        <v>0</v>
      </c>
      <c r="O131" s="76">
        <v>0</v>
      </c>
      <c r="P131" s="76" t="s">
        <v>180</v>
      </c>
      <c r="Q131" s="77"/>
      <c r="T131" s="73"/>
      <c r="U131" s="73"/>
      <c r="V131" s="73"/>
      <c r="W131" s="73"/>
      <c r="X131" s="73"/>
      <c r="Y131" s="73"/>
      <c r="BD131" s="102"/>
      <c r="BE131" s="157">
        <f t="shared" si="276"/>
        <v>99.108423460092254</v>
      </c>
      <c r="BF131" s="157">
        <f t="shared" si="275"/>
        <v>100</v>
      </c>
      <c r="BG131" s="157">
        <f t="shared" si="275"/>
        <v>100</v>
      </c>
      <c r="BH131" s="157">
        <f t="shared" si="275"/>
        <v>100</v>
      </c>
      <c r="BI131" s="157">
        <f t="shared" si="275"/>
        <v>100</v>
      </c>
      <c r="BJ131" s="157">
        <f t="shared" si="275"/>
        <v>100</v>
      </c>
      <c r="BK131" s="139"/>
    </row>
    <row r="132" spans="1:70" ht="17" x14ac:dyDescent="0.35">
      <c r="A132" s="8">
        <v>1</v>
      </c>
      <c r="B132" s="8">
        <v>1</v>
      </c>
      <c r="C132" s="74">
        <v>0</v>
      </c>
      <c r="D132" s="459" t="s">
        <v>314</v>
      </c>
      <c r="E132" s="76">
        <v>168.1</v>
      </c>
      <c r="F132" s="76">
        <v>167.9</v>
      </c>
      <c r="G132" s="76">
        <v>208.1</v>
      </c>
      <c r="H132" s="76">
        <v>184.4</v>
      </c>
      <c r="I132" s="76">
        <v>163.30000000000001</v>
      </c>
      <c r="J132" s="76">
        <v>217.4</v>
      </c>
      <c r="K132" s="76">
        <v>0</v>
      </c>
      <c r="L132" s="76">
        <v>0</v>
      </c>
      <c r="M132" s="76">
        <v>0</v>
      </c>
      <c r="N132" s="76">
        <v>0</v>
      </c>
      <c r="O132" s="76">
        <v>0</v>
      </c>
      <c r="P132" s="76" t="s">
        <v>108</v>
      </c>
      <c r="Q132" s="77"/>
      <c r="BD132" t="s">
        <v>52</v>
      </c>
      <c r="BE132" s="139">
        <f t="shared" si="276"/>
        <v>0</v>
      </c>
      <c r="BF132" s="139">
        <f t="shared" si="275"/>
        <v>0</v>
      </c>
      <c r="BG132" s="139">
        <f t="shared" si="275"/>
        <v>0</v>
      </c>
      <c r="BH132" s="139">
        <f t="shared" si="275"/>
        <v>0</v>
      </c>
      <c r="BI132" s="139">
        <f t="shared" si="275"/>
        <v>0</v>
      </c>
      <c r="BJ132" s="139">
        <f t="shared" si="275"/>
        <v>0</v>
      </c>
      <c r="BK132" s="139"/>
    </row>
    <row r="133" spans="1:70" ht="17" x14ac:dyDescent="0.35">
      <c r="A133" s="8">
        <v>1</v>
      </c>
      <c r="B133" s="8">
        <v>2</v>
      </c>
      <c r="C133" s="74">
        <v>0</v>
      </c>
      <c r="D133" s="459" t="s">
        <v>315</v>
      </c>
      <c r="E133" s="76">
        <v>0</v>
      </c>
      <c r="F133" s="76">
        <v>0</v>
      </c>
      <c r="G133" s="76">
        <v>0</v>
      </c>
      <c r="H133" s="76">
        <v>0</v>
      </c>
      <c r="I133" s="76">
        <v>0</v>
      </c>
      <c r="J133" s="76">
        <v>0</v>
      </c>
      <c r="K133" s="76">
        <v>0</v>
      </c>
      <c r="L133" s="76">
        <v>0</v>
      </c>
      <c r="M133" s="76">
        <v>0</v>
      </c>
      <c r="N133" s="76">
        <v>0</v>
      </c>
      <c r="O133" s="76">
        <v>0</v>
      </c>
      <c r="P133" s="76" t="s">
        <v>108</v>
      </c>
      <c r="Q133" s="77"/>
      <c r="BE133" s="139">
        <f>AW14</f>
        <v>29.836802728999501</v>
      </c>
      <c r="BF133" s="139">
        <f t="shared" si="275"/>
        <v>81.18385858820794</v>
      </c>
      <c r="BG133" s="139">
        <f t="shared" si="275"/>
        <v>84.959491413730277</v>
      </c>
      <c r="BH133" s="139">
        <f t="shared" si="275"/>
        <v>88.921192386711638</v>
      </c>
      <c r="BI133" s="139">
        <f t="shared" si="275"/>
        <v>84.897468697910611</v>
      </c>
      <c r="BJ133" s="139">
        <f t="shared" si="275"/>
        <v>81.819591425359533</v>
      </c>
      <c r="BK133" s="139"/>
    </row>
    <row r="134" spans="1:70" ht="17" x14ac:dyDescent="0.35">
      <c r="A134" s="8">
        <v>1</v>
      </c>
      <c r="B134" s="8">
        <v>2</v>
      </c>
      <c r="C134" s="74">
        <v>0</v>
      </c>
      <c r="D134" s="459" t="s">
        <v>170</v>
      </c>
      <c r="E134" s="76">
        <v>17.399999999999999</v>
      </c>
      <c r="F134" s="76">
        <v>3.8</v>
      </c>
      <c r="G134" s="76">
        <v>6.6</v>
      </c>
      <c r="H134" s="76">
        <v>0</v>
      </c>
      <c r="I134" s="76">
        <v>3</v>
      </c>
      <c r="J134" s="76">
        <v>11</v>
      </c>
      <c r="K134" s="76">
        <v>0</v>
      </c>
      <c r="L134" s="76">
        <v>0</v>
      </c>
      <c r="M134" s="76">
        <v>0</v>
      </c>
      <c r="N134" s="76">
        <v>0</v>
      </c>
      <c r="O134" s="76">
        <v>0</v>
      </c>
      <c r="P134" s="76" t="s">
        <v>160</v>
      </c>
      <c r="Q134" s="77"/>
      <c r="BE134" s="139">
        <f t="shared" si="276"/>
        <v>27.681513354266009</v>
      </c>
      <c r="BF134" s="139">
        <f t="shared" si="275"/>
        <v>55.188587820289193</v>
      </c>
      <c r="BG134" s="139">
        <f t="shared" si="275"/>
        <v>63.801992479745707</v>
      </c>
      <c r="BH134" s="139">
        <f t="shared" si="275"/>
        <v>75.345970461681588</v>
      </c>
      <c r="BI134" s="139">
        <f t="shared" si="275"/>
        <v>69.895724309028182</v>
      </c>
      <c r="BJ134" s="139">
        <f t="shared" si="275"/>
        <v>57.297360158157915</v>
      </c>
      <c r="BK134" s="139"/>
      <c r="BM134" s="139"/>
      <c r="BN134" s="139"/>
      <c r="BO134" s="139"/>
      <c r="BP134" s="139"/>
      <c r="BQ134" s="139"/>
      <c r="BR134" s="139"/>
    </row>
    <row r="135" spans="1:70" ht="17" x14ac:dyDescent="0.35">
      <c r="A135" s="8">
        <v>1</v>
      </c>
      <c r="B135" s="8">
        <v>2</v>
      </c>
      <c r="C135" s="74">
        <v>0</v>
      </c>
      <c r="D135" s="459" t="s">
        <v>172</v>
      </c>
      <c r="E135" s="76">
        <v>23</v>
      </c>
      <c r="F135" s="76">
        <v>14.4</v>
      </c>
      <c r="G135" s="76">
        <v>0</v>
      </c>
      <c r="H135" s="76">
        <v>0</v>
      </c>
      <c r="I135" s="76">
        <v>7.4</v>
      </c>
      <c r="J135" s="76">
        <v>14.8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 t="s">
        <v>160</v>
      </c>
      <c r="Q135" s="77"/>
      <c r="BE135" s="139">
        <f t="shared" si="276"/>
        <v>33.387603209675554</v>
      </c>
      <c r="BF135" s="139">
        <f t="shared" si="275"/>
        <v>52.16393442622951</v>
      </c>
      <c r="BG135" s="139">
        <f t="shared" si="275"/>
        <v>79.455413601755069</v>
      </c>
      <c r="BH135" s="139">
        <f t="shared" si="275"/>
        <v>86.758924359175964</v>
      </c>
      <c r="BI135" s="139">
        <f t="shared" si="275"/>
        <v>87.26207906295754</v>
      </c>
      <c r="BJ135" s="139">
        <f t="shared" si="275"/>
        <v>84.000771977226677</v>
      </c>
      <c r="BK135" s="139"/>
    </row>
    <row r="136" spans="1:70" ht="17" x14ac:dyDescent="0.35">
      <c r="A136" s="8">
        <v>1</v>
      </c>
      <c r="B136" s="8">
        <v>2</v>
      </c>
      <c r="C136" s="74">
        <v>0</v>
      </c>
      <c r="D136" s="459" t="s">
        <v>174</v>
      </c>
      <c r="E136" s="76">
        <v>15.2</v>
      </c>
      <c r="F136" s="76">
        <v>4.2</v>
      </c>
      <c r="G136" s="76">
        <v>0</v>
      </c>
      <c r="H136" s="76">
        <v>0</v>
      </c>
      <c r="I136" s="76">
        <v>2.2000000000000002</v>
      </c>
      <c r="J136" s="76">
        <v>13.2</v>
      </c>
      <c r="K136" s="76">
        <v>0</v>
      </c>
      <c r="L136" s="76">
        <v>0</v>
      </c>
      <c r="M136" s="76">
        <v>0</v>
      </c>
      <c r="N136" s="76">
        <v>0</v>
      </c>
      <c r="O136" s="76">
        <v>0</v>
      </c>
      <c r="P136" s="76" t="s">
        <v>160</v>
      </c>
      <c r="Q136" s="77"/>
      <c r="BE136" s="139">
        <f t="shared" si="276"/>
        <v>54.831957204326088</v>
      </c>
      <c r="BF136" s="139">
        <f t="shared" si="275"/>
        <v>74.743169398907099</v>
      </c>
      <c r="BG136" s="139">
        <f t="shared" si="275"/>
        <v>93.298059964726633</v>
      </c>
      <c r="BH136" s="139">
        <f t="shared" si="275"/>
        <v>97.693557687267386</v>
      </c>
      <c r="BI136" s="139">
        <f t="shared" si="275"/>
        <v>96.006181877338534</v>
      </c>
      <c r="BJ136" s="139">
        <f t="shared" si="275"/>
        <v>96.08864871819614</v>
      </c>
      <c r="BK136" s="139"/>
    </row>
    <row r="137" spans="1:70" ht="17" x14ac:dyDescent="0.35">
      <c r="A137" s="8">
        <v>1</v>
      </c>
      <c r="B137" s="8">
        <v>2</v>
      </c>
      <c r="C137" s="74">
        <v>0</v>
      </c>
      <c r="D137" s="459" t="s">
        <v>176</v>
      </c>
      <c r="E137" s="76">
        <v>644.20000000000005</v>
      </c>
      <c r="F137" s="76">
        <v>485.4</v>
      </c>
      <c r="G137" s="76">
        <v>388</v>
      </c>
      <c r="H137" s="76">
        <v>285.8</v>
      </c>
      <c r="I137" s="76">
        <v>336.4</v>
      </c>
      <c r="J137" s="76">
        <v>411.2</v>
      </c>
      <c r="K137" s="76">
        <v>0</v>
      </c>
      <c r="L137" s="76">
        <v>0</v>
      </c>
      <c r="M137" s="76">
        <v>0</v>
      </c>
      <c r="N137" s="76">
        <v>0</v>
      </c>
      <c r="O137" s="76">
        <v>0</v>
      </c>
      <c r="P137" s="76" t="s">
        <v>108</v>
      </c>
      <c r="Q137" s="77"/>
      <c r="BE137" s="139">
        <f t="shared" si="276"/>
        <v>22.704190409737578</v>
      </c>
      <c r="BF137" s="139">
        <f t="shared" si="275"/>
        <v>47.191256830601091</v>
      </c>
      <c r="BG137" s="139">
        <f t="shared" si="275"/>
        <v>83.920505871725382</v>
      </c>
      <c r="BH137" s="139">
        <f t="shared" si="275"/>
        <v>90.721811605598361</v>
      </c>
      <c r="BI137" s="139">
        <f t="shared" si="275"/>
        <v>87.42476004555067</v>
      </c>
      <c r="BJ137" s="139">
        <f t="shared" si="275"/>
        <v>86.657660265688833</v>
      </c>
      <c r="BK137" s="139"/>
    </row>
    <row r="138" spans="1:70" ht="17" x14ac:dyDescent="0.35">
      <c r="A138" s="8">
        <v>1</v>
      </c>
      <c r="B138" s="8">
        <v>2</v>
      </c>
      <c r="C138" s="74">
        <v>0</v>
      </c>
      <c r="D138" s="459" t="s">
        <v>316</v>
      </c>
      <c r="E138" s="76">
        <v>0</v>
      </c>
      <c r="F138" s="76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  <c r="P138" s="76" t="s">
        <v>108</v>
      </c>
      <c r="Q138" s="77"/>
      <c r="S138" s="465" t="s">
        <v>94</v>
      </c>
      <c r="T138" s="83" t="s">
        <v>95</v>
      </c>
      <c r="U138" s="83" t="s">
        <v>96</v>
      </c>
      <c r="V138" s="83" t="s">
        <v>61</v>
      </c>
      <c r="W138" s="83" t="s">
        <v>97</v>
      </c>
      <c r="X138" s="83" t="s">
        <v>98</v>
      </c>
      <c r="Y138" s="83" t="s">
        <v>99</v>
      </c>
      <c r="BD138" s="102"/>
      <c r="BE138" s="157">
        <f t="shared" si="276"/>
        <v>40.985385897585004</v>
      </c>
      <c r="BF138" s="157">
        <f t="shared" si="275"/>
        <v>69.234972677595636</v>
      </c>
      <c r="BG138" s="157">
        <f t="shared" si="275"/>
        <v>93.960511033681769</v>
      </c>
      <c r="BH138" s="157">
        <f t="shared" si="275"/>
        <v>98.154846149813906</v>
      </c>
      <c r="BI138" s="157">
        <f t="shared" si="275"/>
        <v>96.502358874247591</v>
      </c>
      <c r="BJ138" s="157">
        <f t="shared" si="275"/>
        <v>96.262343594197304</v>
      </c>
      <c r="BK138" s="139"/>
    </row>
    <row r="139" spans="1:70" ht="17" x14ac:dyDescent="0.35">
      <c r="A139" s="8">
        <v>1</v>
      </c>
      <c r="B139" s="8">
        <v>1</v>
      </c>
      <c r="C139" s="74">
        <v>0</v>
      </c>
      <c r="D139" s="459" t="s">
        <v>317</v>
      </c>
      <c r="E139" s="76">
        <v>2</v>
      </c>
      <c r="F139" s="76">
        <v>1.9</v>
      </c>
      <c r="G139" s="76">
        <v>4.4000000000000004</v>
      </c>
      <c r="H139" s="76">
        <v>3.8</v>
      </c>
      <c r="I139" s="76">
        <v>1.5</v>
      </c>
      <c r="J139" s="76">
        <v>3.5</v>
      </c>
      <c r="K139" s="76">
        <v>0</v>
      </c>
      <c r="L139" s="76">
        <v>0</v>
      </c>
      <c r="M139" s="76">
        <v>0</v>
      </c>
      <c r="N139" s="76">
        <v>0</v>
      </c>
      <c r="O139" s="76">
        <v>0</v>
      </c>
      <c r="P139" s="76" t="s">
        <v>108</v>
      </c>
      <c r="Q139" s="77"/>
      <c r="S139" s="463" t="s">
        <v>125</v>
      </c>
      <c r="T139">
        <v>746.2</v>
      </c>
      <c r="U139">
        <v>652</v>
      </c>
      <c r="V139">
        <v>767.8</v>
      </c>
      <c r="W139">
        <v>605.4</v>
      </c>
      <c r="X139">
        <v>890.4</v>
      </c>
      <c r="Y139">
        <v>1070.8</v>
      </c>
      <c r="BD139" t="s">
        <v>54</v>
      </c>
      <c r="BE139" s="139">
        <f>AW20</f>
        <v>0</v>
      </c>
      <c r="BF139" s="139">
        <f t="shared" si="275"/>
        <v>0</v>
      </c>
      <c r="BG139" s="139">
        <f t="shared" si="275"/>
        <v>0</v>
      </c>
      <c r="BH139" s="139">
        <f t="shared" si="275"/>
        <v>0</v>
      </c>
      <c r="BI139" s="139">
        <f t="shared" si="275"/>
        <v>0</v>
      </c>
      <c r="BJ139" s="139">
        <f t="shared" si="275"/>
        <v>0</v>
      </c>
      <c r="BK139" s="139"/>
    </row>
    <row r="140" spans="1:70" ht="17" x14ac:dyDescent="0.35">
      <c r="A140" s="8">
        <v>1</v>
      </c>
      <c r="B140" s="8">
        <v>2</v>
      </c>
      <c r="C140" s="74">
        <v>0</v>
      </c>
      <c r="D140" s="459" t="s">
        <v>200</v>
      </c>
      <c r="E140" s="76">
        <v>1785.4</v>
      </c>
      <c r="F140" s="76">
        <v>1725.4</v>
      </c>
      <c r="G140" s="76">
        <v>1869.2</v>
      </c>
      <c r="H140" s="76">
        <v>1960</v>
      </c>
      <c r="I140" s="76">
        <v>1379.4</v>
      </c>
      <c r="J140" s="76">
        <v>1710</v>
      </c>
      <c r="K140" s="76">
        <v>0</v>
      </c>
      <c r="L140" s="76">
        <v>0</v>
      </c>
      <c r="M140" s="76">
        <v>0</v>
      </c>
      <c r="N140" s="76">
        <v>0</v>
      </c>
      <c r="O140" s="76">
        <v>0</v>
      </c>
      <c r="P140" s="76" t="s">
        <v>108</v>
      </c>
      <c r="Q140" s="77"/>
      <c r="S140" s="463" t="s">
        <v>128</v>
      </c>
      <c r="T140">
        <v>857.8</v>
      </c>
      <c r="U140">
        <v>603.6</v>
      </c>
      <c r="V140">
        <v>763.8</v>
      </c>
      <c r="W140">
        <v>645.4</v>
      </c>
      <c r="X140">
        <v>756.6</v>
      </c>
      <c r="Y140">
        <v>890.8</v>
      </c>
      <c r="BE140" s="139">
        <f t="shared" si="276"/>
        <v>-7.6481761445129193</v>
      </c>
      <c r="BF140" s="139">
        <f t="shared" si="275"/>
        <v>1.2568306010929065</v>
      </c>
      <c r="BG140" s="139">
        <f t="shared" si="275"/>
        <v>19.31862175764617</v>
      </c>
      <c r="BH140" s="139">
        <f t="shared" si="275"/>
        <v>33.522042249829632</v>
      </c>
      <c r="BI140" s="139">
        <f t="shared" si="275"/>
        <v>28.973482999837319</v>
      </c>
      <c r="BJ140" s="139">
        <f t="shared" si="275"/>
        <v>31.010968509762282</v>
      </c>
      <c r="BK140" s="139"/>
    </row>
    <row r="141" spans="1:70" ht="17" x14ac:dyDescent="0.35">
      <c r="A141" s="8">
        <v>1</v>
      </c>
      <c r="B141" s="8">
        <v>2</v>
      </c>
      <c r="C141" s="74">
        <v>0</v>
      </c>
      <c r="D141" s="459" t="s">
        <v>318</v>
      </c>
      <c r="E141" s="76">
        <v>0</v>
      </c>
      <c r="F141" s="76">
        <v>0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6">
        <v>0</v>
      </c>
      <c r="O141" s="76">
        <v>0</v>
      </c>
      <c r="P141" s="76" t="s">
        <v>108</v>
      </c>
      <c r="Q141" s="77"/>
      <c r="S141" s="463" t="s">
        <v>133</v>
      </c>
      <c r="T141">
        <v>828.2</v>
      </c>
      <c r="U141">
        <v>595.4</v>
      </c>
      <c r="V141">
        <v>767.6</v>
      </c>
      <c r="W141">
        <v>647.4</v>
      </c>
      <c r="X141">
        <v>842.6</v>
      </c>
      <c r="Y141">
        <v>1071.2</v>
      </c>
      <c r="BE141" s="139">
        <f t="shared" si="276"/>
        <v>1.7095011047796427</v>
      </c>
      <c r="BF141" s="139">
        <f t="shared" si="276"/>
        <v>-2.8524590163934382</v>
      </c>
      <c r="BG141" s="139">
        <f t="shared" si="276"/>
        <v>28.36925194648774</v>
      </c>
      <c r="BH141" s="139">
        <f t="shared" si="276"/>
        <v>43.712323740630069</v>
      </c>
      <c r="BI141" s="139">
        <f t="shared" si="276"/>
        <v>36.017569546120065</v>
      </c>
      <c r="BJ141" s="139">
        <f t="shared" si="276"/>
        <v>32.207533211103588</v>
      </c>
      <c r="BK141" s="139"/>
    </row>
    <row r="142" spans="1:70" ht="17" x14ac:dyDescent="0.35">
      <c r="A142" s="8">
        <v>1</v>
      </c>
      <c r="B142" s="8">
        <v>2</v>
      </c>
      <c r="C142" s="74">
        <v>0</v>
      </c>
      <c r="D142" s="459" t="s">
        <v>178</v>
      </c>
      <c r="E142" s="76">
        <v>723.6</v>
      </c>
      <c r="F142" s="76">
        <v>420.4</v>
      </c>
      <c r="G142" s="76">
        <v>396.8</v>
      </c>
      <c r="H142" s="76">
        <v>247</v>
      </c>
      <c r="I142" s="76">
        <v>287.2</v>
      </c>
      <c r="J142" s="76">
        <v>361.2</v>
      </c>
      <c r="K142" s="76">
        <v>0</v>
      </c>
      <c r="L142" s="76">
        <v>0</v>
      </c>
      <c r="M142" s="76">
        <v>0</v>
      </c>
      <c r="N142" s="76">
        <v>0</v>
      </c>
      <c r="O142" s="76">
        <v>0</v>
      </c>
      <c r="P142" s="76" t="s">
        <v>108</v>
      </c>
      <c r="Q142" s="77"/>
      <c r="S142" s="466" t="s">
        <v>136</v>
      </c>
      <c r="T142" s="102">
        <v>891.6</v>
      </c>
      <c r="U142" s="102">
        <v>624.6</v>
      </c>
      <c r="V142" s="102">
        <v>782.2</v>
      </c>
      <c r="W142" s="102">
        <v>624.4</v>
      </c>
      <c r="X142" s="102">
        <v>796.6</v>
      </c>
      <c r="Y142" s="102">
        <v>1001.4</v>
      </c>
      <c r="BE142" s="139">
        <f t="shared" si="276"/>
        <v>0.36825987517931091</v>
      </c>
      <c r="BF142" s="139">
        <f t="shared" si="276"/>
        <v>-1.7704918032787065</v>
      </c>
      <c r="BG142" s="139">
        <f t="shared" si="276"/>
        <v>36.946702800361329</v>
      </c>
      <c r="BH142" s="139">
        <f t="shared" si="276"/>
        <v>56.85904492320595</v>
      </c>
      <c r="BI142" s="139">
        <f t="shared" si="276"/>
        <v>49.918659508703435</v>
      </c>
      <c r="BJ142" s="139">
        <f t="shared" si="276"/>
        <v>45.820064974749918</v>
      </c>
      <c r="BK142" s="139"/>
    </row>
    <row r="143" spans="1:70" ht="17" x14ac:dyDescent="0.35">
      <c r="A143" s="8">
        <v>1</v>
      </c>
      <c r="B143" s="8">
        <v>2</v>
      </c>
      <c r="C143" s="74">
        <v>0</v>
      </c>
      <c r="D143" s="459" t="s">
        <v>181</v>
      </c>
      <c r="E143" s="76">
        <v>442.2</v>
      </c>
      <c r="F143" s="76">
        <v>401.4</v>
      </c>
      <c r="G143" s="76">
        <v>316.60000000000002</v>
      </c>
      <c r="H143" s="76">
        <v>245.6</v>
      </c>
      <c r="I143" s="76">
        <v>272.8</v>
      </c>
      <c r="J143" s="76">
        <v>337.8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 t="s">
        <v>319</v>
      </c>
      <c r="Q143" s="77"/>
      <c r="S143" s="463" t="s">
        <v>138</v>
      </c>
      <c r="T143">
        <v>82.2</v>
      </c>
      <c r="U143">
        <v>41.2</v>
      </c>
      <c r="V143">
        <v>14.8</v>
      </c>
      <c r="W143">
        <v>2.8</v>
      </c>
      <c r="X143">
        <v>19.8</v>
      </c>
      <c r="Y143">
        <v>40.4</v>
      </c>
      <c r="BE143" s="139">
        <f t="shared" si="276"/>
        <v>40.303136023568634</v>
      </c>
      <c r="BF143" s="139">
        <f t="shared" si="276"/>
        <v>35.617486338797811</v>
      </c>
      <c r="BG143" s="139">
        <f t="shared" si="276"/>
        <v>65.931087882307395</v>
      </c>
      <c r="BH143" s="139">
        <f t="shared" si="276"/>
        <v>79.158148555852591</v>
      </c>
      <c r="BI143" s="139">
        <f t="shared" si="276"/>
        <v>77.061981454367981</v>
      </c>
      <c r="BJ143" s="139">
        <f t="shared" si="276"/>
        <v>73.019395927820128</v>
      </c>
      <c r="BK143" s="139"/>
    </row>
    <row r="144" spans="1:70" ht="17" x14ac:dyDescent="0.35">
      <c r="A144" s="8">
        <v>1</v>
      </c>
      <c r="B144" s="8">
        <v>2</v>
      </c>
      <c r="C144" s="74">
        <v>0</v>
      </c>
      <c r="D144" s="459" t="s">
        <v>184</v>
      </c>
      <c r="E144" s="76">
        <v>557.79999999999995</v>
      </c>
      <c r="F144" s="76">
        <v>334.2</v>
      </c>
      <c r="G144" s="76">
        <v>220.4</v>
      </c>
      <c r="H144" s="76">
        <v>143.4</v>
      </c>
      <c r="I144" s="76">
        <v>181</v>
      </c>
      <c r="J144" s="76">
        <v>308</v>
      </c>
      <c r="K144" s="76">
        <v>0</v>
      </c>
      <c r="L144" s="76">
        <v>0</v>
      </c>
      <c r="M144" s="76">
        <v>0</v>
      </c>
      <c r="N144" s="76">
        <v>0</v>
      </c>
      <c r="O144" s="76">
        <v>0</v>
      </c>
      <c r="P144" s="76" t="s">
        <v>108</v>
      </c>
      <c r="Q144" s="77"/>
      <c r="S144" s="463" t="s">
        <v>140</v>
      </c>
      <c r="T144">
        <v>31.2</v>
      </c>
      <c r="U144">
        <v>12</v>
      </c>
      <c r="V144">
        <v>0</v>
      </c>
      <c r="W144">
        <v>0</v>
      </c>
      <c r="X144">
        <v>3.2</v>
      </c>
      <c r="Y144">
        <v>16</v>
      </c>
      <c r="BE144" s="139">
        <f t="shared" si="276"/>
        <v>-11.718416870178693</v>
      </c>
      <c r="BF144" s="139">
        <f t="shared" si="276"/>
        <v>11.497267759562835</v>
      </c>
      <c r="BG144" s="139">
        <f t="shared" si="276"/>
        <v>75.119370241321477</v>
      </c>
      <c r="BH144" s="139">
        <f t="shared" si="276"/>
        <v>87.838758714682612</v>
      </c>
      <c r="BI144" s="139">
        <f t="shared" si="276"/>
        <v>81.275418903530181</v>
      </c>
      <c r="BJ144" s="139">
        <f t="shared" si="276"/>
        <v>79.085850300749456</v>
      </c>
      <c r="BK144" s="139"/>
    </row>
    <row r="145" spans="1:63" ht="17" x14ac:dyDescent="0.35">
      <c r="A145" s="8">
        <v>1</v>
      </c>
      <c r="B145" s="8">
        <v>2</v>
      </c>
      <c r="C145" s="74">
        <v>0</v>
      </c>
      <c r="D145" s="459" t="s">
        <v>186</v>
      </c>
      <c r="E145" s="76">
        <v>577</v>
      </c>
      <c r="F145" s="76">
        <v>361.2</v>
      </c>
      <c r="G145" s="76">
        <v>220.8</v>
      </c>
      <c r="H145" s="76">
        <v>144.6</v>
      </c>
      <c r="I145" s="76">
        <v>181.2</v>
      </c>
      <c r="J145" s="76">
        <v>226.6</v>
      </c>
      <c r="K145" s="76">
        <v>0</v>
      </c>
      <c r="L145" s="76">
        <v>0</v>
      </c>
      <c r="M145" s="76">
        <v>0</v>
      </c>
      <c r="N145" s="76">
        <v>0</v>
      </c>
      <c r="O145" s="76">
        <v>0</v>
      </c>
      <c r="P145" s="76" t="s">
        <v>108</v>
      </c>
      <c r="Q145" s="77"/>
      <c r="S145" s="466" t="s">
        <v>142</v>
      </c>
      <c r="T145" s="102">
        <v>65.8</v>
      </c>
      <c r="U145" s="102">
        <v>23.4</v>
      </c>
      <c r="V145" s="102">
        <v>9.4</v>
      </c>
      <c r="W145" s="102">
        <v>3.4</v>
      </c>
      <c r="X145" s="102">
        <v>6.8</v>
      </c>
      <c r="Y145" s="105">
        <v>29.8</v>
      </c>
      <c r="BD145" s="102"/>
      <c r="BE145" s="157">
        <f t="shared" si="276"/>
        <v>9.3150366321665281</v>
      </c>
      <c r="BF145" s="157">
        <f t="shared" si="276"/>
        <v>16.360655737704921</v>
      </c>
      <c r="BG145" s="157">
        <f t="shared" si="276"/>
        <v>75.248419150858169</v>
      </c>
      <c r="BH145" s="157">
        <f t="shared" si="276"/>
        <v>86.05650783666195</v>
      </c>
      <c r="BI145" s="157">
        <f t="shared" si="276"/>
        <v>83.292663087685057</v>
      </c>
      <c r="BJ145" s="157">
        <f t="shared" si="276"/>
        <v>83.608350220335169</v>
      </c>
      <c r="BK145" s="139"/>
    </row>
    <row r="146" spans="1:63" ht="17" x14ac:dyDescent="0.35">
      <c r="A146" s="8">
        <v>1</v>
      </c>
      <c r="B146" s="8">
        <v>2</v>
      </c>
      <c r="C146" s="74">
        <v>0</v>
      </c>
      <c r="D146" s="459" t="s">
        <v>320</v>
      </c>
      <c r="E146" s="76">
        <v>0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0</v>
      </c>
      <c r="M146" s="76">
        <v>0</v>
      </c>
      <c r="N146" s="76">
        <v>0</v>
      </c>
      <c r="O146" s="76">
        <v>0</v>
      </c>
      <c r="P146" s="76" t="s">
        <v>108</v>
      </c>
      <c r="Q146" s="77"/>
      <c r="S146" s="463" t="s">
        <v>144</v>
      </c>
      <c r="T146">
        <v>63.6</v>
      </c>
      <c r="U146">
        <v>16.399999999999999</v>
      </c>
      <c r="V146">
        <v>14.8</v>
      </c>
      <c r="W146">
        <v>2.4</v>
      </c>
      <c r="X146">
        <v>4.2</v>
      </c>
      <c r="Y146">
        <v>29.6</v>
      </c>
    </row>
    <row r="147" spans="1:63" ht="17" x14ac:dyDescent="0.35">
      <c r="A147" s="8">
        <v>1</v>
      </c>
      <c r="B147" s="8">
        <v>1</v>
      </c>
      <c r="C147" s="74">
        <v>0</v>
      </c>
      <c r="D147" s="459" t="s">
        <v>321</v>
      </c>
      <c r="E147" s="76">
        <v>2</v>
      </c>
      <c r="F147" s="76">
        <v>1</v>
      </c>
      <c r="G147" s="76">
        <v>0</v>
      </c>
      <c r="H147" s="76">
        <v>0</v>
      </c>
      <c r="I147" s="76">
        <v>1.5</v>
      </c>
      <c r="J147" s="76">
        <v>5.2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76" t="s">
        <v>108</v>
      </c>
      <c r="Q147" s="77"/>
      <c r="S147" s="463" t="s">
        <v>146</v>
      </c>
      <c r="T147">
        <v>33</v>
      </c>
      <c r="U147">
        <v>13.4</v>
      </c>
      <c r="V147">
        <v>0</v>
      </c>
      <c r="W147">
        <v>0</v>
      </c>
      <c r="X147">
        <v>4</v>
      </c>
      <c r="Y147">
        <v>17.600000000000001</v>
      </c>
    </row>
    <row r="148" spans="1:63" ht="17" x14ac:dyDescent="0.35">
      <c r="A148" s="8">
        <v>1</v>
      </c>
      <c r="B148" s="8">
        <v>2</v>
      </c>
      <c r="C148" s="74">
        <v>0</v>
      </c>
      <c r="D148" s="459" t="s">
        <v>200</v>
      </c>
      <c r="E148" s="76">
        <v>1741.4</v>
      </c>
      <c r="F148" s="76">
        <v>1700.6</v>
      </c>
      <c r="G148" s="76">
        <v>1856.6</v>
      </c>
      <c r="H148" s="76">
        <v>2017.8</v>
      </c>
      <c r="I148" s="76">
        <v>1210</v>
      </c>
      <c r="J148" s="76">
        <v>1818.4</v>
      </c>
      <c r="K148" s="76">
        <v>0</v>
      </c>
      <c r="L148" s="76">
        <v>0</v>
      </c>
      <c r="M148" s="76">
        <v>0</v>
      </c>
      <c r="N148" s="76">
        <v>0</v>
      </c>
      <c r="O148" s="76">
        <v>0</v>
      </c>
      <c r="P148" s="76" t="s">
        <v>108</v>
      </c>
      <c r="Q148" s="77"/>
      <c r="S148" s="466" t="s">
        <v>148</v>
      </c>
      <c r="T148" s="102">
        <v>65.400000000000006</v>
      </c>
      <c r="U148" s="102">
        <v>29.8</v>
      </c>
      <c r="V148" s="102">
        <v>23</v>
      </c>
      <c r="W148" s="102">
        <v>7</v>
      </c>
      <c r="X148" s="102">
        <v>12.4</v>
      </c>
      <c r="Y148" s="105">
        <v>18.399999999999999</v>
      </c>
    </row>
    <row r="149" spans="1:63" ht="17" x14ac:dyDescent="0.35">
      <c r="A149" s="8">
        <v>1</v>
      </c>
      <c r="B149" s="8">
        <v>2</v>
      </c>
      <c r="C149" s="74">
        <v>0</v>
      </c>
      <c r="D149" s="459" t="s">
        <v>322</v>
      </c>
      <c r="E149" s="76">
        <v>0</v>
      </c>
      <c r="F149" s="76">
        <v>0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  <c r="P149" s="76" t="s">
        <v>108</v>
      </c>
      <c r="Q149" s="77"/>
      <c r="S149" s="463" t="s">
        <v>150</v>
      </c>
      <c r="T149">
        <v>61.6</v>
      </c>
      <c r="U149">
        <v>6.4</v>
      </c>
      <c r="V149">
        <v>14</v>
      </c>
      <c r="W149">
        <v>2</v>
      </c>
      <c r="X149">
        <v>2.2000000000000002</v>
      </c>
      <c r="Y149">
        <v>13.4</v>
      </c>
    </row>
    <row r="150" spans="1:63" ht="17" x14ac:dyDescent="0.35">
      <c r="A150" s="8">
        <v>1</v>
      </c>
      <c r="B150" s="8">
        <v>2</v>
      </c>
      <c r="C150" s="74">
        <v>0</v>
      </c>
      <c r="D150" s="459" t="s">
        <v>187</v>
      </c>
      <c r="E150" s="76">
        <v>730.8</v>
      </c>
      <c r="F150" s="76">
        <v>301.2</v>
      </c>
      <c r="G150" s="76">
        <v>235.4</v>
      </c>
      <c r="H150" s="76">
        <v>129.6</v>
      </c>
      <c r="I150" s="76">
        <v>168</v>
      </c>
      <c r="J150" s="76">
        <v>201.8</v>
      </c>
      <c r="K150" s="76">
        <v>0</v>
      </c>
      <c r="L150" s="76">
        <v>0</v>
      </c>
      <c r="M150" s="76">
        <v>0</v>
      </c>
      <c r="N150" s="76">
        <v>0</v>
      </c>
      <c r="O150" s="76">
        <v>0</v>
      </c>
      <c r="P150" s="76" t="s">
        <v>108</v>
      </c>
      <c r="Q150" s="77"/>
      <c r="S150" s="463" t="s">
        <v>152</v>
      </c>
      <c r="T150">
        <v>99.2</v>
      </c>
      <c r="U150">
        <v>12.2</v>
      </c>
      <c r="V150">
        <v>0</v>
      </c>
      <c r="W150">
        <v>0</v>
      </c>
      <c r="X150">
        <v>5.8</v>
      </c>
      <c r="Y150">
        <v>13.2</v>
      </c>
    </row>
    <row r="151" spans="1:63" ht="17" x14ac:dyDescent="0.35">
      <c r="A151" s="8">
        <v>1</v>
      </c>
      <c r="B151" s="8">
        <v>2</v>
      </c>
      <c r="C151" s="74">
        <v>0</v>
      </c>
      <c r="D151" s="459" t="s">
        <v>189</v>
      </c>
      <c r="E151" s="76">
        <v>572.79999999999995</v>
      </c>
      <c r="F151" s="76">
        <v>291.8</v>
      </c>
      <c r="G151" s="76">
        <v>159.19999999999999</v>
      </c>
      <c r="H151" s="76">
        <v>84.2</v>
      </c>
      <c r="I151" s="76">
        <v>121.2</v>
      </c>
      <c r="J151" s="76">
        <v>175.4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76" t="s">
        <v>108</v>
      </c>
      <c r="Q151" s="77"/>
      <c r="S151" s="466" t="s">
        <v>154</v>
      </c>
      <c r="T151" s="102">
        <v>15</v>
      </c>
      <c r="U151" s="102">
        <v>4</v>
      </c>
      <c r="V151" s="102">
        <v>83.2</v>
      </c>
      <c r="W151" s="102">
        <v>12.4</v>
      </c>
      <c r="X151" s="102">
        <v>2.2000000000000002</v>
      </c>
      <c r="Y151" s="105">
        <v>8.4</v>
      </c>
    </row>
    <row r="152" spans="1:63" ht="17" x14ac:dyDescent="0.35">
      <c r="A152" s="8">
        <v>1</v>
      </c>
      <c r="B152" s="8">
        <v>2</v>
      </c>
      <c r="C152" s="74">
        <v>0</v>
      </c>
      <c r="D152" s="459" t="s">
        <v>320</v>
      </c>
      <c r="E152" s="76"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6">
        <v>0</v>
      </c>
      <c r="O152" s="76">
        <v>0</v>
      </c>
      <c r="P152" s="76" t="s">
        <v>108</v>
      </c>
      <c r="Q152" s="77"/>
      <c r="S152" s="463" t="s">
        <v>156</v>
      </c>
      <c r="T152">
        <v>60.6</v>
      </c>
      <c r="U152">
        <v>11.4</v>
      </c>
      <c r="V152">
        <v>48.8</v>
      </c>
      <c r="W152">
        <v>7.2</v>
      </c>
      <c r="X152">
        <v>5</v>
      </c>
      <c r="Y152">
        <v>16.399999999999999</v>
      </c>
    </row>
    <row r="153" spans="1:63" ht="17" x14ac:dyDescent="0.35">
      <c r="A153" s="8">
        <v>1</v>
      </c>
      <c r="B153" s="8">
        <v>1</v>
      </c>
      <c r="C153" s="74">
        <v>0</v>
      </c>
      <c r="D153" s="459" t="s">
        <v>323</v>
      </c>
      <c r="E153" s="76">
        <v>5.2</v>
      </c>
      <c r="F153" s="76">
        <v>0</v>
      </c>
      <c r="G153" s="76">
        <v>49.5</v>
      </c>
      <c r="H153" s="76">
        <v>11.4</v>
      </c>
      <c r="I153" s="76">
        <v>1.1000000000000001</v>
      </c>
      <c r="J153" s="76">
        <v>3.3</v>
      </c>
      <c r="K153" s="76">
        <v>0</v>
      </c>
      <c r="L153" s="76">
        <v>0</v>
      </c>
      <c r="M153" s="76">
        <v>0</v>
      </c>
      <c r="N153" s="76">
        <v>0</v>
      </c>
      <c r="O153" s="76">
        <v>0</v>
      </c>
      <c r="P153" s="76" t="s">
        <v>180</v>
      </c>
      <c r="Q153" s="77"/>
      <c r="S153" s="463" t="s">
        <v>158</v>
      </c>
      <c r="T153">
        <v>32.200000000000003</v>
      </c>
      <c r="U153">
        <v>2.8</v>
      </c>
      <c r="V153">
        <v>30.2</v>
      </c>
      <c r="W153">
        <v>2.4</v>
      </c>
      <c r="X153">
        <v>2.4</v>
      </c>
      <c r="Y153">
        <v>17</v>
      </c>
    </row>
    <row r="154" spans="1:63" ht="17" x14ac:dyDescent="0.35">
      <c r="A154" s="8">
        <v>1</v>
      </c>
      <c r="B154" s="8">
        <v>1</v>
      </c>
      <c r="C154" s="74">
        <v>0</v>
      </c>
      <c r="D154" s="459" t="s">
        <v>324</v>
      </c>
      <c r="E154" s="76">
        <v>191.3</v>
      </c>
      <c r="F154" s="76">
        <v>166.5</v>
      </c>
      <c r="G154" s="76">
        <v>521.9</v>
      </c>
      <c r="H154" s="76">
        <v>261</v>
      </c>
      <c r="I154" s="76">
        <v>169.4</v>
      </c>
      <c r="J154" s="76">
        <v>202.7</v>
      </c>
      <c r="K154" s="76">
        <v>0</v>
      </c>
      <c r="L154" s="76">
        <v>0</v>
      </c>
      <c r="M154" s="76">
        <v>0</v>
      </c>
      <c r="N154" s="76">
        <v>0</v>
      </c>
      <c r="O154" s="76">
        <v>0</v>
      </c>
      <c r="P154" s="76" t="s">
        <v>194</v>
      </c>
      <c r="Q154" s="77"/>
      <c r="S154" s="466" t="s">
        <v>161</v>
      </c>
      <c r="T154" s="102">
        <v>11.8</v>
      </c>
      <c r="U154" s="102">
        <v>5</v>
      </c>
      <c r="V154" s="102">
        <v>2.6</v>
      </c>
      <c r="W154" s="102">
        <v>6.2</v>
      </c>
      <c r="X154" s="102">
        <v>2.2000000000000002</v>
      </c>
      <c r="Y154" s="105">
        <v>15.8</v>
      </c>
    </row>
    <row r="155" spans="1:63" ht="17" x14ac:dyDescent="0.35">
      <c r="A155" s="8">
        <v>1</v>
      </c>
      <c r="B155" s="8">
        <v>2</v>
      </c>
      <c r="C155" s="74">
        <v>0</v>
      </c>
      <c r="D155" s="459" t="s">
        <v>325</v>
      </c>
      <c r="E155" s="76">
        <v>0</v>
      </c>
      <c r="F155" s="76">
        <v>0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76">
        <v>0</v>
      </c>
      <c r="M155" s="76">
        <v>0</v>
      </c>
      <c r="N155" s="76">
        <v>0</v>
      </c>
      <c r="O155" s="76">
        <v>0</v>
      </c>
      <c r="P155" s="76" t="s">
        <v>108</v>
      </c>
      <c r="Q155" s="77"/>
      <c r="S155" s="463" t="s">
        <v>163</v>
      </c>
      <c r="T155">
        <v>51</v>
      </c>
      <c r="U155">
        <v>3.6</v>
      </c>
      <c r="V155">
        <v>28.6</v>
      </c>
      <c r="W155">
        <v>7</v>
      </c>
      <c r="X155">
        <v>2.8</v>
      </c>
      <c r="Y155">
        <v>18.600000000000001</v>
      </c>
    </row>
    <row r="156" spans="1:63" ht="17" x14ac:dyDescent="0.35">
      <c r="A156" s="8">
        <v>1</v>
      </c>
      <c r="B156" s="8">
        <v>1</v>
      </c>
      <c r="C156" s="74">
        <v>0</v>
      </c>
      <c r="D156" s="459" t="s">
        <v>321</v>
      </c>
      <c r="E156" s="76">
        <v>1.8</v>
      </c>
      <c r="F156" s="76">
        <v>1.1000000000000001</v>
      </c>
      <c r="G156" s="76">
        <v>3.2</v>
      </c>
      <c r="H156" s="76">
        <v>0</v>
      </c>
      <c r="I156" s="76">
        <v>1.3</v>
      </c>
      <c r="J156" s="76">
        <v>3.8</v>
      </c>
      <c r="K156" s="76">
        <v>0</v>
      </c>
      <c r="L156" s="76">
        <v>0</v>
      </c>
      <c r="M156" s="76">
        <v>0</v>
      </c>
      <c r="N156" s="76">
        <v>0</v>
      </c>
      <c r="O156" s="76">
        <v>0</v>
      </c>
      <c r="P156" s="76" t="s">
        <v>108</v>
      </c>
      <c r="Q156" s="77"/>
      <c r="S156" s="463" t="s">
        <v>166</v>
      </c>
      <c r="T156">
        <v>7.8</v>
      </c>
      <c r="U156">
        <v>4</v>
      </c>
      <c r="V156">
        <v>0</v>
      </c>
      <c r="W156">
        <v>0</v>
      </c>
      <c r="X156">
        <v>2</v>
      </c>
      <c r="Y156">
        <v>22.2</v>
      </c>
    </row>
    <row r="157" spans="1:63" ht="17" x14ac:dyDescent="0.35">
      <c r="A157" s="8">
        <v>1</v>
      </c>
      <c r="B157" s="8">
        <v>2</v>
      </c>
      <c r="C157" s="74">
        <v>0</v>
      </c>
      <c r="D157" s="459" t="s">
        <v>2065</v>
      </c>
      <c r="E157" s="76">
        <v>2642.4</v>
      </c>
      <c r="F157" s="76">
        <v>3224.8</v>
      </c>
      <c r="G157" s="76">
        <v>3611.2</v>
      </c>
      <c r="H157" s="76">
        <v>3740.6</v>
      </c>
      <c r="I157" s="76">
        <v>2796.4</v>
      </c>
      <c r="J157" s="76">
        <v>3399.8</v>
      </c>
      <c r="K157" s="76">
        <v>0</v>
      </c>
      <c r="L157" s="76">
        <v>0</v>
      </c>
      <c r="M157" s="76">
        <v>0</v>
      </c>
      <c r="N157" s="76">
        <v>0</v>
      </c>
      <c r="O157" s="76">
        <v>0</v>
      </c>
      <c r="P157" s="76" t="s">
        <v>135</v>
      </c>
      <c r="Q157" s="77"/>
      <c r="S157" s="466" t="s">
        <v>168</v>
      </c>
      <c r="T157" s="102">
        <v>8</v>
      </c>
      <c r="U157" s="102">
        <v>4</v>
      </c>
      <c r="V157" s="102">
        <v>0</v>
      </c>
      <c r="W157" s="102">
        <v>0</v>
      </c>
      <c r="X157" s="102">
        <v>2.2000000000000002</v>
      </c>
      <c r="Y157" s="105">
        <v>5.8</v>
      </c>
    </row>
    <row r="158" spans="1:63" ht="17" x14ac:dyDescent="0.35">
      <c r="A158" s="8">
        <v>1</v>
      </c>
      <c r="B158" s="8">
        <v>2</v>
      </c>
      <c r="C158" s="74">
        <v>0</v>
      </c>
      <c r="D158" s="459" t="s">
        <v>226</v>
      </c>
      <c r="E158" s="76">
        <v>3639.8</v>
      </c>
      <c r="F158" s="76">
        <v>3333</v>
      </c>
      <c r="G158" s="76">
        <v>3872.4</v>
      </c>
      <c r="H158" s="76">
        <v>3883.8</v>
      </c>
      <c r="I158" s="76">
        <v>2868.8</v>
      </c>
      <c r="J158" s="76">
        <v>3535.2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  <c r="P158" s="76" t="s">
        <v>108</v>
      </c>
      <c r="Q158" s="77"/>
      <c r="S158" s="463" t="s">
        <v>170</v>
      </c>
      <c r="T158">
        <v>17.399999999999999</v>
      </c>
      <c r="U158">
        <v>3.8</v>
      </c>
      <c r="V158">
        <v>6.6</v>
      </c>
      <c r="W158">
        <v>0</v>
      </c>
      <c r="X158">
        <v>3</v>
      </c>
      <c r="Y158">
        <v>11</v>
      </c>
    </row>
    <row r="159" spans="1:63" ht="17" x14ac:dyDescent="0.35">
      <c r="A159" s="8">
        <v>1</v>
      </c>
      <c r="B159" s="8">
        <v>2</v>
      </c>
      <c r="C159" s="74">
        <v>0</v>
      </c>
      <c r="D159" s="459" t="s">
        <v>326</v>
      </c>
      <c r="E159" s="76">
        <v>0</v>
      </c>
      <c r="F159" s="76">
        <v>0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6">
        <v>0</v>
      </c>
      <c r="O159" s="76">
        <v>0</v>
      </c>
      <c r="P159" s="76" t="s">
        <v>108</v>
      </c>
      <c r="Q159" s="77"/>
      <c r="S159" s="463" t="s">
        <v>172</v>
      </c>
      <c r="T159">
        <v>23</v>
      </c>
      <c r="U159">
        <v>14.4</v>
      </c>
      <c r="V159">
        <v>0</v>
      </c>
      <c r="W159">
        <v>0</v>
      </c>
      <c r="X159">
        <v>7.4</v>
      </c>
      <c r="Y159">
        <v>14.8</v>
      </c>
    </row>
    <row r="160" spans="1:63" ht="17" x14ac:dyDescent="0.35">
      <c r="A160" s="8">
        <v>1</v>
      </c>
      <c r="B160" s="8">
        <v>2</v>
      </c>
      <c r="C160" s="74">
        <v>0</v>
      </c>
      <c r="D160" s="459" t="s">
        <v>327</v>
      </c>
      <c r="E160" s="76">
        <v>0</v>
      </c>
      <c r="F160" s="76">
        <v>0</v>
      </c>
      <c r="G160" s="76">
        <v>0</v>
      </c>
      <c r="H160" s="76">
        <v>0</v>
      </c>
      <c r="I160" s="76">
        <v>0</v>
      </c>
      <c r="J160" s="76">
        <v>0</v>
      </c>
      <c r="K160" s="76">
        <v>0</v>
      </c>
      <c r="L160" s="76">
        <v>0</v>
      </c>
      <c r="M160" s="76">
        <v>0</v>
      </c>
      <c r="N160" s="76">
        <v>0</v>
      </c>
      <c r="O160" s="76">
        <v>0</v>
      </c>
      <c r="P160" s="76" t="s">
        <v>108</v>
      </c>
      <c r="Q160" s="77"/>
      <c r="S160" s="466" t="s">
        <v>174</v>
      </c>
      <c r="T160" s="102">
        <v>15.2</v>
      </c>
      <c r="U160" s="102">
        <v>4.2</v>
      </c>
      <c r="V160" s="102">
        <v>0</v>
      </c>
      <c r="W160" s="102">
        <v>0</v>
      </c>
      <c r="X160" s="102">
        <v>2.2000000000000002</v>
      </c>
      <c r="Y160" s="105">
        <v>13.2</v>
      </c>
    </row>
    <row r="161" spans="1:25" ht="17" x14ac:dyDescent="0.35">
      <c r="A161" s="158"/>
      <c r="B161" s="158"/>
      <c r="C161" s="159"/>
      <c r="D161" s="4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77"/>
      <c r="S161" s="463" t="s">
        <v>176</v>
      </c>
      <c r="T161">
        <v>644.20000000000005</v>
      </c>
      <c r="U161">
        <v>485.4</v>
      </c>
      <c r="V161">
        <v>388</v>
      </c>
      <c r="W161">
        <v>285.8</v>
      </c>
      <c r="X161">
        <v>389.6</v>
      </c>
      <c r="Y161">
        <v>469</v>
      </c>
    </row>
    <row r="162" spans="1:25" ht="17" x14ac:dyDescent="0.35">
      <c r="A162" s="8">
        <v>1</v>
      </c>
      <c r="B162" s="8">
        <v>2</v>
      </c>
      <c r="C162" s="74" t="s">
        <v>106</v>
      </c>
      <c r="D162" s="459" t="s">
        <v>190</v>
      </c>
      <c r="E162" s="76">
        <v>544.20000000000005</v>
      </c>
      <c r="F162" s="76">
        <v>261.39999999999998</v>
      </c>
      <c r="G162" s="76">
        <v>145.19999999999999</v>
      </c>
      <c r="H162" s="76">
        <v>79</v>
      </c>
      <c r="I162" s="76">
        <v>80</v>
      </c>
      <c r="J162" s="76">
        <v>98.8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 t="s">
        <v>108</v>
      </c>
      <c r="Q162" s="77"/>
      <c r="S162" s="463" t="s">
        <v>178</v>
      </c>
      <c r="T162">
        <v>723.6</v>
      </c>
      <c r="U162">
        <v>420.4</v>
      </c>
      <c r="V162">
        <v>396.8</v>
      </c>
      <c r="W162">
        <v>247</v>
      </c>
      <c r="X162">
        <v>335</v>
      </c>
      <c r="Y162">
        <v>427.8</v>
      </c>
    </row>
    <row r="163" spans="1:25" ht="17" x14ac:dyDescent="0.35">
      <c r="A163" s="8">
        <v>1</v>
      </c>
      <c r="B163" s="8">
        <v>2</v>
      </c>
      <c r="C163" s="74" t="s">
        <v>106</v>
      </c>
      <c r="D163" s="459" t="s">
        <v>191</v>
      </c>
      <c r="E163" s="76">
        <v>573.6</v>
      </c>
      <c r="F163" s="76">
        <v>292.60000000000002</v>
      </c>
      <c r="G163" s="76">
        <v>203</v>
      </c>
      <c r="H163" s="76">
        <v>112.2</v>
      </c>
      <c r="I163" s="76">
        <v>155.4</v>
      </c>
      <c r="J163" s="76">
        <v>201.6</v>
      </c>
      <c r="K163" s="76">
        <v>0</v>
      </c>
      <c r="L163" s="76">
        <v>0</v>
      </c>
      <c r="M163" s="76">
        <v>0</v>
      </c>
      <c r="N163" s="76">
        <v>0</v>
      </c>
      <c r="O163" s="76">
        <v>0</v>
      </c>
      <c r="P163" s="76" t="s">
        <v>108</v>
      </c>
      <c r="Q163" s="115" t="s">
        <v>328</v>
      </c>
      <c r="S163" s="466" t="s">
        <v>181</v>
      </c>
      <c r="T163" s="102">
        <v>442.2</v>
      </c>
      <c r="U163" s="102">
        <v>401.4</v>
      </c>
      <c r="V163" s="102">
        <v>316.60000000000002</v>
      </c>
      <c r="W163" s="102">
        <v>245.6</v>
      </c>
      <c r="X163" s="102">
        <v>324.60000000000002</v>
      </c>
      <c r="Y163" s="105">
        <v>404.6</v>
      </c>
    </row>
    <row r="164" spans="1:25" ht="17" x14ac:dyDescent="0.35">
      <c r="A164" s="8">
        <v>1</v>
      </c>
      <c r="B164" s="8">
        <v>2</v>
      </c>
      <c r="C164" s="74">
        <v>0</v>
      </c>
      <c r="D164" s="459" t="s">
        <v>188</v>
      </c>
      <c r="E164" s="76">
        <v>0</v>
      </c>
      <c r="F164" s="76">
        <v>0</v>
      </c>
      <c r="G164" s="76">
        <v>0</v>
      </c>
      <c r="H164" s="76">
        <v>0</v>
      </c>
      <c r="I164" s="76">
        <v>0</v>
      </c>
      <c r="J164" s="76">
        <v>0</v>
      </c>
      <c r="K164" s="76">
        <v>0</v>
      </c>
      <c r="L164" s="76">
        <v>0</v>
      </c>
      <c r="M164" s="76">
        <v>0</v>
      </c>
      <c r="N164" s="76">
        <v>0</v>
      </c>
      <c r="O164" s="76">
        <v>0</v>
      </c>
      <c r="P164" s="76" t="s">
        <v>108</v>
      </c>
      <c r="Q164" s="77"/>
      <c r="S164" s="463" t="s">
        <v>184</v>
      </c>
      <c r="T164">
        <v>557.79999999999995</v>
      </c>
      <c r="U164">
        <v>334.2</v>
      </c>
      <c r="V164">
        <v>220.4</v>
      </c>
      <c r="W164">
        <v>143.4</v>
      </c>
      <c r="X164">
        <v>117</v>
      </c>
      <c r="Y164">
        <v>269.2</v>
      </c>
    </row>
    <row r="165" spans="1:25" ht="17" x14ac:dyDescent="0.35">
      <c r="A165" s="8">
        <v>1</v>
      </c>
      <c r="B165" s="8">
        <v>2</v>
      </c>
      <c r="C165" s="74" t="s">
        <v>106</v>
      </c>
      <c r="D165" s="459" t="s">
        <v>192</v>
      </c>
      <c r="E165" s="76">
        <v>458.6</v>
      </c>
      <c r="F165" s="76">
        <v>166.8</v>
      </c>
      <c r="G165" s="76">
        <v>68.400000000000006</v>
      </c>
      <c r="H165" s="76">
        <v>15.4</v>
      </c>
      <c r="I165" s="76">
        <v>18.2</v>
      </c>
      <c r="J165" s="76">
        <v>25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76" t="s">
        <v>160</v>
      </c>
      <c r="Q165" s="77"/>
      <c r="S165" s="463" t="s">
        <v>186</v>
      </c>
      <c r="T165">
        <v>577</v>
      </c>
      <c r="U165">
        <v>361.2</v>
      </c>
      <c r="V165">
        <v>220.8</v>
      </c>
      <c r="W165">
        <v>144.6</v>
      </c>
      <c r="X165">
        <v>206.8</v>
      </c>
      <c r="Y165">
        <v>259.60000000000002</v>
      </c>
    </row>
    <row r="166" spans="1:25" ht="17" x14ac:dyDescent="0.35">
      <c r="A166" s="8">
        <v>1</v>
      </c>
      <c r="B166" s="8">
        <v>2</v>
      </c>
      <c r="C166" s="74">
        <v>0</v>
      </c>
      <c r="D166" s="459" t="s">
        <v>193</v>
      </c>
      <c r="E166" s="76">
        <v>348.8</v>
      </c>
      <c r="F166" s="76">
        <v>155.6</v>
      </c>
      <c r="G166" s="76">
        <v>57.2</v>
      </c>
      <c r="H166" s="76">
        <v>15.6</v>
      </c>
      <c r="I166" s="76">
        <v>41.8</v>
      </c>
      <c r="J166" s="76">
        <v>53.2</v>
      </c>
      <c r="K166" s="76">
        <v>0</v>
      </c>
      <c r="L166" s="76">
        <v>0</v>
      </c>
      <c r="M166" s="76">
        <v>0</v>
      </c>
      <c r="N166" s="76">
        <v>0</v>
      </c>
      <c r="O166" s="76">
        <v>0</v>
      </c>
      <c r="P166" s="76" t="s">
        <v>160</v>
      </c>
      <c r="Q166" s="77"/>
      <c r="S166" s="466" t="s">
        <v>187</v>
      </c>
      <c r="T166" s="102">
        <v>730.8</v>
      </c>
      <c r="U166" s="102">
        <v>301.2</v>
      </c>
      <c r="V166" s="102">
        <v>235.4</v>
      </c>
      <c r="W166" s="102">
        <v>129.6</v>
      </c>
      <c r="X166" s="102">
        <v>153</v>
      </c>
      <c r="Y166" s="105">
        <v>186.8</v>
      </c>
    </row>
    <row r="167" spans="1:25" ht="17" x14ac:dyDescent="0.35">
      <c r="A167" s="8">
        <v>1</v>
      </c>
      <c r="B167" s="8">
        <v>2</v>
      </c>
      <c r="C167" s="74">
        <v>0</v>
      </c>
      <c r="D167" s="459" t="s">
        <v>195</v>
      </c>
      <c r="E167" s="76">
        <v>357.8</v>
      </c>
      <c r="F167" s="76">
        <v>139.80000000000001</v>
      </c>
      <c r="G167" s="76">
        <v>30.2</v>
      </c>
      <c r="H167" s="76">
        <v>13</v>
      </c>
      <c r="I167" s="76">
        <v>38.200000000000003</v>
      </c>
      <c r="J167" s="76">
        <v>43.4</v>
      </c>
      <c r="K167" s="76">
        <v>0</v>
      </c>
      <c r="L167" s="76">
        <v>0</v>
      </c>
      <c r="M167" s="76">
        <v>0</v>
      </c>
      <c r="N167" s="76">
        <v>0</v>
      </c>
      <c r="O167" s="76">
        <v>0</v>
      </c>
      <c r="P167" s="76" t="s">
        <v>160</v>
      </c>
      <c r="Q167" s="77"/>
      <c r="S167" s="463" t="s">
        <v>189</v>
      </c>
      <c r="T167">
        <v>572.79999999999995</v>
      </c>
      <c r="U167">
        <v>291.8</v>
      </c>
      <c r="V167">
        <v>159.19999999999999</v>
      </c>
      <c r="W167">
        <v>84.2</v>
      </c>
      <c r="X167">
        <v>104.4</v>
      </c>
      <c r="Y167">
        <v>165.8</v>
      </c>
    </row>
    <row r="168" spans="1:25" ht="17" x14ac:dyDescent="0.35">
      <c r="A168" s="8">
        <v>1</v>
      </c>
      <c r="B168" s="8">
        <v>2</v>
      </c>
      <c r="C168" s="74">
        <v>0</v>
      </c>
      <c r="D168" s="459" t="s">
        <v>197</v>
      </c>
      <c r="E168" s="76">
        <v>628.79999999999995</v>
      </c>
      <c r="F168" s="76">
        <v>322</v>
      </c>
      <c r="G168" s="76">
        <v>141</v>
      </c>
      <c r="H168" s="76">
        <v>52.2</v>
      </c>
      <c r="I168" s="76">
        <v>105</v>
      </c>
      <c r="J168" s="76">
        <v>137.19999999999999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  <c r="P168" s="76" t="s">
        <v>108</v>
      </c>
      <c r="Q168" s="77"/>
      <c r="S168" s="463" t="s">
        <v>190</v>
      </c>
      <c r="T168">
        <v>544.20000000000005</v>
      </c>
      <c r="U168">
        <v>261.39999999999998</v>
      </c>
      <c r="V168">
        <v>145.19999999999999</v>
      </c>
      <c r="W168">
        <v>79</v>
      </c>
      <c r="X168">
        <v>80</v>
      </c>
      <c r="Y168">
        <v>98.8</v>
      </c>
    </row>
    <row r="169" spans="1:25" ht="17" x14ac:dyDescent="0.35">
      <c r="A169" s="8">
        <v>1</v>
      </c>
      <c r="B169" s="8">
        <v>1</v>
      </c>
      <c r="C169" s="74">
        <v>0</v>
      </c>
      <c r="D169" s="459" t="s">
        <v>329</v>
      </c>
      <c r="E169" s="76">
        <v>1003.4</v>
      </c>
      <c r="F169" s="76">
        <v>801.4</v>
      </c>
      <c r="G169" s="76">
        <v>2715.8</v>
      </c>
      <c r="H169" s="76">
        <v>904.5</v>
      </c>
      <c r="I169" s="76">
        <v>766.3</v>
      </c>
      <c r="J169" s="76">
        <v>973</v>
      </c>
      <c r="K169" s="76">
        <v>0</v>
      </c>
      <c r="L169" s="76">
        <v>0</v>
      </c>
      <c r="M169" s="76">
        <v>0</v>
      </c>
      <c r="N169" s="76">
        <v>0</v>
      </c>
      <c r="O169" s="76">
        <v>0</v>
      </c>
      <c r="P169" s="76" t="s">
        <v>194</v>
      </c>
      <c r="Q169" s="77"/>
      <c r="S169" s="466" t="s">
        <v>191</v>
      </c>
      <c r="T169" s="102">
        <v>573.6</v>
      </c>
      <c r="U169" s="102">
        <v>292.60000000000002</v>
      </c>
      <c r="V169" s="102">
        <v>203</v>
      </c>
      <c r="W169" s="102">
        <v>112.2</v>
      </c>
      <c r="X169" s="102">
        <v>155.4</v>
      </c>
      <c r="Y169" s="105">
        <v>201.6</v>
      </c>
    </row>
    <row r="170" spans="1:25" ht="17" x14ac:dyDescent="0.35">
      <c r="A170" s="8">
        <v>1</v>
      </c>
      <c r="B170" s="8">
        <v>2</v>
      </c>
      <c r="C170" s="74">
        <v>0</v>
      </c>
      <c r="D170" s="459" t="s">
        <v>196</v>
      </c>
      <c r="E170" s="76">
        <v>0</v>
      </c>
      <c r="F170" s="76">
        <v>0</v>
      </c>
      <c r="G170" s="76">
        <v>0</v>
      </c>
      <c r="H170" s="76">
        <v>0</v>
      </c>
      <c r="I170" s="76">
        <v>0</v>
      </c>
      <c r="J170" s="76">
        <v>0</v>
      </c>
      <c r="K170" s="76">
        <v>0</v>
      </c>
      <c r="L170" s="76">
        <v>0</v>
      </c>
      <c r="M170" s="76">
        <v>0</v>
      </c>
      <c r="N170" s="76">
        <v>0</v>
      </c>
      <c r="O170" s="76">
        <v>0</v>
      </c>
      <c r="P170" s="76" t="s">
        <v>108</v>
      </c>
      <c r="Q170" s="77"/>
      <c r="S170" s="463" t="s">
        <v>192</v>
      </c>
      <c r="T170">
        <v>458.6</v>
      </c>
      <c r="U170">
        <v>166.8</v>
      </c>
      <c r="V170">
        <v>68.400000000000006</v>
      </c>
      <c r="W170">
        <v>15.4</v>
      </c>
      <c r="X170">
        <v>18.2</v>
      </c>
      <c r="Y170">
        <v>25</v>
      </c>
    </row>
    <row r="171" spans="1:25" ht="17" x14ac:dyDescent="0.35">
      <c r="A171" s="8">
        <v>1</v>
      </c>
      <c r="B171" s="8">
        <v>1</v>
      </c>
      <c r="C171" s="74">
        <v>0</v>
      </c>
      <c r="D171" s="459" t="s">
        <v>198</v>
      </c>
      <c r="E171" s="76">
        <v>1.6</v>
      </c>
      <c r="F171" s="76"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  <c r="L171" s="76">
        <v>0</v>
      </c>
      <c r="M171" s="76">
        <v>0</v>
      </c>
      <c r="N171" s="76">
        <v>0</v>
      </c>
      <c r="O171" s="76">
        <v>0</v>
      </c>
      <c r="P171" s="76" t="s">
        <v>108</v>
      </c>
      <c r="Q171" s="77"/>
      <c r="S171" s="463" t="s">
        <v>193</v>
      </c>
      <c r="T171">
        <v>348.8</v>
      </c>
      <c r="U171">
        <v>155.6</v>
      </c>
      <c r="V171">
        <v>57.2</v>
      </c>
      <c r="W171">
        <v>15.6</v>
      </c>
      <c r="X171">
        <v>41.8</v>
      </c>
      <c r="Y171">
        <v>53.2</v>
      </c>
    </row>
    <row r="172" spans="1:25" ht="17" x14ac:dyDescent="0.35">
      <c r="A172" s="8">
        <v>1</v>
      </c>
      <c r="B172" s="8">
        <v>2</v>
      </c>
      <c r="C172" s="74">
        <v>0</v>
      </c>
      <c r="D172" s="459" t="s">
        <v>200</v>
      </c>
      <c r="E172" s="76">
        <v>1678.8</v>
      </c>
      <c r="F172" s="76">
        <v>1812</v>
      </c>
      <c r="G172" s="76">
        <v>1939</v>
      </c>
      <c r="H172" s="76">
        <v>1892.4</v>
      </c>
      <c r="I172" s="76">
        <v>1488.4</v>
      </c>
      <c r="J172" s="76">
        <v>1851.8</v>
      </c>
      <c r="K172" s="76">
        <v>0</v>
      </c>
      <c r="L172" s="76">
        <v>0</v>
      </c>
      <c r="M172" s="76">
        <v>0</v>
      </c>
      <c r="N172" s="76">
        <v>0</v>
      </c>
      <c r="O172" s="76">
        <v>0</v>
      </c>
      <c r="P172" s="76" t="s">
        <v>108</v>
      </c>
      <c r="Q172" s="77"/>
      <c r="S172" s="466" t="s">
        <v>195</v>
      </c>
      <c r="T172" s="102">
        <v>357.8</v>
      </c>
      <c r="U172" s="102">
        <v>139.80000000000001</v>
      </c>
      <c r="V172" s="102">
        <v>30.2</v>
      </c>
      <c r="W172" s="102">
        <v>13</v>
      </c>
      <c r="X172" s="102">
        <v>38.200000000000003</v>
      </c>
      <c r="Y172" s="105">
        <v>43.4</v>
      </c>
    </row>
    <row r="173" spans="1:25" ht="17" x14ac:dyDescent="0.35">
      <c r="A173" s="8">
        <v>1</v>
      </c>
      <c r="B173" s="8">
        <v>2</v>
      </c>
      <c r="C173" s="74">
        <v>0</v>
      </c>
      <c r="D173" s="459" t="s">
        <v>202</v>
      </c>
      <c r="E173" s="76">
        <v>0</v>
      </c>
      <c r="F173" s="76"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76">
        <v>0</v>
      </c>
      <c r="M173" s="76">
        <v>0</v>
      </c>
      <c r="N173" s="76">
        <v>0</v>
      </c>
      <c r="O173" s="76">
        <v>0</v>
      </c>
      <c r="P173" s="76" t="s">
        <v>108</v>
      </c>
      <c r="Q173" s="77"/>
      <c r="S173" s="463" t="s">
        <v>197</v>
      </c>
      <c r="T173">
        <v>628.79999999999995</v>
      </c>
      <c r="U173">
        <v>322</v>
      </c>
      <c r="V173">
        <v>141</v>
      </c>
      <c r="W173">
        <v>52.2</v>
      </c>
      <c r="X173">
        <v>105</v>
      </c>
      <c r="Y173">
        <v>137.19999999999999</v>
      </c>
    </row>
    <row r="174" spans="1:25" ht="17" x14ac:dyDescent="0.35">
      <c r="A174" s="8">
        <v>1</v>
      </c>
      <c r="B174" s="8">
        <v>2</v>
      </c>
      <c r="C174" s="74">
        <v>0</v>
      </c>
      <c r="D174" s="459" t="s">
        <v>199</v>
      </c>
      <c r="E174" s="76">
        <v>659.8</v>
      </c>
      <c r="F174" s="76">
        <v>341.4</v>
      </c>
      <c r="G174" s="76">
        <v>119.8</v>
      </c>
      <c r="H174" s="76">
        <v>63.4</v>
      </c>
      <c r="I174" s="76">
        <v>120.4</v>
      </c>
      <c r="J174" s="76">
        <v>170.2</v>
      </c>
      <c r="K174" s="76">
        <v>0</v>
      </c>
      <c r="L174" s="76">
        <v>0</v>
      </c>
      <c r="M174" s="76">
        <v>0</v>
      </c>
      <c r="N174" s="76">
        <v>0</v>
      </c>
      <c r="O174" s="76">
        <v>0</v>
      </c>
      <c r="P174" s="76" t="s">
        <v>108</v>
      </c>
      <c r="Q174" s="77"/>
      <c r="S174" s="463" t="s">
        <v>199</v>
      </c>
      <c r="T174">
        <v>659.8</v>
      </c>
      <c r="U174">
        <v>341.4</v>
      </c>
      <c r="V174">
        <v>119.8</v>
      </c>
      <c r="W174">
        <v>63.4</v>
      </c>
      <c r="X174">
        <v>120.4</v>
      </c>
      <c r="Y174">
        <v>170.2</v>
      </c>
    </row>
    <row r="175" spans="1:25" ht="17" x14ac:dyDescent="0.35">
      <c r="A175" s="8">
        <v>1</v>
      </c>
      <c r="B175" s="8">
        <v>2</v>
      </c>
      <c r="C175" s="74">
        <v>0</v>
      </c>
      <c r="D175" s="459" t="s">
        <v>201</v>
      </c>
      <c r="E175" s="76">
        <v>705.4</v>
      </c>
      <c r="F175" s="76">
        <v>303</v>
      </c>
      <c r="G175" s="76">
        <v>113</v>
      </c>
      <c r="H175" s="76">
        <v>61.4</v>
      </c>
      <c r="I175" s="76">
        <v>83.8</v>
      </c>
      <c r="J175" s="76">
        <v>107.4</v>
      </c>
      <c r="K175" s="76">
        <v>0</v>
      </c>
      <c r="L175" s="76">
        <v>0</v>
      </c>
      <c r="M175" s="76">
        <v>0</v>
      </c>
      <c r="N175" s="76">
        <v>0</v>
      </c>
      <c r="O175" s="76">
        <v>0</v>
      </c>
      <c r="P175" s="76" t="s">
        <v>108</v>
      </c>
      <c r="Q175" s="77"/>
      <c r="S175" s="466" t="s">
        <v>201</v>
      </c>
      <c r="T175" s="102">
        <v>705.4</v>
      </c>
      <c r="U175" s="102">
        <v>303</v>
      </c>
      <c r="V175" s="102">
        <v>113</v>
      </c>
      <c r="W175" s="102">
        <v>61.4</v>
      </c>
      <c r="X175" s="102">
        <v>83.8</v>
      </c>
      <c r="Y175" s="105">
        <v>107.4</v>
      </c>
    </row>
    <row r="176" spans="1:25" ht="17" x14ac:dyDescent="0.35">
      <c r="A176" s="8">
        <v>1</v>
      </c>
      <c r="B176" s="8">
        <v>2</v>
      </c>
      <c r="C176" s="74">
        <v>0</v>
      </c>
      <c r="D176" s="459" t="s">
        <v>203</v>
      </c>
      <c r="E176" s="76">
        <v>614.79999999999995</v>
      </c>
      <c r="F176" s="76">
        <v>186.6</v>
      </c>
      <c r="G176" s="76">
        <v>58.8</v>
      </c>
      <c r="H176" s="76">
        <v>9.1999999999999993</v>
      </c>
      <c r="I176" s="76">
        <v>25.2</v>
      </c>
      <c r="J176" s="76">
        <v>36.799999999999997</v>
      </c>
      <c r="K176" s="76">
        <v>0</v>
      </c>
      <c r="L176" s="76">
        <v>0</v>
      </c>
      <c r="M176" s="76">
        <v>0</v>
      </c>
      <c r="N176" s="76">
        <v>0</v>
      </c>
      <c r="O176" s="76">
        <v>0</v>
      </c>
      <c r="P176" s="76" t="s">
        <v>160</v>
      </c>
      <c r="Q176" s="77"/>
      <c r="S176" s="463" t="s">
        <v>203</v>
      </c>
      <c r="T176">
        <v>614.79999999999995</v>
      </c>
      <c r="U176">
        <v>186.6</v>
      </c>
      <c r="V176">
        <v>58.8</v>
      </c>
      <c r="W176">
        <v>9.1999999999999993</v>
      </c>
      <c r="X176">
        <v>25.2</v>
      </c>
      <c r="Y176">
        <v>36.799999999999997</v>
      </c>
    </row>
    <row r="177" spans="1:25" ht="17" x14ac:dyDescent="0.35">
      <c r="A177" s="8">
        <v>1</v>
      </c>
      <c r="B177" s="8">
        <v>2</v>
      </c>
      <c r="C177" s="74">
        <v>0</v>
      </c>
      <c r="D177" s="459" t="s">
        <v>204</v>
      </c>
      <c r="E177" s="76">
        <v>441.4</v>
      </c>
      <c r="F177" s="76">
        <v>193.2</v>
      </c>
      <c r="G177" s="76">
        <v>38.4</v>
      </c>
      <c r="H177" s="76">
        <v>13.4</v>
      </c>
      <c r="I177" s="76">
        <v>35.4</v>
      </c>
      <c r="J177" s="76">
        <v>46</v>
      </c>
      <c r="K177" s="76">
        <v>0</v>
      </c>
      <c r="L177" s="76">
        <v>0</v>
      </c>
      <c r="M177" s="76">
        <v>0</v>
      </c>
      <c r="N177" s="76">
        <v>0</v>
      </c>
      <c r="O177" s="76">
        <v>0</v>
      </c>
      <c r="P177" s="76" t="s">
        <v>160</v>
      </c>
      <c r="Q177" s="77"/>
      <c r="S177" s="463" t="s">
        <v>204</v>
      </c>
      <c r="T177">
        <v>441.4</v>
      </c>
      <c r="U177">
        <v>193.2</v>
      </c>
      <c r="V177">
        <v>38.4</v>
      </c>
      <c r="W177">
        <v>13.4</v>
      </c>
      <c r="X177">
        <v>35.4</v>
      </c>
      <c r="Y177">
        <v>46</v>
      </c>
    </row>
    <row r="178" spans="1:25" ht="17" x14ac:dyDescent="0.35">
      <c r="A178" s="8">
        <v>1</v>
      </c>
      <c r="B178" s="8">
        <v>2</v>
      </c>
      <c r="C178" s="74">
        <v>0</v>
      </c>
      <c r="D178" s="459" t="s">
        <v>208</v>
      </c>
      <c r="E178" s="76">
        <v>0</v>
      </c>
      <c r="F178" s="76">
        <v>0</v>
      </c>
      <c r="G178" s="76">
        <v>0</v>
      </c>
      <c r="H178" s="76">
        <v>0</v>
      </c>
      <c r="I178" s="76">
        <v>0</v>
      </c>
      <c r="J178" s="76">
        <v>0</v>
      </c>
      <c r="K178" s="76">
        <v>0</v>
      </c>
      <c r="L178" s="76">
        <v>0</v>
      </c>
      <c r="M178" s="76">
        <v>0</v>
      </c>
      <c r="N178" s="76">
        <v>0</v>
      </c>
      <c r="O178" s="76">
        <v>0</v>
      </c>
      <c r="P178" s="76" t="s">
        <v>108</v>
      </c>
      <c r="Q178" s="77"/>
      <c r="S178" s="466" t="s">
        <v>205</v>
      </c>
      <c r="T178" s="102">
        <v>466.2</v>
      </c>
      <c r="U178" s="102">
        <v>183.2</v>
      </c>
      <c r="V178" s="102">
        <v>43.2</v>
      </c>
      <c r="W178" s="102">
        <v>12.6</v>
      </c>
      <c r="X178" s="102">
        <v>25.4</v>
      </c>
      <c r="Y178" s="105">
        <v>33.4</v>
      </c>
    </row>
    <row r="179" spans="1:25" ht="17" x14ac:dyDescent="0.35">
      <c r="A179" s="8">
        <v>1</v>
      </c>
      <c r="B179" s="8">
        <v>2</v>
      </c>
      <c r="C179" s="74">
        <v>0</v>
      </c>
      <c r="D179" s="459" t="s">
        <v>205</v>
      </c>
      <c r="E179" s="76">
        <v>466.2</v>
      </c>
      <c r="F179" s="76">
        <v>183.2</v>
      </c>
      <c r="G179" s="76">
        <v>43.2</v>
      </c>
      <c r="H179" s="76">
        <v>12.6</v>
      </c>
      <c r="I179" s="76">
        <v>25.4</v>
      </c>
      <c r="J179" s="76">
        <v>33.4</v>
      </c>
      <c r="K179" s="76">
        <v>0</v>
      </c>
      <c r="L179" s="76">
        <v>0</v>
      </c>
      <c r="M179" s="76">
        <v>0</v>
      </c>
      <c r="N179" s="76">
        <v>0</v>
      </c>
      <c r="O179" s="76">
        <v>0</v>
      </c>
      <c r="P179" s="76" t="s">
        <v>160</v>
      </c>
      <c r="Q179" s="77"/>
      <c r="S179" s="463" t="s">
        <v>206</v>
      </c>
      <c r="T179">
        <v>906.8</v>
      </c>
      <c r="U179">
        <v>597.4</v>
      </c>
      <c r="V179">
        <v>665.8</v>
      </c>
      <c r="W179">
        <v>458.6</v>
      </c>
      <c r="X179">
        <v>617.79999999999995</v>
      </c>
      <c r="Y179">
        <v>784.8</v>
      </c>
    </row>
    <row r="180" spans="1:25" ht="17" x14ac:dyDescent="0.35">
      <c r="A180" s="8">
        <v>1</v>
      </c>
      <c r="B180" s="8">
        <v>2</v>
      </c>
      <c r="C180" s="74">
        <v>0</v>
      </c>
      <c r="D180" s="459" t="s">
        <v>206</v>
      </c>
      <c r="E180" s="76">
        <v>906.8</v>
      </c>
      <c r="F180" s="76">
        <v>597.4</v>
      </c>
      <c r="G180" s="76">
        <v>665.8</v>
      </c>
      <c r="H180" s="76">
        <v>458.6</v>
      </c>
      <c r="I180" s="76">
        <v>617.79999999999995</v>
      </c>
      <c r="J180" s="76">
        <v>784.8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 t="s">
        <v>108</v>
      </c>
      <c r="Q180" s="77"/>
      <c r="S180" s="463" t="s">
        <v>207</v>
      </c>
      <c r="T180">
        <v>786.8</v>
      </c>
      <c r="U180">
        <v>608.79999999999995</v>
      </c>
      <c r="V180">
        <v>612</v>
      </c>
      <c r="W180">
        <v>401</v>
      </c>
      <c r="X180">
        <v>538.20000000000005</v>
      </c>
      <c r="Y180">
        <v>667.8</v>
      </c>
    </row>
    <row r="181" spans="1:25" ht="17" x14ac:dyDescent="0.35">
      <c r="A181" s="8">
        <v>1</v>
      </c>
      <c r="B181" s="8">
        <v>2</v>
      </c>
      <c r="C181" s="74">
        <v>0</v>
      </c>
      <c r="D181" s="459" t="s">
        <v>207</v>
      </c>
      <c r="E181" s="76">
        <v>786.8</v>
      </c>
      <c r="F181" s="76">
        <v>608.79999999999995</v>
      </c>
      <c r="G181" s="76">
        <v>612</v>
      </c>
      <c r="H181" s="76">
        <v>401</v>
      </c>
      <c r="I181" s="76">
        <v>538.20000000000005</v>
      </c>
      <c r="J181" s="76">
        <v>667.8</v>
      </c>
      <c r="K181" s="76">
        <v>0</v>
      </c>
      <c r="L181" s="76">
        <v>0</v>
      </c>
      <c r="M181" s="76">
        <v>0</v>
      </c>
      <c r="N181" s="76">
        <v>0</v>
      </c>
      <c r="O181" s="76">
        <v>0</v>
      </c>
      <c r="P181" s="76" t="s">
        <v>108</v>
      </c>
      <c r="Q181" s="77"/>
      <c r="S181" s="466" t="s">
        <v>209</v>
      </c>
      <c r="T181" s="102">
        <v>1083.4000000000001</v>
      </c>
      <c r="U181" s="102">
        <v>600.79999999999995</v>
      </c>
      <c r="V181" s="102">
        <v>597.79999999999995</v>
      </c>
      <c r="W181" s="102">
        <v>408.6</v>
      </c>
      <c r="X181" s="102">
        <v>590.4</v>
      </c>
      <c r="Y181" s="105">
        <v>692.2</v>
      </c>
    </row>
    <row r="182" spans="1:25" ht="17" x14ac:dyDescent="0.35">
      <c r="A182" s="8">
        <v>1</v>
      </c>
      <c r="B182" s="8">
        <v>2</v>
      </c>
      <c r="C182" s="74">
        <v>0</v>
      </c>
      <c r="D182" s="459" t="s">
        <v>213</v>
      </c>
      <c r="E182" s="76">
        <v>0</v>
      </c>
      <c r="F182" s="76">
        <v>0</v>
      </c>
      <c r="G182" s="76">
        <v>0</v>
      </c>
      <c r="H182" s="76">
        <v>0</v>
      </c>
      <c r="I182" s="76">
        <v>0</v>
      </c>
      <c r="J182" s="76">
        <v>0</v>
      </c>
      <c r="K182" s="76">
        <v>0</v>
      </c>
      <c r="L182" s="76">
        <v>0</v>
      </c>
      <c r="M182" s="76">
        <v>0</v>
      </c>
      <c r="N182" s="76">
        <v>0</v>
      </c>
      <c r="O182" s="76">
        <v>0</v>
      </c>
      <c r="P182" s="76" t="s">
        <v>108</v>
      </c>
      <c r="Q182" s="77"/>
      <c r="S182" s="463" t="s">
        <v>210</v>
      </c>
      <c r="T182">
        <v>845.8</v>
      </c>
      <c r="U182">
        <v>600.79999999999995</v>
      </c>
      <c r="V182">
        <v>564.6</v>
      </c>
      <c r="W182">
        <v>374.4</v>
      </c>
      <c r="X182">
        <v>539</v>
      </c>
      <c r="Y182">
        <v>675.6</v>
      </c>
    </row>
    <row r="183" spans="1:25" ht="17" x14ac:dyDescent="0.35">
      <c r="A183" s="8">
        <v>1</v>
      </c>
      <c r="B183" s="8">
        <v>2</v>
      </c>
      <c r="C183" s="74">
        <v>0</v>
      </c>
      <c r="D183" s="459" t="s">
        <v>209</v>
      </c>
      <c r="E183" s="76">
        <v>1083.4000000000001</v>
      </c>
      <c r="F183" s="76">
        <v>600.79999999999995</v>
      </c>
      <c r="G183" s="76">
        <v>597.79999999999995</v>
      </c>
      <c r="H183" s="76">
        <v>408.6</v>
      </c>
      <c r="I183" s="76">
        <v>590.4</v>
      </c>
      <c r="J183" s="76">
        <v>692.2</v>
      </c>
      <c r="K183" s="76">
        <v>0</v>
      </c>
      <c r="L183" s="76">
        <v>0</v>
      </c>
      <c r="M183" s="76">
        <v>0</v>
      </c>
      <c r="N183" s="76">
        <v>0</v>
      </c>
      <c r="O183" s="76">
        <v>0</v>
      </c>
      <c r="P183" s="76" t="s">
        <v>108</v>
      </c>
      <c r="Q183" s="77"/>
      <c r="S183" s="463" t="s">
        <v>211</v>
      </c>
      <c r="T183">
        <v>849.2</v>
      </c>
      <c r="U183">
        <v>644</v>
      </c>
      <c r="V183">
        <v>561</v>
      </c>
      <c r="W183">
        <v>352.8</v>
      </c>
      <c r="X183">
        <v>539.20000000000005</v>
      </c>
      <c r="Y183">
        <v>822.8</v>
      </c>
    </row>
    <row r="184" spans="1:25" ht="17" x14ac:dyDescent="0.35">
      <c r="A184" s="8">
        <v>1</v>
      </c>
      <c r="B184" s="8">
        <v>2</v>
      </c>
      <c r="C184" s="74">
        <v>0</v>
      </c>
      <c r="D184" s="459" t="s">
        <v>210</v>
      </c>
      <c r="E184" s="76">
        <v>845.8</v>
      </c>
      <c r="F184" s="76">
        <v>600.79999999999995</v>
      </c>
      <c r="G184" s="76">
        <v>564.6</v>
      </c>
      <c r="H184" s="76">
        <v>374.4</v>
      </c>
      <c r="I184" s="76">
        <v>539</v>
      </c>
      <c r="J184" s="76">
        <v>675.6</v>
      </c>
      <c r="K184" s="76">
        <v>0</v>
      </c>
      <c r="L184" s="76">
        <v>0</v>
      </c>
      <c r="M184" s="76">
        <v>0</v>
      </c>
      <c r="N184" s="76">
        <v>0</v>
      </c>
      <c r="O184" s="76">
        <v>0</v>
      </c>
      <c r="P184" s="76" t="s">
        <v>108</v>
      </c>
      <c r="Q184" s="77"/>
      <c r="S184" s="466" t="s">
        <v>212</v>
      </c>
      <c r="T184" s="102">
        <v>840.6</v>
      </c>
      <c r="U184" s="102">
        <v>637.4</v>
      </c>
      <c r="V184" s="102">
        <v>539.6</v>
      </c>
      <c r="W184" s="102">
        <v>346.6</v>
      </c>
      <c r="X184" s="102">
        <v>495</v>
      </c>
      <c r="Y184" s="105">
        <v>609.20000000000005</v>
      </c>
    </row>
    <row r="185" spans="1:25" ht="17" x14ac:dyDescent="0.35">
      <c r="A185" s="8">
        <v>1</v>
      </c>
      <c r="B185" s="8">
        <v>2</v>
      </c>
      <c r="C185" s="74">
        <v>0</v>
      </c>
      <c r="D185" s="459" t="s">
        <v>211</v>
      </c>
      <c r="E185" s="76">
        <v>849.2</v>
      </c>
      <c r="F185" s="76">
        <v>644</v>
      </c>
      <c r="G185" s="76">
        <v>561</v>
      </c>
      <c r="H185" s="76">
        <v>352.8</v>
      </c>
      <c r="I185" s="76">
        <v>539.20000000000005</v>
      </c>
      <c r="J185" s="76">
        <v>822.8</v>
      </c>
      <c r="K185" s="76">
        <v>0</v>
      </c>
      <c r="L185" s="76">
        <v>0</v>
      </c>
      <c r="M185" s="76">
        <v>0</v>
      </c>
      <c r="N185" s="76">
        <v>0</v>
      </c>
      <c r="O185" s="76">
        <v>0</v>
      </c>
      <c r="P185" s="76" t="s">
        <v>108</v>
      </c>
      <c r="Q185" s="77"/>
      <c r="S185" s="463" t="s">
        <v>214</v>
      </c>
      <c r="T185">
        <v>906.2</v>
      </c>
      <c r="U185">
        <v>656</v>
      </c>
      <c r="V185">
        <v>499.8</v>
      </c>
      <c r="W185">
        <v>275</v>
      </c>
      <c r="X185">
        <v>330.6</v>
      </c>
      <c r="Y185">
        <v>498.2</v>
      </c>
    </row>
    <row r="186" spans="1:25" ht="17" x14ac:dyDescent="0.35">
      <c r="A186" s="8">
        <v>1</v>
      </c>
      <c r="B186" s="8">
        <v>2</v>
      </c>
      <c r="C186" s="74">
        <v>0</v>
      </c>
      <c r="D186" s="459" t="s">
        <v>222</v>
      </c>
      <c r="E186" s="76">
        <v>0</v>
      </c>
      <c r="F186" s="76">
        <v>0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76" t="s">
        <v>108</v>
      </c>
      <c r="Q186" s="77"/>
      <c r="S186" s="463" t="s">
        <v>215</v>
      </c>
      <c r="T186">
        <v>942.2</v>
      </c>
      <c r="U186">
        <v>678</v>
      </c>
      <c r="V186">
        <v>533.4</v>
      </c>
      <c r="W186">
        <v>298.39999999999998</v>
      </c>
      <c r="X186">
        <v>559.79999999999995</v>
      </c>
      <c r="Y186">
        <v>710.4</v>
      </c>
    </row>
    <row r="187" spans="1:25" ht="17" x14ac:dyDescent="0.35">
      <c r="A187" s="8">
        <v>1</v>
      </c>
      <c r="B187" s="8">
        <v>1</v>
      </c>
      <c r="C187" s="74">
        <v>0</v>
      </c>
      <c r="D187" s="459" t="s">
        <v>224</v>
      </c>
      <c r="E187" s="76">
        <v>1.7</v>
      </c>
      <c r="F187" s="76">
        <v>0</v>
      </c>
      <c r="G187" s="76">
        <v>0</v>
      </c>
      <c r="H187" s="76">
        <v>0</v>
      </c>
      <c r="I187" s="76">
        <v>0</v>
      </c>
      <c r="J187" s="76">
        <v>0</v>
      </c>
      <c r="K187" s="76">
        <v>0</v>
      </c>
      <c r="L187" s="76">
        <v>0</v>
      </c>
      <c r="M187" s="76">
        <v>0</v>
      </c>
      <c r="N187" s="76">
        <v>0</v>
      </c>
      <c r="O187" s="76">
        <v>0</v>
      </c>
      <c r="P187" s="76" t="s">
        <v>108</v>
      </c>
      <c r="Q187" s="77"/>
      <c r="S187" s="466" t="s">
        <v>217</v>
      </c>
      <c r="T187" s="102">
        <v>721.8</v>
      </c>
      <c r="U187" s="102">
        <v>528.4</v>
      </c>
      <c r="V187" s="102">
        <v>432.6</v>
      </c>
      <c r="W187" s="102">
        <v>249.6</v>
      </c>
      <c r="X187" s="102">
        <v>341</v>
      </c>
      <c r="Y187" s="105">
        <v>475.8</v>
      </c>
    </row>
    <row r="188" spans="1:25" ht="17" x14ac:dyDescent="0.35">
      <c r="A188" s="8">
        <v>1</v>
      </c>
      <c r="B188" s="8">
        <v>2</v>
      </c>
      <c r="C188" s="74">
        <v>0</v>
      </c>
      <c r="D188" s="459" t="s">
        <v>226</v>
      </c>
      <c r="E188" s="76">
        <v>3558.8</v>
      </c>
      <c r="F188" s="76">
        <v>3447</v>
      </c>
      <c r="G188" s="76">
        <v>3815.8</v>
      </c>
      <c r="H188" s="76">
        <v>3949.6</v>
      </c>
      <c r="I188" s="76">
        <v>3009</v>
      </c>
      <c r="J188" s="76">
        <v>3690.4</v>
      </c>
      <c r="K188" s="76">
        <v>0</v>
      </c>
      <c r="L188" s="76">
        <v>0</v>
      </c>
      <c r="M188" s="76">
        <v>0</v>
      </c>
      <c r="N188" s="76">
        <v>0</v>
      </c>
      <c r="O188" s="76">
        <v>0</v>
      </c>
      <c r="P188" s="76" t="s">
        <v>108</v>
      </c>
      <c r="Q188" s="77"/>
      <c r="S188" s="463" t="s">
        <v>220</v>
      </c>
      <c r="T188">
        <v>358.4</v>
      </c>
      <c r="U188">
        <v>414.6</v>
      </c>
      <c r="V188">
        <v>288</v>
      </c>
      <c r="W188">
        <v>136.19999999999999</v>
      </c>
      <c r="X188">
        <v>190.4</v>
      </c>
      <c r="Y188">
        <v>295.39999999999998</v>
      </c>
    </row>
    <row r="189" spans="1:25" ht="17" x14ac:dyDescent="0.35">
      <c r="A189" s="8">
        <v>1</v>
      </c>
      <c r="B189" s="8">
        <v>2</v>
      </c>
      <c r="C189" s="74">
        <v>0</v>
      </c>
      <c r="D189" s="459" t="s">
        <v>228</v>
      </c>
      <c r="E189" s="76">
        <v>0</v>
      </c>
      <c r="F189" s="76">
        <v>0</v>
      </c>
      <c r="G189" s="76">
        <v>0</v>
      </c>
      <c r="H189" s="76">
        <v>0</v>
      </c>
      <c r="I189" s="76">
        <v>0</v>
      </c>
      <c r="J189" s="76">
        <v>0</v>
      </c>
      <c r="K189" s="76">
        <v>0</v>
      </c>
      <c r="L189" s="76">
        <v>0</v>
      </c>
      <c r="M189" s="76">
        <v>0</v>
      </c>
      <c r="N189" s="76">
        <v>0</v>
      </c>
      <c r="O189" s="76">
        <v>0</v>
      </c>
      <c r="P189" s="76" t="s">
        <v>108</v>
      </c>
      <c r="Q189" s="77"/>
      <c r="S189" s="463" t="s">
        <v>223</v>
      </c>
      <c r="T189">
        <v>610.6</v>
      </c>
      <c r="U189">
        <v>396</v>
      </c>
      <c r="V189">
        <v>251.4</v>
      </c>
      <c r="W189">
        <v>125.8</v>
      </c>
      <c r="X189">
        <v>179</v>
      </c>
      <c r="Y189">
        <v>266.2</v>
      </c>
    </row>
    <row r="190" spans="1:25" ht="17" x14ac:dyDescent="0.35">
      <c r="A190" s="8">
        <v>1</v>
      </c>
      <c r="B190" s="8">
        <v>2</v>
      </c>
      <c r="C190" s="74">
        <v>0</v>
      </c>
      <c r="D190" s="459" t="s">
        <v>212</v>
      </c>
      <c r="E190" s="76">
        <v>840.6</v>
      </c>
      <c r="F190" s="76">
        <v>637.4</v>
      </c>
      <c r="G190" s="76">
        <v>539.6</v>
      </c>
      <c r="H190" s="76">
        <v>346.6</v>
      </c>
      <c r="I190" s="76">
        <v>495</v>
      </c>
      <c r="J190" s="76">
        <v>609.20000000000005</v>
      </c>
      <c r="K190" s="76">
        <v>0</v>
      </c>
      <c r="L190" s="76">
        <v>0</v>
      </c>
      <c r="M190" s="76">
        <v>0</v>
      </c>
      <c r="N190" s="76">
        <v>0</v>
      </c>
      <c r="O190" s="76">
        <v>0</v>
      </c>
      <c r="P190" s="76" t="s">
        <v>108</v>
      </c>
      <c r="Q190" s="77"/>
      <c r="S190" s="466" t="s">
        <v>225</v>
      </c>
      <c r="T190" s="102">
        <v>571</v>
      </c>
      <c r="U190" s="102">
        <v>367.6</v>
      </c>
      <c r="V190" s="102">
        <v>252.6</v>
      </c>
      <c r="W190" s="102">
        <v>135.6</v>
      </c>
      <c r="X190" s="102">
        <v>194.6</v>
      </c>
      <c r="Y190" s="105">
        <v>277.2</v>
      </c>
    </row>
    <row r="191" spans="1:25" ht="17" x14ac:dyDescent="0.35">
      <c r="A191" s="8">
        <v>1</v>
      </c>
      <c r="B191" s="8">
        <v>2</v>
      </c>
      <c r="C191" s="74">
        <v>0</v>
      </c>
      <c r="D191" s="459" t="s">
        <v>214</v>
      </c>
      <c r="E191" s="76">
        <v>906.2</v>
      </c>
      <c r="F191" s="76">
        <v>656</v>
      </c>
      <c r="G191" s="76">
        <v>499.8</v>
      </c>
      <c r="H191" s="76">
        <v>275</v>
      </c>
      <c r="I191" s="76">
        <v>330.6</v>
      </c>
      <c r="J191" s="76">
        <v>498.2</v>
      </c>
      <c r="K191" s="76">
        <v>0</v>
      </c>
      <c r="L191" s="76">
        <v>0</v>
      </c>
      <c r="M191" s="76">
        <v>0</v>
      </c>
      <c r="N191" s="76">
        <v>0</v>
      </c>
      <c r="O191" s="76">
        <v>0</v>
      </c>
      <c r="P191" s="76" t="s">
        <v>108</v>
      </c>
      <c r="Q191" s="77"/>
      <c r="S191" s="463" t="s">
        <v>227</v>
      </c>
      <c r="T191">
        <v>960.4</v>
      </c>
      <c r="U191">
        <v>560.79999999999995</v>
      </c>
      <c r="V191">
        <v>222.4</v>
      </c>
      <c r="W191">
        <v>84.8</v>
      </c>
      <c r="X191">
        <v>183.8</v>
      </c>
      <c r="Y191">
        <v>254.4</v>
      </c>
    </row>
    <row r="192" spans="1:25" ht="17" x14ac:dyDescent="0.35">
      <c r="A192" s="8">
        <v>1</v>
      </c>
      <c r="B192" s="8">
        <v>2</v>
      </c>
      <c r="C192" s="74">
        <v>0</v>
      </c>
      <c r="D192" s="459" t="s">
        <v>215</v>
      </c>
      <c r="E192" s="76">
        <v>942.2</v>
      </c>
      <c r="F192" s="76">
        <v>678</v>
      </c>
      <c r="G192" s="76">
        <v>533.4</v>
      </c>
      <c r="H192" s="76">
        <v>298.39999999999998</v>
      </c>
      <c r="I192" s="76">
        <v>559.79999999999995</v>
      </c>
      <c r="J192" s="76">
        <v>710.4</v>
      </c>
      <c r="K192" s="76">
        <v>0</v>
      </c>
      <c r="L192" s="76">
        <v>0</v>
      </c>
      <c r="M192" s="76">
        <v>0</v>
      </c>
      <c r="N192" s="76">
        <v>0</v>
      </c>
      <c r="O192" s="76">
        <v>0</v>
      </c>
      <c r="P192" s="76" t="s">
        <v>108</v>
      </c>
      <c r="Q192" s="77"/>
      <c r="S192" s="463" t="s">
        <v>229</v>
      </c>
      <c r="T192">
        <v>1040.4000000000001</v>
      </c>
      <c r="U192">
        <v>561</v>
      </c>
      <c r="V192">
        <v>228.4</v>
      </c>
      <c r="W192">
        <v>86</v>
      </c>
      <c r="X192">
        <v>186.4</v>
      </c>
      <c r="Y192">
        <v>286.2</v>
      </c>
    </row>
    <row r="193" spans="1:25" ht="17" x14ac:dyDescent="0.35">
      <c r="A193" s="8">
        <v>1</v>
      </c>
      <c r="B193" s="8">
        <v>2</v>
      </c>
      <c r="C193" s="74">
        <v>0</v>
      </c>
      <c r="D193" s="459" t="s">
        <v>234</v>
      </c>
      <c r="E193" s="76">
        <v>0</v>
      </c>
      <c r="F193" s="76">
        <v>0</v>
      </c>
      <c r="G193" s="76">
        <v>0</v>
      </c>
      <c r="H193" s="76">
        <v>0</v>
      </c>
      <c r="I193" s="76">
        <v>0</v>
      </c>
      <c r="J193" s="76">
        <v>0</v>
      </c>
      <c r="K193" s="76">
        <v>0</v>
      </c>
      <c r="L193" s="76">
        <v>0</v>
      </c>
      <c r="M193" s="76">
        <v>0</v>
      </c>
      <c r="N193" s="76">
        <v>0</v>
      </c>
      <c r="O193" s="76">
        <v>0</v>
      </c>
      <c r="P193" s="76" t="s">
        <v>108</v>
      </c>
      <c r="Q193" s="77"/>
      <c r="S193" s="466" t="s">
        <v>230</v>
      </c>
      <c r="T193" s="102">
        <v>881.2</v>
      </c>
      <c r="U193" s="102">
        <v>497.8</v>
      </c>
      <c r="V193" s="102">
        <v>127.6</v>
      </c>
      <c r="W193" s="102">
        <v>61.2</v>
      </c>
      <c r="X193" s="102">
        <v>90.2</v>
      </c>
      <c r="Y193" s="105">
        <v>109.6</v>
      </c>
    </row>
    <row r="194" spans="1:25" ht="17" x14ac:dyDescent="0.35">
      <c r="A194" s="8">
        <v>1</v>
      </c>
      <c r="B194" s="8">
        <v>1</v>
      </c>
      <c r="C194" s="74">
        <v>0</v>
      </c>
      <c r="D194" s="459" t="s">
        <v>236</v>
      </c>
      <c r="E194" s="76">
        <v>4.5</v>
      </c>
      <c r="F194" s="76">
        <v>0</v>
      </c>
      <c r="G194" s="76">
        <v>0</v>
      </c>
      <c r="H194" s="76">
        <v>0</v>
      </c>
      <c r="I194" s="76">
        <v>0</v>
      </c>
      <c r="J194" s="76">
        <v>0</v>
      </c>
      <c r="K194" s="76">
        <v>0</v>
      </c>
      <c r="L194" s="76">
        <v>0</v>
      </c>
      <c r="M194" s="76">
        <v>0</v>
      </c>
      <c r="N194" s="76">
        <v>0</v>
      </c>
      <c r="O194" s="76">
        <v>0</v>
      </c>
      <c r="P194" s="76" t="s">
        <v>108</v>
      </c>
      <c r="Q194" s="77"/>
      <c r="S194" s="463" t="s">
        <v>231</v>
      </c>
      <c r="T194">
        <v>798</v>
      </c>
      <c r="U194">
        <v>486.8</v>
      </c>
      <c r="V194">
        <v>201.8</v>
      </c>
      <c r="W194">
        <v>94</v>
      </c>
      <c r="X194">
        <v>126.8</v>
      </c>
      <c r="Y194">
        <v>151.80000000000001</v>
      </c>
    </row>
    <row r="195" spans="1:25" ht="17" x14ac:dyDescent="0.35">
      <c r="A195" s="8">
        <v>1</v>
      </c>
      <c r="B195" s="8">
        <v>1</v>
      </c>
      <c r="C195" s="74">
        <v>0</v>
      </c>
      <c r="D195" s="459" t="s">
        <v>238</v>
      </c>
      <c r="E195" s="76">
        <v>202.7</v>
      </c>
      <c r="F195" s="76">
        <v>233</v>
      </c>
      <c r="G195" s="76">
        <v>398.2</v>
      </c>
      <c r="H195" s="76">
        <v>275.7</v>
      </c>
      <c r="I195" s="76">
        <v>247.8</v>
      </c>
      <c r="J195" s="76">
        <v>299.8</v>
      </c>
      <c r="K195" s="76">
        <v>0</v>
      </c>
      <c r="L195" s="76">
        <v>0</v>
      </c>
      <c r="M195" s="76">
        <v>0</v>
      </c>
      <c r="N195" s="76">
        <v>0</v>
      </c>
      <c r="O195" s="76">
        <v>0</v>
      </c>
      <c r="P195" s="76" t="s">
        <v>194</v>
      </c>
      <c r="Q195" s="77"/>
      <c r="S195" s="463" t="s">
        <v>233</v>
      </c>
      <c r="T195">
        <v>803.8</v>
      </c>
      <c r="U195">
        <v>540.4</v>
      </c>
      <c r="V195">
        <v>191.8</v>
      </c>
      <c r="W195">
        <v>92.4</v>
      </c>
      <c r="X195">
        <v>151.4</v>
      </c>
      <c r="Y195">
        <v>204</v>
      </c>
    </row>
    <row r="196" spans="1:25" ht="17" x14ac:dyDescent="0.35">
      <c r="A196" s="8">
        <v>1</v>
      </c>
      <c r="B196" s="8">
        <v>2</v>
      </c>
      <c r="C196" s="74">
        <v>0</v>
      </c>
      <c r="D196" s="459" t="s">
        <v>240</v>
      </c>
      <c r="E196" s="76">
        <v>0</v>
      </c>
      <c r="F196" s="76">
        <v>0</v>
      </c>
      <c r="G196" s="76">
        <v>0</v>
      </c>
      <c r="H196" s="76">
        <v>0</v>
      </c>
      <c r="I196" s="76">
        <v>0</v>
      </c>
      <c r="J196" s="76">
        <v>0</v>
      </c>
      <c r="K196" s="76">
        <v>0</v>
      </c>
      <c r="L196" s="76">
        <v>0</v>
      </c>
      <c r="M196" s="76">
        <v>0</v>
      </c>
      <c r="N196" s="76">
        <v>0</v>
      </c>
      <c r="O196" s="76">
        <v>0</v>
      </c>
      <c r="P196" s="76" t="s">
        <v>108</v>
      </c>
      <c r="Q196" s="77"/>
      <c r="S196" s="466" t="s">
        <v>235</v>
      </c>
      <c r="T196" s="102">
        <v>737.6</v>
      </c>
      <c r="U196" s="102">
        <v>503.4</v>
      </c>
      <c r="V196" s="102">
        <v>181.8</v>
      </c>
      <c r="W196" s="102">
        <v>79.599999999999994</v>
      </c>
      <c r="X196" s="102">
        <v>132.6</v>
      </c>
      <c r="Y196" s="105">
        <v>153.80000000000001</v>
      </c>
    </row>
    <row r="197" spans="1:25" ht="17" x14ac:dyDescent="0.35">
      <c r="A197" s="8">
        <v>1</v>
      </c>
      <c r="B197" s="8">
        <v>2</v>
      </c>
      <c r="C197" s="74">
        <v>0</v>
      </c>
      <c r="D197" s="459" t="s">
        <v>217</v>
      </c>
      <c r="E197" s="76">
        <v>721.8</v>
      </c>
      <c r="F197" s="76">
        <v>528.4</v>
      </c>
      <c r="G197" s="76">
        <v>432.6</v>
      </c>
      <c r="H197" s="76">
        <v>249.6</v>
      </c>
      <c r="I197" s="76">
        <v>341</v>
      </c>
      <c r="J197" s="76">
        <v>475.8</v>
      </c>
      <c r="K197" s="76">
        <v>0</v>
      </c>
      <c r="L197" s="76">
        <v>0</v>
      </c>
      <c r="M197" s="76">
        <v>0</v>
      </c>
      <c r="N197" s="76">
        <v>0</v>
      </c>
      <c r="O197" s="76">
        <v>0</v>
      </c>
      <c r="P197" s="76" t="s">
        <v>108</v>
      </c>
      <c r="Q197" s="77"/>
      <c r="S197" s="463" t="s">
        <v>237</v>
      </c>
      <c r="T197">
        <v>707.4</v>
      </c>
      <c r="U197">
        <v>583.4</v>
      </c>
      <c r="V197">
        <v>954</v>
      </c>
      <c r="W197">
        <v>668.8</v>
      </c>
      <c r="X197">
        <v>761</v>
      </c>
      <c r="Y197">
        <v>913.6</v>
      </c>
    </row>
    <row r="198" spans="1:25" ht="17" x14ac:dyDescent="0.35">
      <c r="A198" s="8">
        <v>1</v>
      </c>
      <c r="B198" s="8">
        <v>2</v>
      </c>
      <c r="C198" s="74">
        <v>0</v>
      </c>
      <c r="D198" s="459" t="s">
        <v>220</v>
      </c>
      <c r="E198" s="76">
        <v>358.4</v>
      </c>
      <c r="F198" s="76">
        <v>414.6</v>
      </c>
      <c r="G198" s="76">
        <v>288</v>
      </c>
      <c r="H198" s="76">
        <v>136.19999999999999</v>
      </c>
      <c r="I198" s="76">
        <v>190.4</v>
      </c>
      <c r="J198" s="76">
        <v>295.39999999999998</v>
      </c>
      <c r="K198" s="76">
        <v>0</v>
      </c>
      <c r="L198" s="76">
        <v>0</v>
      </c>
      <c r="M198" s="76">
        <v>0</v>
      </c>
      <c r="N198" s="76">
        <v>0</v>
      </c>
      <c r="O198" s="76">
        <v>0</v>
      </c>
      <c r="P198" s="76" t="s">
        <v>108</v>
      </c>
      <c r="Q198" s="77"/>
      <c r="S198" s="463" t="s">
        <v>239</v>
      </c>
      <c r="T198">
        <v>686.2</v>
      </c>
      <c r="U198">
        <v>496.8</v>
      </c>
      <c r="V198">
        <v>596.20000000000005</v>
      </c>
      <c r="W198">
        <v>536.79999999999995</v>
      </c>
      <c r="X198">
        <v>697.2</v>
      </c>
      <c r="Y198">
        <v>861.4</v>
      </c>
    </row>
    <row r="199" spans="1:25" ht="17" x14ac:dyDescent="0.35">
      <c r="A199" s="8">
        <v>1</v>
      </c>
      <c r="B199" s="8">
        <v>2</v>
      </c>
      <c r="C199" s="74">
        <v>0</v>
      </c>
      <c r="D199" s="459" t="s">
        <v>223</v>
      </c>
      <c r="E199" s="76">
        <v>610.6</v>
      </c>
      <c r="F199" s="76">
        <v>396</v>
      </c>
      <c r="G199" s="76">
        <v>251.4</v>
      </c>
      <c r="H199" s="76">
        <v>125.8</v>
      </c>
      <c r="I199" s="76">
        <v>179</v>
      </c>
      <c r="J199" s="76">
        <v>266.2</v>
      </c>
      <c r="K199" s="76">
        <v>0</v>
      </c>
      <c r="L199" s="76">
        <v>0</v>
      </c>
      <c r="M199" s="76">
        <v>0</v>
      </c>
      <c r="N199" s="76">
        <v>0</v>
      </c>
      <c r="O199" s="76">
        <v>0</v>
      </c>
      <c r="P199" s="76" t="s">
        <v>108</v>
      </c>
      <c r="Q199" s="77"/>
      <c r="S199" s="466" t="s">
        <v>241</v>
      </c>
      <c r="T199" s="102">
        <v>747.4</v>
      </c>
      <c r="U199" s="102">
        <v>720</v>
      </c>
      <c r="V199" s="102">
        <v>763.6</v>
      </c>
      <c r="W199" s="102">
        <v>709.8</v>
      </c>
      <c r="X199" s="102">
        <v>792.4</v>
      </c>
      <c r="Y199" s="105">
        <v>1011.6</v>
      </c>
    </row>
    <row r="200" spans="1:25" ht="17" x14ac:dyDescent="0.35">
      <c r="A200" s="8">
        <v>1</v>
      </c>
      <c r="B200" s="8">
        <v>2</v>
      </c>
      <c r="C200" s="74">
        <v>0</v>
      </c>
      <c r="D200" s="459" t="s">
        <v>225</v>
      </c>
      <c r="E200" s="76">
        <v>571</v>
      </c>
      <c r="F200" s="76">
        <v>367.6</v>
      </c>
      <c r="G200" s="76">
        <v>252.6</v>
      </c>
      <c r="H200" s="76">
        <v>135.6</v>
      </c>
      <c r="I200" s="76">
        <v>194.6</v>
      </c>
      <c r="J200" s="76">
        <v>277.2</v>
      </c>
      <c r="K200" s="76">
        <v>0</v>
      </c>
      <c r="L200" s="76">
        <v>0</v>
      </c>
      <c r="M200" s="76">
        <v>0</v>
      </c>
      <c r="N200" s="76">
        <v>0</v>
      </c>
      <c r="O200" s="76">
        <v>0</v>
      </c>
      <c r="P200" s="76" t="s">
        <v>108</v>
      </c>
      <c r="Q200" s="77"/>
      <c r="S200" s="463" t="s">
        <v>242</v>
      </c>
      <c r="T200">
        <v>746</v>
      </c>
      <c r="U200">
        <v>613.79999999999995</v>
      </c>
      <c r="V200">
        <v>740.2</v>
      </c>
      <c r="W200">
        <v>603.6</v>
      </c>
      <c r="X200">
        <v>731.6</v>
      </c>
      <c r="Y200">
        <v>967.6</v>
      </c>
    </row>
    <row r="201" spans="1:25" ht="17" x14ac:dyDescent="0.35">
      <c r="A201" s="8">
        <v>1</v>
      </c>
      <c r="B201" s="8">
        <v>2</v>
      </c>
      <c r="C201" s="74">
        <v>0</v>
      </c>
      <c r="D201" s="459" t="s">
        <v>227</v>
      </c>
      <c r="E201" s="76">
        <v>960.4</v>
      </c>
      <c r="F201" s="76">
        <v>560.79999999999995</v>
      </c>
      <c r="G201" s="76">
        <v>222.4</v>
      </c>
      <c r="H201" s="76">
        <v>84.8</v>
      </c>
      <c r="I201" s="76">
        <v>183.8</v>
      </c>
      <c r="J201" s="76">
        <v>254.4</v>
      </c>
      <c r="K201" s="76">
        <v>0</v>
      </c>
      <c r="L201" s="76">
        <v>0</v>
      </c>
      <c r="M201" s="76">
        <v>0</v>
      </c>
      <c r="N201" s="76">
        <v>0</v>
      </c>
      <c r="O201" s="76">
        <v>0</v>
      </c>
      <c r="P201" s="76" t="s">
        <v>108</v>
      </c>
      <c r="Q201" s="77"/>
      <c r="S201" s="463" t="s">
        <v>244</v>
      </c>
      <c r="T201">
        <v>847.2</v>
      </c>
      <c r="U201">
        <v>603.4</v>
      </c>
      <c r="V201">
        <v>871</v>
      </c>
      <c r="W201">
        <v>617</v>
      </c>
      <c r="X201">
        <v>760.2</v>
      </c>
      <c r="Y201">
        <v>894.6</v>
      </c>
    </row>
    <row r="202" spans="1:25" ht="17" x14ac:dyDescent="0.35">
      <c r="A202" s="8">
        <v>1</v>
      </c>
      <c r="B202" s="8">
        <v>2</v>
      </c>
      <c r="C202" s="74">
        <v>0</v>
      </c>
      <c r="D202" s="459" t="s">
        <v>248</v>
      </c>
      <c r="E202" s="76">
        <v>0</v>
      </c>
      <c r="F202" s="76">
        <v>0</v>
      </c>
      <c r="G202" s="76">
        <v>0</v>
      </c>
      <c r="H202" s="76">
        <v>0</v>
      </c>
      <c r="I202" s="76">
        <v>0</v>
      </c>
      <c r="J202" s="76">
        <v>0</v>
      </c>
      <c r="K202" s="76">
        <v>0</v>
      </c>
      <c r="L202" s="76">
        <v>0</v>
      </c>
      <c r="M202" s="76">
        <v>0</v>
      </c>
      <c r="N202" s="76">
        <v>0</v>
      </c>
      <c r="O202" s="76">
        <v>0</v>
      </c>
      <c r="P202" s="76" t="s">
        <v>108</v>
      </c>
      <c r="Q202" s="77"/>
      <c r="S202" s="466" t="s">
        <v>245</v>
      </c>
      <c r="T202" s="102">
        <v>881.6</v>
      </c>
      <c r="U202" s="102">
        <v>590.4</v>
      </c>
      <c r="V202" s="102">
        <v>796</v>
      </c>
      <c r="W202" s="102">
        <v>634</v>
      </c>
      <c r="X202" s="102">
        <v>872</v>
      </c>
      <c r="Y202" s="105">
        <v>1051.2</v>
      </c>
    </row>
    <row r="203" spans="1:25" ht="17" x14ac:dyDescent="0.35">
      <c r="A203" s="8">
        <v>1</v>
      </c>
      <c r="B203" s="8">
        <v>1</v>
      </c>
      <c r="C203" s="74">
        <v>0</v>
      </c>
      <c r="D203" s="459" t="s">
        <v>250</v>
      </c>
      <c r="E203" s="76">
        <v>0</v>
      </c>
      <c r="F203" s="76">
        <v>0</v>
      </c>
      <c r="G203" s="76">
        <v>0</v>
      </c>
      <c r="H203" s="76">
        <v>0</v>
      </c>
      <c r="I203" s="76">
        <v>0</v>
      </c>
      <c r="J203" s="76">
        <v>0</v>
      </c>
      <c r="K203" s="76">
        <v>0</v>
      </c>
      <c r="L203" s="76">
        <v>0</v>
      </c>
      <c r="M203" s="76">
        <v>0</v>
      </c>
      <c r="N203" s="76">
        <v>0</v>
      </c>
      <c r="O203" s="76">
        <v>0</v>
      </c>
      <c r="P203" s="76" t="s">
        <v>108</v>
      </c>
      <c r="Q203" s="77"/>
      <c r="S203" s="463" t="s">
        <v>246</v>
      </c>
      <c r="T203">
        <v>662.6</v>
      </c>
      <c r="U203">
        <v>563</v>
      </c>
      <c r="V203">
        <v>722.4</v>
      </c>
      <c r="W203">
        <v>583.4</v>
      </c>
      <c r="X203">
        <v>624</v>
      </c>
      <c r="Y203">
        <v>793.4</v>
      </c>
    </row>
    <row r="204" spans="1:25" ht="17" x14ac:dyDescent="0.35">
      <c r="A204" s="8">
        <v>1</v>
      </c>
      <c r="B204" s="8">
        <v>2</v>
      </c>
      <c r="C204" s="74">
        <v>0</v>
      </c>
      <c r="D204" s="459" t="s">
        <v>252</v>
      </c>
      <c r="E204" s="76">
        <v>6021.8</v>
      </c>
      <c r="F204" s="76">
        <v>7396</v>
      </c>
      <c r="G204" s="76">
        <v>8098.2</v>
      </c>
      <c r="H204" s="76">
        <v>8284</v>
      </c>
      <c r="I204" s="76">
        <v>4892.2</v>
      </c>
      <c r="J204" s="76">
        <v>7290.6</v>
      </c>
      <c r="K204" s="76">
        <v>0</v>
      </c>
      <c r="L204" s="76">
        <v>0</v>
      </c>
      <c r="M204" s="76">
        <v>0</v>
      </c>
      <c r="N204" s="76">
        <v>0</v>
      </c>
      <c r="O204" s="76">
        <v>0</v>
      </c>
      <c r="P204" s="76" t="s">
        <v>108</v>
      </c>
      <c r="Q204" s="77"/>
      <c r="S204" s="463" t="s">
        <v>247</v>
      </c>
      <c r="T204">
        <v>647.20000000000005</v>
      </c>
      <c r="U204">
        <v>562.79999999999995</v>
      </c>
      <c r="V204">
        <v>689.4</v>
      </c>
      <c r="W204">
        <v>551.79999999999995</v>
      </c>
      <c r="X204">
        <v>692.4</v>
      </c>
      <c r="Y204">
        <v>840.4</v>
      </c>
    </row>
    <row r="205" spans="1:25" ht="17" x14ac:dyDescent="0.35">
      <c r="A205" s="8">
        <v>1</v>
      </c>
      <c r="B205" s="8">
        <v>2</v>
      </c>
      <c r="C205" s="74">
        <v>0</v>
      </c>
      <c r="D205" s="459" t="s">
        <v>254</v>
      </c>
      <c r="E205" s="76">
        <v>0</v>
      </c>
      <c r="F205" s="76">
        <v>0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76">
        <v>0</v>
      </c>
      <c r="M205" s="76">
        <v>0</v>
      </c>
      <c r="N205" s="76">
        <v>0</v>
      </c>
      <c r="O205" s="76">
        <v>0</v>
      </c>
      <c r="P205" s="76" t="s">
        <v>108</v>
      </c>
      <c r="Q205" s="77"/>
      <c r="S205" s="466" t="s">
        <v>249</v>
      </c>
      <c r="T205" s="102">
        <v>677.4</v>
      </c>
      <c r="U205" s="102">
        <v>505.8</v>
      </c>
      <c r="V205" s="102">
        <v>706</v>
      </c>
      <c r="W205" s="102">
        <v>558.6</v>
      </c>
      <c r="X205" s="102">
        <v>636.4</v>
      </c>
      <c r="Y205" s="105">
        <v>795</v>
      </c>
    </row>
    <row r="206" spans="1:25" ht="17" x14ac:dyDescent="0.35">
      <c r="A206" s="8">
        <v>1</v>
      </c>
      <c r="B206" s="8">
        <v>2</v>
      </c>
      <c r="C206" s="74">
        <v>0</v>
      </c>
      <c r="D206" s="459" t="s">
        <v>229</v>
      </c>
      <c r="E206" s="76">
        <v>1040.4000000000001</v>
      </c>
      <c r="F206" s="76">
        <v>561</v>
      </c>
      <c r="G206" s="76">
        <v>228.4</v>
      </c>
      <c r="H206" s="76">
        <v>86</v>
      </c>
      <c r="I206" s="76">
        <v>186.4</v>
      </c>
      <c r="J206" s="76">
        <v>286.2</v>
      </c>
      <c r="K206" s="76">
        <v>0</v>
      </c>
      <c r="L206" s="76">
        <v>0</v>
      </c>
      <c r="M206" s="76">
        <v>0</v>
      </c>
      <c r="N206" s="76">
        <v>0</v>
      </c>
      <c r="O206" s="76">
        <v>0</v>
      </c>
      <c r="P206" s="76" t="s">
        <v>108</v>
      </c>
      <c r="Q206" s="77"/>
      <c r="S206" s="463" t="s">
        <v>251</v>
      </c>
      <c r="T206">
        <v>278.60000000000002</v>
      </c>
      <c r="U206">
        <v>193.6</v>
      </c>
      <c r="V206">
        <v>231.2</v>
      </c>
      <c r="W206">
        <v>213.8</v>
      </c>
      <c r="X206">
        <v>274.60000000000002</v>
      </c>
      <c r="Y206">
        <v>326.60000000000002</v>
      </c>
    </row>
    <row r="207" spans="1:25" ht="17" x14ac:dyDescent="0.35">
      <c r="A207" s="8">
        <v>1</v>
      </c>
      <c r="B207" s="8">
        <v>2</v>
      </c>
      <c r="C207" s="74">
        <v>0</v>
      </c>
      <c r="D207" s="459" t="s">
        <v>230</v>
      </c>
      <c r="E207" s="76">
        <v>881.2</v>
      </c>
      <c r="F207" s="76">
        <v>497.8</v>
      </c>
      <c r="G207" s="76">
        <v>127.6</v>
      </c>
      <c r="H207" s="76">
        <v>61.2</v>
      </c>
      <c r="I207" s="76">
        <v>90.2</v>
      </c>
      <c r="J207" s="76">
        <v>109.6</v>
      </c>
      <c r="K207" s="76">
        <v>0</v>
      </c>
      <c r="L207" s="76">
        <v>0</v>
      </c>
      <c r="M207" s="76">
        <v>0</v>
      </c>
      <c r="N207" s="76">
        <v>0</v>
      </c>
      <c r="O207" s="76">
        <v>0</v>
      </c>
      <c r="P207" s="76" t="s">
        <v>108</v>
      </c>
      <c r="Q207" s="77"/>
      <c r="S207" s="467" t="s">
        <v>253</v>
      </c>
      <c r="T207" s="144">
        <v>0</v>
      </c>
      <c r="U207" s="144">
        <v>245583.4</v>
      </c>
      <c r="V207" s="144">
        <v>3112789.8</v>
      </c>
      <c r="W207" s="144">
        <v>625221.19999999995</v>
      </c>
      <c r="X207" s="144">
        <v>212308.6</v>
      </c>
      <c r="Y207" s="144">
        <v>301233.59999999998</v>
      </c>
    </row>
    <row r="208" spans="1:25" ht="17" x14ac:dyDescent="0.35">
      <c r="A208" s="8">
        <v>1</v>
      </c>
      <c r="B208" s="8">
        <v>2</v>
      </c>
      <c r="C208" s="74">
        <v>0</v>
      </c>
      <c r="D208" s="459" t="s">
        <v>231</v>
      </c>
      <c r="E208" s="76">
        <v>798</v>
      </c>
      <c r="F208" s="76">
        <v>486.8</v>
      </c>
      <c r="G208" s="76">
        <v>201.8</v>
      </c>
      <c r="H208" s="76">
        <v>94</v>
      </c>
      <c r="I208" s="76">
        <v>126.8</v>
      </c>
      <c r="J208" s="76">
        <v>151.80000000000001</v>
      </c>
      <c r="K208" s="76">
        <v>0</v>
      </c>
      <c r="L208" s="76">
        <v>0</v>
      </c>
      <c r="M208" s="76">
        <v>0</v>
      </c>
      <c r="N208" s="76">
        <v>0</v>
      </c>
      <c r="O208" s="76">
        <v>0</v>
      </c>
      <c r="P208" s="76" t="s">
        <v>108</v>
      </c>
      <c r="Q208" s="77"/>
      <c r="S208" s="466" t="s">
        <v>255</v>
      </c>
      <c r="T208" s="102">
        <v>267</v>
      </c>
      <c r="U208" s="102">
        <v>199.4</v>
      </c>
      <c r="V208" s="102">
        <v>249.4</v>
      </c>
      <c r="W208" s="102">
        <v>214.4</v>
      </c>
      <c r="X208" s="102">
        <v>273.60000000000002</v>
      </c>
      <c r="Y208" s="105">
        <v>344.4</v>
      </c>
    </row>
    <row r="209" spans="1:25" ht="17" x14ac:dyDescent="0.35">
      <c r="A209" s="8">
        <v>1</v>
      </c>
      <c r="B209" s="8">
        <v>2</v>
      </c>
      <c r="C209" s="74">
        <v>0</v>
      </c>
      <c r="D209" s="459" t="s">
        <v>259</v>
      </c>
      <c r="E209" s="76">
        <v>0</v>
      </c>
      <c r="F209" s="76">
        <v>0</v>
      </c>
      <c r="G209" s="76">
        <v>0</v>
      </c>
      <c r="H209" s="76">
        <v>0</v>
      </c>
      <c r="I209" s="76">
        <v>0</v>
      </c>
      <c r="J209" s="76">
        <v>0</v>
      </c>
      <c r="K209" s="76">
        <v>0</v>
      </c>
      <c r="L209" s="76">
        <v>0</v>
      </c>
      <c r="M209" s="76">
        <v>0</v>
      </c>
      <c r="N209" s="76">
        <v>0</v>
      </c>
      <c r="O209" s="76">
        <v>0</v>
      </c>
      <c r="P209" s="76" t="s">
        <v>108</v>
      </c>
      <c r="Q209" s="77"/>
      <c r="S209" s="463" t="s">
        <v>256</v>
      </c>
      <c r="T209">
        <v>149.19999999999999</v>
      </c>
      <c r="U209">
        <v>85.4</v>
      </c>
      <c r="V209">
        <v>130.4</v>
      </c>
      <c r="W209">
        <v>118.2</v>
      </c>
      <c r="X209">
        <v>119.8</v>
      </c>
      <c r="Y209">
        <v>151.19999999999999</v>
      </c>
    </row>
    <row r="210" spans="1:25" ht="17" x14ac:dyDescent="0.35">
      <c r="A210" s="8">
        <v>1</v>
      </c>
      <c r="B210" s="8">
        <v>2</v>
      </c>
      <c r="C210" s="74">
        <v>0</v>
      </c>
      <c r="D210" s="459" t="s">
        <v>233</v>
      </c>
      <c r="E210" s="76">
        <v>803.8</v>
      </c>
      <c r="F210" s="76">
        <v>540.4</v>
      </c>
      <c r="G210" s="76">
        <v>191.8</v>
      </c>
      <c r="H210" s="76">
        <v>92.4</v>
      </c>
      <c r="I210" s="76">
        <v>151.4</v>
      </c>
      <c r="J210" s="76">
        <v>204</v>
      </c>
      <c r="K210" s="76">
        <v>0</v>
      </c>
      <c r="L210" s="76">
        <v>0</v>
      </c>
      <c r="M210" s="76">
        <v>0</v>
      </c>
      <c r="N210" s="76">
        <v>0</v>
      </c>
      <c r="O210" s="76">
        <v>0</v>
      </c>
      <c r="P210" s="76" t="s">
        <v>108</v>
      </c>
      <c r="Q210" s="77"/>
      <c r="S210" s="463" t="s">
        <v>257</v>
      </c>
      <c r="T210">
        <v>178.2</v>
      </c>
      <c r="U210">
        <v>103.2</v>
      </c>
      <c r="V210">
        <v>140.19999999999999</v>
      </c>
      <c r="W210">
        <v>108.8</v>
      </c>
      <c r="X210">
        <v>97</v>
      </c>
      <c r="Y210">
        <v>121</v>
      </c>
    </row>
    <row r="211" spans="1:25" ht="17" x14ac:dyDescent="0.35">
      <c r="A211" s="8">
        <v>1</v>
      </c>
      <c r="B211" s="8">
        <v>2</v>
      </c>
      <c r="C211" s="74">
        <v>0</v>
      </c>
      <c r="D211" s="459" t="s">
        <v>235</v>
      </c>
      <c r="E211" s="76">
        <v>737.6</v>
      </c>
      <c r="F211" s="76">
        <v>503.4</v>
      </c>
      <c r="G211" s="76">
        <v>181.8</v>
      </c>
      <c r="H211" s="76">
        <v>79.599999999999994</v>
      </c>
      <c r="I211" s="76">
        <v>132.6</v>
      </c>
      <c r="J211" s="76">
        <v>153.80000000000001</v>
      </c>
      <c r="K211" s="76">
        <v>0</v>
      </c>
      <c r="L211" s="76">
        <v>0</v>
      </c>
      <c r="M211" s="76">
        <v>0</v>
      </c>
      <c r="N211" s="76">
        <v>0</v>
      </c>
      <c r="O211" s="76">
        <v>0</v>
      </c>
      <c r="P211" s="76" t="s">
        <v>108</v>
      </c>
      <c r="Q211" s="77"/>
      <c r="S211" s="466" t="s">
        <v>258</v>
      </c>
      <c r="T211" s="102">
        <v>130.19999999999999</v>
      </c>
      <c r="U211" s="102">
        <v>92</v>
      </c>
      <c r="V211" s="102">
        <v>108.2</v>
      </c>
      <c r="W211" s="102">
        <v>121.6</v>
      </c>
      <c r="X211" s="102">
        <v>119.6</v>
      </c>
      <c r="Y211" s="105">
        <v>149</v>
      </c>
    </row>
    <row r="212" spans="1:25" ht="17" x14ac:dyDescent="0.35">
      <c r="A212" s="8">
        <v>1</v>
      </c>
      <c r="B212" s="8">
        <v>2</v>
      </c>
      <c r="C212" s="74">
        <v>0</v>
      </c>
      <c r="D212" s="459" t="s">
        <v>237</v>
      </c>
      <c r="E212" s="76">
        <v>707.4</v>
      </c>
      <c r="F212" s="76">
        <v>583.4</v>
      </c>
      <c r="G212" s="76">
        <v>954</v>
      </c>
      <c r="H212" s="76">
        <v>668.8</v>
      </c>
      <c r="I212" s="76">
        <v>761</v>
      </c>
      <c r="J212" s="76">
        <v>913.6</v>
      </c>
      <c r="K212" s="76">
        <v>0</v>
      </c>
      <c r="L212" s="76">
        <v>0</v>
      </c>
      <c r="M212" s="76">
        <v>0</v>
      </c>
      <c r="N212" s="76">
        <v>0</v>
      </c>
      <c r="O212" s="76">
        <v>0</v>
      </c>
      <c r="P212" s="76" t="s">
        <v>108</v>
      </c>
      <c r="Q212" s="77"/>
      <c r="S212" s="463" t="s">
        <v>260</v>
      </c>
      <c r="T212">
        <v>8.4</v>
      </c>
      <c r="U212">
        <v>11.6</v>
      </c>
      <c r="V212">
        <v>0</v>
      </c>
      <c r="W212">
        <v>0</v>
      </c>
      <c r="X212">
        <v>0.4</v>
      </c>
      <c r="Y212">
        <v>0.4</v>
      </c>
    </row>
    <row r="213" spans="1:25" ht="17" x14ac:dyDescent="0.35">
      <c r="A213" s="8">
        <v>1</v>
      </c>
      <c r="B213" s="8">
        <v>2</v>
      </c>
      <c r="C213" s="74">
        <v>0</v>
      </c>
      <c r="D213" s="459" t="s">
        <v>239</v>
      </c>
      <c r="E213" s="76">
        <v>686.2</v>
      </c>
      <c r="F213" s="76">
        <v>496.8</v>
      </c>
      <c r="G213" s="76">
        <v>596.20000000000005</v>
      </c>
      <c r="H213" s="76">
        <v>536.79999999999995</v>
      </c>
      <c r="I213" s="76">
        <v>697.2</v>
      </c>
      <c r="J213" s="76">
        <v>861.4</v>
      </c>
      <c r="K213" s="76">
        <v>0</v>
      </c>
      <c r="L213" s="76">
        <v>0</v>
      </c>
      <c r="M213" s="76">
        <v>0</v>
      </c>
      <c r="N213" s="76">
        <v>0</v>
      </c>
      <c r="O213" s="76">
        <v>0</v>
      </c>
      <c r="P213" s="76" t="s">
        <v>108</v>
      </c>
      <c r="Q213" s="77"/>
      <c r="S213" s="463" t="s">
        <v>261</v>
      </c>
      <c r="T213">
        <v>7.6</v>
      </c>
      <c r="U213">
        <v>12.4</v>
      </c>
      <c r="V213">
        <v>0</v>
      </c>
      <c r="W213">
        <v>0</v>
      </c>
      <c r="X213">
        <v>3.8</v>
      </c>
      <c r="Y213">
        <v>3.8</v>
      </c>
    </row>
    <row r="214" spans="1:25" ht="17" x14ac:dyDescent="0.35">
      <c r="A214" s="8">
        <v>1</v>
      </c>
      <c r="B214" s="8">
        <v>2</v>
      </c>
      <c r="C214" s="74">
        <v>0</v>
      </c>
      <c r="D214" s="459" t="s">
        <v>265</v>
      </c>
      <c r="E214" s="76">
        <v>0</v>
      </c>
      <c r="F214" s="76">
        <v>0</v>
      </c>
      <c r="G214" s="76">
        <v>0</v>
      </c>
      <c r="H214" s="76">
        <v>0</v>
      </c>
      <c r="I214" s="76">
        <v>0</v>
      </c>
      <c r="J214" s="76">
        <v>0</v>
      </c>
      <c r="K214" s="76">
        <v>0</v>
      </c>
      <c r="L214" s="76">
        <v>0</v>
      </c>
      <c r="M214" s="76">
        <v>0</v>
      </c>
      <c r="N214" s="76">
        <v>0</v>
      </c>
      <c r="O214" s="76">
        <v>0</v>
      </c>
      <c r="P214" s="76" t="s">
        <v>108</v>
      </c>
      <c r="Q214" s="77"/>
      <c r="S214" s="466" t="s">
        <v>262</v>
      </c>
      <c r="T214" s="102">
        <v>12.6</v>
      </c>
      <c r="U214" s="102">
        <v>6.2</v>
      </c>
      <c r="V214" s="102">
        <v>0</v>
      </c>
      <c r="W214" s="102">
        <v>0</v>
      </c>
      <c r="X214" s="102">
        <v>3.6</v>
      </c>
      <c r="Y214" s="105">
        <v>4.8</v>
      </c>
    </row>
    <row r="215" spans="1:25" ht="17" x14ac:dyDescent="0.35">
      <c r="A215" s="8">
        <v>1</v>
      </c>
      <c r="B215" s="8">
        <v>2</v>
      </c>
      <c r="C215" s="74">
        <v>0</v>
      </c>
      <c r="D215" s="459" t="s">
        <v>241</v>
      </c>
      <c r="E215" s="76">
        <v>747.4</v>
      </c>
      <c r="F215" s="76">
        <v>720</v>
      </c>
      <c r="G215" s="76">
        <v>763.6</v>
      </c>
      <c r="H215" s="76">
        <v>709.8</v>
      </c>
      <c r="I215" s="76">
        <v>792.4</v>
      </c>
      <c r="J215" s="76">
        <v>1011.6</v>
      </c>
      <c r="K215" s="76">
        <v>0</v>
      </c>
      <c r="L215" s="76">
        <v>0</v>
      </c>
      <c r="M215" s="76">
        <v>0</v>
      </c>
      <c r="N215" s="76">
        <v>0</v>
      </c>
      <c r="O215" s="76">
        <v>0</v>
      </c>
      <c r="P215" s="76" t="s">
        <v>108</v>
      </c>
      <c r="Q215" s="77"/>
      <c r="S215" s="463" t="s">
        <v>263</v>
      </c>
      <c r="T215">
        <v>28.6</v>
      </c>
      <c r="U215">
        <v>22.6</v>
      </c>
      <c r="V215">
        <v>2.4</v>
      </c>
      <c r="W215">
        <v>12.2</v>
      </c>
      <c r="X215">
        <v>6.6</v>
      </c>
      <c r="Y215">
        <v>6.6</v>
      </c>
    </row>
    <row r="216" spans="1:25" ht="17" x14ac:dyDescent="0.35">
      <c r="A216" s="8">
        <v>1</v>
      </c>
      <c r="B216" s="8">
        <v>2</v>
      </c>
      <c r="C216" s="74">
        <v>0</v>
      </c>
      <c r="D216" s="459" t="s">
        <v>242</v>
      </c>
      <c r="E216" s="76">
        <v>746</v>
      </c>
      <c r="F216" s="76">
        <v>613.79999999999995</v>
      </c>
      <c r="G216" s="76">
        <v>740.2</v>
      </c>
      <c r="H216" s="76">
        <v>603.6</v>
      </c>
      <c r="I216" s="76">
        <v>731.6</v>
      </c>
      <c r="J216" s="76">
        <v>967.6</v>
      </c>
      <c r="K216" s="76">
        <v>0</v>
      </c>
      <c r="L216" s="76">
        <v>0</v>
      </c>
      <c r="M216" s="76">
        <v>0</v>
      </c>
      <c r="N216" s="76">
        <v>0</v>
      </c>
      <c r="O216" s="76">
        <v>0</v>
      </c>
      <c r="P216" s="76" t="s">
        <v>108</v>
      </c>
      <c r="Q216" s="77"/>
      <c r="S216" s="463" t="s">
        <v>264</v>
      </c>
      <c r="T216">
        <v>65.2</v>
      </c>
      <c r="U216">
        <v>40.799999999999997</v>
      </c>
      <c r="V216">
        <v>45.8</v>
      </c>
      <c r="W216">
        <v>46.8</v>
      </c>
      <c r="X216">
        <v>23.2</v>
      </c>
      <c r="Y216">
        <v>25.8</v>
      </c>
    </row>
    <row r="217" spans="1:25" ht="17" x14ac:dyDescent="0.35">
      <c r="A217" s="8">
        <v>1</v>
      </c>
      <c r="B217" s="8">
        <v>2</v>
      </c>
      <c r="C217" s="74">
        <v>0</v>
      </c>
      <c r="D217" s="459" t="s">
        <v>244</v>
      </c>
      <c r="E217" s="76">
        <v>847.2</v>
      </c>
      <c r="F217" s="76">
        <v>603.4</v>
      </c>
      <c r="G217" s="76">
        <v>871</v>
      </c>
      <c r="H217" s="76">
        <v>617</v>
      </c>
      <c r="I217" s="76">
        <v>760.2</v>
      </c>
      <c r="J217" s="76">
        <v>894.6</v>
      </c>
      <c r="K217" s="76">
        <v>0</v>
      </c>
      <c r="L217" s="76">
        <v>0</v>
      </c>
      <c r="M217" s="76">
        <v>0</v>
      </c>
      <c r="N217" s="76">
        <v>0</v>
      </c>
      <c r="O217" s="76">
        <v>0</v>
      </c>
      <c r="P217" s="76" t="s">
        <v>108</v>
      </c>
      <c r="Q217" s="77"/>
      <c r="S217" s="466" t="s">
        <v>266</v>
      </c>
      <c r="T217" s="102">
        <v>76</v>
      </c>
      <c r="U217" s="102">
        <v>54.8</v>
      </c>
      <c r="V217" s="102">
        <v>68</v>
      </c>
      <c r="W217" s="102">
        <v>71.8</v>
      </c>
      <c r="X217" s="102">
        <v>41.8</v>
      </c>
      <c r="Y217" s="105">
        <v>46.8</v>
      </c>
    </row>
    <row r="218" spans="1:25" ht="17" x14ac:dyDescent="0.35">
      <c r="A218" s="8">
        <v>1</v>
      </c>
      <c r="B218" s="8">
        <v>2</v>
      </c>
      <c r="C218" s="74">
        <v>0</v>
      </c>
      <c r="D218" s="459" t="s">
        <v>273</v>
      </c>
      <c r="E218" s="76">
        <v>0</v>
      </c>
      <c r="F218" s="76">
        <v>0</v>
      </c>
      <c r="G218" s="76">
        <v>0</v>
      </c>
      <c r="H218" s="76">
        <v>0</v>
      </c>
      <c r="I218" s="76">
        <v>0</v>
      </c>
      <c r="J218" s="76">
        <v>0</v>
      </c>
      <c r="K218" s="76">
        <v>0</v>
      </c>
      <c r="L218" s="76">
        <v>0</v>
      </c>
      <c r="M218" s="76">
        <v>0</v>
      </c>
      <c r="N218" s="76">
        <v>0</v>
      </c>
      <c r="O218" s="76">
        <v>0</v>
      </c>
      <c r="P218" s="76" t="s">
        <v>108</v>
      </c>
      <c r="Q218" s="77"/>
      <c r="S218" s="463" t="s">
        <v>267</v>
      </c>
      <c r="T218">
        <v>1424.4</v>
      </c>
      <c r="U218">
        <v>420.8</v>
      </c>
      <c r="V218">
        <v>458.2</v>
      </c>
      <c r="W218">
        <v>397</v>
      </c>
      <c r="X218">
        <v>493.4</v>
      </c>
      <c r="Y218">
        <v>577</v>
      </c>
    </row>
    <row r="219" spans="1:25" ht="17" x14ac:dyDescent="0.35">
      <c r="A219" s="8">
        <v>1</v>
      </c>
      <c r="B219" s="8">
        <v>1</v>
      </c>
      <c r="C219" s="74">
        <v>0</v>
      </c>
      <c r="D219" s="459" t="s">
        <v>275</v>
      </c>
      <c r="E219" s="76">
        <v>1.5</v>
      </c>
      <c r="F219" s="76">
        <v>0</v>
      </c>
      <c r="G219" s="76">
        <v>0</v>
      </c>
      <c r="H219" s="76">
        <v>0</v>
      </c>
      <c r="I219" s="76">
        <v>0.3</v>
      </c>
      <c r="J219" s="76">
        <v>0.3</v>
      </c>
      <c r="K219" s="76">
        <v>0</v>
      </c>
      <c r="L219" s="76">
        <v>0</v>
      </c>
      <c r="M219" s="76">
        <v>0</v>
      </c>
      <c r="N219" s="76">
        <v>0</v>
      </c>
      <c r="O219" s="76">
        <v>0</v>
      </c>
      <c r="P219" s="76" t="s">
        <v>108</v>
      </c>
      <c r="Q219" s="77"/>
      <c r="S219" s="463" t="s">
        <v>271</v>
      </c>
      <c r="T219">
        <v>1271.5999999999999</v>
      </c>
      <c r="U219">
        <v>446.4</v>
      </c>
      <c r="V219">
        <v>551.79999999999995</v>
      </c>
      <c r="W219">
        <v>437.6</v>
      </c>
      <c r="X219">
        <v>429</v>
      </c>
      <c r="Y219">
        <v>457.4</v>
      </c>
    </row>
    <row r="220" spans="1:25" ht="17" x14ac:dyDescent="0.35">
      <c r="A220" s="8">
        <v>1</v>
      </c>
      <c r="B220" s="8">
        <v>2</v>
      </c>
      <c r="C220" s="74">
        <v>0</v>
      </c>
      <c r="D220" s="459" t="s">
        <v>226</v>
      </c>
      <c r="E220" s="76">
        <v>4014.6</v>
      </c>
      <c r="F220" s="76">
        <v>3550.6</v>
      </c>
      <c r="G220" s="76">
        <v>3948.2</v>
      </c>
      <c r="H220" s="76">
        <v>4000.8</v>
      </c>
      <c r="I220" s="76">
        <v>2869.4</v>
      </c>
      <c r="J220" s="76">
        <v>3534.2</v>
      </c>
      <c r="K220" s="76">
        <v>0</v>
      </c>
      <c r="L220" s="76">
        <v>0</v>
      </c>
      <c r="M220" s="76">
        <v>0</v>
      </c>
      <c r="N220" s="76">
        <v>0</v>
      </c>
      <c r="O220" s="76">
        <v>0</v>
      </c>
      <c r="P220" s="76" t="s">
        <v>108</v>
      </c>
      <c r="Q220" s="77"/>
      <c r="S220" s="463" t="s">
        <v>272</v>
      </c>
      <c r="T220">
        <v>507</v>
      </c>
      <c r="U220">
        <v>477</v>
      </c>
      <c r="V220">
        <v>559.4</v>
      </c>
      <c r="W220">
        <v>436</v>
      </c>
      <c r="X220">
        <v>662.2</v>
      </c>
      <c r="Y220">
        <v>801</v>
      </c>
    </row>
    <row r="221" spans="1:25" ht="17" x14ac:dyDescent="0.35">
      <c r="A221" s="8">
        <v>1</v>
      </c>
      <c r="B221" s="8">
        <v>2</v>
      </c>
      <c r="C221" s="74">
        <v>0</v>
      </c>
      <c r="D221" s="459" t="s">
        <v>279</v>
      </c>
      <c r="E221" s="76">
        <v>0</v>
      </c>
      <c r="F221" s="76">
        <v>0</v>
      </c>
      <c r="G221" s="76">
        <v>0</v>
      </c>
      <c r="H221" s="76">
        <v>0</v>
      </c>
      <c r="I221" s="76">
        <v>0</v>
      </c>
      <c r="J221" s="76">
        <v>0</v>
      </c>
      <c r="K221" s="76">
        <v>0</v>
      </c>
      <c r="L221" s="76">
        <v>0</v>
      </c>
      <c r="M221" s="76">
        <v>0</v>
      </c>
      <c r="N221" s="76">
        <v>0</v>
      </c>
      <c r="O221" s="76">
        <v>0</v>
      </c>
      <c r="P221" s="76" t="s">
        <v>108</v>
      </c>
      <c r="Q221" s="77"/>
      <c r="S221" s="463" t="s">
        <v>274</v>
      </c>
      <c r="T221">
        <v>146.19999999999999</v>
      </c>
      <c r="U221">
        <v>78.2</v>
      </c>
      <c r="V221">
        <v>87.4</v>
      </c>
      <c r="W221">
        <v>86.8</v>
      </c>
      <c r="X221">
        <v>87.6</v>
      </c>
      <c r="Y221">
        <v>102.2</v>
      </c>
    </row>
    <row r="222" spans="1:25" ht="17" x14ac:dyDescent="0.35">
      <c r="A222" s="8">
        <v>1</v>
      </c>
      <c r="B222" s="8">
        <v>2</v>
      </c>
      <c r="C222" s="74">
        <v>0</v>
      </c>
      <c r="D222" s="459" t="s">
        <v>245</v>
      </c>
      <c r="E222" s="76">
        <v>881.6</v>
      </c>
      <c r="F222" s="76">
        <v>590.4</v>
      </c>
      <c r="G222" s="76">
        <v>796</v>
      </c>
      <c r="H222" s="76">
        <v>634</v>
      </c>
      <c r="I222" s="76">
        <v>872</v>
      </c>
      <c r="J222" s="76">
        <v>1051.2</v>
      </c>
      <c r="K222" s="76">
        <v>0</v>
      </c>
      <c r="L222" s="76">
        <v>0</v>
      </c>
      <c r="M222" s="76">
        <v>0</v>
      </c>
      <c r="N222" s="76">
        <v>0</v>
      </c>
      <c r="O222" s="76">
        <v>0</v>
      </c>
      <c r="P222" s="76" t="s">
        <v>108</v>
      </c>
      <c r="Q222" s="77"/>
      <c r="S222" s="463" t="s">
        <v>277</v>
      </c>
      <c r="T222">
        <v>612.20000000000005</v>
      </c>
      <c r="U222">
        <v>447.2</v>
      </c>
      <c r="V222">
        <v>494.4</v>
      </c>
      <c r="W222">
        <v>409.8</v>
      </c>
      <c r="X222">
        <v>462.6</v>
      </c>
      <c r="Y222">
        <v>608.20000000000005</v>
      </c>
    </row>
    <row r="223" spans="1:25" ht="17" x14ac:dyDescent="0.35">
      <c r="A223" s="8">
        <v>1</v>
      </c>
      <c r="B223" s="8">
        <v>2</v>
      </c>
      <c r="C223" s="74">
        <v>0</v>
      </c>
      <c r="D223" s="459" t="s">
        <v>246</v>
      </c>
      <c r="E223" s="76">
        <v>662.6</v>
      </c>
      <c r="F223" s="76">
        <v>563</v>
      </c>
      <c r="G223" s="76">
        <v>722.4</v>
      </c>
      <c r="H223" s="76">
        <v>583.4</v>
      </c>
      <c r="I223" s="76">
        <v>624</v>
      </c>
      <c r="J223" s="76">
        <v>793.4</v>
      </c>
      <c r="K223" s="76">
        <v>0</v>
      </c>
      <c r="L223" s="76">
        <v>0</v>
      </c>
      <c r="M223" s="76">
        <v>0</v>
      </c>
      <c r="N223" s="76">
        <v>0</v>
      </c>
      <c r="O223" s="76">
        <v>0</v>
      </c>
      <c r="P223" s="76" t="s">
        <v>108</v>
      </c>
      <c r="Q223" s="77"/>
      <c r="S223" s="463" t="s">
        <v>278</v>
      </c>
      <c r="T223">
        <v>698.6</v>
      </c>
      <c r="U223">
        <v>445.4</v>
      </c>
      <c r="V223">
        <v>564.20000000000005</v>
      </c>
      <c r="W223">
        <v>517.6</v>
      </c>
      <c r="X223">
        <v>576.6</v>
      </c>
      <c r="Y223">
        <v>706.2</v>
      </c>
    </row>
    <row r="224" spans="1:25" ht="17" x14ac:dyDescent="0.35">
      <c r="A224" s="8">
        <v>1</v>
      </c>
      <c r="B224" s="8">
        <v>2</v>
      </c>
      <c r="C224" s="74">
        <v>0</v>
      </c>
      <c r="D224" s="459" t="s">
        <v>247</v>
      </c>
      <c r="E224" s="76">
        <v>647.20000000000005</v>
      </c>
      <c r="F224" s="76">
        <v>562.79999999999995</v>
      </c>
      <c r="G224" s="76">
        <v>689.4</v>
      </c>
      <c r="H224" s="76">
        <v>551.79999999999995</v>
      </c>
      <c r="I224" s="76">
        <v>692.4</v>
      </c>
      <c r="J224" s="76">
        <v>840.4</v>
      </c>
      <c r="K224" s="76">
        <v>0</v>
      </c>
      <c r="L224" s="76">
        <v>0</v>
      </c>
      <c r="M224" s="76">
        <v>0</v>
      </c>
      <c r="N224" s="76">
        <v>0</v>
      </c>
      <c r="O224" s="76">
        <v>0</v>
      </c>
      <c r="P224" s="76" t="s">
        <v>108</v>
      </c>
      <c r="Q224" s="77"/>
      <c r="S224" s="463" t="s">
        <v>280</v>
      </c>
      <c r="T224">
        <v>653.79999999999995</v>
      </c>
      <c r="U224">
        <v>480</v>
      </c>
      <c r="V224">
        <v>481</v>
      </c>
      <c r="W224">
        <v>371</v>
      </c>
      <c r="X224">
        <v>532.79999999999995</v>
      </c>
      <c r="Y224">
        <v>629.20000000000005</v>
      </c>
    </row>
    <row r="225" spans="1:25" ht="17" x14ac:dyDescent="0.35">
      <c r="A225" s="8">
        <v>1</v>
      </c>
      <c r="B225" s="8">
        <v>2</v>
      </c>
      <c r="C225" s="74">
        <v>0</v>
      </c>
      <c r="D225" s="459" t="s">
        <v>249</v>
      </c>
      <c r="E225" s="76">
        <v>677.4</v>
      </c>
      <c r="F225" s="76">
        <v>505.8</v>
      </c>
      <c r="G225" s="76">
        <v>706</v>
      </c>
      <c r="H225" s="76">
        <v>558.6</v>
      </c>
      <c r="I225" s="76">
        <v>636.4</v>
      </c>
      <c r="J225" s="76">
        <v>795</v>
      </c>
      <c r="K225" s="76">
        <v>0</v>
      </c>
      <c r="L225" s="76">
        <v>0</v>
      </c>
      <c r="M225" s="76">
        <v>0</v>
      </c>
      <c r="N225" s="76">
        <v>0</v>
      </c>
      <c r="O225" s="76">
        <v>0</v>
      </c>
      <c r="P225" s="76" t="s">
        <v>108</v>
      </c>
      <c r="Q225" s="77"/>
      <c r="S225" s="466" t="s">
        <v>2216</v>
      </c>
      <c r="T225" s="102">
        <v>568.6</v>
      </c>
      <c r="U225" s="102">
        <v>461.8</v>
      </c>
      <c r="V225" s="102">
        <v>499.2</v>
      </c>
      <c r="W225" s="102">
        <v>389.2</v>
      </c>
      <c r="X225" s="102">
        <v>420.6</v>
      </c>
      <c r="Y225" s="105">
        <v>606.20000000000005</v>
      </c>
    </row>
    <row r="226" spans="1:25" ht="17" x14ac:dyDescent="0.35">
      <c r="A226" s="8">
        <v>1</v>
      </c>
      <c r="B226" s="8">
        <v>2</v>
      </c>
      <c r="C226" s="74">
        <v>0</v>
      </c>
      <c r="D226" s="459" t="s">
        <v>251</v>
      </c>
      <c r="E226" s="76">
        <v>278.60000000000002</v>
      </c>
      <c r="F226" s="76">
        <v>193.6</v>
      </c>
      <c r="G226" s="76">
        <v>231.2</v>
      </c>
      <c r="H226" s="76">
        <v>213.8</v>
      </c>
      <c r="I226" s="76">
        <v>274.60000000000002</v>
      </c>
      <c r="J226" s="76">
        <v>326.60000000000002</v>
      </c>
      <c r="K226" s="76">
        <v>0</v>
      </c>
      <c r="L226" s="76">
        <v>0</v>
      </c>
      <c r="M226" s="76">
        <v>0</v>
      </c>
      <c r="N226" s="76">
        <v>0</v>
      </c>
      <c r="O226" s="76">
        <v>0</v>
      </c>
      <c r="P226" s="76" t="s">
        <v>108</v>
      </c>
      <c r="Q226" s="77"/>
      <c r="S226" s="463" t="s">
        <v>281</v>
      </c>
      <c r="T226">
        <v>632.20000000000005</v>
      </c>
      <c r="U226">
        <v>387.6</v>
      </c>
      <c r="V226">
        <v>403</v>
      </c>
      <c r="W226">
        <v>288</v>
      </c>
      <c r="X226">
        <v>467.8</v>
      </c>
      <c r="Y226">
        <v>656</v>
      </c>
    </row>
    <row r="227" spans="1:25" ht="17" x14ac:dyDescent="0.35">
      <c r="A227" s="8">
        <v>1</v>
      </c>
      <c r="B227" s="8">
        <v>2</v>
      </c>
      <c r="C227" s="74">
        <v>0</v>
      </c>
      <c r="D227" s="459" t="s">
        <v>285</v>
      </c>
      <c r="E227" s="76">
        <v>0</v>
      </c>
      <c r="F227" s="76">
        <v>0</v>
      </c>
      <c r="G227" s="76">
        <v>0</v>
      </c>
      <c r="H227" s="76">
        <v>0</v>
      </c>
      <c r="I227" s="76">
        <v>0</v>
      </c>
      <c r="J227" s="76">
        <v>0</v>
      </c>
      <c r="K227" s="76">
        <v>0</v>
      </c>
      <c r="L227" s="76">
        <v>0</v>
      </c>
      <c r="M227" s="76">
        <v>0</v>
      </c>
      <c r="N227" s="76">
        <v>0</v>
      </c>
      <c r="O227" s="76">
        <v>0</v>
      </c>
      <c r="P227" s="76" t="s">
        <v>108</v>
      </c>
      <c r="Q227" s="77"/>
      <c r="S227" s="463" t="s">
        <v>282</v>
      </c>
      <c r="T227">
        <v>548.20000000000005</v>
      </c>
      <c r="U227">
        <v>307.60000000000002</v>
      </c>
      <c r="V227">
        <v>359.2</v>
      </c>
      <c r="W227">
        <v>235.8</v>
      </c>
      <c r="X227">
        <v>314.60000000000002</v>
      </c>
      <c r="Y227">
        <v>448.4</v>
      </c>
    </row>
    <row r="228" spans="1:25" ht="17" x14ac:dyDescent="0.35">
      <c r="A228" s="8">
        <v>1</v>
      </c>
      <c r="B228" s="8">
        <v>1</v>
      </c>
      <c r="C228" s="74">
        <v>0</v>
      </c>
      <c r="D228" s="459" t="s">
        <v>287</v>
      </c>
      <c r="E228" s="76">
        <v>3.3</v>
      </c>
      <c r="F228" s="76">
        <v>0</v>
      </c>
      <c r="G228" s="76">
        <v>0</v>
      </c>
      <c r="H228" s="76">
        <v>0</v>
      </c>
      <c r="I228" s="76">
        <v>0</v>
      </c>
      <c r="J228" s="76">
        <v>0</v>
      </c>
      <c r="K228" s="76">
        <v>0</v>
      </c>
      <c r="L228" s="76">
        <v>0</v>
      </c>
      <c r="M228" s="76">
        <v>0</v>
      </c>
      <c r="N228" s="76">
        <v>0</v>
      </c>
      <c r="O228" s="76">
        <v>0</v>
      </c>
      <c r="P228" s="76" t="s">
        <v>108</v>
      </c>
      <c r="Q228" s="77"/>
      <c r="S228" s="466" t="s">
        <v>283</v>
      </c>
      <c r="T228" s="102">
        <v>627.20000000000005</v>
      </c>
      <c r="U228" s="102">
        <v>351.2</v>
      </c>
      <c r="V228" s="102">
        <v>451.4</v>
      </c>
      <c r="W228" s="102">
        <v>322</v>
      </c>
      <c r="X228" s="102">
        <v>294.60000000000002</v>
      </c>
      <c r="Y228" s="105">
        <v>397.4</v>
      </c>
    </row>
    <row r="229" spans="1:25" ht="17" x14ac:dyDescent="0.35">
      <c r="A229" s="8">
        <v>1</v>
      </c>
      <c r="B229" s="8">
        <v>1</v>
      </c>
      <c r="C229" s="74">
        <v>0</v>
      </c>
      <c r="D229" s="459" t="s">
        <v>289</v>
      </c>
      <c r="E229" s="76">
        <v>155.9</v>
      </c>
      <c r="F229" s="76">
        <v>170.6</v>
      </c>
      <c r="G229" s="76">
        <v>198</v>
      </c>
      <c r="H229" s="76">
        <v>196.7</v>
      </c>
      <c r="I229" s="76">
        <v>153.1</v>
      </c>
      <c r="J229" s="76">
        <v>179.2</v>
      </c>
      <c r="K229" s="76">
        <v>0</v>
      </c>
      <c r="L229" s="76">
        <v>0</v>
      </c>
      <c r="M229" s="76">
        <v>0</v>
      </c>
      <c r="N229" s="76">
        <v>0</v>
      </c>
      <c r="O229" s="76">
        <v>0</v>
      </c>
      <c r="P229" s="76" t="s">
        <v>108</v>
      </c>
      <c r="Q229" s="77"/>
      <c r="S229" s="463" t="s">
        <v>284</v>
      </c>
      <c r="T229">
        <v>332.6</v>
      </c>
      <c r="U229">
        <v>179.2</v>
      </c>
      <c r="V229">
        <v>185.4</v>
      </c>
      <c r="W229">
        <v>105</v>
      </c>
      <c r="X229">
        <v>194.4</v>
      </c>
      <c r="Y229">
        <v>242.2</v>
      </c>
    </row>
    <row r="230" spans="1:25" ht="17" x14ac:dyDescent="0.35">
      <c r="A230" s="8">
        <v>1</v>
      </c>
      <c r="B230" s="8">
        <v>2</v>
      </c>
      <c r="C230" s="74">
        <v>0</v>
      </c>
      <c r="D230" s="459" t="s">
        <v>291</v>
      </c>
      <c r="E230" s="76">
        <v>0</v>
      </c>
      <c r="F230" s="76">
        <v>0</v>
      </c>
      <c r="G230" s="76">
        <v>0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0</v>
      </c>
      <c r="N230" s="76">
        <v>0</v>
      </c>
      <c r="O230" s="76">
        <v>0</v>
      </c>
      <c r="P230" s="76" t="s">
        <v>108</v>
      </c>
      <c r="Q230" s="77"/>
      <c r="S230" s="463" t="s">
        <v>286</v>
      </c>
      <c r="T230">
        <v>260.2</v>
      </c>
      <c r="U230">
        <v>185.6</v>
      </c>
      <c r="V230">
        <v>207.4</v>
      </c>
      <c r="W230">
        <v>85.6</v>
      </c>
      <c r="X230">
        <v>199.8</v>
      </c>
      <c r="Y230">
        <v>258</v>
      </c>
    </row>
    <row r="231" spans="1:25" ht="17" x14ac:dyDescent="0.35">
      <c r="A231" s="8">
        <v>1</v>
      </c>
      <c r="B231" s="8">
        <v>2</v>
      </c>
      <c r="C231" s="74">
        <v>0</v>
      </c>
      <c r="D231" s="459" t="s">
        <v>253</v>
      </c>
      <c r="E231" s="76">
        <v>0</v>
      </c>
      <c r="F231" s="76">
        <v>245583.4</v>
      </c>
      <c r="G231" s="76">
        <v>3112789.8</v>
      </c>
      <c r="H231" s="76">
        <v>625221.19999999995</v>
      </c>
      <c r="I231" s="76">
        <v>212308.6</v>
      </c>
      <c r="J231" s="76">
        <v>301233.59999999998</v>
      </c>
      <c r="K231" s="76">
        <v>0</v>
      </c>
      <c r="L231" s="76">
        <v>0</v>
      </c>
      <c r="M231" s="76">
        <v>0</v>
      </c>
      <c r="N231" s="76">
        <v>0</v>
      </c>
      <c r="O231" s="76">
        <v>0</v>
      </c>
      <c r="P231" s="76" t="s">
        <v>243</v>
      </c>
      <c r="Q231" s="77"/>
      <c r="S231" s="466" t="s">
        <v>288</v>
      </c>
      <c r="T231" s="102">
        <v>348.2</v>
      </c>
      <c r="U231" s="102">
        <v>201.4</v>
      </c>
      <c r="V231" s="102">
        <v>175.2</v>
      </c>
      <c r="W231" s="102">
        <v>98.4</v>
      </c>
      <c r="X231" s="102">
        <v>217</v>
      </c>
      <c r="Y231" s="105">
        <v>298</v>
      </c>
    </row>
    <row r="232" spans="1:25" ht="17" x14ac:dyDescent="0.35">
      <c r="A232" s="8">
        <v>1</v>
      </c>
      <c r="B232" s="8">
        <v>2</v>
      </c>
      <c r="C232" s="74">
        <v>0</v>
      </c>
      <c r="D232" s="459" t="s">
        <v>255</v>
      </c>
      <c r="E232" s="76">
        <v>267</v>
      </c>
      <c r="F232" s="76">
        <v>199.4</v>
      </c>
      <c r="G232" s="76">
        <v>249.4</v>
      </c>
      <c r="H232" s="76">
        <v>214.4</v>
      </c>
      <c r="I232" s="76">
        <v>273.60000000000002</v>
      </c>
      <c r="J232" s="76">
        <v>344.4</v>
      </c>
      <c r="K232" s="76">
        <v>0</v>
      </c>
      <c r="L232" s="76">
        <v>0</v>
      </c>
      <c r="M232" s="76">
        <v>0</v>
      </c>
      <c r="N232" s="76">
        <v>0</v>
      </c>
      <c r="O232" s="76">
        <v>0</v>
      </c>
      <c r="P232" s="76" t="s">
        <v>108</v>
      </c>
      <c r="Q232" s="77"/>
      <c r="S232" s="463" t="s">
        <v>290</v>
      </c>
      <c r="T232">
        <v>134</v>
      </c>
      <c r="U232">
        <v>61.6</v>
      </c>
      <c r="V232">
        <v>12.8</v>
      </c>
      <c r="W232">
        <v>5.2</v>
      </c>
      <c r="X232">
        <v>34</v>
      </c>
      <c r="Y232">
        <v>38.4</v>
      </c>
    </row>
    <row r="233" spans="1:25" ht="17" x14ac:dyDescent="0.35">
      <c r="A233" s="8">
        <v>1</v>
      </c>
      <c r="B233" s="8">
        <v>2</v>
      </c>
      <c r="C233" s="74">
        <v>0</v>
      </c>
      <c r="D233" s="459" t="s">
        <v>256</v>
      </c>
      <c r="E233" s="76">
        <v>149.19999999999999</v>
      </c>
      <c r="F233" s="76">
        <v>85.4</v>
      </c>
      <c r="G233" s="76">
        <v>130.4</v>
      </c>
      <c r="H233" s="76">
        <v>118.2</v>
      </c>
      <c r="I233" s="76">
        <v>119.8</v>
      </c>
      <c r="J233" s="76">
        <v>151.19999999999999</v>
      </c>
      <c r="K233" s="76">
        <v>0</v>
      </c>
      <c r="L233" s="76">
        <v>0</v>
      </c>
      <c r="M233" s="76">
        <v>0</v>
      </c>
      <c r="N233" s="76">
        <v>0</v>
      </c>
      <c r="O233" s="76">
        <v>0</v>
      </c>
      <c r="P233" s="76" t="s">
        <v>108</v>
      </c>
      <c r="Q233" s="77"/>
      <c r="S233" s="463" t="s">
        <v>292</v>
      </c>
      <c r="T233">
        <v>102</v>
      </c>
      <c r="U233">
        <v>75.599999999999994</v>
      </c>
      <c r="V233">
        <v>32.4</v>
      </c>
      <c r="W233">
        <v>0</v>
      </c>
      <c r="X233">
        <v>12</v>
      </c>
      <c r="Y233">
        <v>45.4</v>
      </c>
    </row>
    <row r="234" spans="1:25" ht="17" x14ac:dyDescent="0.35">
      <c r="A234" s="8">
        <v>1</v>
      </c>
      <c r="B234" s="8">
        <v>2</v>
      </c>
      <c r="C234" s="74">
        <v>0</v>
      </c>
      <c r="D234" s="459" t="s">
        <v>296</v>
      </c>
      <c r="E234" s="76">
        <v>0</v>
      </c>
      <c r="F234" s="76">
        <v>0</v>
      </c>
      <c r="G234" s="76">
        <v>0</v>
      </c>
      <c r="H234" s="76">
        <v>0</v>
      </c>
      <c r="I234" s="76">
        <v>0</v>
      </c>
      <c r="J234" s="76">
        <v>0</v>
      </c>
      <c r="K234" s="76">
        <v>0</v>
      </c>
      <c r="L234" s="76">
        <v>0</v>
      </c>
      <c r="M234" s="76">
        <v>0</v>
      </c>
      <c r="N234" s="76">
        <v>0</v>
      </c>
      <c r="O234" s="76">
        <v>0</v>
      </c>
      <c r="P234" s="76" t="s">
        <v>108</v>
      </c>
      <c r="Q234" s="77"/>
      <c r="S234" s="466" t="s">
        <v>293</v>
      </c>
      <c r="T234" s="102">
        <v>88</v>
      </c>
      <c r="U234" s="102">
        <v>54</v>
      </c>
      <c r="V234" s="102">
        <v>13.8</v>
      </c>
      <c r="W234" s="102">
        <v>9.1999999999999993</v>
      </c>
      <c r="X234" s="102">
        <v>34.200000000000003</v>
      </c>
      <c r="Y234" s="105">
        <v>46.8</v>
      </c>
    </row>
    <row r="235" spans="1:25" ht="17" x14ac:dyDescent="0.35">
      <c r="A235" s="8">
        <v>1</v>
      </c>
      <c r="B235" s="8">
        <v>1</v>
      </c>
      <c r="C235" s="74">
        <v>0</v>
      </c>
      <c r="D235" s="459" t="s">
        <v>298</v>
      </c>
      <c r="E235" s="76">
        <v>1.8</v>
      </c>
      <c r="F235" s="76">
        <v>0</v>
      </c>
      <c r="G235" s="76">
        <v>0</v>
      </c>
      <c r="H235" s="76">
        <v>0</v>
      </c>
      <c r="I235" s="76">
        <v>1.2</v>
      </c>
      <c r="J235" s="76">
        <v>1.2</v>
      </c>
      <c r="K235" s="76">
        <v>0</v>
      </c>
      <c r="L235" s="76">
        <v>0</v>
      </c>
      <c r="M235" s="76">
        <v>0</v>
      </c>
      <c r="N235" s="76">
        <v>0</v>
      </c>
      <c r="O235" s="76">
        <v>0</v>
      </c>
      <c r="P235" s="76" t="s">
        <v>108</v>
      </c>
      <c r="Q235" s="77"/>
      <c r="S235" s="463" t="s">
        <v>294</v>
      </c>
      <c r="T235">
        <v>11.4</v>
      </c>
      <c r="U235">
        <v>9.6</v>
      </c>
      <c r="V235">
        <v>0</v>
      </c>
      <c r="W235">
        <v>0</v>
      </c>
      <c r="X235">
        <v>0</v>
      </c>
      <c r="Y235">
        <v>0</v>
      </c>
    </row>
    <row r="236" spans="1:25" ht="17" x14ac:dyDescent="0.35">
      <c r="A236" s="8">
        <v>1</v>
      </c>
      <c r="B236" s="8">
        <v>1</v>
      </c>
      <c r="C236" s="74">
        <v>0</v>
      </c>
      <c r="D236" s="459" t="s">
        <v>226</v>
      </c>
      <c r="E236" s="76">
        <v>1726.2</v>
      </c>
      <c r="F236" s="76">
        <v>1749.8</v>
      </c>
      <c r="G236" s="76">
        <v>1881.8</v>
      </c>
      <c r="H236" s="76">
        <v>1997.2</v>
      </c>
      <c r="I236" s="76">
        <v>1437.1</v>
      </c>
      <c r="J236" s="76">
        <v>1771.3</v>
      </c>
      <c r="K236" s="76">
        <v>0</v>
      </c>
      <c r="L236" s="76">
        <v>0</v>
      </c>
      <c r="M236" s="76">
        <v>0</v>
      </c>
      <c r="N236" s="76">
        <v>0</v>
      </c>
      <c r="O236" s="76">
        <v>0</v>
      </c>
      <c r="P236" s="76" t="s">
        <v>108</v>
      </c>
      <c r="Q236" s="77"/>
      <c r="S236" s="463" t="s">
        <v>295</v>
      </c>
      <c r="T236">
        <v>14</v>
      </c>
      <c r="U236">
        <v>9.1999999999999993</v>
      </c>
      <c r="V236">
        <v>0</v>
      </c>
      <c r="W236">
        <v>0</v>
      </c>
      <c r="X236">
        <v>0</v>
      </c>
      <c r="Y236">
        <v>0</v>
      </c>
    </row>
    <row r="237" spans="1:25" ht="17" x14ac:dyDescent="0.35">
      <c r="A237" s="8">
        <v>1</v>
      </c>
      <c r="B237" s="8">
        <v>2</v>
      </c>
      <c r="C237" s="74">
        <v>0</v>
      </c>
      <c r="D237" s="459" t="s">
        <v>301</v>
      </c>
      <c r="E237" s="76">
        <v>0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0</v>
      </c>
      <c r="L237" s="76">
        <v>0</v>
      </c>
      <c r="M237" s="76">
        <v>0</v>
      </c>
      <c r="N237" s="76">
        <v>0</v>
      </c>
      <c r="O237" s="76">
        <v>0</v>
      </c>
      <c r="P237" s="76" t="s">
        <v>108</v>
      </c>
      <c r="Q237" s="77"/>
      <c r="S237" s="466" t="s">
        <v>297</v>
      </c>
      <c r="T237" s="102">
        <v>32.200000000000003</v>
      </c>
      <c r="U237" s="102">
        <v>8.4</v>
      </c>
      <c r="V237" s="102">
        <v>0</v>
      </c>
      <c r="W237" s="102">
        <v>0</v>
      </c>
      <c r="X237" s="102">
        <v>2</v>
      </c>
      <c r="Y237" s="105">
        <v>3.6</v>
      </c>
    </row>
    <row r="238" spans="1:25" ht="17" x14ac:dyDescent="0.35">
      <c r="A238" s="8">
        <v>1</v>
      </c>
      <c r="B238" s="8">
        <v>2</v>
      </c>
      <c r="C238" s="74">
        <v>0</v>
      </c>
      <c r="D238" s="459" t="s">
        <v>257</v>
      </c>
      <c r="E238" s="76">
        <v>178.2</v>
      </c>
      <c r="F238" s="76">
        <v>103.2</v>
      </c>
      <c r="G238" s="76">
        <v>140.19999999999999</v>
      </c>
      <c r="H238" s="76">
        <v>108.8</v>
      </c>
      <c r="I238" s="76">
        <v>97</v>
      </c>
      <c r="J238" s="76">
        <v>121</v>
      </c>
      <c r="K238" s="76">
        <v>0</v>
      </c>
      <c r="L238" s="76">
        <v>0</v>
      </c>
      <c r="M238" s="76">
        <v>0</v>
      </c>
      <c r="N238" s="76">
        <v>0</v>
      </c>
      <c r="O238" s="76">
        <v>0</v>
      </c>
      <c r="P238" s="76" t="s">
        <v>108</v>
      </c>
      <c r="Q238" s="77"/>
      <c r="S238" s="463" t="s">
        <v>299</v>
      </c>
      <c r="T238">
        <v>8.8000000000000007</v>
      </c>
      <c r="U238">
        <v>12.8</v>
      </c>
      <c r="V238">
        <v>0</v>
      </c>
      <c r="W238">
        <v>0</v>
      </c>
      <c r="X238">
        <v>1.6</v>
      </c>
      <c r="Y238">
        <v>3.2</v>
      </c>
    </row>
    <row r="239" spans="1:25" ht="17" x14ac:dyDescent="0.35">
      <c r="A239" s="8">
        <v>1</v>
      </c>
      <c r="B239" s="8">
        <v>2</v>
      </c>
      <c r="C239" s="74">
        <v>0</v>
      </c>
      <c r="D239" s="459" t="s">
        <v>258</v>
      </c>
      <c r="E239" s="76">
        <v>130.19999999999999</v>
      </c>
      <c r="F239" s="76">
        <v>92</v>
      </c>
      <c r="G239" s="76">
        <v>108.2</v>
      </c>
      <c r="H239" s="76">
        <v>121.6</v>
      </c>
      <c r="I239" s="76">
        <v>119.6</v>
      </c>
      <c r="J239" s="76">
        <v>149</v>
      </c>
      <c r="K239" s="76">
        <v>0</v>
      </c>
      <c r="L239" s="76">
        <v>0</v>
      </c>
      <c r="M239" s="76">
        <v>0</v>
      </c>
      <c r="N239" s="76">
        <v>0</v>
      </c>
      <c r="O239" s="76">
        <v>0</v>
      </c>
      <c r="P239" s="76" t="s">
        <v>108</v>
      </c>
      <c r="Q239" s="77"/>
      <c r="S239" s="463" t="s">
        <v>300</v>
      </c>
      <c r="T239">
        <v>22.4</v>
      </c>
      <c r="U239">
        <v>1</v>
      </c>
      <c r="V239">
        <v>21.6</v>
      </c>
      <c r="W239">
        <v>0</v>
      </c>
      <c r="X239">
        <v>3.8</v>
      </c>
      <c r="Y239">
        <v>14.8</v>
      </c>
    </row>
    <row r="240" spans="1:25" ht="17" x14ac:dyDescent="0.35">
      <c r="A240" s="8">
        <v>1</v>
      </c>
      <c r="B240" s="8">
        <v>2</v>
      </c>
      <c r="C240" s="74">
        <v>0</v>
      </c>
      <c r="D240" s="459" t="s">
        <v>260</v>
      </c>
      <c r="E240" s="76">
        <v>8.4</v>
      </c>
      <c r="F240" s="76">
        <v>11.6</v>
      </c>
      <c r="G240" s="76">
        <v>0</v>
      </c>
      <c r="H240" s="76">
        <v>0</v>
      </c>
      <c r="I240" s="76">
        <v>0.4</v>
      </c>
      <c r="J240" s="76">
        <v>0.4</v>
      </c>
      <c r="K240" s="76">
        <v>0</v>
      </c>
      <c r="L240" s="76">
        <v>0</v>
      </c>
      <c r="M240" s="76">
        <v>0</v>
      </c>
      <c r="N240" s="76">
        <v>0</v>
      </c>
      <c r="O240" s="76">
        <v>0</v>
      </c>
      <c r="P240" s="76" t="s">
        <v>160</v>
      </c>
      <c r="Q240" s="77"/>
      <c r="S240" s="466" t="s">
        <v>302</v>
      </c>
      <c r="T240" s="102">
        <v>17</v>
      </c>
      <c r="U240" s="102">
        <v>6.2</v>
      </c>
      <c r="V240" s="102">
        <v>1</v>
      </c>
      <c r="W240" s="102">
        <v>0</v>
      </c>
      <c r="X240" s="102">
        <v>0.8</v>
      </c>
      <c r="Y240" s="105">
        <v>7</v>
      </c>
    </row>
    <row r="241" spans="1:25" ht="17" x14ac:dyDescent="0.35">
      <c r="A241" s="8">
        <v>1</v>
      </c>
      <c r="B241" s="8">
        <v>2</v>
      </c>
      <c r="C241" s="74">
        <v>0</v>
      </c>
      <c r="D241" s="459" t="s">
        <v>306</v>
      </c>
      <c r="E241" s="76">
        <v>0</v>
      </c>
      <c r="F241" s="76">
        <v>0</v>
      </c>
      <c r="G241" s="76">
        <v>0</v>
      </c>
      <c r="H241" s="76">
        <v>0</v>
      </c>
      <c r="I241" s="76">
        <v>0</v>
      </c>
      <c r="J241" s="76">
        <v>0</v>
      </c>
      <c r="K241" s="76">
        <v>0</v>
      </c>
      <c r="L241" s="76">
        <v>0</v>
      </c>
      <c r="M241" s="76">
        <v>0</v>
      </c>
      <c r="N241" s="76">
        <v>0</v>
      </c>
      <c r="O241" s="76">
        <v>0</v>
      </c>
      <c r="P241" s="76" t="s">
        <v>108</v>
      </c>
      <c r="Q241" s="77"/>
      <c r="S241" s="463" t="s">
        <v>303</v>
      </c>
      <c r="T241">
        <v>902.6</v>
      </c>
      <c r="U241">
        <v>554</v>
      </c>
      <c r="V241">
        <v>766.4</v>
      </c>
      <c r="W241">
        <v>665.2</v>
      </c>
      <c r="X241">
        <v>642.79999999999995</v>
      </c>
      <c r="Y241">
        <v>787.8</v>
      </c>
    </row>
    <row r="242" spans="1:25" ht="17" x14ac:dyDescent="0.35">
      <c r="A242" s="8">
        <v>1</v>
      </c>
      <c r="B242" s="8">
        <v>2</v>
      </c>
      <c r="C242" s="74">
        <v>0</v>
      </c>
      <c r="D242" s="459" t="s">
        <v>261</v>
      </c>
      <c r="E242" s="76">
        <v>7.6</v>
      </c>
      <c r="F242" s="76">
        <v>12.4</v>
      </c>
      <c r="G242" s="76">
        <v>0</v>
      </c>
      <c r="H242" s="76">
        <v>0</v>
      </c>
      <c r="I242" s="76">
        <v>3.8</v>
      </c>
      <c r="J242" s="76">
        <v>3.8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 t="s">
        <v>160</v>
      </c>
      <c r="Q242" s="77"/>
      <c r="S242" s="463" t="s">
        <v>304</v>
      </c>
      <c r="T242">
        <v>6.4</v>
      </c>
      <c r="U242">
        <v>8.1999999999999993</v>
      </c>
      <c r="V242">
        <v>0</v>
      </c>
      <c r="W242">
        <v>0</v>
      </c>
      <c r="X242">
        <v>2.8</v>
      </c>
      <c r="Y242">
        <v>2.8</v>
      </c>
    </row>
    <row r="243" spans="1:25" ht="17" x14ac:dyDescent="0.35">
      <c r="A243" s="8">
        <v>1</v>
      </c>
      <c r="B243" s="8">
        <v>2</v>
      </c>
      <c r="C243" s="74">
        <v>0</v>
      </c>
      <c r="D243" s="459" t="s">
        <v>262</v>
      </c>
      <c r="E243" s="76">
        <v>12.6</v>
      </c>
      <c r="F243" s="76">
        <v>6.2</v>
      </c>
      <c r="G243" s="76">
        <v>0</v>
      </c>
      <c r="H243" s="76">
        <v>0</v>
      </c>
      <c r="I243" s="76">
        <v>3.6</v>
      </c>
      <c r="J243" s="76">
        <v>4.8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 t="s">
        <v>160</v>
      </c>
      <c r="Q243" s="77"/>
      <c r="S243" s="466" t="s">
        <v>305</v>
      </c>
      <c r="T243" s="102">
        <v>5.6</v>
      </c>
      <c r="U243" s="102">
        <v>8.8000000000000007</v>
      </c>
      <c r="V243" s="102">
        <v>0</v>
      </c>
      <c r="W243" s="102">
        <v>0</v>
      </c>
      <c r="X243" s="102">
        <v>3.2</v>
      </c>
      <c r="Y243" s="105">
        <v>3.2</v>
      </c>
    </row>
    <row r="244" spans="1:25" ht="17" x14ac:dyDescent="0.35">
      <c r="A244" s="8">
        <v>1</v>
      </c>
      <c r="B244" s="8">
        <v>2</v>
      </c>
      <c r="C244" s="74"/>
      <c r="D244" s="459" t="s">
        <v>263</v>
      </c>
      <c r="E244" s="76">
        <v>28.6</v>
      </c>
      <c r="F244" s="76">
        <v>22.6</v>
      </c>
      <c r="G244" s="76">
        <v>2.4</v>
      </c>
      <c r="H244" s="76">
        <v>12.2</v>
      </c>
      <c r="I244" s="76">
        <v>6.6</v>
      </c>
      <c r="J244" s="76">
        <v>6.6</v>
      </c>
      <c r="K244" s="76"/>
      <c r="L244" s="76"/>
      <c r="M244" s="76"/>
      <c r="N244" s="76"/>
      <c r="O244" s="76"/>
      <c r="P244" s="76" t="s">
        <v>160</v>
      </c>
      <c r="Q244" s="77"/>
      <c r="S244" s="468"/>
      <c r="T244" s="153"/>
      <c r="U244" s="153"/>
      <c r="V244" s="153"/>
      <c r="W244" s="153"/>
      <c r="X244" s="153"/>
      <c r="Y244" s="153"/>
    </row>
    <row r="245" spans="1:25" ht="17" x14ac:dyDescent="0.35">
      <c r="A245" s="8">
        <v>1</v>
      </c>
      <c r="B245" s="8">
        <v>2</v>
      </c>
      <c r="C245" s="74"/>
      <c r="D245" s="459" t="s">
        <v>264</v>
      </c>
      <c r="E245" s="76">
        <v>65.2</v>
      </c>
      <c r="F245" s="76">
        <v>40.799999999999997</v>
      </c>
      <c r="G245" s="76">
        <v>45.8</v>
      </c>
      <c r="H245" s="76">
        <v>46.8</v>
      </c>
      <c r="I245" s="76">
        <v>23.2</v>
      </c>
      <c r="J245" s="76">
        <v>25.8</v>
      </c>
      <c r="K245" s="76"/>
      <c r="L245" s="76"/>
      <c r="M245" s="76"/>
      <c r="N245" s="76"/>
      <c r="O245" s="76"/>
      <c r="P245" s="76" t="s">
        <v>108</v>
      </c>
      <c r="Q245" s="77"/>
      <c r="S245" s="463" t="s">
        <v>2217</v>
      </c>
      <c r="T245" s="8">
        <v>478</v>
      </c>
      <c r="U245" s="8">
        <v>294.39999999999998</v>
      </c>
      <c r="V245" s="8">
        <v>142.19999999999999</v>
      </c>
      <c r="W245" s="8">
        <v>96.6</v>
      </c>
      <c r="X245" s="8">
        <v>146.6</v>
      </c>
      <c r="Y245" s="8">
        <v>191</v>
      </c>
    </row>
    <row r="246" spans="1:25" ht="17" x14ac:dyDescent="0.35">
      <c r="A246" s="8">
        <v>1</v>
      </c>
      <c r="B246" s="8">
        <v>2</v>
      </c>
      <c r="C246" s="74"/>
      <c r="D246" s="459" t="s">
        <v>307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/>
      <c r="L246" s="76"/>
      <c r="M246" s="76"/>
      <c r="N246" s="76"/>
      <c r="O246" s="76"/>
      <c r="P246" s="76" t="s">
        <v>108</v>
      </c>
      <c r="Q246" s="77"/>
      <c r="S246" s="463" t="s">
        <v>2218</v>
      </c>
      <c r="T246" s="8">
        <v>313</v>
      </c>
      <c r="U246" s="8">
        <v>201</v>
      </c>
      <c r="V246" s="8">
        <v>73.400000000000006</v>
      </c>
      <c r="W246" s="8">
        <v>59.2</v>
      </c>
      <c r="X246" s="8">
        <v>94</v>
      </c>
      <c r="Y246" s="8">
        <v>111</v>
      </c>
    </row>
    <row r="247" spans="1:25" ht="17" x14ac:dyDescent="0.35">
      <c r="A247" s="8">
        <v>1</v>
      </c>
      <c r="B247" s="8">
        <v>2</v>
      </c>
      <c r="C247" s="74">
        <v>0</v>
      </c>
      <c r="D247" s="459" t="s">
        <v>266</v>
      </c>
      <c r="E247" s="76">
        <v>76</v>
      </c>
      <c r="F247" s="76">
        <v>54.8</v>
      </c>
      <c r="G247" s="76">
        <v>68</v>
      </c>
      <c r="H247" s="76">
        <v>71.8</v>
      </c>
      <c r="I247" s="76">
        <v>41.8</v>
      </c>
      <c r="J247" s="76">
        <v>46.8</v>
      </c>
      <c r="K247" s="76">
        <v>0</v>
      </c>
      <c r="L247" s="76">
        <v>0</v>
      </c>
      <c r="M247" s="76">
        <v>0</v>
      </c>
      <c r="N247" s="76">
        <v>0</v>
      </c>
      <c r="O247" s="76">
        <v>0</v>
      </c>
      <c r="P247" s="76" t="s">
        <v>108</v>
      </c>
      <c r="Q247" s="77"/>
      <c r="S247" s="466" t="s">
        <v>2219</v>
      </c>
      <c r="T247" s="106">
        <v>261.39999999999998</v>
      </c>
      <c r="U247" s="106">
        <v>224.6</v>
      </c>
      <c r="V247" s="106">
        <v>70.599999999999994</v>
      </c>
      <c r="W247" s="106">
        <v>67.599999999999994</v>
      </c>
      <c r="X247" s="106">
        <v>89.8</v>
      </c>
      <c r="Y247" s="156">
        <v>113.2</v>
      </c>
    </row>
    <row r="248" spans="1:25" ht="17" x14ac:dyDescent="0.35">
      <c r="A248" s="8">
        <v>1</v>
      </c>
      <c r="B248" s="8">
        <v>2</v>
      </c>
      <c r="C248" s="74">
        <v>0</v>
      </c>
      <c r="D248" s="459" t="s">
        <v>267</v>
      </c>
      <c r="E248" s="76">
        <v>1424.4</v>
      </c>
      <c r="F248" s="76">
        <v>420.8</v>
      </c>
      <c r="G248" s="76">
        <v>458.2</v>
      </c>
      <c r="H248" s="76">
        <v>397</v>
      </c>
      <c r="I248" s="76">
        <v>493.4</v>
      </c>
      <c r="J248" s="76">
        <v>577</v>
      </c>
      <c r="K248" s="76">
        <v>0</v>
      </c>
      <c r="L248" s="76">
        <v>0</v>
      </c>
      <c r="M248" s="76">
        <v>0</v>
      </c>
      <c r="N248" s="76">
        <v>0</v>
      </c>
      <c r="O248" s="76">
        <v>0</v>
      </c>
      <c r="P248" s="76" t="s">
        <v>276</v>
      </c>
      <c r="Q248" s="77"/>
      <c r="S248" s="463" t="s">
        <v>2220</v>
      </c>
      <c r="T248" s="8">
        <v>71.2</v>
      </c>
      <c r="U248" s="8">
        <v>66.400000000000006</v>
      </c>
      <c r="V248" s="8">
        <v>33.200000000000003</v>
      </c>
      <c r="W248" s="8">
        <v>17</v>
      </c>
      <c r="X248" s="8">
        <v>22.4</v>
      </c>
      <c r="Y248" s="8">
        <v>30.6</v>
      </c>
    </row>
    <row r="249" spans="1:25" ht="17" x14ac:dyDescent="0.35">
      <c r="A249" s="8">
        <v>1</v>
      </c>
      <c r="B249" s="8">
        <v>2</v>
      </c>
      <c r="C249" s="74">
        <v>0</v>
      </c>
      <c r="D249" s="459" t="s">
        <v>271</v>
      </c>
      <c r="E249" s="76">
        <v>1271.5999999999999</v>
      </c>
      <c r="F249" s="76">
        <v>446.4</v>
      </c>
      <c r="G249" s="76">
        <v>551.79999999999995</v>
      </c>
      <c r="H249" s="76">
        <v>437.6</v>
      </c>
      <c r="I249" s="76">
        <v>429</v>
      </c>
      <c r="J249" s="76">
        <v>457.4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 t="s">
        <v>108</v>
      </c>
      <c r="Q249" s="77"/>
      <c r="S249" s="463" t="s">
        <v>2221</v>
      </c>
      <c r="T249" s="8">
        <v>115.4</v>
      </c>
      <c r="U249" s="8">
        <v>125.6</v>
      </c>
      <c r="V249" s="8">
        <v>36</v>
      </c>
      <c r="W249" s="8">
        <v>34</v>
      </c>
      <c r="X249" s="8">
        <v>44.4</v>
      </c>
      <c r="Y249" s="8">
        <v>61</v>
      </c>
    </row>
    <row r="250" spans="1:25" ht="17" x14ac:dyDescent="0.35">
      <c r="A250" s="8">
        <v>1</v>
      </c>
      <c r="B250" s="8">
        <v>2</v>
      </c>
      <c r="C250" s="74">
        <v>0</v>
      </c>
      <c r="D250" s="459" t="s">
        <v>308</v>
      </c>
      <c r="E250" s="76">
        <v>0</v>
      </c>
      <c r="F250" s="76">
        <v>0</v>
      </c>
      <c r="G250" s="76">
        <v>0</v>
      </c>
      <c r="H250" s="76">
        <v>0</v>
      </c>
      <c r="I250" s="76">
        <v>0</v>
      </c>
      <c r="J250" s="76">
        <v>0</v>
      </c>
      <c r="K250" s="76">
        <v>0</v>
      </c>
      <c r="L250" s="76">
        <v>0</v>
      </c>
      <c r="M250" s="76">
        <v>0</v>
      </c>
      <c r="N250" s="76">
        <v>0</v>
      </c>
      <c r="O250" s="76">
        <v>0</v>
      </c>
      <c r="P250" s="76" t="s">
        <v>108</v>
      </c>
      <c r="Q250" s="77"/>
      <c r="S250" s="466" t="s">
        <v>2222</v>
      </c>
      <c r="T250" s="106">
        <v>220</v>
      </c>
      <c r="U250" s="106">
        <v>178.6</v>
      </c>
      <c r="V250" s="106">
        <v>60.6</v>
      </c>
      <c r="W250" s="106">
        <v>36</v>
      </c>
      <c r="X250" s="106">
        <v>83.8</v>
      </c>
      <c r="Y250" s="156">
        <v>103.4</v>
      </c>
    </row>
    <row r="251" spans="1:25" ht="17" x14ac:dyDescent="0.35">
      <c r="A251" s="8">
        <v>1</v>
      </c>
      <c r="B251" s="8">
        <v>1</v>
      </c>
      <c r="C251" s="74">
        <v>0</v>
      </c>
      <c r="D251" s="459" t="s">
        <v>309</v>
      </c>
      <c r="E251" s="76">
        <v>0</v>
      </c>
      <c r="F251" s="76">
        <v>0</v>
      </c>
      <c r="G251" s="76">
        <v>0</v>
      </c>
      <c r="H251" s="76">
        <v>0</v>
      </c>
      <c r="I251" s="76">
        <v>0</v>
      </c>
      <c r="J251" s="76">
        <v>0</v>
      </c>
      <c r="K251" s="76">
        <v>0</v>
      </c>
      <c r="L251" s="76">
        <v>0</v>
      </c>
      <c r="M251" s="76">
        <v>0</v>
      </c>
      <c r="N251" s="76">
        <v>0</v>
      </c>
      <c r="O251" s="76">
        <v>0</v>
      </c>
      <c r="P251" s="76" t="s">
        <v>108</v>
      </c>
      <c r="Q251" s="77"/>
      <c r="S251" s="463" t="s">
        <v>2359</v>
      </c>
      <c r="T251" s="8">
        <v>22.4</v>
      </c>
      <c r="U251" s="8">
        <v>11.6</v>
      </c>
      <c r="V251" s="8">
        <v>2.6</v>
      </c>
      <c r="W251" s="8">
        <v>2.2000000000000002</v>
      </c>
      <c r="X251" s="8">
        <v>11.2</v>
      </c>
      <c r="Y251" s="8">
        <v>14.6</v>
      </c>
    </row>
    <row r="252" spans="1:25" ht="17" x14ac:dyDescent="0.35">
      <c r="A252" s="8">
        <v>1</v>
      </c>
      <c r="B252" s="8">
        <v>2</v>
      </c>
      <c r="C252" s="74">
        <v>0</v>
      </c>
      <c r="D252" s="459" t="s">
        <v>252</v>
      </c>
      <c r="E252" s="76">
        <v>6459.8</v>
      </c>
      <c r="F252" s="76">
        <v>7406.2</v>
      </c>
      <c r="G252" s="76">
        <v>7983</v>
      </c>
      <c r="H252" s="76">
        <v>8123.8</v>
      </c>
      <c r="I252" s="76">
        <v>4579.3999999999996</v>
      </c>
      <c r="J252" s="76">
        <v>7496</v>
      </c>
      <c r="K252" s="76">
        <v>0</v>
      </c>
      <c r="L252" s="76">
        <v>0</v>
      </c>
      <c r="M252" s="76">
        <v>0</v>
      </c>
      <c r="N252" s="76">
        <v>0</v>
      </c>
      <c r="O252" s="76">
        <v>0</v>
      </c>
      <c r="P252" s="76" t="s">
        <v>108</v>
      </c>
      <c r="Q252" s="77"/>
      <c r="S252" s="463" t="s">
        <v>2360</v>
      </c>
      <c r="T252" s="8">
        <v>91</v>
      </c>
      <c r="U252" s="8">
        <v>45.6</v>
      </c>
      <c r="V252" s="8">
        <v>10.4</v>
      </c>
      <c r="W252" s="8">
        <v>2</v>
      </c>
      <c r="X252" s="8">
        <v>14.8</v>
      </c>
      <c r="Y252" s="8">
        <v>14.8</v>
      </c>
    </row>
    <row r="253" spans="1:25" ht="17" x14ac:dyDescent="0.35">
      <c r="A253" s="8">
        <v>1</v>
      </c>
      <c r="B253" s="8">
        <v>2</v>
      </c>
      <c r="C253" s="74">
        <v>0</v>
      </c>
      <c r="D253" s="459" t="s">
        <v>310</v>
      </c>
      <c r="E253" s="76">
        <v>0</v>
      </c>
      <c r="F253" s="76">
        <v>0</v>
      </c>
      <c r="G253" s="76">
        <v>0</v>
      </c>
      <c r="H253" s="76">
        <v>0</v>
      </c>
      <c r="I253" s="76">
        <v>0</v>
      </c>
      <c r="J253" s="76">
        <v>0</v>
      </c>
      <c r="K253" s="76">
        <v>0</v>
      </c>
      <c r="L253" s="76">
        <v>0</v>
      </c>
      <c r="M253" s="76">
        <v>0</v>
      </c>
      <c r="N253" s="76">
        <v>0</v>
      </c>
      <c r="O253" s="76">
        <v>0</v>
      </c>
      <c r="P253" s="76" t="s">
        <v>108</v>
      </c>
      <c r="Q253" s="77"/>
      <c r="S253" s="466" t="s">
        <v>2361</v>
      </c>
      <c r="T253" s="106">
        <v>13.4</v>
      </c>
      <c r="U253" s="106">
        <v>11.4</v>
      </c>
      <c r="V253" s="106">
        <v>22.4</v>
      </c>
      <c r="W253" s="106">
        <v>25.2</v>
      </c>
      <c r="X253" s="106">
        <v>13.4</v>
      </c>
      <c r="Y253" s="156">
        <v>13.4</v>
      </c>
    </row>
    <row r="254" spans="1:25" ht="17" x14ac:dyDescent="0.35">
      <c r="A254" s="8">
        <v>1</v>
      </c>
      <c r="B254" s="8">
        <v>2</v>
      </c>
      <c r="C254" s="74">
        <v>0</v>
      </c>
      <c r="D254" s="459" t="s">
        <v>272</v>
      </c>
      <c r="E254" s="76">
        <v>507</v>
      </c>
      <c r="F254" s="76">
        <v>477</v>
      </c>
      <c r="G254" s="76">
        <v>559.4</v>
      </c>
      <c r="H254" s="76">
        <v>436</v>
      </c>
      <c r="I254" s="76">
        <v>662.2</v>
      </c>
      <c r="J254" s="76">
        <v>801</v>
      </c>
      <c r="K254" s="76">
        <v>0</v>
      </c>
      <c r="L254" s="76">
        <v>0</v>
      </c>
      <c r="M254" s="76">
        <v>0</v>
      </c>
      <c r="N254" s="76">
        <v>0</v>
      </c>
      <c r="O254" s="76">
        <v>0</v>
      </c>
      <c r="P254" s="76" t="s">
        <v>108</v>
      </c>
      <c r="Q254" s="77"/>
      <c r="S254" s="463" t="s">
        <v>2362</v>
      </c>
      <c r="T254" s="8">
        <v>0</v>
      </c>
      <c r="U254" s="8">
        <v>0</v>
      </c>
      <c r="V254" s="8">
        <v>0.4</v>
      </c>
      <c r="W254" s="8">
        <v>0</v>
      </c>
      <c r="X254" s="8">
        <v>1.6</v>
      </c>
      <c r="Y254" s="8">
        <v>5.6</v>
      </c>
    </row>
    <row r="255" spans="1:25" ht="17" x14ac:dyDescent="0.35">
      <c r="A255" s="8">
        <v>1</v>
      </c>
      <c r="B255" s="8">
        <v>2</v>
      </c>
      <c r="C255" s="74">
        <v>0</v>
      </c>
      <c r="D255" s="459" t="s">
        <v>274</v>
      </c>
      <c r="E255" s="76">
        <v>146.19999999999999</v>
      </c>
      <c r="F255" s="76">
        <v>78.2</v>
      </c>
      <c r="G255" s="76">
        <v>87.4</v>
      </c>
      <c r="H255" s="76">
        <v>86.8</v>
      </c>
      <c r="I255" s="76">
        <v>87.6</v>
      </c>
      <c r="J255" s="76">
        <v>102.2</v>
      </c>
      <c r="K255" s="76">
        <v>0</v>
      </c>
      <c r="L255" s="76">
        <v>0</v>
      </c>
      <c r="M255" s="76">
        <v>0</v>
      </c>
      <c r="N255" s="76">
        <v>0</v>
      </c>
      <c r="O255" s="76">
        <v>0</v>
      </c>
      <c r="P255" s="76" t="s">
        <v>108</v>
      </c>
      <c r="Q255" s="77"/>
      <c r="S255" s="463" t="s">
        <v>2363</v>
      </c>
      <c r="T255" s="8">
        <v>2.4</v>
      </c>
      <c r="U255" s="8">
        <v>2.2000000000000002</v>
      </c>
      <c r="V255" s="8">
        <v>2.6</v>
      </c>
      <c r="W255" s="8">
        <v>0</v>
      </c>
      <c r="X255" s="8">
        <v>0</v>
      </c>
      <c r="Y255" s="8">
        <v>0</v>
      </c>
    </row>
    <row r="256" spans="1:25" ht="17" x14ac:dyDescent="0.35">
      <c r="A256" s="8">
        <v>1</v>
      </c>
      <c r="B256" s="8">
        <v>2</v>
      </c>
      <c r="C256" s="74">
        <v>0</v>
      </c>
      <c r="D256" s="459" t="s">
        <v>277</v>
      </c>
      <c r="E256" s="76">
        <v>612.20000000000005</v>
      </c>
      <c r="F256" s="76">
        <v>447.2</v>
      </c>
      <c r="G256" s="76">
        <v>494.4</v>
      </c>
      <c r="H256" s="76">
        <v>409.8</v>
      </c>
      <c r="I256" s="76">
        <v>462.6</v>
      </c>
      <c r="J256" s="76">
        <v>608.20000000000005</v>
      </c>
      <c r="K256" s="76">
        <v>0</v>
      </c>
      <c r="L256" s="76">
        <v>0</v>
      </c>
      <c r="M256" s="76">
        <v>0</v>
      </c>
      <c r="N256" s="76">
        <v>0</v>
      </c>
      <c r="O256" s="76">
        <v>0</v>
      </c>
      <c r="P256" s="76" t="s">
        <v>108</v>
      </c>
      <c r="Q256" s="77"/>
      <c r="S256" s="466" t="s">
        <v>2364</v>
      </c>
      <c r="T256" s="106">
        <v>51.6</v>
      </c>
      <c r="U256" s="106">
        <v>0</v>
      </c>
      <c r="V256" s="106">
        <v>2.4</v>
      </c>
      <c r="W256" s="106">
        <v>0</v>
      </c>
      <c r="X256" s="106">
        <v>2.6</v>
      </c>
      <c r="Y256" s="156">
        <v>11.8</v>
      </c>
    </row>
    <row r="257" spans="1:25" ht="17" x14ac:dyDescent="0.35">
      <c r="A257" s="8">
        <v>1</v>
      </c>
      <c r="B257" s="8">
        <v>2</v>
      </c>
      <c r="C257" s="74">
        <v>0</v>
      </c>
      <c r="D257" s="459" t="s">
        <v>278</v>
      </c>
      <c r="E257" s="76">
        <v>698.6</v>
      </c>
      <c r="F257" s="76">
        <v>445.4</v>
      </c>
      <c r="G257" s="76">
        <v>564.20000000000005</v>
      </c>
      <c r="H257" s="76">
        <v>517.6</v>
      </c>
      <c r="I257" s="76">
        <v>576.6</v>
      </c>
      <c r="J257" s="76">
        <v>706.2</v>
      </c>
      <c r="K257" s="76">
        <v>0</v>
      </c>
      <c r="L257" s="76">
        <v>0</v>
      </c>
      <c r="M257" s="76">
        <v>0</v>
      </c>
      <c r="N257" s="76">
        <v>0</v>
      </c>
      <c r="O257" s="76">
        <v>0</v>
      </c>
      <c r="P257" s="76" t="s">
        <v>108</v>
      </c>
      <c r="Q257" s="77"/>
      <c r="S257" s="463" t="s">
        <v>2365</v>
      </c>
      <c r="T257" s="8">
        <v>8.8000000000000007</v>
      </c>
      <c r="U257" s="8">
        <v>4.4000000000000004</v>
      </c>
      <c r="V257" s="8">
        <v>3.8</v>
      </c>
      <c r="W257" s="8">
        <v>0</v>
      </c>
      <c r="X257" s="8">
        <v>0</v>
      </c>
      <c r="Y257" s="8">
        <v>0</v>
      </c>
    </row>
    <row r="258" spans="1:25" ht="17" x14ac:dyDescent="0.35">
      <c r="A258" s="8">
        <v>1</v>
      </c>
      <c r="B258" s="8">
        <v>2</v>
      </c>
      <c r="C258" s="74">
        <v>0</v>
      </c>
      <c r="D258" s="459" t="s">
        <v>311</v>
      </c>
      <c r="E258" s="76">
        <v>0</v>
      </c>
      <c r="F258" s="76">
        <v>0</v>
      </c>
      <c r="G258" s="76">
        <v>0</v>
      </c>
      <c r="H258" s="76">
        <v>0</v>
      </c>
      <c r="I258" s="76">
        <v>0</v>
      </c>
      <c r="J258" s="76">
        <v>0</v>
      </c>
      <c r="K258" s="76">
        <v>0</v>
      </c>
      <c r="L258" s="76">
        <v>0</v>
      </c>
      <c r="M258" s="76">
        <v>0</v>
      </c>
      <c r="N258" s="76">
        <v>0</v>
      </c>
      <c r="O258" s="76">
        <v>0</v>
      </c>
      <c r="P258" s="76" t="s">
        <v>108</v>
      </c>
      <c r="Q258" s="77"/>
      <c r="S258" s="463" t="s">
        <v>2366</v>
      </c>
      <c r="T258" s="8">
        <v>3.2</v>
      </c>
      <c r="U258" s="8">
        <v>2</v>
      </c>
      <c r="V258" s="8">
        <v>0</v>
      </c>
      <c r="W258" s="8">
        <v>0</v>
      </c>
      <c r="X258" s="8">
        <v>2</v>
      </c>
      <c r="Y258" s="8">
        <v>4.2</v>
      </c>
    </row>
    <row r="259" spans="1:25" ht="17" x14ac:dyDescent="0.35">
      <c r="A259" s="8">
        <v>1</v>
      </c>
      <c r="B259" s="8">
        <v>2</v>
      </c>
      <c r="C259" s="74">
        <v>0</v>
      </c>
      <c r="D259" s="459" t="s">
        <v>280</v>
      </c>
      <c r="E259" s="76">
        <v>653.79999999999995</v>
      </c>
      <c r="F259" s="76">
        <v>480</v>
      </c>
      <c r="G259" s="76">
        <v>481</v>
      </c>
      <c r="H259" s="76">
        <v>371</v>
      </c>
      <c r="I259" s="76">
        <v>532.79999999999995</v>
      </c>
      <c r="J259" s="76">
        <v>629.20000000000005</v>
      </c>
      <c r="K259" s="76">
        <v>0</v>
      </c>
      <c r="L259" s="76">
        <v>0</v>
      </c>
      <c r="M259" s="76">
        <v>0</v>
      </c>
      <c r="N259" s="76">
        <v>0</v>
      </c>
      <c r="O259" s="76">
        <v>0</v>
      </c>
      <c r="P259" s="76" t="s">
        <v>108</v>
      </c>
      <c r="Q259" s="77"/>
      <c r="S259" s="466" t="s">
        <v>2367</v>
      </c>
      <c r="T259" s="106">
        <v>5.8</v>
      </c>
      <c r="U259" s="106">
        <v>1.2</v>
      </c>
      <c r="V259" s="106">
        <v>0</v>
      </c>
      <c r="W259" s="106">
        <v>0</v>
      </c>
      <c r="X259" s="106">
        <v>0</v>
      </c>
      <c r="Y259" s="156">
        <v>2.2000000000000002</v>
      </c>
    </row>
    <row r="260" spans="1:25" ht="17" x14ac:dyDescent="0.35">
      <c r="A260" s="8">
        <v>1</v>
      </c>
      <c r="B260" s="8">
        <v>2</v>
      </c>
      <c r="C260" s="74">
        <v>0</v>
      </c>
      <c r="D260" s="459" t="s">
        <v>2216</v>
      </c>
      <c r="E260" s="76">
        <v>568.6</v>
      </c>
      <c r="F260" s="76">
        <v>461.8</v>
      </c>
      <c r="G260" s="76">
        <v>499.2</v>
      </c>
      <c r="H260" s="76">
        <v>389.2</v>
      </c>
      <c r="I260" s="76">
        <v>420.6</v>
      </c>
      <c r="J260" s="76">
        <v>606.20000000000005</v>
      </c>
      <c r="K260" s="76">
        <v>0</v>
      </c>
      <c r="L260" s="76">
        <v>0</v>
      </c>
      <c r="M260" s="76">
        <v>0</v>
      </c>
      <c r="N260" s="76">
        <v>0</v>
      </c>
      <c r="O260" s="76">
        <v>0</v>
      </c>
      <c r="P260" s="76" t="s">
        <v>108</v>
      </c>
      <c r="Q260" s="77"/>
      <c r="S260" s="463" t="s">
        <v>2368</v>
      </c>
      <c r="T260" s="8">
        <v>10</v>
      </c>
      <c r="U260" s="8">
        <v>0.6</v>
      </c>
      <c r="V260" s="8">
        <v>0</v>
      </c>
      <c r="W260" s="8">
        <v>0</v>
      </c>
      <c r="X260" s="8">
        <v>0</v>
      </c>
      <c r="Y260" s="8">
        <v>0</v>
      </c>
    </row>
    <row r="261" spans="1:25" ht="17" x14ac:dyDescent="0.35">
      <c r="A261" s="8">
        <v>1</v>
      </c>
      <c r="B261" s="8">
        <v>2</v>
      </c>
      <c r="C261" s="74">
        <v>0</v>
      </c>
      <c r="D261" s="459" t="s">
        <v>281</v>
      </c>
      <c r="E261" s="76">
        <v>632.20000000000005</v>
      </c>
      <c r="F261" s="76">
        <v>387.6</v>
      </c>
      <c r="G261" s="76">
        <v>403</v>
      </c>
      <c r="H261" s="76">
        <v>288</v>
      </c>
      <c r="I261" s="76">
        <v>467.8</v>
      </c>
      <c r="J261" s="76">
        <v>656</v>
      </c>
      <c r="K261" s="76">
        <v>0</v>
      </c>
      <c r="L261" s="76">
        <v>0</v>
      </c>
      <c r="M261" s="76">
        <v>0</v>
      </c>
      <c r="N261" s="76">
        <v>0</v>
      </c>
      <c r="O261" s="76">
        <v>0</v>
      </c>
      <c r="P261" s="76" t="s">
        <v>108</v>
      </c>
      <c r="Q261" s="77"/>
      <c r="S261" s="463" t="s">
        <v>2369</v>
      </c>
      <c r="T261" s="8">
        <v>0.8</v>
      </c>
      <c r="U261" s="8">
        <v>0</v>
      </c>
      <c r="V261" s="8">
        <v>3.8</v>
      </c>
      <c r="W261" s="8">
        <v>0</v>
      </c>
      <c r="X261" s="8">
        <v>0</v>
      </c>
      <c r="Y261" s="8">
        <v>0</v>
      </c>
    </row>
    <row r="262" spans="1:25" ht="17" x14ac:dyDescent="0.35">
      <c r="A262" s="8">
        <v>1</v>
      </c>
      <c r="B262" s="8">
        <v>2</v>
      </c>
      <c r="C262" s="74">
        <v>0</v>
      </c>
      <c r="D262" s="459" t="s">
        <v>312</v>
      </c>
      <c r="E262" s="76">
        <v>0</v>
      </c>
      <c r="F262" s="76">
        <v>0</v>
      </c>
      <c r="G262" s="76">
        <v>0</v>
      </c>
      <c r="H262" s="76">
        <v>0</v>
      </c>
      <c r="I262" s="76">
        <v>0</v>
      </c>
      <c r="J262" s="76">
        <v>0</v>
      </c>
      <c r="K262" s="76">
        <v>0</v>
      </c>
      <c r="L262" s="76">
        <v>0</v>
      </c>
      <c r="M262" s="76">
        <v>0</v>
      </c>
      <c r="N262" s="76">
        <v>0</v>
      </c>
      <c r="O262" s="76">
        <v>0</v>
      </c>
      <c r="P262" s="76" t="s">
        <v>108</v>
      </c>
      <c r="Q262" s="77"/>
      <c r="S262" s="466" t="s">
        <v>2370</v>
      </c>
      <c r="T262" s="106">
        <v>1.4</v>
      </c>
      <c r="U262" s="106">
        <v>1.8</v>
      </c>
      <c r="V262" s="106">
        <v>0</v>
      </c>
      <c r="W262" s="106">
        <v>0</v>
      </c>
      <c r="X262" s="106">
        <v>1.6</v>
      </c>
      <c r="Y262" s="156">
        <v>2.8</v>
      </c>
    </row>
    <row r="263" spans="1:25" ht="17" x14ac:dyDescent="0.35">
      <c r="A263" s="8">
        <v>1</v>
      </c>
      <c r="B263" s="8">
        <v>1</v>
      </c>
      <c r="C263" s="74">
        <v>0</v>
      </c>
      <c r="D263" s="459" t="s">
        <v>313</v>
      </c>
      <c r="E263" s="76">
        <v>2.9</v>
      </c>
      <c r="F263" s="76">
        <v>0</v>
      </c>
      <c r="G263" s="76">
        <v>0</v>
      </c>
      <c r="H263" s="76">
        <v>0</v>
      </c>
      <c r="I263" s="76">
        <v>0</v>
      </c>
      <c r="J263" s="76">
        <v>0</v>
      </c>
      <c r="K263" s="76">
        <v>0</v>
      </c>
      <c r="L263" s="76">
        <v>0</v>
      </c>
      <c r="M263" s="76">
        <v>0</v>
      </c>
      <c r="N263" s="76">
        <v>0</v>
      </c>
      <c r="O263" s="76">
        <v>0</v>
      </c>
      <c r="P263" s="76" t="s">
        <v>108</v>
      </c>
      <c r="Q263" s="77"/>
      <c r="S263" s="463" t="s">
        <v>330</v>
      </c>
      <c r="T263" s="8">
        <v>508.2</v>
      </c>
      <c r="U263" s="8">
        <v>336.6</v>
      </c>
      <c r="V263" s="8">
        <v>404.8</v>
      </c>
      <c r="W263" s="8">
        <v>300.2</v>
      </c>
      <c r="X263" s="8">
        <v>384.4</v>
      </c>
      <c r="Y263" s="8">
        <v>473.8</v>
      </c>
    </row>
    <row r="264" spans="1:25" ht="17" x14ac:dyDescent="0.35">
      <c r="A264" s="8">
        <v>1</v>
      </c>
      <c r="B264" s="8">
        <v>1</v>
      </c>
      <c r="C264" s="74">
        <v>0</v>
      </c>
      <c r="D264" s="459" t="s">
        <v>314</v>
      </c>
      <c r="E264" s="76">
        <v>172.2</v>
      </c>
      <c r="F264" s="76">
        <v>169.5</v>
      </c>
      <c r="G264" s="76">
        <v>191.2</v>
      </c>
      <c r="H264" s="76">
        <v>190.8</v>
      </c>
      <c r="I264" s="76">
        <v>130.69999999999999</v>
      </c>
      <c r="J264" s="76">
        <v>194.1</v>
      </c>
      <c r="K264" s="76">
        <v>0</v>
      </c>
      <c r="L264" s="76">
        <v>0</v>
      </c>
      <c r="M264" s="76">
        <v>0</v>
      </c>
      <c r="N264" s="76">
        <v>0</v>
      </c>
      <c r="O264" s="76">
        <v>0</v>
      </c>
      <c r="P264" s="76" t="s">
        <v>108</v>
      </c>
      <c r="Q264" s="77"/>
    </row>
    <row r="265" spans="1:25" ht="17" x14ac:dyDescent="0.35">
      <c r="A265" s="8">
        <v>1</v>
      </c>
      <c r="B265" s="8">
        <v>2</v>
      </c>
      <c r="C265" s="74">
        <v>0</v>
      </c>
      <c r="D265" s="459" t="s">
        <v>315</v>
      </c>
      <c r="E265" s="76">
        <v>0</v>
      </c>
      <c r="F265" s="76">
        <v>0</v>
      </c>
      <c r="G265" s="76">
        <v>0</v>
      </c>
      <c r="H265" s="76">
        <v>0</v>
      </c>
      <c r="I265" s="76">
        <v>0</v>
      </c>
      <c r="J265" s="76">
        <v>0</v>
      </c>
      <c r="K265" s="76">
        <v>0</v>
      </c>
      <c r="L265" s="76">
        <v>0</v>
      </c>
      <c r="M265" s="76">
        <v>0</v>
      </c>
      <c r="N265" s="76">
        <v>0</v>
      </c>
      <c r="O265" s="76">
        <v>0</v>
      </c>
      <c r="P265" s="76" t="s">
        <v>108</v>
      </c>
      <c r="Q265" s="77"/>
    </row>
    <row r="266" spans="1:25" ht="17" x14ac:dyDescent="0.35">
      <c r="A266" s="8">
        <v>1</v>
      </c>
      <c r="B266" s="8">
        <v>2</v>
      </c>
      <c r="C266" s="74">
        <v>0</v>
      </c>
      <c r="D266" s="459" t="s">
        <v>282</v>
      </c>
      <c r="E266" s="76">
        <v>548.20000000000005</v>
      </c>
      <c r="F266" s="76">
        <v>307.60000000000002</v>
      </c>
      <c r="G266" s="76">
        <v>359.2</v>
      </c>
      <c r="H266" s="76">
        <v>235.8</v>
      </c>
      <c r="I266" s="76">
        <v>314.60000000000002</v>
      </c>
      <c r="J266" s="76">
        <v>448.4</v>
      </c>
      <c r="K266" s="76">
        <v>0</v>
      </c>
      <c r="L266" s="76">
        <v>0</v>
      </c>
      <c r="M266" s="76">
        <v>0</v>
      </c>
      <c r="N266" s="76">
        <v>0</v>
      </c>
      <c r="O266" s="76">
        <v>0</v>
      </c>
      <c r="P266" s="76" t="s">
        <v>108</v>
      </c>
      <c r="Q266" s="77"/>
    </row>
    <row r="267" spans="1:25" ht="17" x14ac:dyDescent="0.35">
      <c r="A267" s="8">
        <v>1</v>
      </c>
      <c r="B267" s="8">
        <v>2</v>
      </c>
      <c r="C267" s="74">
        <v>0</v>
      </c>
      <c r="D267" s="459" t="s">
        <v>283</v>
      </c>
      <c r="E267" s="76">
        <v>627.20000000000005</v>
      </c>
      <c r="F267" s="76">
        <v>351.2</v>
      </c>
      <c r="G267" s="76">
        <v>451.4</v>
      </c>
      <c r="H267" s="76">
        <v>322</v>
      </c>
      <c r="I267" s="76">
        <v>294.60000000000002</v>
      </c>
      <c r="J267" s="76">
        <v>397.4</v>
      </c>
      <c r="K267" s="76">
        <v>0</v>
      </c>
      <c r="L267" s="76">
        <v>0</v>
      </c>
      <c r="M267" s="76">
        <v>0</v>
      </c>
      <c r="N267" s="76">
        <v>0</v>
      </c>
      <c r="O267" s="76">
        <v>0</v>
      </c>
      <c r="P267" s="76" t="s">
        <v>276</v>
      </c>
      <c r="Q267" s="77"/>
    </row>
    <row r="268" spans="1:25" ht="17" x14ac:dyDescent="0.35">
      <c r="A268" s="8">
        <v>1</v>
      </c>
      <c r="B268" s="8">
        <v>2</v>
      </c>
      <c r="C268" s="74">
        <v>0</v>
      </c>
      <c r="D268" s="459" t="s">
        <v>284</v>
      </c>
      <c r="E268" s="76">
        <v>332.6</v>
      </c>
      <c r="F268" s="76">
        <v>179.2</v>
      </c>
      <c r="G268" s="76">
        <v>185.4</v>
      </c>
      <c r="H268" s="76">
        <v>105</v>
      </c>
      <c r="I268" s="76">
        <v>194.4</v>
      </c>
      <c r="J268" s="76">
        <v>242.2</v>
      </c>
      <c r="K268" s="76">
        <v>0</v>
      </c>
      <c r="L268" s="76">
        <v>0</v>
      </c>
      <c r="M268" s="76">
        <v>0</v>
      </c>
      <c r="N268" s="76">
        <v>0</v>
      </c>
      <c r="O268" s="76">
        <v>0</v>
      </c>
      <c r="P268" s="76" t="s">
        <v>108</v>
      </c>
      <c r="Q268" s="77"/>
    </row>
    <row r="269" spans="1:25" ht="17" x14ac:dyDescent="0.35">
      <c r="A269" s="8">
        <v>1</v>
      </c>
      <c r="B269" s="8">
        <v>2</v>
      </c>
      <c r="C269" s="74">
        <v>0</v>
      </c>
      <c r="D269" s="459" t="s">
        <v>286</v>
      </c>
      <c r="E269" s="76">
        <v>260.2</v>
      </c>
      <c r="F269" s="76">
        <v>185.6</v>
      </c>
      <c r="G269" s="76">
        <v>207.4</v>
      </c>
      <c r="H269" s="76">
        <v>85.6</v>
      </c>
      <c r="I269" s="76">
        <v>199.8</v>
      </c>
      <c r="J269" s="76">
        <v>258</v>
      </c>
      <c r="K269" s="76">
        <v>0</v>
      </c>
      <c r="L269" s="76">
        <v>0</v>
      </c>
      <c r="M269" s="76">
        <v>0</v>
      </c>
      <c r="N269" s="76">
        <v>0</v>
      </c>
      <c r="O269" s="76">
        <v>0</v>
      </c>
      <c r="P269" s="76" t="s">
        <v>108</v>
      </c>
      <c r="Q269" s="77"/>
    </row>
    <row r="270" spans="1:25" ht="17" x14ac:dyDescent="0.35">
      <c r="A270" s="8">
        <v>1</v>
      </c>
      <c r="B270" s="8">
        <v>2</v>
      </c>
      <c r="C270" s="74">
        <v>0</v>
      </c>
      <c r="D270" s="459" t="s">
        <v>316</v>
      </c>
      <c r="E270" s="76">
        <v>0</v>
      </c>
      <c r="F270" s="76">
        <v>0</v>
      </c>
      <c r="G270" s="76">
        <v>0</v>
      </c>
      <c r="H270" s="76">
        <v>0</v>
      </c>
      <c r="I270" s="76">
        <v>0</v>
      </c>
      <c r="J270" s="76">
        <v>0</v>
      </c>
      <c r="K270" s="76">
        <v>0</v>
      </c>
      <c r="L270" s="76">
        <v>0</v>
      </c>
      <c r="M270" s="76">
        <v>0</v>
      </c>
      <c r="N270" s="76">
        <v>0</v>
      </c>
      <c r="O270" s="76">
        <v>0</v>
      </c>
      <c r="P270" s="76" t="s">
        <v>108</v>
      </c>
      <c r="Q270" s="77"/>
    </row>
    <row r="271" spans="1:25" ht="17" x14ac:dyDescent="0.35">
      <c r="A271" s="8">
        <v>1</v>
      </c>
      <c r="B271" s="8">
        <v>1</v>
      </c>
      <c r="C271" s="74">
        <v>0</v>
      </c>
      <c r="D271" s="459" t="s">
        <v>317</v>
      </c>
      <c r="E271" s="76">
        <v>2</v>
      </c>
      <c r="F271" s="76">
        <v>0.3</v>
      </c>
      <c r="G271" s="76">
        <v>0</v>
      </c>
      <c r="H271" s="76">
        <v>0</v>
      </c>
      <c r="I271" s="76">
        <v>0</v>
      </c>
      <c r="J271" s="76">
        <v>0</v>
      </c>
      <c r="K271" s="76">
        <v>0</v>
      </c>
      <c r="L271" s="76">
        <v>0</v>
      </c>
      <c r="M271" s="76">
        <v>0</v>
      </c>
      <c r="N271" s="76">
        <v>0</v>
      </c>
      <c r="O271" s="76">
        <v>0</v>
      </c>
      <c r="P271" s="76" t="s">
        <v>108</v>
      </c>
      <c r="Q271" s="77"/>
    </row>
    <row r="272" spans="1:25" ht="17" x14ac:dyDescent="0.35">
      <c r="A272" s="8">
        <v>1</v>
      </c>
      <c r="B272" s="8">
        <v>2</v>
      </c>
      <c r="C272" s="74">
        <v>0</v>
      </c>
      <c r="D272" s="459" t="s">
        <v>200</v>
      </c>
      <c r="E272" s="76">
        <v>1672.8</v>
      </c>
      <c r="F272" s="76">
        <v>1848.8</v>
      </c>
      <c r="G272" s="76">
        <v>1927.8</v>
      </c>
      <c r="H272" s="76">
        <v>1986.6</v>
      </c>
      <c r="I272" s="76">
        <v>1355.8</v>
      </c>
      <c r="J272" s="76">
        <v>1829.8</v>
      </c>
      <c r="K272" s="76">
        <v>0</v>
      </c>
      <c r="L272" s="76">
        <v>0</v>
      </c>
      <c r="M272" s="76">
        <v>0</v>
      </c>
      <c r="N272" s="76">
        <v>0</v>
      </c>
      <c r="O272" s="76">
        <v>0</v>
      </c>
      <c r="P272" s="76" t="s">
        <v>108</v>
      </c>
      <c r="Q272" s="77"/>
    </row>
    <row r="273" spans="1:17" ht="17" x14ac:dyDescent="0.35">
      <c r="A273" s="8">
        <v>1</v>
      </c>
      <c r="B273" s="8">
        <v>2</v>
      </c>
      <c r="C273" s="74">
        <v>0</v>
      </c>
      <c r="D273" s="459" t="s">
        <v>318</v>
      </c>
      <c r="E273" s="76">
        <v>0</v>
      </c>
      <c r="F273" s="76">
        <v>0</v>
      </c>
      <c r="G273" s="76">
        <v>0</v>
      </c>
      <c r="H273" s="76">
        <v>0</v>
      </c>
      <c r="I273" s="76">
        <v>0</v>
      </c>
      <c r="J273" s="76">
        <v>0</v>
      </c>
      <c r="K273" s="76">
        <v>0</v>
      </c>
      <c r="L273" s="76">
        <v>0</v>
      </c>
      <c r="M273" s="76">
        <v>0</v>
      </c>
      <c r="N273" s="76">
        <v>0</v>
      </c>
      <c r="O273" s="76">
        <v>0</v>
      </c>
      <c r="P273" s="76" t="s">
        <v>108</v>
      </c>
      <c r="Q273" s="77"/>
    </row>
    <row r="274" spans="1:17" ht="17" x14ac:dyDescent="0.35">
      <c r="A274" s="8">
        <v>1</v>
      </c>
      <c r="B274" s="8">
        <v>2</v>
      </c>
      <c r="C274" s="74">
        <v>0</v>
      </c>
      <c r="D274" s="459" t="s">
        <v>288</v>
      </c>
      <c r="E274" s="76">
        <v>348.2</v>
      </c>
      <c r="F274" s="76">
        <v>201.4</v>
      </c>
      <c r="G274" s="76">
        <v>175.2</v>
      </c>
      <c r="H274" s="76">
        <v>98.4</v>
      </c>
      <c r="I274" s="76">
        <v>217</v>
      </c>
      <c r="J274" s="76">
        <v>298</v>
      </c>
      <c r="K274" s="76">
        <v>0</v>
      </c>
      <c r="L274" s="76">
        <v>0</v>
      </c>
      <c r="M274" s="76">
        <v>0</v>
      </c>
      <c r="N274" s="76">
        <v>0</v>
      </c>
      <c r="O274" s="76">
        <v>0</v>
      </c>
      <c r="P274" s="76" t="s">
        <v>108</v>
      </c>
      <c r="Q274" s="77"/>
    </row>
    <row r="275" spans="1:17" ht="17" x14ac:dyDescent="0.35">
      <c r="A275" s="8">
        <v>1</v>
      </c>
      <c r="B275" s="8">
        <v>2</v>
      </c>
      <c r="C275" s="74">
        <v>0</v>
      </c>
      <c r="D275" s="459" t="s">
        <v>290</v>
      </c>
      <c r="E275" s="76">
        <v>134</v>
      </c>
      <c r="F275" s="76">
        <v>61.6</v>
      </c>
      <c r="G275" s="76">
        <v>12.8</v>
      </c>
      <c r="H275" s="76">
        <v>5.2</v>
      </c>
      <c r="I275" s="76">
        <v>34</v>
      </c>
      <c r="J275" s="76">
        <v>38.4</v>
      </c>
      <c r="K275" s="76">
        <v>0</v>
      </c>
      <c r="L275" s="76">
        <v>0</v>
      </c>
      <c r="M275" s="76">
        <v>0</v>
      </c>
      <c r="N275" s="76">
        <v>0</v>
      </c>
      <c r="O275" s="76">
        <v>0</v>
      </c>
      <c r="P275" s="76" t="s">
        <v>160</v>
      </c>
      <c r="Q275" s="77"/>
    </row>
    <row r="276" spans="1:17" ht="17" x14ac:dyDescent="0.35">
      <c r="A276" s="8">
        <v>1</v>
      </c>
      <c r="B276" s="8">
        <v>2</v>
      </c>
      <c r="C276" s="74">
        <v>0</v>
      </c>
      <c r="D276" s="459" t="s">
        <v>292</v>
      </c>
      <c r="E276" s="76">
        <v>102</v>
      </c>
      <c r="F276" s="76">
        <v>75.599999999999994</v>
      </c>
      <c r="G276" s="76">
        <v>32.4</v>
      </c>
      <c r="H276" s="76">
        <v>0</v>
      </c>
      <c r="I276" s="76">
        <v>12</v>
      </c>
      <c r="J276" s="76">
        <v>45.4</v>
      </c>
      <c r="K276" s="76">
        <v>0</v>
      </c>
      <c r="L276" s="76">
        <v>0</v>
      </c>
      <c r="M276" s="76">
        <v>0</v>
      </c>
      <c r="N276" s="76">
        <v>0</v>
      </c>
      <c r="O276" s="76">
        <v>0</v>
      </c>
      <c r="P276" s="76" t="s">
        <v>243</v>
      </c>
      <c r="Q276" s="77"/>
    </row>
    <row r="277" spans="1:17" ht="17" x14ac:dyDescent="0.35">
      <c r="A277" s="8">
        <v>1</v>
      </c>
      <c r="B277" s="8">
        <v>2</v>
      </c>
      <c r="C277" s="74">
        <v>0</v>
      </c>
      <c r="D277" s="459" t="s">
        <v>293</v>
      </c>
      <c r="E277" s="76">
        <v>88</v>
      </c>
      <c r="F277" s="76">
        <v>54</v>
      </c>
      <c r="G277" s="76">
        <v>13.8</v>
      </c>
      <c r="H277" s="76">
        <v>9.1999999999999993</v>
      </c>
      <c r="I277" s="76">
        <v>34.200000000000003</v>
      </c>
      <c r="J277" s="76">
        <v>46.8</v>
      </c>
      <c r="K277" s="76">
        <v>0</v>
      </c>
      <c r="L277" s="76">
        <v>0</v>
      </c>
      <c r="M277" s="76">
        <v>0</v>
      </c>
      <c r="N277" s="76">
        <v>0</v>
      </c>
      <c r="O277" s="76">
        <v>0</v>
      </c>
      <c r="P277" s="76" t="s">
        <v>160</v>
      </c>
      <c r="Q277" s="77"/>
    </row>
    <row r="278" spans="1:17" ht="17" x14ac:dyDescent="0.35">
      <c r="A278" s="8">
        <v>1</v>
      </c>
      <c r="B278" s="8">
        <v>2</v>
      </c>
      <c r="C278" s="74">
        <v>0</v>
      </c>
      <c r="D278" s="459" t="s">
        <v>320</v>
      </c>
      <c r="E278" s="76">
        <v>0</v>
      </c>
      <c r="F278" s="76">
        <v>0</v>
      </c>
      <c r="G278" s="76">
        <v>0</v>
      </c>
      <c r="H278" s="76">
        <v>0</v>
      </c>
      <c r="I278" s="76">
        <v>0</v>
      </c>
      <c r="J278" s="76">
        <v>0</v>
      </c>
      <c r="K278" s="76">
        <v>0</v>
      </c>
      <c r="L278" s="76">
        <v>0</v>
      </c>
      <c r="M278" s="76">
        <v>0</v>
      </c>
      <c r="N278" s="76">
        <v>0</v>
      </c>
      <c r="O278" s="76">
        <v>0</v>
      </c>
      <c r="P278" s="76" t="s">
        <v>108</v>
      </c>
      <c r="Q278" s="77"/>
    </row>
    <row r="279" spans="1:17" ht="17" x14ac:dyDescent="0.35">
      <c r="A279" s="8">
        <v>1</v>
      </c>
      <c r="B279" s="8">
        <v>1</v>
      </c>
      <c r="C279" s="74">
        <v>0</v>
      </c>
      <c r="D279" s="459" t="s">
        <v>321</v>
      </c>
      <c r="E279" s="76">
        <v>2.1</v>
      </c>
      <c r="F279" s="76">
        <v>0.6</v>
      </c>
      <c r="G279" s="76">
        <v>0</v>
      </c>
      <c r="H279" s="76">
        <v>0</v>
      </c>
      <c r="I279" s="76">
        <v>0.6</v>
      </c>
      <c r="J279" s="76">
        <v>0.6</v>
      </c>
      <c r="K279" s="76">
        <v>0</v>
      </c>
      <c r="L279" s="76">
        <v>0</v>
      </c>
      <c r="M279" s="76">
        <v>0</v>
      </c>
      <c r="N279" s="76">
        <v>0</v>
      </c>
      <c r="O279" s="76">
        <v>0</v>
      </c>
      <c r="P279" s="76" t="s">
        <v>108</v>
      </c>
      <c r="Q279" s="77"/>
    </row>
    <row r="280" spans="1:17" ht="17" x14ac:dyDescent="0.35">
      <c r="A280" s="8">
        <v>1</v>
      </c>
      <c r="B280" s="8">
        <v>2</v>
      </c>
      <c r="C280" s="74">
        <v>0</v>
      </c>
      <c r="D280" s="459" t="s">
        <v>200</v>
      </c>
      <c r="E280" s="76">
        <v>1522.6</v>
      </c>
      <c r="F280" s="76">
        <v>1757</v>
      </c>
      <c r="G280" s="76">
        <v>1850.2</v>
      </c>
      <c r="H280" s="76">
        <v>1934.4</v>
      </c>
      <c r="I280" s="76">
        <v>1285.2</v>
      </c>
      <c r="J280" s="76">
        <v>1709.8</v>
      </c>
      <c r="K280" s="76">
        <v>0</v>
      </c>
      <c r="L280" s="76">
        <v>0</v>
      </c>
      <c r="M280" s="76">
        <v>0</v>
      </c>
      <c r="N280" s="76">
        <v>0</v>
      </c>
      <c r="O280" s="76">
        <v>0</v>
      </c>
      <c r="P280" s="76" t="s">
        <v>108</v>
      </c>
      <c r="Q280" s="77"/>
    </row>
    <row r="281" spans="1:17" ht="17" x14ac:dyDescent="0.35">
      <c r="A281" s="8">
        <v>1</v>
      </c>
      <c r="B281" s="8">
        <v>2</v>
      </c>
      <c r="C281" s="74">
        <v>0</v>
      </c>
      <c r="D281" s="459" t="s">
        <v>322</v>
      </c>
      <c r="E281" s="76">
        <v>0</v>
      </c>
      <c r="F281" s="76">
        <v>0</v>
      </c>
      <c r="G281" s="76">
        <v>0</v>
      </c>
      <c r="H281" s="76">
        <v>0</v>
      </c>
      <c r="I281" s="76">
        <v>0</v>
      </c>
      <c r="J281" s="76">
        <v>0</v>
      </c>
      <c r="K281" s="76">
        <v>0</v>
      </c>
      <c r="L281" s="76">
        <v>0</v>
      </c>
      <c r="M281" s="76">
        <v>0</v>
      </c>
      <c r="N281" s="76">
        <v>0</v>
      </c>
      <c r="O281" s="76">
        <v>0</v>
      </c>
      <c r="P281" s="76" t="s">
        <v>108</v>
      </c>
      <c r="Q281" s="77"/>
    </row>
    <row r="282" spans="1:17" ht="17" x14ac:dyDescent="0.35">
      <c r="A282" s="8">
        <v>1</v>
      </c>
      <c r="B282" s="8">
        <v>2</v>
      </c>
      <c r="C282" s="74">
        <v>0</v>
      </c>
      <c r="D282" s="459" t="s">
        <v>294</v>
      </c>
      <c r="E282" s="76">
        <v>11.4</v>
      </c>
      <c r="F282" s="76">
        <v>9.6</v>
      </c>
      <c r="G282" s="76">
        <v>0</v>
      </c>
      <c r="H282" s="76">
        <v>0</v>
      </c>
      <c r="I282" s="76">
        <v>0</v>
      </c>
      <c r="J282" s="76">
        <v>0</v>
      </c>
      <c r="K282" s="76">
        <v>0</v>
      </c>
      <c r="L282" s="76">
        <v>0</v>
      </c>
      <c r="M282" s="76">
        <v>0</v>
      </c>
      <c r="N282" s="76">
        <v>0</v>
      </c>
      <c r="O282" s="76">
        <v>0</v>
      </c>
      <c r="P282" s="76" t="s">
        <v>160</v>
      </c>
      <c r="Q282" s="77"/>
    </row>
    <row r="283" spans="1:17" ht="17" x14ac:dyDescent="0.35">
      <c r="A283" s="8">
        <v>1</v>
      </c>
      <c r="B283" s="8">
        <v>2</v>
      </c>
      <c r="C283" s="74">
        <v>0</v>
      </c>
      <c r="D283" s="459" t="s">
        <v>295</v>
      </c>
      <c r="E283" s="76">
        <v>14</v>
      </c>
      <c r="F283" s="76">
        <v>9.1999999999999993</v>
      </c>
      <c r="G283" s="76">
        <v>0</v>
      </c>
      <c r="H283" s="76">
        <v>0</v>
      </c>
      <c r="I283" s="76">
        <v>0</v>
      </c>
      <c r="J283" s="76">
        <v>0</v>
      </c>
      <c r="K283" s="76">
        <v>0</v>
      </c>
      <c r="L283" s="76">
        <v>0</v>
      </c>
      <c r="M283" s="76">
        <v>0</v>
      </c>
      <c r="N283" s="76">
        <v>0</v>
      </c>
      <c r="O283" s="76">
        <v>0</v>
      </c>
      <c r="P283" s="76" t="s">
        <v>160</v>
      </c>
      <c r="Q283" s="77"/>
    </row>
    <row r="284" spans="1:17" ht="17" x14ac:dyDescent="0.35">
      <c r="A284" s="8">
        <v>1</v>
      </c>
      <c r="B284" s="8">
        <v>2</v>
      </c>
      <c r="C284" s="74">
        <v>0</v>
      </c>
      <c r="D284" s="459" t="s">
        <v>320</v>
      </c>
      <c r="E284" s="76">
        <v>0</v>
      </c>
      <c r="F284" s="76">
        <v>0</v>
      </c>
      <c r="G284" s="76">
        <v>0</v>
      </c>
      <c r="H284" s="76">
        <v>0</v>
      </c>
      <c r="I284" s="76">
        <v>0</v>
      </c>
      <c r="J284" s="76">
        <v>0</v>
      </c>
      <c r="K284" s="76">
        <v>0</v>
      </c>
      <c r="L284" s="76">
        <v>0</v>
      </c>
      <c r="M284" s="76">
        <v>0</v>
      </c>
      <c r="N284" s="76">
        <v>0</v>
      </c>
      <c r="O284" s="76">
        <v>0</v>
      </c>
      <c r="P284" s="76" t="s">
        <v>108</v>
      </c>
      <c r="Q284" s="77"/>
    </row>
    <row r="285" spans="1:17" ht="17" x14ac:dyDescent="0.35">
      <c r="A285" s="8">
        <v>1</v>
      </c>
      <c r="B285" s="8">
        <v>1</v>
      </c>
      <c r="C285" s="74">
        <v>0</v>
      </c>
      <c r="D285" s="459" t="s">
        <v>323</v>
      </c>
      <c r="E285" s="76">
        <v>7.2</v>
      </c>
      <c r="F285" s="76">
        <v>0</v>
      </c>
      <c r="G285" s="76">
        <v>68.900000000000006</v>
      </c>
      <c r="H285" s="76">
        <v>11</v>
      </c>
      <c r="I285" s="76">
        <v>0</v>
      </c>
      <c r="J285" s="76">
        <v>0</v>
      </c>
      <c r="K285" s="76">
        <v>0</v>
      </c>
      <c r="L285" s="76">
        <v>0</v>
      </c>
      <c r="M285" s="76">
        <v>0</v>
      </c>
      <c r="N285" s="76">
        <v>0</v>
      </c>
      <c r="O285" s="76">
        <v>0</v>
      </c>
      <c r="P285" s="76" t="s">
        <v>180</v>
      </c>
      <c r="Q285" s="77"/>
    </row>
    <row r="286" spans="1:17" ht="17" x14ac:dyDescent="0.35">
      <c r="A286" s="8">
        <v>1</v>
      </c>
      <c r="B286" s="8">
        <v>1</v>
      </c>
      <c r="C286" s="74">
        <v>0</v>
      </c>
      <c r="D286" s="459" t="s">
        <v>324</v>
      </c>
      <c r="E286" s="76">
        <v>222.6</v>
      </c>
      <c r="F286" s="76">
        <v>183.4</v>
      </c>
      <c r="G286" s="76">
        <v>532.5</v>
      </c>
      <c r="H286" s="76">
        <v>263.7</v>
      </c>
      <c r="I286" s="76">
        <v>132.19999999999999</v>
      </c>
      <c r="J286" s="76">
        <v>142</v>
      </c>
      <c r="K286" s="76">
        <v>0</v>
      </c>
      <c r="L286" s="76">
        <v>0</v>
      </c>
      <c r="M286" s="76">
        <v>0</v>
      </c>
      <c r="N286" s="76">
        <v>0</v>
      </c>
      <c r="O286" s="76">
        <v>0</v>
      </c>
      <c r="P286" s="76" t="s">
        <v>194</v>
      </c>
      <c r="Q286" s="77"/>
    </row>
    <row r="287" spans="1:17" ht="17" x14ac:dyDescent="0.35">
      <c r="A287" s="8">
        <v>1</v>
      </c>
      <c r="B287" s="8">
        <v>2</v>
      </c>
      <c r="C287" s="74">
        <v>0</v>
      </c>
      <c r="D287" s="459" t="s">
        <v>325</v>
      </c>
      <c r="E287" s="76">
        <v>0</v>
      </c>
      <c r="F287" s="76">
        <v>0</v>
      </c>
      <c r="G287" s="76">
        <v>0</v>
      </c>
      <c r="H287" s="76">
        <v>0</v>
      </c>
      <c r="I287" s="76">
        <v>0</v>
      </c>
      <c r="J287" s="76">
        <v>0</v>
      </c>
      <c r="K287" s="76">
        <v>0</v>
      </c>
      <c r="L287" s="76">
        <v>0</v>
      </c>
      <c r="M287" s="76">
        <v>0</v>
      </c>
      <c r="N287" s="76">
        <v>0</v>
      </c>
      <c r="O287" s="76">
        <v>0</v>
      </c>
      <c r="P287" s="76" t="s">
        <v>108</v>
      </c>
      <c r="Q287" s="77"/>
    </row>
    <row r="288" spans="1:17" ht="17" x14ac:dyDescent="0.35">
      <c r="A288" s="8">
        <v>1</v>
      </c>
      <c r="B288" s="8">
        <v>1</v>
      </c>
      <c r="C288" s="74">
        <v>0</v>
      </c>
      <c r="D288" s="459" t="s">
        <v>321</v>
      </c>
      <c r="E288" s="76">
        <v>1.3</v>
      </c>
      <c r="F288" s="76">
        <v>0</v>
      </c>
      <c r="G288" s="76">
        <v>0</v>
      </c>
      <c r="H288" s="76">
        <v>0</v>
      </c>
      <c r="I288" s="76">
        <v>0.7</v>
      </c>
      <c r="J288" s="76">
        <v>0.7</v>
      </c>
      <c r="K288" s="76">
        <v>0</v>
      </c>
      <c r="L288" s="76">
        <v>0</v>
      </c>
      <c r="M288" s="76">
        <v>0</v>
      </c>
      <c r="N288" s="76">
        <v>0</v>
      </c>
      <c r="O288" s="76">
        <v>0</v>
      </c>
      <c r="P288" s="76" t="s">
        <v>108</v>
      </c>
      <c r="Q288" s="77"/>
    </row>
    <row r="289" spans="1:17" ht="17" x14ac:dyDescent="0.35">
      <c r="A289" s="159"/>
      <c r="B289" s="159"/>
      <c r="C289" s="159"/>
      <c r="D289" s="4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77"/>
    </row>
    <row r="290" spans="1:17" ht="17" x14ac:dyDescent="0.35">
      <c r="A290" s="74">
        <v>1</v>
      </c>
      <c r="B290" s="74">
        <v>1</v>
      </c>
      <c r="C290" s="74">
        <v>0</v>
      </c>
      <c r="D290" s="459" t="s">
        <v>173</v>
      </c>
      <c r="E290" s="76">
        <v>0</v>
      </c>
      <c r="F290" s="76">
        <v>0.6</v>
      </c>
      <c r="G290" s="76">
        <v>0</v>
      </c>
      <c r="H290" s="76">
        <v>0</v>
      </c>
      <c r="I290" s="76">
        <v>1.1000000000000001</v>
      </c>
      <c r="J290" s="76">
        <v>2.5</v>
      </c>
      <c r="K290" s="76">
        <v>0</v>
      </c>
      <c r="L290" s="76">
        <v>0</v>
      </c>
      <c r="M290" s="76">
        <v>0</v>
      </c>
      <c r="N290" s="76">
        <v>0</v>
      </c>
      <c r="O290" s="76">
        <v>0</v>
      </c>
      <c r="P290" s="76"/>
      <c r="Q290" s="77"/>
    </row>
    <row r="291" spans="1:17" ht="17" x14ac:dyDescent="0.35">
      <c r="A291" s="74">
        <v>0</v>
      </c>
      <c r="B291" s="74">
        <v>0</v>
      </c>
      <c r="C291" s="74">
        <v>0</v>
      </c>
      <c r="D291" s="459" t="s">
        <v>175</v>
      </c>
      <c r="E291" s="76" t="e">
        <v>#DIV/0!</v>
      </c>
      <c r="F291" s="76" t="e">
        <v>#DIV/0!</v>
      </c>
      <c r="G291" s="76" t="e">
        <v>#DIV/0!</v>
      </c>
      <c r="H291" s="76" t="e">
        <v>#DIV/0!</v>
      </c>
      <c r="I291" s="76" t="e">
        <v>#DIV/0!</v>
      </c>
      <c r="J291" s="76" t="e">
        <v>#DIV/0!</v>
      </c>
      <c r="K291" s="76" t="e">
        <v>#DIV/0!</v>
      </c>
      <c r="L291" s="76" t="e">
        <v>#DIV/0!</v>
      </c>
      <c r="M291" s="76" t="e">
        <v>#DIV/0!</v>
      </c>
      <c r="N291" s="76" t="e">
        <v>#DIV/0!</v>
      </c>
      <c r="O291" s="76" t="e">
        <v>#DIV/0!</v>
      </c>
      <c r="P291" s="76"/>
      <c r="Q291" s="115" t="s">
        <v>331</v>
      </c>
    </row>
    <row r="292" spans="1:17" ht="17" x14ac:dyDescent="0.35">
      <c r="A292" s="74">
        <v>1</v>
      </c>
      <c r="B292" s="74">
        <v>2</v>
      </c>
      <c r="C292" s="74">
        <v>0</v>
      </c>
      <c r="D292" s="459" t="s">
        <v>177</v>
      </c>
      <c r="E292" s="76">
        <v>0</v>
      </c>
      <c r="F292" s="76">
        <v>0</v>
      </c>
      <c r="G292" s="76">
        <v>0</v>
      </c>
      <c r="H292" s="76">
        <v>0</v>
      </c>
      <c r="I292" s="76">
        <v>0</v>
      </c>
      <c r="J292" s="76">
        <v>0</v>
      </c>
      <c r="K292" s="76">
        <v>0</v>
      </c>
      <c r="L292" s="76">
        <v>0</v>
      </c>
      <c r="M292" s="76">
        <v>0</v>
      </c>
      <c r="N292" s="76">
        <v>0</v>
      </c>
      <c r="O292" s="76">
        <v>0</v>
      </c>
      <c r="P292" s="76"/>
      <c r="Q292" s="77"/>
    </row>
    <row r="293" spans="1:17" ht="17" x14ac:dyDescent="0.35">
      <c r="A293" s="74">
        <v>1</v>
      </c>
      <c r="B293" s="74">
        <v>1</v>
      </c>
      <c r="C293" s="74">
        <v>0</v>
      </c>
      <c r="D293" s="459" t="s">
        <v>179</v>
      </c>
      <c r="E293" s="76">
        <v>0</v>
      </c>
      <c r="F293" s="76">
        <v>0</v>
      </c>
      <c r="G293" s="76">
        <v>0</v>
      </c>
      <c r="H293" s="76">
        <v>0</v>
      </c>
      <c r="I293" s="76">
        <v>1</v>
      </c>
      <c r="J293" s="76">
        <v>1.8</v>
      </c>
      <c r="K293" s="76">
        <v>0</v>
      </c>
      <c r="L293" s="76">
        <v>0</v>
      </c>
      <c r="M293" s="76">
        <v>0</v>
      </c>
      <c r="N293" s="76">
        <v>0</v>
      </c>
      <c r="O293" s="76">
        <v>0</v>
      </c>
      <c r="P293" s="76"/>
      <c r="Q293" s="77"/>
    </row>
    <row r="294" spans="1:17" ht="17" x14ac:dyDescent="0.35">
      <c r="A294" s="74">
        <v>1</v>
      </c>
      <c r="B294" s="74">
        <v>1</v>
      </c>
      <c r="C294" s="74">
        <v>0</v>
      </c>
      <c r="D294" s="459" t="s">
        <v>182</v>
      </c>
      <c r="E294" s="76">
        <v>180.5</v>
      </c>
      <c r="F294" s="76">
        <v>149.5</v>
      </c>
      <c r="G294" s="76">
        <v>182.8</v>
      </c>
      <c r="H294" s="76">
        <v>173.4</v>
      </c>
      <c r="I294" s="76">
        <v>136.9</v>
      </c>
      <c r="J294" s="76">
        <v>165.9</v>
      </c>
      <c r="K294" s="76">
        <v>0</v>
      </c>
      <c r="L294" s="76">
        <v>0</v>
      </c>
      <c r="M294" s="76">
        <v>0</v>
      </c>
      <c r="N294" s="76">
        <v>0</v>
      </c>
      <c r="O294" s="76">
        <v>0</v>
      </c>
      <c r="P294" s="76"/>
      <c r="Q294" s="77"/>
    </row>
    <row r="295" spans="1:17" ht="17" x14ac:dyDescent="0.35">
      <c r="A295" s="74">
        <v>1</v>
      </c>
      <c r="B295" s="74">
        <v>2</v>
      </c>
      <c r="C295" s="74">
        <v>0</v>
      </c>
      <c r="D295" s="459" t="s">
        <v>297</v>
      </c>
      <c r="E295" s="76">
        <v>32.200000000000003</v>
      </c>
      <c r="F295" s="76">
        <v>8.4</v>
      </c>
      <c r="G295" s="76">
        <v>0</v>
      </c>
      <c r="H295" s="76">
        <v>0</v>
      </c>
      <c r="I295" s="76">
        <v>2</v>
      </c>
      <c r="J295" s="76">
        <v>3.6</v>
      </c>
      <c r="K295" s="76">
        <v>0</v>
      </c>
      <c r="L295" s="76">
        <v>0</v>
      </c>
      <c r="M295" s="76">
        <v>0</v>
      </c>
      <c r="N295" s="76">
        <v>0</v>
      </c>
      <c r="O295" s="76">
        <v>0</v>
      </c>
      <c r="P295" s="76"/>
      <c r="Q295" s="77"/>
    </row>
    <row r="296" spans="1:17" ht="17" x14ac:dyDescent="0.35">
      <c r="A296" s="74">
        <v>1</v>
      </c>
      <c r="B296" s="74">
        <v>2</v>
      </c>
      <c r="C296" s="74">
        <v>0</v>
      </c>
      <c r="D296" s="459" t="s">
        <v>299</v>
      </c>
      <c r="E296" s="76">
        <v>8.8000000000000007</v>
      </c>
      <c r="F296" s="76">
        <v>12.8</v>
      </c>
      <c r="G296" s="76">
        <v>0</v>
      </c>
      <c r="H296" s="76">
        <v>0</v>
      </c>
      <c r="I296" s="76">
        <v>1.6</v>
      </c>
      <c r="J296" s="76">
        <v>3.2</v>
      </c>
      <c r="K296" s="76">
        <v>0</v>
      </c>
      <c r="L296" s="76">
        <v>0</v>
      </c>
      <c r="M296" s="76">
        <v>0</v>
      </c>
      <c r="N296" s="76">
        <v>0</v>
      </c>
      <c r="O296" s="76">
        <v>0</v>
      </c>
      <c r="P296" s="76"/>
      <c r="Q296" s="77"/>
    </row>
    <row r="297" spans="1:17" ht="17" x14ac:dyDescent="0.35">
      <c r="A297" s="74">
        <v>1</v>
      </c>
      <c r="B297" s="74">
        <v>2</v>
      </c>
      <c r="C297" s="74">
        <v>0</v>
      </c>
      <c r="D297" s="459" t="s">
        <v>188</v>
      </c>
      <c r="E297" s="76">
        <v>0</v>
      </c>
      <c r="F297" s="76">
        <v>0</v>
      </c>
      <c r="G297" s="76">
        <v>0</v>
      </c>
      <c r="H297" s="76">
        <v>0</v>
      </c>
      <c r="I297" s="76">
        <v>0</v>
      </c>
      <c r="J297" s="76">
        <v>0</v>
      </c>
      <c r="K297" s="76">
        <v>0</v>
      </c>
      <c r="L297" s="76">
        <v>0</v>
      </c>
      <c r="M297" s="76">
        <v>0</v>
      </c>
      <c r="N297" s="76">
        <v>0</v>
      </c>
      <c r="O297" s="76">
        <v>0</v>
      </c>
      <c r="P297" s="76"/>
      <c r="Q297" s="77"/>
    </row>
    <row r="298" spans="1:17" ht="17" x14ac:dyDescent="0.35">
      <c r="A298" s="74">
        <v>1</v>
      </c>
      <c r="B298" s="74">
        <v>2</v>
      </c>
      <c r="C298" s="74">
        <v>0</v>
      </c>
      <c r="D298" s="459" t="s">
        <v>300</v>
      </c>
      <c r="E298" s="76">
        <v>22.4</v>
      </c>
      <c r="F298" s="76">
        <v>1</v>
      </c>
      <c r="G298" s="76">
        <v>21.6</v>
      </c>
      <c r="H298" s="76">
        <v>0</v>
      </c>
      <c r="I298" s="76">
        <v>3.8</v>
      </c>
      <c r="J298" s="76">
        <v>14.8</v>
      </c>
      <c r="K298" s="76">
        <v>0</v>
      </c>
      <c r="L298" s="76">
        <v>0</v>
      </c>
      <c r="M298" s="76">
        <v>0</v>
      </c>
      <c r="N298" s="76">
        <v>0</v>
      </c>
      <c r="O298" s="76">
        <v>0</v>
      </c>
      <c r="P298" s="76"/>
      <c r="Q298" s="77"/>
    </row>
    <row r="299" spans="1:17" ht="17" x14ac:dyDescent="0.35">
      <c r="A299" s="74">
        <v>1</v>
      </c>
      <c r="B299" s="74">
        <v>2</v>
      </c>
      <c r="C299" s="74">
        <v>0</v>
      </c>
      <c r="D299" s="459" t="s">
        <v>302</v>
      </c>
      <c r="E299" s="76">
        <v>17</v>
      </c>
      <c r="F299" s="76">
        <v>6.2</v>
      </c>
      <c r="G299" s="76">
        <v>1</v>
      </c>
      <c r="H299" s="76">
        <v>0</v>
      </c>
      <c r="I299" s="76">
        <v>0.8</v>
      </c>
      <c r="J299" s="76">
        <v>7</v>
      </c>
      <c r="K299" s="76">
        <v>0</v>
      </c>
      <c r="L299" s="76">
        <v>0</v>
      </c>
      <c r="M299" s="76">
        <v>0</v>
      </c>
      <c r="N299" s="76">
        <v>0</v>
      </c>
      <c r="O299" s="76">
        <v>0</v>
      </c>
      <c r="P299" s="76"/>
      <c r="Q299" s="77"/>
    </row>
    <row r="300" spans="1:17" ht="17" x14ac:dyDescent="0.35">
      <c r="A300" s="74">
        <v>1</v>
      </c>
      <c r="B300" s="74">
        <v>2</v>
      </c>
      <c r="C300" s="74">
        <v>0</v>
      </c>
      <c r="D300" s="459" t="s">
        <v>303</v>
      </c>
      <c r="E300" s="76">
        <v>902.6</v>
      </c>
      <c r="F300" s="76">
        <v>554</v>
      </c>
      <c r="G300" s="76">
        <v>766.4</v>
      </c>
      <c r="H300" s="76">
        <v>665.2</v>
      </c>
      <c r="I300" s="76">
        <v>642.79999999999995</v>
      </c>
      <c r="J300" s="76">
        <v>787.8</v>
      </c>
      <c r="K300" s="76">
        <v>0</v>
      </c>
      <c r="L300" s="76">
        <v>0</v>
      </c>
      <c r="M300" s="76">
        <v>0</v>
      </c>
      <c r="N300" s="76">
        <v>0</v>
      </c>
      <c r="O300" s="76">
        <v>0</v>
      </c>
      <c r="P300" s="76"/>
      <c r="Q300" s="77"/>
    </row>
    <row r="301" spans="1:17" ht="17" x14ac:dyDescent="0.35">
      <c r="A301" s="74">
        <v>1</v>
      </c>
      <c r="B301" s="74">
        <v>2</v>
      </c>
      <c r="C301" s="74">
        <v>0</v>
      </c>
      <c r="D301" s="459" t="s">
        <v>304</v>
      </c>
      <c r="E301" s="76">
        <v>6.4</v>
      </c>
      <c r="F301" s="76">
        <v>8.1999999999999993</v>
      </c>
      <c r="G301" s="76">
        <v>0</v>
      </c>
      <c r="H301" s="76">
        <v>0</v>
      </c>
      <c r="I301" s="76">
        <v>2.8</v>
      </c>
      <c r="J301" s="76">
        <v>2.8</v>
      </c>
      <c r="K301" s="76">
        <v>0</v>
      </c>
      <c r="L301" s="76">
        <v>0</v>
      </c>
      <c r="M301" s="76">
        <v>0</v>
      </c>
      <c r="N301" s="76">
        <v>0</v>
      </c>
      <c r="O301" s="76">
        <v>0</v>
      </c>
      <c r="P301" s="76"/>
      <c r="Q301" s="77"/>
    </row>
    <row r="302" spans="1:17" ht="17" x14ac:dyDescent="0.35">
      <c r="A302" s="74">
        <v>1</v>
      </c>
      <c r="B302" s="74">
        <v>1</v>
      </c>
      <c r="C302" s="74">
        <v>0</v>
      </c>
      <c r="D302" s="459" t="s">
        <v>329</v>
      </c>
      <c r="E302" s="76">
        <v>884.9</v>
      </c>
      <c r="F302" s="76">
        <v>776.3</v>
      </c>
      <c r="G302" s="76">
        <v>2544.5</v>
      </c>
      <c r="H302" s="76">
        <v>839.5</v>
      </c>
      <c r="I302" s="76">
        <v>658.7</v>
      </c>
      <c r="J302" s="76">
        <v>809.9</v>
      </c>
      <c r="K302" s="76">
        <v>0</v>
      </c>
      <c r="L302" s="76">
        <v>0</v>
      </c>
      <c r="M302" s="76">
        <v>0</v>
      </c>
      <c r="N302" s="76">
        <v>0</v>
      </c>
      <c r="O302" s="76">
        <v>0</v>
      </c>
      <c r="P302" s="76"/>
      <c r="Q302" s="77"/>
    </row>
    <row r="303" spans="1:17" ht="17" x14ac:dyDescent="0.35">
      <c r="A303" s="74">
        <v>1</v>
      </c>
      <c r="B303" s="74">
        <v>2</v>
      </c>
      <c r="C303" s="74">
        <v>0</v>
      </c>
      <c r="D303" s="459" t="s">
        <v>196</v>
      </c>
      <c r="E303" s="76">
        <v>0</v>
      </c>
      <c r="F303" s="76">
        <v>0</v>
      </c>
      <c r="G303" s="76">
        <v>0</v>
      </c>
      <c r="H303" s="76">
        <v>0</v>
      </c>
      <c r="I303" s="76">
        <v>0</v>
      </c>
      <c r="J303" s="76">
        <v>0</v>
      </c>
      <c r="K303" s="76">
        <v>0</v>
      </c>
      <c r="L303" s="76">
        <v>0</v>
      </c>
      <c r="M303" s="76">
        <v>0</v>
      </c>
      <c r="N303" s="76">
        <v>0</v>
      </c>
      <c r="O303" s="76">
        <v>0</v>
      </c>
      <c r="P303" s="76"/>
      <c r="Q303" s="77"/>
    </row>
    <row r="304" spans="1:17" ht="17" x14ac:dyDescent="0.35">
      <c r="A304" s="74">
        <v>1</v>
      </c>
      <c r="B304" s="74">
        <v>1</v>
      </c>
      <c r="C304" s="74">
        <v>0</v>
      </c>
      <c r="D304" s="459" t="s">
        <v>198</v>
      </c>
      <c r="E304" s="76">
        <v>0</v>
      </c>
      <c r="F304" s="76">
        <v>2.2999999999999998</v>
      </c>
      <c r="G304" s="76">
        <v>0</v>
      </c>
      <c r="H304" s="76">
        <v>0</v>
      </c>
      <c r="I304" s="76">
        <v>1.9</v>
      </c>
      <c r="J304" s="76">
        <v>8.1</v>
      </c>
      <c r="K304" s="76">
        <v>0</v>
      </c>
      <c r="L304" s="76">
        <v>0</v>
      </c>
      <c r="M304" s="76">
        <v>0</v>
      </c>
      <c r="N304" s="76">
        <v>0</v>
      </c>
      <c r="O304" s="76">
        <v>0</v>
      </c>
      <c r="P304" s="76"/>
      <c r="Q304" s="77"/>
    </row>
    <row r="305" spans="1:36" ht="17" x14ac:dyDescent="0.35">
      <c r="A305" s="74">
        <v>1</v>
      </c>
      <c r="B305" s="74">
        <v>2</v>
      </c>
      <c r="C305" s="74">
        <v>0</v>
      </c>
      <c r="D305" s="459" t="s">
        <v>200</v>
      </c>
      <c r="E305" s="76">
        <v>1716.4</v>
      </c>
      <c r="F305" s="76">
        <v>1923</v>
      </c>
      <c r="G305" s="76">
        <v>1998.8</v>
      </c>
      <c r="H305" s="76">
        <v>1907.4</v>
      </c>
      <c r="I305" s="76">
        <v>1331.4</v>
      </c>
      <c r="J305" s="76">
        <v>1718.4</v>
      </c>
      <c r="K305" s="76">
        <v>0</v>
      </c>
      <c r="L305" s="76">
        <v>0</v>
      </c>
      <c r="M305" s="76">
        <v>0</v>
      </c>
      <c r="N305" s="76">
        <v>0</v>
      </c>
      <c r="O305" s="76">
        <v>0</v>
      </c>
      <c r="P305" s="76"/>
      <c r="Q305" s="77"/>
    </row>
    <row r="306" spans="1:36" ht="17" x14ac:dyDescent="0.35">
      <c r="A306" s="74">
        <v>1</v>
      </c>
      <c r="B306" s="74">
        <v>2</v>
      </c>
      <c r="C306" s="74">
        <v>0</v>
      </c>
      <c r="D306" s="459" t="s">
        <v>202</v>
      </c>
      <c r="E306" s="76">
        <v>0</v>
      </c>
      <c r="F306" s="76">
        <v>0</v>
      </c>
      <c r="G306" s="76">
        <v>0</v>
      </c>
      <c r="H306" s="76">
        <v>0</v>
      </c>
      <c r="I306" s="76">
        <v>0</v>
      </c>
      <c r="J306" s="76">
        <v>0</v>
      </c>
      <c r="K306" s="76">
        <v>0</v>
      </c>
      <c r="L306" s="76">
        <v>0</v>
      </c>
      <c r="M306" s="76">
        <v>0</v>
      </c>
      <c r="N306" s="76">
        <v>0</v>
      </c>
      <c r="O306" s="76">
        <v>0</v>
      </c>
      <c r="P306" s="76"/>
      <c r="Q306" s="77"/>
    </row>
    <row r="307" spans="1:36" ht="17" x14ac:dyDescent="0.35">
      <c r="A307" s="74">
        <v>1</v>
      </c>
      <c r="B307" s="74">
        <v>2</v>
      </c>
      <c r="C307" s="74">
        <v>0</v>
      </c>
      <c r="D307" s="459" t="s">
        <v>305</v>
      </c>
      <c r="E307" s="76">
        <v>5.6</v>
      </c>
      <c r="F307" s="76">
        <v>8.8000000000000007</v>
      </c>
      <c r="G307" s="76">
        <v>0</v>
      </c>
      <c r="H307" s="76">
        <v>0</v>
      </c>
      <c r="I307" s="76">
        <v>3.2</v>
      </c>
      <c r="J307" s="76">
        <v>3.2</v>
      </c>
      <c r="K307" s="76">
        <v>0</v>
      </c>
      <c r="L307" s="76">
        <v>0</v>
      </c>
      <c r="M307" s="76">
        <v>0</v>
      </c>
      <c r="N307" s="76">
        <v>0</v>
      </c>
      <c r="O307" s="76">
        <v>0</v>
      </c>
      <c r="P307" s="76"/>
      <c r="Q307" s="77"/>
    </row>
    <row r="308" spans="1:36" ht="17" x14ac:dyDescent="0.35">
      <c r="A308" s="159">
        <v>0</v>
      </c>
      <c r="B308" s="159">
        <v>0</v>
      </c>
      <c r="C308" s="159">
        <v>0</v>
      </c>
      <c r="D308" s="460"/>
      <c r="E308" s="160" t="e">
        <v>#DIV/0!</v>
      </c>
      <c r="F308" s="160" t="e">
        <v>#DIV/0!</v>
      </c>
      <c r="G308" s="160" t="e">
        <v>#DIV/0!</v>
      </c>
      <c r="H308" s="160" t="e">
        <v>#DIV/0!</v>
      </c>
      <c r="I308" s="160" t="e">
        <v>#DIV/0!</v>
      </c>
      <c r="J308" s="160" t="e">
        <v>#DIV/0!</v>
      </c>
      <c r="K308" s="160" t="e">
        <v>#DIV/0!</v>
      </c>
      <c r="L308" s="160" t="e">
        <v>#DIV/0!</v>
      </c>
      <c r="M308" s="160" t="e">
        <v>#DIV/0!</v>
      </c>
      <c r="N308" s="160" t="e">
        <v>#DIV/0!</v>
      </c>
      <c r="O308" s="160" t="e">
        <v>#DIV/0!</v>
      </c>
      <c r="P308" s="160"/>
      <c r="Q308" s="77"/>
    </row>
    <row r="309" spans="1:36" ht="17" x14ac:dyDescent="0.35">
      <c r="A309" s="414">
        <v>1</v>
      </c>
      <c r="B309" s="414">
        <v>2</v>
      </c>
      <c r="C309" s="74">
        <v>0</v>
      </c>
      <c r="D309" s="455" t="s">
        <v>2217</v>
      </c>
      <c r="E309" s="76">
        <v>478</v>
      </c>
      <c r="F309" s="76">
        <v>294.39999999999998</v>
      </c>
      <c r="G309" s="76">
        <v>142.19999999999999</v>
      </c>
      <c r="H309" s="76">
        <v>96.6</v>
      </c>
      <c r="I309" s="76">
        <v>146.6</v>
      </c>
      <c r="J309" s="76">
        <v>191</v>
      </c>
      <c r="K309" s="76">
        <v>0</v>
      </c>
      <c r="L309" s="76">
        <v>0</v>
      </c>
      <c r="M309" s="76">
        <v>0</v>
      </c>
      <c r="N309" s="76">
        <v>0</v>
      </c>
      <c r="O309" s="76">
        <v>0</v>
      </c>
      <c r="P309" s="76" t="s">
        <v>108</v>
      </c>
      <c r="Q309" s="77"/>
    </row>
    <row r="310" spans="1:36" ht="17" x14ac:dyDescent="0.35">
      <c r="A310" s="414">
        <v>1</v>
      </c>
      <c r="B310" s="414">
        <v>2</v>
      </c>
      <c r="C310" s="74">
        <v>0</v>
      </c>
      <c r="D310" s="455" t="s">
        <v>2218</v>
      </c>
      <c r="E310" s="76">
        <v>313</v>
      </c>
      <c r="F310" s="76">
        <v>201</v>
      </c>
      <c r="G310" s="76">
        <v>73.400000000000006</v>
      </c>
      <c r="H310" s="76">
        <v>59.2</v>
      </c>
      <c r="I310" s="76">
        <v>94</v>
      </c>
      <c r="J310" s="76">
        <v>111</v>
      </c>
      <c r="K310" s="76">
        <v>0</v>
      </c>
      <c r="L310" s="76">
        <v>0</v>
      </c>
      <c r="M310" s="76">
        <v>0</v>
      </c>
      <c r="N310" s="76">
        <v>0</v>
      </c>
      <c r="O310" s="76">
        <v>0</v>
      </c>
      <c r="P310" s="76" t="s">
        <v>108</v>
      </c>
      <c r="Q310" s="77"/>
    </row>
    <row r="311" spans="1:36" ht="17" x14ac:dyDescent="0.35">
      <c r="A311" s="414">
        <v>1</v>
      </c>
      <c r="B311" s="414">
        <v>2</v>
      </c>
      <c r="C311" s="74">
        <v>0</v>
      </c>
      <c r="D311" s="461" t="s">
        <v>2219</v>
      </c>
      <c r="E311" s="76">
        <v>261.39999999999998</v>
      </c>
      <c r="F311" s="76">
        <v>224.6</v>
      </c>
      <c r="G311" s="76">
        <v>70.599999999999994</v>
      </c>
      <c r="H311" s="76">
        <v>67.599999999999994</v>
      </c>
      <c r="I311" s="76">
        <v>89.8</v>
      </c>
      <c r="J311" s="76">
        <v>113.2</v>
      </c>
      <c r="K311" s="76">
        <v>0</v>
      </c>
      <c r="L311" s="76">
        <v>0</v>
      </c>
      <c r="M311" s="76">
        <v>0</v>
      </c>
      <c r="N311" s="76">
        <v>0</v>
      </c>
      <c r="O311" s="76">
        <v>0</v>
      </c>
      <c r="P311" s="76" t="s">
        <v>108</v>
      </c>
      <c r="R311" s="73"/>
      <c r="S311" s="451"/>
      <c r="AI311" s="8"/>
      <c r="AJ311"/>
    </row>
    <row r="312" spans="1:36" ht="17" x14ac:dyDescent="0.35">
      <c r="A312" s="414">
        <v>1</v>
      </c>
      <c r="B312" s="414">
        <v>2</v>
      </c>
      <c r="C312" s="74">
        <v>0</v>
      </c>
      <c r="D312" s="459" t="s">
        <v>208</v>
      </c>
      <c r="E312" s="76">
        <v>0</v>
      </c>
      <c r="F312" s="76">
        <v>0</v>
      </c>
      <c r="G312" s="76">
        <v>0</v>
      </c>
      <c r="H312" s="76">
        <v>0</v>
      </c>
      <c r="I312" s="76">
        <v>0</v>
      </c>
      <c r="J312" s="76">
        <v>0</v>
      </c>
      <c r="K312" s="76">
        <v>0</v>
      </c>
      <c r="L312" s="76">
        <v>0</v>
      </c>
      <c r="M312" s="76">
        <v>0</v>
      </c>
      <c r="N312" s="76">
        <v>0</v>
      </c>
      <c r="O312" s="76">
        <v>0</v>
      </c>
      <c r="P312" s="76" t="s">
        <v>108</v>
      </c>
      <c r="R312" s="73"/>
      <c r="S312" s="451"/>
      <c r="AI312" s="8"/>
      <c r="AJ312"/>
    </row>
    <row r="313" spans="1:36" ht="17" x14ac:dyDescent="0.35">
      <c r="A313" s="414">
        <v>1</v>
      </c>
      <c r="B313" s="414">
        <v>2</v>
      </c>
      <c r="C313" s="74">
        <v>0</v>
      </c>
      <c r="D313" s="455" t="s">
        <v>2220</v>
      </c>
      <c r="E313" s="76">
        <v>71.2</v>
      </c>
      <c r="F313" s="76">
        <v>66.400000000000006</v>
      </c>
      <c r="G313" s="76">
        <v>33.200000000000003</v>
      </c>
      <c r="H313" s="76">
        <v>17</v>
      </c>
      <c r="I313" s="76">
        <v>22.4</v>
      </c>
      <c r="J313" s="76">
        <v>30.6</v>
      </c>
      <c r="K313" s="76">
        <v>0</v>
      </c>
      <c r="L313" s="76">
        <v>0</v>
      </c>
      <c r="M313" s="76">
        <v>0</v>
      </c>
      <c r="N313" s="76">
        <v>0</v>
      </c>
      <c r="O313" s="76">
        <v>0</v>
      </c>
      <c r="P313" s="76" t="s">
        <v>160</v>
      </c>
      <c r="R313" s="73"/>
      <c r="S313" s="451"/>
      <c r="AI313" s="8"/>
      <c r="AJ313"/>
    </row>
    <row r="314" spans="1:36" ht="17" x14ac:dyDescent="0.35">
      <c r="A314" s="414">
        <v>1</v>
      </c>
      <c r="B314" s="414">
        <v>2</v>
      </c>
      <c r="C314" s="74">
        <v>0</v>
      </c>
      <c r="D314" s="455" t="s">
        <v>2221</v>
      </c>
      <c r="E314" s="76">
        <v>115.4</v>
      </c>
      <c r="F314" s="76">
        <v>125.6</v>
      </c>
      <c r="G314" s="76">
        <v>36</v>
      </c>
      <c r="H314" s="76">
        <v>34</v>
      </c>
      <c r="I314" s="76">
        <v>44.4</v>
      </c>
      <c r="J314" s="76">
        <v>61</v>
      </c>
      <c r="K314" s="76">
        <v>0</v>
      </c>
      <c r="L314" s="76">
        <v>0</v>
      </c>
      <c r="M314" s="76">
        <v>0</v>
      </c>
      <c r="N314" s="76">
        <v>0</v>
      </c>
      <c r="O314" s="76">
        <v>0</v>
      </c>
      <c r="P314" s="76" t="s">
        <v>108</v>
      </c>
      <c r="R314" s="73"/>
      <c r="S314" s="451"/>
      <c r="AI314" s="8"/>
      <c r="AJ314"/>
    </row>
    <row r="315" spans="1:36" ht="17" x14ac:dyDescent="0.35">
      <c r="A315" s="414">
        <v>1</v>
      </c>
      <c r="B315" s="414">
        <v>2</v>
      </c>
      <c r="C315" s="74">
        <v>0</v>
      </c>
      <c r="D315" s="461" t="s">
        <v>2222</v>
      </c>
      <c r="E315" s="76">
        <v>220</v>
      </c>
      <c r="F315" s="76">
        <v>178.6</v>
      </c>
      <c r="G315" s="76">
        <v>60.6</v>
      </c>
      <c r="H315" s="76">
        <v>36</v>
      </c>
      <c r="I315" s="76">
        <v>83.8</v>
      </c>
      <c r="J315" s="76">
        <v>103.4</v>
      </c>
      <c r="K315" s="76">
        <v>0</v>
      </c>
      <c r="L315" s="76">
        <v>0</v>
      </c>
      <c r="M315" s="76">
        <v>0</v>
      </c>
      <c r="N315" s="76">
        <v>0</v>
      </c>
      <c r="O315" s="76">
        <v>0</v>
      </c>
      <c r="P315" s="76" t="s">
        <v>108</v>
      </c>
      <c r="R315" s="73"/>
      <c r="S315" s="451"/>
      <c r="AI315" s="8"/>
      <c r="AJ315"/>
    </row>
    <row r="316" spans="1:36" ht="17" x14ac:dyDescent="0.35">
      <c r="A316" s="414">
        <v>1</v>
      </c>
      <c r="B316" s="414">
        <v>2</v>
      </c>
      <c r="C316" s="74">
        <v>0</v>
      </c>
      <c r="D316" s="459" t="s">
        <v>213</v>
      </c>
      <c r="E316" s="76">
        <v>0</v>
      </c>
      <c r="F316" s="76">
        <v>0</v>
      </c>
      <c r="G316" s="76">
        <v>0</v>
      </c>
      <c r="H316" s="76">
        <v>0</v>
      </c>
      <c r="I316" s="76">
        <v>0</v>
      </c>
      <c r="J316" s="76">
        <v>0</v>
      </c>
      <c r="K316" s="76">
        <v>0</v>
      </c>
      <c r="L316" s="76">
        <v>0</v>
      </c>
      <c r="M316" s="76">
        <v>0</v>
      </c>
      <c r="N316" s="76">
        <v>0</v>
      </c>
      <c r="O316" s="76">
        <v>0</v>
      </c>
      <c r="P316" s="76" t="s">
        <v>108</v>
      </c>
      <c r="R316" s="73"/>
      <c r="S316" s="451"/>
      <c r="AI316" s="8"/>
      <c r="AJ316"/>
    </row>
    <row r="317" spans="1:36" ht="17" x14ac:dyDescent="0.35">
      <c r="A317" s="414">
        <v>1</v>
      </c>
      <c r="B317" s="414">
        <v>2</v>
      </c>
      <c r="C317" s="74">
        <v>0</v>
      </c>
      <c r="D317" s="455" t="s">
        <v>2359</v>
      </c>
      <c r="E317" s="76">
        <v>22.4</v>
      </c>
      <c r="F317" s="76">
        <v>11.6</v>
      </c>
      <c r="G317" s="76">
        <v>2.6</v>
      </c>
      <c r="H317" s="76">
        <v>2.2000000000000002</v>
      </c>
      <c r="I317" s="76">
        <v>11.2</v>
      </c>
      <c r="J317" s="76">
        <v>14.6</v>
      </c>
      <c r="K317" s="76">
        <v>0</v>
      </c>
      <c r="L317" s="76">
        <v>0</v>
      </c>
      <c r="M317" s="76">
        <v>0</v>
      </c>
      <c r="N317" s="76">
        <v>0</v>
      </c>
      <c r="O317" s="76">
        <v>0</v>
      </c>
      <c r="P317" s="76" t="s">
        <v>160</v>
      </c>
      <c r="R317" s="73"/>
      <c r="S317" s="451"/>
      <c r="AI317" s="8"/>
      <c r="AJ317"/>
    </row>
    <row r="318" spans="1:36" ht="17" x14ac:dyDescent="0.35">
      <c r="A318" s="414">
        <v>1</v>
      </c>
      <c r="B318" s="414">
        <v>2</v>
      </c>
      <c r="C318" s="74">
        <v>0</v>
      </c>
      <c r="D318" s="455" t="s">
        <v>2360</v>
      </c>
      <c r="E318" s="76">
        <v>91</v>
      </c>
      <c r="F318" s="76">
        <v>45.6</v>
      </c>
      <c r="G318" s="76">
        <v>10.4</v>
      </c>
      <c r="H318" s="76">
        <v>2</v>
      </c>
      <c r="I318" s="76">
        <v>14.8</v>
      </c>
      <c r="J318" s="76">
        <v>14.8</v>
      </c>
      <c r="K318" s="76">
        <v>0</v>
      </c>
      <c r="L318" s="76">
        <v>0</v>
      </c>
      <c r="M318" s="76">
        <v>0</v>
      </c>
      <c r="N318" s="76">
        <v>0</v>
      </c>
      <c r="O318" s="76">
        <v>0</v>
      </c>
      <c r="P318" s="76" t="s">
        <v>160</v>
      </c>
      <c r="R318" s="73"/>
      <c r="S318" s="451"/>
      <c r="AI318" s="8"/>
      <c r="AJ318"/>
    </row>
    <row r="319" spans="1:36" ht="17" x14ac:dyDescent="0.35">
      <c r="A319" s="414">
        <v>1</v>
      </c>
      <c r="B319" s="414">
        <v>2</v>
      </c>
      <c r="C319" s="74">
        <v>0</v>
      </c>
      <c r="D319" s="461" t="s">
        <v>2361</v>
      </c>
      <c r="E319" s="76">
        <v>13.4</v>
      </c>
      <c r="F319" s="76">
        <v>11.4</v>
      </c>
      <c r="G319" s="76">
        <v>22.4</v>
      </c>
      <c r="H319" s="76">
        <v>25.2</v>
      </c>
      <c r="I319" s="76">
        <v>13.4</v>
      </c>
      <c r="J319" s="76">
        <v>13.4</v>
      </c>
      <c r="K319" s="76">
        <v>0</v>
      </c>
      <c r="L319" s="76">
        <v>0</v>
      </c>
      <c r="M319" s="76">
        <v>0</v>
      </c>
      <c r="N319" s="76">
        <v>0</v>
      </c>
      <c r="O319" s="76">
        <v>0</v>
      </c>
      <c r="P319" s="76" t="s">
        <v>160</v>
      </c>
      <c r="R319" s="73"/>
      <c r="S319" s="451"/>
      <c r="AI319" s="8"/>
      <c r="AJ319"/>
    </row>
    <row r="320" spans="1:36" ht="17" x14ac:dyDescent="0.35">
      <c r="A320" s="414">
        <v>1</v>
      </c>
      <c r="B320" s="414">
        <v>2</v>
      </c>
      <c r="C320" s="74">
        <v>0</v>
      </c>
      <c r="D320" s="459" t="s">
        <v>222</v>
      </c>
      <c r="E320" s="76">
        <v>0</v>
      </c>
      <c r="F320" s="76">
        <v>0</v>
      </c>
      <c r="G320" s="76">
        <v>0</v>
      </c>
      <c r="H320" s="76">
        <v>0</v>
      </c>
      <c r="I320" s="76">
        <v>0</v>
      </c>
      <c r="J320" s="76">
        <v>0</v>
      </c>
      <c r="K320" s="76">
        <v>0</v>
      </c>
      <c r="L320" s="76">
        <v>0</v>
      </c>
      <c r="M320" s="76">
        <v>0</v>
      </c>
      <c r="N320" s="76">
        <v>0</v>
      </c>
      <c r="O320" s="76">
        <v>0</v>
      </c>
      <c r="P320" s="76" t="s">
        <v>108</v>
      </c>
      <c r="R320" s="73"/>
      <c r="S320" s="451"/>
      <c r="AI320" s="8"/>
      <c r="AJ320"/>
    </row>
    <row r="321" spans="1:36" ht="17" x14ac:dyDescent="0.35">
      <c r="A321" s="414">
        <v>1</v>
      </c>
      <c r="B321" s="414">
        <v>1</v>
      </c>
      <c r="C321" s="74">
        <v>0</v>
      </c>
      <c r="D321" s="459" t="s">
        <v>224</v>
      </c>
      <c r="E321" s="76">
        <v>0</v>
      </c>
      <c r="F321" s="76">
        <v>0.5</v>
      </c>
      <c r="G321" s="76">
        <v>0</v>
      </c>
      <c r="H321" s="76">
        <v>0</v>
      </c>
      <c r="I321" s="76">
        <v>1.1000000000000001</v>
      </c>
      <c r="J321" s="76">
        <v>1.1000000000000001</v>
      </c>
      <c r="K321" s="76">
        <v>0</v>
      </c>
      <c r="L321" s="76">
        <v>0</v>
      </c>
      <c r="M321" s="76">
        <v>0</v>
      </c>
      <c r="N321" s="76">
        <v>0</v>
      </c>
      <c r="O321" s="76">
        <v>0</v>
      </c>
      <c r="P321" s="76" t="s">
        <v>108</v>
      </c>
      <c r="R321" s="73"/>
      <c r="S321" s="451"/>
      <c r="AI321" s="8"/>
      <c r="AJ321"/>
    </row>
    <row r="322" spans="1:36" ht="17" x14ac:dyDescent="0.35">
      <c r="A322" s="414">
        <v>1</v>
      </c>
      <c r="B322" s="414">
        <v>2</v>
      </c>
      <c r="C322" s="74">
        <v>0</v>
      </c>
      <c r="D322" s="459" t="s">
        <v>226</v>
      </c>
      <c r="E322" s="76">
        <v>4039.2</v>
      </c>
      <c r="F322" s="76">
        <v>3345.6</v>
      </c>
      <c r="G322" s="76">
        <v>3938</v>
      </c>
      <c r="H322" s="76">
        <v>3823.8</v>
      </c>
      <c r="I322" s="76">
        <v>2944.8</v>
      </c>
      <c r="J322" s="76">
        <v>3773</v>
      </c>
      <c r="K322" s="76">
        <v>0</v>
      </c>
      <c r="L322" s="76">
        <v>0</v>
      </c>
      <c r="M322" s="76">
        <v>0</v>
      </c>
      <c r="N322" s="76">
        <v>0</v>
      </c>
      <c r="O322" s="76">
        <v>0</v>
      </c>
      <c r="P322" s="76" t="s">
        <v>108</v>
      </c>
      <c r="R322" s="73"/>
      <c r="S322" s="451"/>
      <c r="AI322" s="8"/>
      <c r="AJ322"/>
    </row>
    <row r="323" spans="1:36" ht="17" x14ac:dyDescent="0.35">
      <c r="A323" s="414">
        <v>1</v>
      </c>
      <c r="B323" s="414">
        <v>2</v>
      </c>
      <c r="C323" s="74">
        <v>0</v>
      </c>
      <c r="D323" s="459" t="s">
        <v>228</v>
      </c>
      <c r="E323" s="76">
        <v>0</v>
      </c>
      <c r="F323" s="76">
        <v>0</v>
      </c>
      <c r="G323" s="76">
        <v>0</v>
      </c>
      <c r="H323" s="76">
        <v>0</v>
      </c>
      <c r="I323" s="76">
        <v>0</v>
      </c>
      <c r="J323" s="76">
        <v>0</v>
      </c>
      <c r="K323" s="76">
        <v>0</v>
      </c>
      <c r="L323" s="76">
        <v>0</v>
      </c>
      <c r="M323" s="76">
        <v>0</v>
      </c>
      <c r="N323" s="76">
        <v>0</v>
      </c>
      <c r="O323" s="76">
        <v>0</v>
      </c>
      <c r="P323" s="76" t="s">
        <v>108</v>
      </c>
      <c r="R323" s="73"/>
      <c r="S323" s="451"/>
      <c r="AI323" s="8"/>
      <c r="AJ323"/>
    </row>
    <row r="324" spans="1:36" ht="17" x14ac:dyDescent="0.35">
      <c r="A324" s="414">
        <v>1</v>
      </c>
      <c r="B324" s="414">
        <v>2</v>
      </c>
      <c r="C324" s="74">
        <v>0</v>
      </c>
      <c r="D324" s="455" t="s">
        <v>2362</v>
      </c>
      <c r="E324" s="76">
        <v>0</v>
      </c>
      <c r="F324" s="76">
        <v>0</v>
      </c>
      <c r="G324" s="76">
        <v>0.4</v>
      </c>
      <c r="H324" s="76">
        <v>0</v>
      </c>
      <c r="I324" s="76">
        <v>1.6</v>
      </c>
      <c r="J324" s="76">
        <v>5.6</v>
      </c>
      <c r="K324" s="76">
        <v>0</v>
      </c>
      <c r="L324" s="76">
        <v>0</v>
      </c>
      <c r="M324" s="76">
        <v>0</v>
      </c>
      <c r="N324" s="76">
        <v>0</v>
      </c>
      <c r="O324" s="76">
        <v>0</v>
      </c>
      <c r="P324" s="76" t="s">
        <v>160</v>
      </c>
      <c r="R324" s="73"/>
      <c r="S324" s="451"/>
      <c r="AI324" s="8"/>
      <c r="AJ324"/>
    </row>
    <row r="325" spans="1:36" ht="17" x14ac:dyDescent="0.35">
      <c r="A325" s="414">
        <v>1</v>
      </c>
      <c r="B325" s="414">
        <v>2</v>
      </c>
      <c r="C325" s="74">
        <v>0</v>
      </c>
      <c r="D325" s="455" t="s">
        <v>2363</v>
      </c>
      <c r="E325" s="76">
        <v>2.4</v>
      </c>
      <c r="F325" s="76">
        <v>2.2000000000000002</v>
      </c>
      <c r="G325" s="76">
        <v>2.6</v>
      </c>
      <c r="H325" s="76">
        <v>0</v>
      </c>
      <c r="I325" s="76">
        <v>0</v>
      </c>
      <c r="J325" s="76">
        <v>0</v>
      </c>
      <c r="K325" s="76">
        <v>0</v>
      </c>
      <c r="L325" s="76">
        <v>0</v>
      </c>
      <c r="M325" s="76">
        <v>0</v>
      </c>
      <c r="N325" s="76">
        <v>0</v>
      </c>
      <c r="O325" s="76">
        <v>0</v>
      </c>
      <c r="P325" s="76" t="s">
        <v>160</v>
      </c>
      <c r="R325" s="73"/>
      <c r="S325" s="451"/>
      <c r="AI325" s="8"/>
      <c r="AJ325"/>
    </row>
    <row r="326" spans="1:36" ht="17" x14ac:dyDescent="0.35">
      <c r="A326" s="414">
        <v>1</v>
      </c>
      <c r="B326" s="414">
        <v>2</v>
      </c>
      <c r="C326" s="74">
        <v>0</v>
      </c>
      <c r="D326" s="461" t="s">
        <v>2364</v>
      </c>
      <c r="E326" s="76">
        <v>51.6</v>
      </c>
      <c r="F326" s="76">
        <v>0</v>
      </c>
      <c r="G326" s="76">
        <v>2.4</v>
      </c>
      <c r="H326" s="76">
        <v>0</v>
      </c>
      <c r="I326" s="76">
        <v>2.6</v>
      </c>
      <c r="J326" s="76">
        <v>11.8</v>
      </c>
      <c r="K326" s="76">
        <v>0</v>
      </c>
      <c r="L326" s="76">
        <v>0</v>
      </c>
      <c r="M326" s="76">
        <v>0</v>
      </c>
      <c r="N326" s="76">
        <v>0</v>
      </c>
      <c r="O326" s="76">
        <v>0</v>
      </c>
      <c r="P326" s="76" t="s">
        <v>160</v>
      </c>
      <c r="R326" s="73"/>
      <c r="S326" s="451"/>
      <c r="AI326" s="8"/>
      <c r="AJ326"/>
    </row>
    <row r="327" spans="1:36" ht="17" x14ac:dyDescent="0.35">
      <c r="A327" s="414">
        <v>1</v>
      </c>
      <c r="B327" s="414">
        <v>2</v>
      </c>
      <c r="C327" s="74">
        <v>0</v>
      </c>
      <c r="D327" s="459" t="s">
        <v>234</v>
      </c>
      <c r="E327" s="76">
        <v>0</v>
      </c>
      <c r="F327" s="76">
        <v>0</v>
      </c>
      <c r="G327" s="76">
        <v>0</v>
      </c>
      <c r="H327" s="76">
        <v>0</v>
      </c>
      <c r="I327" s="76">
        <v>0</v>
      </c>
      <c r="J327" s="76">
        <v>0</v>
      </c>
      <c r="K327" s="76">
        <v>0</v>
      </c>
      <c r="L327" s="76">
        <v>0</v>
      </c>
      <c r="M327" s="76">
        <v>0</v>
      </c>
      <c r="N327" s="76">
        <v>0</v>
      </c>
      <c r="O327" s="76">
        <v>0</v>
      </c>
      <c r="P327" s="76" t="s">
        <v>108</v>
      </c>
      <c r="R327" s="73"/>
      <c r="S327" s="451"/>
      <c r="AI327" s="8"/>
      <c r="AJ327"/>
    </row>
    <row r="328" spans="1:36" ht="17" x14ac:dyDescent="0.35">
      <c r="A328" s="414">
        <v>1</v>
      </c>
      <c r="B328" s="414">
        <v>1</v>
      </c>
      <c r="C328" s="74">
        <v>0</v>
      </c>
      <c r="D328" s="459" t="s">
        <v>236</v>
      </c>
      <c r="E328" s="76">
        <v>0</v>
      </c>
      <c r="F328" s="76">
        <v>0</v>
      </c>
      <c r="G328" s="76">
        <v>0</v>
      </c>
      <c r="H328" s="76">
        <v>0</v>
      </c>
      <c r="I328" s="76">
        <v>0</v>
      </c>
      <c r="J328" s="76">
        <v>0</v>
      </c>
      <c r="K328" s="76">
        <v>0</v>
      </c>
      <c r="L328" s="76">
        <v>0</v>
      </c>
      <c r="M328" s="76">
        <v>0</v>
      </c>
      <c r="N328" s="76">
        <v>0</v>
      </c>
      <c r="O328" s="76">
        <v>0</v>
      </c>
      <c r="P328" s="76" t="s">
        <v>108</v>
      </c>
      <c r="R328" s="73"/>
      <c r="S328" s="451"/>
      <c r="AI328" s="8"/>
      <c r="AJ328"/>
    </row>
    <row r="329" spans="1:36" ht="17" x14ac:dyDescent="0.35">
      <c r="A329" s="414">
        <v>1</v>
      </c>
      <c r="B329" s="414">
        <v>1</v>
      </c>
      <c r="C329" s="74">
        <v>0</v>
      </c>
      <c r="D329" s="459" t="s">
        <v>238</v>
      </c>
      <c r="E329" s="76">
        <v>291.8</v>
      </c>
      <c r="F329" s="76">
        <v>230.3</v>
      </c>
      <c r="G329" s="76">
        <v>364.2</v>
      </c>
      <c r="H329" s="76">
        <v>260</v>
      </c>
      <c r="I329" s="76">
        <v>189.6</v>
      </c>
      <c r="J329" s="76">
        <v>235</v>
      </c>
      <c r="K329" s="76">
        <v>0</v>
      </c>
      <c r="L329" s="76">
        <v>0</v>
      </c>
      <c r="M329" s="76">
        <v>0</v>
      </c>
      <c r="N329" s="76">
        <v>0</v>
      </c>
      <c r="O329" s="76">
        <v>0</v>
      </c>
      <c r="P329" s="76" t="s">
        <v>194</v>
      </c>
      <c r="R329" s="73"/>
      <c r="S329" s="451"/>
      <c r="AI329" s="8"/>
      <c r="AJ329"/>
    </row>
    <row r="330" spans="1:36" ht="17" x14ac:dyDescent="0.35">
      <c r="A330" s="414">
        <v>1</v>
      </c>
      <c r="B330" s="414">
        <v>2</v>
      </c>
      <c r="C330" s="74">
        <v>0</v>
      </c>
      <c r="D330" s="459" t="s">
        <v>240</v>
      </c>
      <c r="E330" s="76">
        <v>0</v>
      </c>
      <c r="F330" s="76">
        <v>0</v>
      </c>
      <c r="G330" s="76">
        <v>0</v>
      </c>
      <c r="H330" s="76">
        <v>0</v>
      </c>
      <c r="I330" s="76">
        <v>0</v>
      </c>
      <c r="J330" s="76">
        <v>0</v>
      </c>
      <c r="K330" s="76">
        <v>0</v>
      </c>
      <c r="L330" s="76">
        <v>0</v>
      </c>
      <c r="M330" s="76">
        <v>0</v>
      </c>
      <c r="N330" s="76">
        <v>0</v>
      </c>
      <c r="O330" s="76">
        <v>0</v>
      </c>
      <c r="P330" s="76" t="s">
        <v>108</v>
      </c>
      <c r="R330" s="73"/>
      <c r="S330" s="451"/>
      <c r="AI330" s="8"/>
      <c r="AJ330"/>
    </row>
    <row r="331" spans="1:36" ht="17" x14ac:dyDescent="0.35">
      <c r="A331" s="414">
        <v>1</v>
      </c>
      <c r="B331" s="414">
        <v>2</v>
      </c>
      <c r="C331" s="74">
        <v>0</v>
      </c>
      <c r="D331" s="455" t="s">
        <v>2365</v>
      </c>
      <c r="E331" s="76">
        <v>8.8000000000000007</v>
      </c>
      <c r="F331" s="76">
        <v>4.4000000000000004</v>
      </c>
      <c r="G331" s="76">
        <v>3.8</v>
      </c>
      <c r="H331" s="76">
        <v>0</v>
      </c>
      <c r="I331" s="76">
        <v>0</v>
      </c>
      <c r="J331" s="76">
        <v>0</v>
      </c>
      <c r="K331" s="76">
        <v>0</v>
      </c>
      <c r="L331" s="76">
        <v>0</v>
      </c>
      <c r="M331" s="76">
        <v>0</v>
      </c>
      <c r="N331" s="76">
        <v>0</v>
      </c>
      <c r="O331" s="76">
        <v>0</v>
      </c>
      <c r="P331" s="76" t="s">
        <v>160</v>
      </c>
      <c r="R331" s="73"/>
      <c r="S331" s="451"/>
      <c r="AI331" s="8"/>
      <c r="AJ331"/>
    </row>
    <row r="332" spans="1:36" ht="17" x14ac:dyDescent="0.35">
      <c r="A332" s="414">
        <v>1</v>
      </c>
      <c r="B332" s="414">
        <v>2</v>
      </c>
      <c r="C332" s="74">
        <v>0</v>
      </c>
      <c r="D332" s="455" t="s">
        <v>2366</v>
      </c>
      <c r="E332" s="76">
        <v>3.2</v>
      </c>
      <c r="F332" s="76">
        <v>2</v>
      </c>
      <c r="G332" s="76">
        <v>0</v>
      </c>
      <c r="H332" s="76">
        <v>0</v>
      </c>
      <c r="I332" s="76">
        <v>2</v>
      </c>
      <c r="J332" s="76">
        <v>4.2</v>
      </c>
      <c r="K332" s="76">
        <v>0</v>
      </c>
      <c r="L332" s="76">
        <v>0</v>
      </c>
      <c r="M332" s="76">
        <v>0</v>
      </c>
      <c r="N332" s="76">
        <v>0</v>
      </c>
      <c r="O332" s="76">
        <v>0</v>
      </c>
      <c r="P332" s="76" t="s">
        <v>160</v>
      </c>
      <c r="R332" s="73"/>
      <c r="S332" s="451"/>
      <c r="AI332" s="8"/>
      <c r="AJ332"/>
    </row>
    <row r="333" spans="1:36" ht="17" x14ac:dyDescent="0.35">
      <c r="A333" s="414">
        <v>1</v>
      </c>
      <c r="B333" s="414">
        <v>2</v>
      </c>
      <c r="C333" s="74">
        <v>0</v>
      </c>
      <c r="D333" s="461" t="s">
        <v>2367</v>
      </c>
      <c r="E333" s="76">
        <v>5.8</v>
      </c>
      <c r="F333" s="76">
        <v>1.2</v>
      </c>
      <c r="G333" s="76">
        <v>0</v>
      </c>
      <c r="H333" s="76">
        <v>0</v>
      </c>
      <c r="I333" s="76">
        <v>0</v>
      </c>
      <c r="J333" s="76">
        <v>2.2000000000000002</v>
      </c>
      <c r="K333" s="76">
        <v>0</v>
      </c>
      <c r="L333" s="76">
        <v>0</v>
      </c>
      <c r="M333" s="76">
        <v>0</v>
      </c>
      <c r="N333" s="76">
        <v>0</v>
      </c>
      <c r="O333" s="76">
        <v>0</v>
      </c>
      <c r="P333" s="76" t="s">
        <v>160</v>
      </c>
      <c r="R333" s="73"/>
      <c r="S333" s="451"/>
      <c r="AI333" s="8"/>
      <c r="AJ333"/>
    </row>
    <row r="334" spans="1:36" ht="17" x14ac:dyDescent="0.35">
      <c r="A334" s="414">
        <v>1</v>
      </c>
      <c r="B334" s="414">
        <v>2</v>
      </c>
      <c r="C334" s="74">
        <v>0</v>
      </c>
      <c r="D334" s="455" t="s">
        <v>2368</v>
      </c>
      <c r="E334" s="76">
        <v>10</v>
      </c>
      <c r="F334" s="76">
        <v>0.6</v>
      </c>
      <c r="G334" s="76">
        <v>0</v>
      </c>
      <c r="H334" s="76">
        <v>0</v>
      </c>
      <c r="I334" s="76">
        <v>0</v>
      </c>
      <c r="J334" s="76">
        <v>0</v>
      </c>
      <c r="K334" s="76">
        <v>0</v>
      </c>
      <c r="L334" s="76">
        <v>0</v>
      </c>
      <c r="M334" s="76">
        <v>0</v>
      </c>
      <c r="N334" s="76">
        <v>0</v>
      </c>
      <c r="O334" s="76">
        <v>0</v>
      </c>
      <c r="P334" s="76" t="s">
        <v>160</v>
      </c>
      <c r="R334" s="73"/>
      <c r="S334" s="451"/>
      <c r="AI334" s="8"/>
      <c r="AJ334"/>
    </row>
    <row r="335" spans="1:36" ht="17" x14ac:dyDescent="0.35">
      <c r="A335" s="414">
        <v>1</v>
      </c>
      <c r="B335" s="414">
        <v>2</v>
      </c>
      <c r="C335" s="74">
        <v>0</v>
      </c>
      <c r="D335" s="455" t="s">
        <v>2369</v>
      </c>
      <c r="E335" s="76">
        <v>0.8</v>
      </c>
      <c r="F335" s="76">
        <v>0</v>
      </c>
      <c r="G335" s="76">
        <v>3.8</v>
      </c>
      <c r="H335" s="76">
        <v>0</v>
      </c>
      <c r="I335" s="76">
        <v>0</v>
      </c>
      <c r="J335" s="76">
        <v>0</v>
      </c>
      <c r="K335" s="76">
        <v>0</v>
      </c>
      <c r="L335" s="76">
        <v>0</v>
      </c>
      <c r="M335" s="76">
        <v>0</v>
      </c>
      <c r="N335" s="76">
        <v>0</v>
      </c>
      <c r="O335" s="76">
        <v>0</v>
      </c>
      <c r="P335" s="76" t="s">
        <v>160</v>
      </c>
      <c r="R335" s="73"/>
      <c r="S335" s="451"/>
      <c r="AI335" s="8"/>
      <c r="AJ335"/>
    </row>
    <row r="336" spans="1:36" ht="17" x14ac:dyDescent="0.35">
      <c r="A336" s="414">
        <v>1</v>
      </c>
      <c r="B336" s="414">
        <v>2</v>
      </c>
      <c r="C336" s="74">
        <v>0</v>
      </c>
      <c r="D336" s="459" t="s">
        <v>248</v>
      </c>
      <c r="E336" s="76">
        <v>0</v>
      </c>
      <c r="F336" s="76">
        <v>0</v>
      </c>
      <c r="G336" s="76">
        <v>0</v>
      </c>
      <c r="H336" s="76">
        <v>0</v>
      </c>
      <c r="I336" s="76">
        <v>0</v>
      </c>
      <c r="J336" s="76">
        <v>0</v>
      </c>
      <c r="K336" s="76">
        <v>0</v>
      </c>
      <c r="L336" s="76">
        <v>0</v>
      </c>
      <c r="M336" s="76">
        <v>0</v>
      </c>
      <c r="N336" s="76">
        <v>0</v>
      </c>
      <c r="O336" s="76">
        <v>0</v>
      </c>
      <c r="P336" s="76" t="s">
        <v>108</v>
      </c>
      <c r="Q336" s="77"/>
    </row>
    <row r="337" spans="1:17" ht="17" x14ac:dyDescent="0.35">
      <c r="A337" s="414">
        <v>1</v>
      </c>
      <c r="B337" s="414">
        <v>1</v>
      </c>
      <c r="C337" s="74">
        <v>0</v>
      </c>
      <c r="D337" s="459" t="s">
        <v>250</v>
      </c>
      <c r="E337" s="76">
        <v>0</v>
      </c>
      <c r="F337" s="76">
        <v>0</v>
      </c>
      <c r="G337" s="76">
        <v>0</v>
      </c>
      <c r="H337" s="76">
        <v>0</v>
      </c>
      <c r="I337" s="76">
        <v>0</v>
      </c>
      <c r="J337" s="76">
        <v>0</v>
      </c>
      <c r="K337" s="76">
        <v>0</v>
      </c>
      <c r="L337" s="76">
        <v>0</v>
      </c>
      <c r="M337" s="76">
        <v>0</v>
      </c>
      <c r="N337" s="76">
        <v>0</v>
      </c>
      <c r="O337" s="76">
        <v>0</v>
      </c>
      <c r="P337" s="76" t="s">
        <v>108</v>
      </c>
      <c r="Q337" s="77"/>
    </row>
    <row r="338" spans="1:17" ht="17" x14ac:dyDescent="0.35">
      <c r="A338" s="414">
        <v>1</v>
      </c>
      <c r="B338" s="414">
        <v>2</v>
      </c>
      <c r="C338" s="74">
        <v>0</v>
      </c>
      <c r="D338" s="459" t="s">
        <v>252</v>
      </c>
      <c r="E338" s="76">
        <v>8379.7999999999993</v>
      </c>
      <c r="F338" s="76">
        <v>7225.4</v>
      </c>
      <c r="G338" s="76">
        <v>8111.8</v>
      </c>
      <c r="H338" s="76">
        <v>7742.4</v>
      </c>
      <c r="I338" s="76">
        <v>5883.4</v>
      </c>
      <c r="J338" s="76">
        <v>7458.2</v>
      </c>
      <c r="K338" s="76">
        <v>0</v>
      </c>
      <c r="L338" s="76">
        <v>0</v>
      </c>
      <c r="M338" s="76">
        <v>0</v>
      </c>
      <c r="N338" s="76">
        <v>0</v>
      </c>
      <c r="O338" s="76">
        <v>0</v>
      </c>
      <c r="P338" s="76" t="s">
        <v>108</v>
      </c>
      <c r="Q338" s="77"/>
    </row>
    <row r="339" spans="1:17" ht="17" x14ac:dyDescent="0.35">
      <c r="A339" s="414">
        <v>1</v>
      </c>
      <c r="B339" s="414">
        <v>2</v>
      </c>
      <c r="C339" s="74">
        <v>0</v>
      </c>
      <c r="D339" s="459" t="s">
        <v>254</v>
      </c>
      <c r="E339" s="76">
        <v>0</v>
      </c>
      <c r="F339" s="76">
        <v>0</v>
      </c>
      <c r="G339" s="76">
        <v>0</v>
      </c>
      <c r="H339" s="76">
        <v>0</v>
      </c>
      <c r="I339" s="76">
        <v>0</v>
      </c>
      <c r="J339" s="76">
        <v>0</v>
      </c>
      <c r="K339" s="76">
        <v>0</v>
      </c>
      <c r="L339" s="76">
        <v>0</v>
      </c>
      <c r="M339" s="76">
        <v>0</v>
      </c>
      <c r="N339" s="76">
        <v>0</v>
      </c>
      <c r="O339" s="76">
        <v>0</v>
      </c>
      <c r="P339" s="76" t="s">
        <v>108</v>
      </c>
      <c r="Q339" s="77"/>
    </row>
    <row r="340" spans="1:17" ht="17" x14ac:dyDescent="0.35">
      <c r="A340" s="414">
        <v>1</v>
      </c>
      <c r="B340" s="414">
        <v>2</v>
      </c>
      <c r="C340" s="74">
        <v>0</v>
      </c>
      <c r="D340" s="461" t="s">
        <v>2370</v>
      </c>
      <c r="E340" s="76">
        <v>1.4</v>
      </c>
      <c r="F340" s="76">
        <v>1.8</v>
      </c>
      <c r="G340" s="76">
        <v>0</v>
      </c>
      <c r="H340" s="76">
        <v>0</v>
      </c>
      <c r="I340" s="76">
        <v>1.6</v>
      </c>
      <c r="J340" s="76">
        <v>2.8</v>
      </c>
      <c r="K340" s="76">
        <v>0</v>
      </c>
      <c r="L340" s="76">
        <v>0</v>
      </c>
      <c r="M340" s="76">
        <v>0</v>
      </c>
      <c r="N340" s="76">
        <v>0</v>
      </c>
      <c r="O340" s="76">
        <v>0</v>
      </c>
      <c r="P340" s="76" t="s">
        <v>160</v>
      </c>
      <c r="Q340" s="77"/>
    </row>
    <row r="341" spans="1:17" ht="17" x14ac:dyDescent="0.35">
      <c r="A341" s="414">
        <v>1</v>
      </c>
      <c r="B341" s="414">
        <v>2</v>
      </c>
      <c r="C341" s="74">
        <v>0</v>
      </c>
      <c r="D341" s="459" t="s">
        <v>330</v>
      </c>
      <c r="E341" s="76">
        <v>508.2</v>
      </c>
      <c r="F341" s="76">
        <v>336.6</v>
      </c>
      <c r="G341" s="76">
        <v>404.8</v>
      </c>
      <c r="H341" s="76">
        <v>300.2</v>
      </c>
      <c r="I341" s="76">
        <v>384.4</v>
      </c>
      <c r="J341" s="76">
        <v>473.8</v>
      </c>
      <c r="K341" s="76">
        <v>0</v>
      </c>
      <c r="L341" s="76">
        <v>0</v>
      </c>
      <c r="M341" s="76">
        <v>0</v>
      </c>
      <c r="N341" s="76">
        <v>0</v>
      </c>
      <c r="O341" s="76">
        <v>0</v>
      </c>
      <c r="P341" s="76" t="s">
        <v>108</v>
      </c>
      <c r="Q341" s="77"/>
    </row>
    <row r="342" spans="1:17" ht="17" x14ac:dyDescent="0.35">
      <c r="A342" s="74">
        <v>0</v>
      </c>
      <c r="B342" s="74">
        <v>0</v>
      </c>
      <c r="C342" s="74">
        <v>0</v>
      </c>
      <c r="D342" s="459"/>
      <c r="E342" s="76" t="e">
        <v>#DIV/0!</v>
      </c>
      <c r="F342" s="76" t="e">
        <v>#DIV/0!</v>
      </c>
      <c r="G342" s="76" t="e">
        <v>#DIV/0!</v>
      </c>
      <c r="H342" s="76" t="e">
        <v>#DIV/0!</v>
      </c>
      <c r="I342" s="76" t="e">
        <v>#DIV/0!</v>
      </c>
      <c r="J342" s="76" t="e">
        <v>#DIV/0!</v>
      </c>
      <c r="K342" s="76" t="e">
        <v>#DIV/0!</v>
      </c>
      <c r="L342" s="76" t="e">
        <v>#DIV/0!</v>
      </c>
      <c r="M342" s="76" t="e">
        <v>#DIV/0!</v>
      </c>
      <c r="N342" s="76" t="e">
        <v>#DIV/0!</v>
      </c>
      <c r="O342" s="76" t="e">
        <v>#DIV/0!</v>
      </c>
      <c r="P342" s="76"/>
      <c r="Q342" s="77"/>
    </row>
    <row r="343" spans="1:17" ht="17" x14ac:dyDescent="0.35">
      <c r="A343" s="74">
        <v>0</v>
      </c>
      <c r="B343" s="74">
        <v>0</v>
      </c>
      <c r="C343" s="74">
        <v>0</v>
      </c>
      <c r="D343" s="459"/>
      <c r="E343" s="76" t="e">
        <v>#DIV/0!</v>
      </c>
      <c r="F343" s="76" t="e">
        <v>#DIV/0!</v>
      </c>
      <c r="G343" s="76" t="e">
        <v>#DIV/0!</v>
      </c>
      <c r="H343" s="76" t="e">
        <v>#DIV/0!</v>
      </c>
      <c r="I343" s="76" t="e">
        <v>#DIV/0!</v>
      </c>
      <c r="J343" s="76" t="e">
        <v>#DIV/0!</v>
      </c>
      <c r="K343" s="76" t="e">
        <v>#DIV/0!</v>
      </c>
      <c r="L343" s="76" t="e">
        <v>#DIV/0!</v>
      </c>
      <c r="M343" s="76" t="e">
        <v>#DIV/0!</v>
      </c>
      <c r="N343" s="76" t="e">
        <v>#DIV/0!</v>
      </c>
      <c r="O343" s="76" t="e">
        <v>#DIV/0!</v>
      </c>
      <c r="P343" s="76"/>
      <c r="Q343" s="77"/>
    </row>
    <row r="344" spans="1:17" ht="17" x14ac:dyDescent="0.35">
      <c r="A344" s="74">
        <v>0</v>
      </c>
      <c r="B344" s="74">
        <v>0</v>
      </c>
      <c r="C344" s="74">
        <v>0</v>
      </c>
      <c r="D344" s="459"/>
      <c r="E344" s="76" t="e">
        <v>#DIV/0!</v>
      </c>
      <c r="F344" s="76" t="e">
        <v>#DIV/0!</v>
      </c>
      <c r="G344" s="76" t="e">
        <v>#DIV/0!</v>
      </c>
      <c r="H344" s="76" t="e">
        <v>#DIV/0!</v>
      </c>
      <c r="I344" s="76" t="e">
        <v>#DIV/0!</v>
      </c>
      <c r="J344" s="76" t="e">
        <v>#DIV/0!</v>
      </c>
      <c r="K344" s="76" t="e">
        <v>#DIV/0!</v>
      </c>
      <c r="L344" s="76" t="e">
        <v>#DIV/0!</v>
      </c>
      <c r="M344" s="76" t="e">
        <v>#DIV/0!</v>
      </c>
      <c r="N344" s="76" t="e">
        <v>#DIV/0!</v>
      </c>
      <c r="O344" s="76" t="e">
        <v>#DIV/0!</v>
      </c>
      <c r="P344" s="76"/>
      <c r="Q344" s="77"/>
    </row>
    <row r="345" spans="1:17" ht="17" x14ac:dyDescent="0.35">
      <c r="A345" s="74">
        <v>0</v>
      </c>
      <c r="B345" s="74">
        <v>0</v>
      </c>
      <c r="C345" s="74">
        <v>0</v>
      </c>
      <c r="D345" s="459"/>
      <c r="E345" s="76" t="e">
        <v>#DIV/0!</v>
      </c>
      <c r="F345" s="76" t="e">
        <v>#DIV/0!</v>
      </c>
      <c r="G345" s="76" t="e">
        <v>#DIV/0!</v>
      </c>
      <c r="H345" s="76" t="e">
        <v>#DIV/0!</v>
      </c>
      <c r="I345" s="76" t="e">
        <v>#DIV/0!</v>
      </c>
      <c r="J345" s="76" t="e">
        <v>#DIV/0!</v>
      </c>
      <c r="K345" s="76" t="e">
        <v>#DIV/0!</v>
      </c>
      <c r="L345" s="76" t="e">
        <v>#DIV/0!</v>
      </c>
      <c r="M345" s="76" t="e">
        <v>#DIV/0!</v>
      </c>
      <c r="N345" s="76" t="e">
        <v>#DIV/0!</v>
      </c>
      <c r="O345" s="76" t="e">
        <v>#DIV/0!</v>
      </c>
      <c r="P345" s="76"/>
      <c r="Q345" s="77"/>
    </row>
    <row r="346" spans="1:17" ht="17" x14ac:dyDescent="0.35">
      <c r="A346" s="74">
        <v>0</v>
      </c>
      <c r="B346" s="74">
        <v>0</v>
      </c>
      <c r="C346" s="74">
        <v>0</v>
      </c>
      <c r="D346" s="459"/>
      <c r="E346" s="76" t="e">
        <v>#DIV/0!</v>
      </c>
      <c r="F346" s="76" t="e">
        <v>#DIV/0!</v>
      </c>
      <c r="G346" s="76" t="e">
        <v>#DIV/0!</v>
      </c>
      <c r="H346" s="76" t="e">
        <v>#DIV/0!</v>
      </c>
      <c r="I346" s="76" t="e">
        <v>#DIV/0!</v>
      </c>
      <c r="J346" s="76" t="e">
        <v>#DIV/0!</v>
      </c>
      <c r="K346" s="76" t="e">
        <v>#DIV/0!</v>
      </c>
      <c r="L346" s="76" t="e">
        <v>#DIV/0!</v>
      </c>
      <c r="M346" s="76" t="e">
        <v>#DIV/0!</v>
      </c>
      <c r="N346" s="76" t="e">
        <v>#DIV/0!</v>
      </c>
      <c r="O346" s="76" t="e">
        <v>#DIV/0!</v>
      </c>
      <c r="P346" s="76"/>
      <c r="Q346" s="77"/>
    </row>
    <row r="347" spans="1:17" ht="17" x14ac:dyDescent="0.35">
      <c r="A347" s="74">
        <v>0</v>
      </c>
      <c r="B347" s="74">
        <v>0</v>
      </c>
      <c r="C347" s="74">
        <v>0</v>
      </c>
      <c r="D347" s="459"/>
      <c r="E347" s="76" t="e">
        <v>#DIV/0!</v>
      </c>
      <c r="F347" s="76" t="e">
        <v>#DIV/0!</v>
      </c>
      <c r="G347" s="76" t="e">
        <v>#DIV/0!</v>
      </c>
      <c r="H347" s="76" t="e">
        <v>#DIV/0!</v>
      </c>
      <c r="I347" s="76" t="e">
        <v>#DIV/0!</v>
      </c>
      <c r="J347" s="76" t="e">
        <v>#DIV/0!</v>
      </c>
      <c r="K347" s="76" t="e">
        <v>#DIV/0!</v>
      </c>
      <c r="L347" s="76" t="e">
        <v>#DIV/0!</v>
      </c>
      <c r="M347" s="76" t="e">
        <v>#DIV/0!</v>
      </c>
      <c r="N347" s="76" t="e">
        <v>#DIV/0!</v>
      </c>
      <c r="O347" s="76" t="e">
        <v>#DIV/0!</v>
      </c>
      <c r="P347" s="76"/>
      <c r="Q347" s="77"/>
    </row>
    <row r="348" spans="1:17" ht="17" x14ac:dyDescent="0.35">
      <c r="A348" s="74">
        <v>0</v>
      </c>
      <c r="B348" s="74">
        <v>0</v>
      </c>
      <c r="C348" s="74">
        <v>0</v>
      </c>
      <c r="D348" s="459"/>
      <c r="E348" s="76" t="e">
        <v>#DIV/0!</v>
      </c>
      <c r="F348" s="76" t="e">
        <v>#DIV/0!</v>
      </c>
      <c r="G348" s="76" t="e">
        <v>#DIV/0!</v>
      </c>
      <c r="H348" s="76" t="e">
        <v>#DIV/0!</v>
      </c>
      <c r="I348" s="76" t="e">
        <v>#DIV/0!</v>
      </c>
      <c r="J348" s="76" t="e">
        <v>#DIV/0!</v>
      </c>
      <c r="K348" s="76" t="e">
        <v>#DIV/0!</v>
      </c>
      <c r="L348" s="76" t="e">
        <v>#DIV/0!</v>
      </c>
      <c r="M348" s="76" t="e">
        <v>#DIV/0!</v>
      </c>
      <c r="N348" s="76" t="e">
        <v>#DIV/0!</v>
      </c>
      <c r="O348" s="76" t="e">
        <v>#DIV/0!</v>
      </c>
      <c r="P348" s="76"/>
      <c r="Q348" s="77"/>
    </row>
    <row r="349" spans="1:17" ht="17" x14ac:dyDescent="0.35">
      <c r="A349" s="74">
        <v>0</v>
      </c>
      <c r="B349" s="74">
        <v>0</v>
      </c>
      <c r="C349" s="74">
        <v>0</v>
      </c>
      <c r="D349" s="459"/>
      <c r="E349" s="76" t="e">
        <v>#DIV/0!</v>
      </c>
      <c r="F349" s="76" t="e">
        <v>#DIV/0!</v>
      </c>
      <c r="G349" s="76" t="e">
        <v>#DIV/0!</v>
      </c>
      <c r="H349" s="76" t="e">
        <v>#DIV/0!</v>
      </c>
      <c r="I349" s="76" t="e">
        <v>#DIV/0!</v>
      </c>
      <c r="J349" s="76" t="e">
        <v>#DIV/0!</v>
      </c>
      <c r="K349" s="76" t="e">
        <v>#DIV/0!</v>
      </c>
      <c r="L349" s="76" t="e">
        <v>#DIV/0!</v>
      </c>
      <c r="M349" s="76" t="e">
        <v>#DIV/0!</v>
      </c>
      <c r="N349" s="76" t="e">
        <v>#DIV/0!</v>
      </c>
      <c r="O349" s="76" t="e">
        <v>#DIV/0!</v>
      </c>
      <c r="P349" s="76"/>
      <c r="Q349" s="77"/>
    </row>
    <row r="350" spans="1:17" ht="17" x14ac:dyDescent="0.35">
      <c r="A350" s="74">
        <v>0</v>
      </c>
      <c r="B350" s="74">
        <v>0</v>
      </c>
      <c r="C350" s="74">
        <v>0</v>
      </c>
      <c r="D350" s="459"/>
      <c r="E350" s="76" t="e">
        <v>#DIV/0!</v>
      </c>
      <c r="F350" s="76" t="e">
        <v>#DIV/0!</v>
      </c>
      <c r="G350" s="76" t="e">
        <v>#DIV/0!</v>
      </c>
      <c r="H350" s="76" t="e">
        <v>#DIV/0!</v>
      </c>
      <c r="I350" s="76" t="e">
        <v>#DIV/0!</v>
      </c>
      <c r="J350" s="76" t="e">
        <v>#DIV/0!</v>
      </c>
      <c r="K350" s="76" t="e">
        <v>#DIV/0!</v>
      </c>
      <c r="L350" s="76" t="e">
        <v>#DIV/0!</v>
      </c>
      <c r="M350" s="76" t="e">
        <v>#DIV/0!</v>
      </c>
      <c r="N350" s="76" t="e">
        <v>#DIV/0!</v>
      </c>
      <c r="O350" s="76" t="e">
        <v>#DIV/0!</v>
      </c>
      <c r="P350" s="76"/>
      <c r="Q350" s="77"/>
    </row>
    <row r="351" spans="1:17" ht="17" x14ac:dyDescent="0.35">
      <c r="A351" s="74">
        <v>0</v>
      </c>
      <c r="B351" s="74">
        <v>0</v>
      </c>
      <c r="C351" s="74">
        <v>0</v>
      </c>
      <c r="D351" s="459"/>
      <c r="E351" s="76" t="e">
        <v>#DIV/0!</v>
      </c>
      <c r="F351" s="76" t="e">
        <v>#DIV/0!</v>
      </c>
      <c r="G351" s="76" t="e">
        <v>#DIV/0!</v>
      </c>
      <c r="H351" s="76" t="e">
        <v>#DIV/0!</v>
      </c>
      <c r="I351" s="76" t="e">
        <v>#DIV/0!</v>
      </c>
      <c r="J351" s="76" t="e">
        <v>#DIV/0!</v>
      </c>
      <c r="K351" s="76" t="e">
        <v>#DIV/0!</v>
      </c>
      <c r="L351" s="76" t="e">
        <v>#DIV/0!</v>
      </c>
      <c r="M351" s="76" t="e">
        <v>#DIV/0!</v>
      </c>
      <c r="N351" s="76" t="e">
        <v>#DIV/0!</v>
      </c>
      <c r="O351" s="76" t="e">
        <v>#DIV/0!</v>
      </c>
      <c r="P351" s="76"/>
      <c r="Q351" s="77"/>
    </row>
    <row r="352" spans="1:17" ht="17" x14ac:dyDescent="0.35">
      <c r="A352" s="74">
        <v>0</v>
      </c>
      <c r="B352" s="74">
        <v>0</v>
      </c>
      <c r="C352" s="74">
        <v>0</v>
      </c>
      <c r="D352" s="459"/>
      <c r="E352" s="76" t="e">
        <v>#DIV/0!</v>
      </c>
      <c r="F352" s="76" t="e">
        <v>#DIV/0!</v>
      </c>
      <c r="G352" s="76" t="e">
        <v>#DIV/0!</v>
      </c>
      <c r="H352" s="76" t="e">
        <v>#DIV/0!</v>
      </c>
      <c r="I352" s="76" t="e">
        <v>#DIV/0!</v>
      </c>
      <c r="J352" s="76" t="e">
        <v>#DIV/0!</v>
      </c>
      <c r="K352" s="76" t="e">
        <v>#DIV/0!</v>
      </c>
      <c r="L352" s="76" t="e">
        <v>#DIV/0!</v>
      </c>
      <c r="M352" s="76" t="e">
        <v>#DIV/0!</v>
      </c>
      <c r="N352" s="76" t="e">
        <v>#DIV/0!</v>
      </c>
      <c r="O352" s="76" t="e">
        <v>#DIV/0!</v>
      </c>
      <c r="P352" s="76"/>
      <c r="Q352" s="77"/>
    </row>
    <row r="353" spans="1:17" ht="17" x14ac:dyDescent="0.35">
      <c r="A353" s="74">
        <v>0</v>
      </c>
      <c r="B353" s="74">
        <v>0</v>
      </c>
      <c r="C353" s="74">
        <v>0</v>
      </c>
      <c r="D353" s="459"/>
      <c r="E353" s="76" t="e">
        <v>#DIV/0!</v>
      </c>
      <c r="F353" s="76" t="e">
        <v>#DIV/0!</v>
      </c>
      <c r="G353" s="76" t="e">
        <v>#DIV/0!</v>
      </c>
      <c r="H353" s="76" t="e">
        <v>#DIV/0!</v>
      </c>
      <c r="I353" s="76" t="e">
        <v>#DIV/0!</v>
      </c>
      <c r="J353" s="76" t="e">
        <v>#DIV/0!</v>
      </c>
      <c r="K353" s="76" t="e">
        <v>#DIV/0!</v>
      </c>
      <c r="L353" s="76" t="e">
        <v>#DIV/0!</v>
      </c>
      <c r="M353" s="76" t="e">
        <v>#DIV/0!</v>
      </c>
      <c r="N353" s="76" t="e">
        <v>#DIV/0!</v>
      </c>
      <c r="O353" s="76" t="e">
        <v>#DIV/0!</v>
      </c>
      <c r="P353" s="76"/>
      <c r="Q353" s="77"/>
    </row>
    <row r="354" spans="1:17" ht="17" x14ac:dyDescent="0.35">
      <c r="A354" s="74">
        <v>0</v>
      </c>
      <c r="B354" s="74">
        <v>0</v>
      </c>
      <c r="C354" s="74">
        <v>0</v>
      </c>
      <c r="D354" s="459"/>
      <c r="E354" s="76" t="e">
        <v>#DIV/0!</v>
      </c>
      <c r="F354" s="76" t="e">
        <v>#DIV/0!</v>
      </c>
      <c r="G354" s="76" t="e">
        <v>#DIV/0!</v>
      </c>
      <c r="H354" s="76" t="e">
        <v>#DIV/0!</v>
      </c>
      <c r="I354" s="76" t="e">
        <v>#DIV/0!</v>
      </c>
      <c r="J354" s="76" t="e">
        <v>#DIV/0!</v>
      </c>
      <c r="K354" s="76" t="e">
        <v>#DIV/0!</v>
      </c>
      <c r="L354" s="76" t="e">
        <v>#DIV/0!</v>
      </c>
      <c r="M354" s="76" t="e">
        <v>#DIV/0!</v>
      </c>
      <c r="N354" s="76" t="e">
        <v>#DIV/0!</v>
      </c>
      <c r="O354" s="76" t="e">
        <v>#DIV/0!</v>
      </c>
      <c r="P354" s="76"/>
      <c r="Q354" s="77"/>
    </row>
    <row r="355" spans="1:17" ht="17" x14ac:dyDescent="0.35">
      <c r="A355" s="74">
        <v>0</v>
      </c>
      <c r="B355" s="74">
        <v>0</v>
      </c>
      <c r="C355" s="74">
        <v>0</v>
      </c>
      <c r="D355" s="459"/>
      <c r="E355" s="76" t="e">
        <v>#DIV/0!</v>
      </c>
      <c r="F355" s="76" t="e">
        <v>#DIV/0!</v>
      </c>
      <c r="G355" s="76" t="e">
        <v>#DIV/0!</v>
      </c>
      <c r="H355" s="76" t="e">
        <v>#DIV/0!</v>
      </c>
      <c r="I355" s="76" t="e">
        <v>#DIV/0!</v>
      </c>
      <c r="J355" s="76" t="e">
        <v>#DIV/0!</v>
      </c>
      <c r="K355" s="76" t="e">
        <v>#DIV/0!</v>
      </c>
      <c r="L355" s="76" t="e">
        <v>#DIV/0!</v>
      </c>
      <c r="M355" s="76" t="e">
        <v>#DIV/0!</v>
      </c>
      <c r="N355" s="76" t="e">
        <v>#DIV/0!</v>
      </c>
      <c r="O355" s="76" t="e">
        <v>#DIV/0!</v>
      </c>
      <c r="P355" s="76"/>
      <c r="Q355" s="77"/>
    </row>
    <row r="356" spans="1:17" ht="17" x14ac:dyDescent="0.35">
      <c r="A356" s="74">
        <v>0</v>
      </c>
      <c r="B356" s="74">
        <v>0</v>
      </c>
      <c r="C356" s="74">
        <v>0</v>
      </c>
      <c r="D356" s="459"/>
      <c r="E356" s="76" t="e">
        <v>#DIV/0!</v>
      </c>
      <c r="F356" s="76" t="e">
        <v>#DIV/0!</v>
      </c>
      <c r="G356" s="76" t="e">
        <v>#DIV/0!</v>
      </c>
      <c r="H356" s="76" t="e">
        <v>#DIV/0!</v>
      </c>
      <c r="I356" s="76" t="e">
        <v>#DIV/0!</v>
      </c>
      <c r="J356" s="76" t="e">
        <v>#DIV/0!</v>
      </c>
      <c r="K356" s="76" t="e">
        <v>#DIV/0!</v>
      </c>
      <c r="L356" s="76" t="e">
        <v>#DIV/0!</v>
      </c>
      <c r="M356" s="76" t="e">
        <v>#DIV/0!</v>
      </c>
      <c r="N356" s="76" t="e">
        <v>#DIV/0!</v>
      </c>
      <c r="O356" s="76" t="e">
        <v>#DIV/0!</v>
      </c>
      <c r="P356" s="76"/>
      <c r="Q356" s="77"/>
    </row>
    <row r="357" spans="1:17" ht="17" x14ac:dyDescent="0.35">
      <c r="A357" s="74">
        <v>0</v>
      </c>
      <c r="B357" s="74">
        <v>0</v>
      </c>
      <c r="C357" s="74">
        <v>0</v>
      </c>
      <c r="D357" s="459"/>
      <c r="E357" s="76" t="e">
        <v>#DIV/0!</v>
      </c>
      <c r="F357" s="76" t="e">
        <v>#DIV/0!</v>
      </c>
      <c r="G357" s="76" t="e">
        <v>#DIV/0!</v>
      </c>
      <c r="H357" s="76" t="e">
        <v>#DIV/0!</v>
      </c>
      <c r="I357" s="76" t="e">
        <v>#DIV/0!</v>
      </c>
      <c r="J357" s="76" t="e">
        <v>#DIV/0!</v>
      </c>
      <c r="K357" s="76" t="e">
        <v>#DIV/0!</v>
      </c>
      <c r="L357" s="76" t="e">
        <v>#DIV/0!</v>
      </c>
      <c r="M357" s="76" t="e">
        <v>#DIV/0!</v>
      </c>
      <c r="N357" s="76" t="e">
        <v>#DIV/0!</v>
      </c>
      <c r="O357" s="76" t="e">
        <v>#DIV/0!</v>
      </c>
      <c r="P357" s="76"/>
      <c r="Q357" s="77"/>
    </row>
    <row r="358" spans="1:17" ht="17" x14ac:dyDescent="0.35">
      <c r="A358" s="74">
        <v>0</v>
      </c>
      <c r="B358" s="74">
        <v>0</v>
      </c>
      <c r="C358" s="74">
        <v>0</v>
      </c>
      <c r="D358" s="459"/>
      <c r="E358" s="76" t="e">
        <v>#DIV/0!</v>
      </c>
      <c r="F358" s="76" t="e">
        <v>#DIV/0!</v>
      </c>
      <c r="G358" s="76" t="e">
        <v>#DIV/0!</v>
      </c>
      <c r="H358" s="76" t="e">
        <v>#DIV/0!</v>
      </c>
      <c r="I358" s="76" t="e">
        <v>#DIV/0!</v>
      </c>
      <c r="J358" s="76" t="e">
        <v>#DIV/0!</v>
      </c>
      <c r="K358" s="76" t="e">
        <v>#DIV/0!</v>
      </c>
      <c r="L358" s="76" t="e">
        <v>#DIV/0!</v>
      </c>
      <c r="M358" s="76" t="e">
        <v>#DIV/0!</v>
      </c>
      <c r="N358" s="76" t="e">
        <v>#DIV/0!</v>
      </c>
      <c r="O358" s="76" t="e">
        <v>#DIV/0!</v>
      </c>
      <c r="P358" s="76"/>
      <c r="Q358" s="77"/>
    </row>
    <row r="359" spans="1:17" ht="17" x14ac:dyDescent="0.35">
      <c r="A359" s="74">
        <v>0</v>
      </c>
      <c r="B359" s="74">
        <v>0</v>
      </c>
      <c r="C359" s="74">
        <v>0</v>
      </c>
      <c r="D359" s="459"/>
      <c r="E359" s="76" t="e">
        <v>#DIV/0!</v>
      </c>
      <c r="F359" s="76" t="e">
        <v>#DIV/0!</v>
      </c>
      <c r="G359" s="76" t="e">
        <v>#DIV/0!</v>
      </c>
      <c r="H359" s="76" t="e">
        <v>#DIV/0!</v>
      </c>
      <c r="I359" s="76" t="e">
        <v>#DIV/0!</v>
      </c>
      <c r="J359" s="76" t="e">
        <v>#DIV/0!</v>
      </c>
      <c r="K359" s="76" t="e">
        <v>#DIV/0!</v>
      </c>
      <c r="L359" s="76" t="e">
        <v>#DIV/0!</v>
      </c>
      <c r="M359" s="76" t="e">
        <v>#DIV/0!</v>
      </c>
      <c r="N359" s="76" t="e">
        <v>#DIV/0!</v>
      </c>
      <c r="O359" s="76" t="e">
        <v>#DIV/0!</v>
      </c>
      <c r="P359" s="76"/>
      <c r="Q359" s="77"/>
    </row>
    <row r="360" spans="1:17" ht="17" x14ac:dyDescent="0.35">
      <c r="A360" s="74">
        <v>0</v>
      </c>
      <c r="B360" s="74">
        <v>0</v>
      </c>
      <c r="C360" s="74">
        <v>0</v>
      </c>
      <c r="D360" s="459"/>
      <c r="E360" s="76" t="e">
        <v>#DIV/0!</v>
      </c>
      <c r="F360" s="76" t="e">
        <v>#DIV/0!</v>
      </c>
      <c r="G360" s="76" t="e">
        <v>#DIV/0!</v>
      </c>
      <c r="H360" s="76" t="e">
        <v>#DIV/0!</v>
      </c>
      <c r="I360" s="76" t="e">
        <v>#DIV/0!</v>
      </c>
      <c r="J360" s="76" t="e">
        <v>#DIV/0!</v>
      </c>
      <c r="K360" s="76" t="e">
        <v>#DIV/0!</v>
      </c>
      <c r="L360" s="76" t="e">
        <v>#DIV/0!</v>
      </c>
      <c r="M360" s="76" t="e">
        <v>#DIV/0!</v>
      </c>
      <c r="N360" s="76" t="e">
        <v>#DIV/0!</v>
      </c>
      <c r="O360" s="76" t="e">
        <v>#DIV/0!</v>
      </c>
      <c r="P360" s="76"/>
      <c r="Q360" s="77"/>
    </row>
    <row r="361" spans="1:17" ht="17" x14ac:dyDescent="0.35">
      <c r="A361" s="74">
        <v>0</v>
      </c>
      <c r="B361" s="74">
        <v>0</v>
      </c>
      <c r="C361" s="74">
        <v>0</v>
      </c>
      <c r="D361" s="459"/>
      <c r="E361" s="76" t="e">
        <v>#DIV/0!</v>
      </c>
      <c r="F361" s="76" t="e">
        <v>#DIV/0!</v>
      </c>
      <c r="G361" s="76" t="e">
        <v>#DIV/0!</v>
      </c>
      <c r="H361" s="76" t="e">
        <v>#DIV/0!</v>
      </c>
      <c r="I361" s="76" t="e">
        <v>#DIV/0!</v>
      </c>
      <c r="J361" s="76" t="e">
        <v>#DIV/0!</v>
      </c>
      <c r="K361" s="76" t="e">
        <v>#DIV/0!</v>
      </c>
      <c r="L361" s="76" t="e">
        <v>#DIV/0!</v>
      </c>
      <c r="M361" s="76" t="e">
        <v>#DIV/0!</v>
      </c>
      <c r="N361" s="76" t="e">
        <v>#DIV/0!</v>
      </c>
      <c r="O361" s="76" t="e">
        <v>#DIV/0!</v>
      </c>
      <c r="P361" s="76"/>
      <c r="Q361" s="77"/>
    </row>
    <row r="362" spans="1:17" ht="17" x14ac:dyDescent="0.35">
      <c r="A362" s="74">
        <v>0</v>
      </c>
      <c r="B362" s="74">
        <v>0</v>
      </c>
      <c r="C362" s="74">
        <v>0</v>
      </c>
      <c r="D362" s="459"/>
      <c r="E362" s="76" t="e">
        <v>#DIV/0!</v>
      </c>
      <c r="F362" s="76" t="e">
        <v>#DIV/0!</v>
      </c>
      <c r="G362" s="76" t="e">
        <v>#DIV/0!</v>
      </c>
      <c r="H362" s="76" t="e">
        <v>#DIV/0!</v>
      </c>
      <c r="I362" s="76" t="e">
        <v>#DIV/0!</v>
      </c>
      <c r="J362" s="76" t="e">
        <v>#DIV/0!</v>
      </c>
      <c r="K362" s="76" t="e">
        <v>#DIV/0!</v>
      </c>
      <c r="L362" s="76" t="e">
        <v>#DIV/0!</v>
      </c>
      <c r="M362" s="76" t="e">
        <v>#DIV/0!</v>
      </c>
      <c r="N362" s="76" t="e">
        <v>#DIV/0!</v>
      </c>
      <c r="O362" s="76" t="e">
        <v>#DIV/0!</v>
      </c>
      <c r="P362" s="76"/>
      <c r="Q362" s="77"/>
    </row>
    <row r="363" spans="1:17" ht="17" x14ac:dyDescent="0.35">
      <c r="A363" s="74">
        <v>0</v>
      </c>
      <c r="B363" s="74">
        <v>0</v>
      </c>
      <c r="C363" s="74">
        <v>0</v>
      </c>
      <c r="D363" s="459"/>
      <c r="E363" s="76" t="e">
        <v>#DIV/0!</v>
      </c>
      <c r="F363" s="76" t="e">
        <v>#DIV/0!</v>
      </c>
      <c r="G363" s="76" t="e">
        <v>#DIV/0!</v>
      </c>
      <c r="H363" s="76" t="e">
        <v>#DIV/0!</v>
      </c>
      <c r="I363" s="76" t="e">
        <v>#DIV/0!</v>
      </c>
      <c r="J363" s="76" t="e">
        <v>#DIV/0!</v>
      </c>
      <c r="K363" s="76" t="e">
        <v>#DIV/0!</v>
      </c>
      <c r="L363" s="76" t="e">
        <v>#DIV/0!</v>
      </c>
      <c r="M363" s="76" t="e">
        <v>#DIV/0!</v>
      </c>
      <c r="N363" s="76" t="e">
        <v>#DIV/0!</v>
      </c>
      <c r="O363" s="76" t="e">
        <v>#DIV/0!</v>
      </c>
      <c r="P363" s="76"/>
      <c r="Q363" s="77"/>
    </row>
    <row r="364" spans="1:17" ht="17" x14ac:dyDescent="0.35">
      <c r="A364" s="74">
        <v>0</v>
      </c>
      <c r="B364" s="74">
        <v>0</v>
      </c>
      <c r="C364" s="74">
        <v>0</v>
      </c>
      <c r="D364" s="459"/>
      <c r="E364" s="76" t="e">
        <v>#DIV/0!</v>
      </c>
      <c r="F364" s="76" t="e">
        <v>#DIV/0!</v>
      </c>
      <c r="G364" s="76" t="e">
        <v>#DIV/0!</v>
      </c>
      <c r="H364" s="76" t="e">
        <v>#DIV/0!</v>
      </c>
      <c r="I364" s="76" t="e">
        <v>#DIV/0!</v>
      </c>
      <c r="J364" s="76" t="e">
        <v>#DIV/0!</v>
      </c>
      <c r="K364" s="76" t="e">
        <v>#DIV/0!</v>
      </c>
      <c r="L364" s="76" t="e">
        <v>#DIV/0!</v>
      </c>
      <c r="M364" s="76" t="e">
        <v>#DIV/0!</v>
      </c>
      <c r="N364" s="76" t="e">
        <v>#DIV/0!</v>
      </c>
      <c r="O364" s="76" t="e">
        <v>#DIV/0!</v>
      </c>
      <c r="P364" s="76"/>
      <c r="Q364" s="77"/>
    </row>
    <row r="365" spans="1:17" ht="17" x14ac:dyDescent="0.35">
      <c r="A365" s="74">
        <v>0</v>
      </c>
      <c r="B365" s="74">
        <v>0</v>
      </c>
      <c r="C365" s="74">
        <v>0</v>
      </c>
      <c r="D365" s="459"/>
      <c r="E365" s="76" t="e">
        <v>#DIV/0!</v>
      </c>
      <c r="F365" s="76" t="e">
        <v>#DIV/0!</v>
      </c>
      <c r="G365" s="76" t="e">
        <v>#DIV/0!</v>
      </c>
      <c r="H365" s="76" t="e">
        <v>#DIV/0!</v>
      </c>
      <c r="I365" s="76" t="e">
        <v>#DIV/0!</v>
      </c>
      <c r="J365" s="76" t="e">
        <v>#DIV/0!</v>
      </c>
      <c r="K365" s="76" t="e">
        <v>#DIV/0!</v>
      </c>
      <c r="L365" s="76" t="e">
        <v>#DIV/0!</v>
      </c>
      <c r="M365" s="76" t="e">
        <v>#DIV/0!</v>
      </c>
      <c r="N365" s="76" t="e">
        <v>#DIV/0!</v>
      </c>
      <c r="O365" s="76" t="e">
        <v>#DIV/0!</v>
      </c>
      <c r="P365" s="76"/>
      <c r="Q365" s="77"/>
    </row>
    <row r="366" spans="1:17" ht="17" x14ac:dyDescent="0.35">
      <c r="A366" s="74">
        <v>0</v>
      </c>
      <c r="B366" s="74">
        <v>0</v>
      </c>
      <c r="C366" s="74">
        <v>0</v>
      </c>
      <c r="D366" s="459"/>
      <c r="E366" s="76" t="e">
        <v>#DIV/0!</v>
      </c>
      <c r="F366" s="76" t="e">
        <v>#DIV/0!</v>
      </c>
      <c r="G366" s="76" t="e">
        <v>#DIV/0!</v>
      </c>
      <c r="H366" s="76" t="e">
        <v>#DIV/0!</v>
      </c>
      <c r="I366" s="76" t="e">
        <v>#DIV/0!</v>
      </c>
      <c r="J366" s="76" t="e">
        <v>#DIV/0!</v>
      </c>
      <c r="K366" s="76" t="e">
        <v>#DIV/0!</v>
      </c>
      <c r="L366" s="76" t="e">
        <v>#DIV/0!</v>
      </c>
      <c r="M366" s="76" t="e">
        <v>#DIV/0!</v>
      </c>
      <c r="N366" s="76" t="e">
        <v>#DIV/0!</v>
      </c>
      <c r="O366" s="76" t="e">
        <v>#DIV/0!</v>
      </c>
      <c r="P366" s="76"/>
      <c r="Q366" s="77"/>
    </row>
    <row r="367" spans="1:17" ht="17" x14ac:dyDescent="0.35">
      <c r="A367" s="74">
        <v>0</v>
      </c>
      <c r="B367" s="74">
        <v>0</v>
      </c>
      <c r="C367" s="74">
        <v>0</v>
      </c>
      <c r="D367" s="459"/>
      <c r="E367" s="76" t="e">
        <v>#DIV/0!</v>
      </c>
      <c r="F367" s="76" t="e">
        <v>#DIV/0!</v>
      </c>
      <c r="G367" s="76" t="e">
        <v>#DIV/0!</v>
      </c>
      <c r="H367" s="76" t="e">
        <v>#DIV/0!</v>
      </c>
      <c r="I367" s="76" t="e">
        <v>#DIV/0!</v>
      </c>
      <c r="J367" s="76" t="e">
        <v>#DIV/0!</v>
      </c>
      <c r="K367" s="76" t="e">
        <v>#DIV/0!</v>
      </c>
      <c r="L367" s="76" t="e">
        <v>#DIV/0!</v>
      </c>
      <c r="M367" s="76" t="e">
        <v>#DIV/0!</v>
      </c>
      <c r="N367" s="76" t="e">
        <v>#DIV/0!</v>
      </c>
      <c r="O367" s="76" t="e">
        <v>#DIV/0!</v>
      </c>
      <c r="P367" s="76"/>
      <c r="Q367" s="77"/>
    </row>
    <row r="368" spans="1:17" ht="17" x14ac:dyDescent="0.35">
      <c r="A368" s="74">
        <v>0</v>
      </c>
      <c r="B368" s="74">
        <v>0</v>
      </c>
      <c r="C368" s="74">
        <v>0</v>
      </c>
      <c r="D368" s="459"/>
      <c r="E368" s="76" t="e">
        <v>#DIV/0!</v>
      </c>
      <c r="F368" s="76" t="e">
        <v>#DIV/0!</v>
      </c>
      <c r="G368" s="76" t="e">
        <v>#DIV/0!</v>
      </c>
      <c r="H368" s="76" t="e">
        <v>#DIV/0!</v>
      </c>
      <c r="I368" s="76" t="e">
        <v>#DIV/0!</v>
      </c>
      <c r="J368" s="76" t="e">
        <v>#DIV/0!</v>
      </c>
      <c r="K368" s="76" t="e">
        <v>#DIV/0!</v>
      </c>
      <c r="L368" s="76" t="e">
        <v>#DIV/0!</v>
      </c>
      <c r="M368" s="76" t="e">
        <v>#DIV/0!</v>
      </c>
      <c r="N368" s="76" t="e">
        <v>#DIV/0!</v>
      </c>
      <c r="O368" s="76" t="e">
        <v>#DIV/0!</v>
      </c>
      <c r="P368" s="76"/>
      <c r="Q368" s="77"/>
    </row>
    <row r="369" spans="1:17" ht="17" x14ac:dyDescent="0.35">
      <c r="A369" s="74">
        <v>0</v>
      </c>
      <c r="B369" s="74">
        <v>0</v>
      </c>
      <c r="C369" s="74">
        <v>0</v>
      </c>
      <c r="D369" s="459"/>
      <c r="E369" s="76" t="e">
        <v>#DIV/0!</v>
      </c>
      <c r="F369" s="76" t="e">
        <v>#DIV/0!</v>
      </c>
      <c r="G369" s="76" t="e">
        <v>#DIV/0!</v>
      </c>
      <c r="H369" s="76" t="e">
        <v>#DIV/0!</v>
      </c>
      <c r="I369" s="76" t="e">
        <v>#DIV/0!</v>
      </c>
      <c r="J369" s="76" t="e">
        <v>#DIV/0!</v>
      </c>
      <c r="K369" s="76" t="e">
        <v>#DIV/0!</v>
      </c>
      <c r="L369" s="76" t="e">
        <v>#DIV/0!</v>
      </c>
      <c r="M369" s="76" t="e">
        <v>#DIV/0!</v>
      </c>
      <c r="N369" s="76" t="e">
        <v>#DIV/0!</v>
      </c>
      <c r="O369" s="76" t="e">
        <v>#DIV/0!</v>
      </c>
      <c r="P369" s="76"/>
      <c r="Q369" s="77"/>
    </row>
    <row r="370" spans="1:17" ht="17" x14ac:dyDescent="0.35">
      <c r="A370" s="74">
        <v>0</v>
      </c>
      <c r="B370" s="74">
        <v>0</v>
      </c>
      <c r="C370" s="74">
        <v>0</v>
      </c>
      <c r="D370" s="459"/>
      <c r="E370" s="76" t="e">
        <v>#DIV/0!</v>
      </c>
      <c r="F370" s="76" t="e">
        <v>#DIV/0!</v>
      </c>
      <c r="G370" s="76" t="e">
        <v>#DIV/0!</v>
      </c>
      <c r="H370" s="76" t="e">
        <v>#DIV/0!</v>
      </c>
      <c r="I370" s="76" t="e">
        <v>#DIV/0!</v>
      </c>
      <c r="J370" s="76" t="e">
        <v>#DIV/0!</v>
      </c>
      <c r="K370" s="76" t="e">
        <v>#DIV/0!</v>
      </c>
      <c r="L370" s="76" t="e">
        <v>#DIV/0!</v>
      </c>
      <c r="M370" s="76" t="e">
        <v>#DIV/0!</v>
      </c>
      <c r="N370" s="76" t="e">
        <v>#DIV/0!</v>
      </c>
      <c r="O370" s="76" t="e">
        <v>#DIV/0!</v>
      </c>
      <c r="P370" s="76"/>
      <c r="Q370" s="77"/>
    </row>
    <row r="371" spans="1:17" ht="17" x14ac:dyDescent="0.35">
      <c r="A371" s="74">
        <v>0</v>
      </c>
      <c r="B371" s="74">
        <v>0</v>
      </c>
      <c r="C371" s="74">
        <v>0</v>
      </c>
      <c r="D371" s="459"/>
      <c r="E371" s="76" t="e">
        <v>#DIV/0!</v>
      </c>
      <c r="F371" s="76" t="e">
        <v>#DIV/0!</v>
      </c>
      <c r="G371" s="76" t="e">
        <v>#DIV/0!</v>
      </c>
      <c r="H371" s="76" t="e">
        <v>#DIV/0!</v>
      </c>
      <c r="I371" s="76" t="e">
        <v>#DIV/0!</v>
      </c>
      <c r="J371" s="76" t="e">
        <v>#DIV/0!</v>
      </c>
      <c r="K371" s="76" t="e">
        <v>#DIV/0!</v>
      </c>
      <c r="L371" s="76" t="e">
        <v>#DIV/0!</v>
      </c>
      <c r="M371" s="76" t="e">
        <v>#DIV/0!</v>
      </c>
      <c r="N371" s="76" t="e">
        <v>#DIV/0!</v>
      </c>
      <c r="O371" s="76" t="e">
        <v>#DIV/0!</v>
      </c>
      <c r="P371" s="76"/>
      <c r="Q371" s="77"/>
    </row>
    <row r="372" spans="1:17" ht="17" x14ac:dyDescent="0.35">
      <c r="A372" s="74">
        <v>0</v>
      </c>
      <c r="B372" s="74">
        <v>0</v>
      </c>
      <c r="C372" s="74">
        <v>0</v>
      </c>
      <c r="D372" s="462"/>
      <c r="E372" s="76" t="e">
        <v>#DIV/0!</v>
      </c>
      <c r="F372" s="76" t="e">
        <v>#DIV/0!</v>
      </c>
      <c r="G372" s="76" t="e">
        <v>#DIV/0!</v>
      </c>
      <c r="H372" s="76" t="e">
        <v>#DIV/0!</v>
      </c>
      <c r="I372" s="76" t="e">
        <v>#DIV/0!</v>
      </c>
      <c r="J372" s="76" t="e">
        <v>#DIV/0!</v>
      </c>
      <c r="K372" s="76" t="e">
        <v>#DIV/0!</v>
      </c>
      <c r="L372" s="76" t="e">
        <v>#DIV/0!</v>
      </c>
      <c r="M372" s="76" t="e">
        <v>#DIV/0!</v>
      </c>
      <c r="N372" s="76" t="e">
        <v>#DIV/0!</v>
      </c>
      <c r="O372" s="76" t="e">
        <v>#DIV/0!</v>
      </c>
      <c r="P372" s="76"/>
      <c r="Q372" s="77"/>
    </row>
    <row r="373" spans="1:17" ht="17" x14ac:dyDescent="0.35">
      <c r="A373" s="74">
        <v>0</v>
      </c>
      <c r="B373" s="74">
        <v>0</v>
      </c>
      <c r="C373" s="74">
        <v>0</v>
      </c>
      <c r="D373" s="462"/>
      <c r="E373" s="76" t="e">
        <v>#DIV/0!</v>
      </c>
      <c r="F373" s="76" t="e">
        <v>#DIV/0!</v>
      </c>
      <c r="G373" s="76" t="e">
        <v>#DIV/0!</v>
      </c>
      <c r="H373" s="76" t="e">
        <v>#DIV/0!</v>
      </c>
      <c r="I373" s="76" t="e">
        <v>#DIV/0!</v>
      </c>
      <c r="J373" s="76" t="e">
        <v>#DIV/0!</v>
      </c>
      <c r="K373" s="76" t="e">
        <v>#DIV/0!</v>
      </c>
      <c r="L373" s="76" t="e">
        <v>#DIV/0!</v>
      </c>
      <c r="M373" s="76" t="e">
        <v>#DIV/0!</v>
      </c>
      <c r="N373" s="76" t="e">
        <v>#DIV/0!</v>
      </c>
      <c r="O373" s="76" t="e">
        <v>#DIV/0!</v>
      </c>
      <c r="P373" s="76"/>
      <c r="Q373" s="77"/>
    </row>
    <row r="374" spans="1:17" ht="17" x14ac:dyDescent="0.35">
      <c r="A374" s="74">
        <v>0</v>
      </c>
      <c r="B374" s="74">
        <v>0</v>
      </c>
      <c r="C374" s="74">
        <v>0</v>
      </c>
      <c r="D374" s="462">
        <v>0</v>
      </c>
      <c r="E374" s="76" t="e">
        <v>#DIV/0!</v>
      </c>
      <c r="F374" s="76" t="e">
        <v>#DIV/0!</v>
      </c>
      <c r="G374" s="76" t="e">
        <v>#DIV/0!</v>
      </c>
      <c r="H374" s="76" t="e">
        <v>#DIV/0!</v>
      </c>
      <c r="I374" s="76" t="e">
        <v>#DIV/0!</v>
      </c>
      <c r="J374" s="76" t="e">
        <v>#DIV/0!</v>
      </c>
      <c r="K374" s="76" t="e">
        <v>#DIV/0!</v>
      </c>
      <c r="L374" s="76" t="e">
        <v>#DIV/0!</v>
      </c>
      <c r="M374" s="76" t="e">
        <v>#DIV/0!</v>
      </c>
      <c r="N374" s="76" t="e">
        <v>#DIV/0!</v>
      </c>
      <c r="O374" s="76" t="e">
        <v>#DIV/0!</v>
      </c>
      <c r="P374" s="76"/>
      <c r="Q374" s="77"/>
    </row>
    <row r="375" spans="1:17" ht="17" x14ac:dyDescent="0.35">
      <c r="A375" s="74">
        <v>0</v>
      </c>
      <c r="B375" s="74">
        <v>0</v>
      </c>
      <c r="C375" s="74">
        <v>0</v>
      </c>
      <c r="D375" s="462">
        <v>0</v>
      </c>
      <c r="E375" s="76" t="e">
        <v>#DIV/0!</v>
      </c>
      <c r="F375" s="76" t="e">
        <v>#DIV/0!</v>
      </c>
      <c r="G375" s="76" t="e">
        <v>#DIV/0!</v>
      </c>
      <c r="H375" s="76" t="e">
        <v>#DIV/0!</v>
      </c>
      <c r="I375" s="76" t="e">
        <v>#DIV/0!</v>
      </c>
      <c r="J375" s="76" t="e">
        <v>#DIV/0!</v>
      </c>
      <c r="K375" s="76" t="e">
        <v>#DIV/0!</v>
      </c>
      <c r="L375" s="76" t="e">
        <v>#DIV/0!</v>
      </c>
      <c r="M375" s="76" t="e">
        <v>#DIV/0!</v>
      </c>
      <c r="N375" s="76" t="e">
        <v>#DIV/0!</v>
      </c>
      <c r="O375" s="76" t="e">
        <v>#DIV/0!</v>
      </c>
      <c r="P375" s="76"/>
      <c r="Q375" s="77"/>
    </row>
    <row r="376" spans="1:17" ht="17" x14ac:dyDescent="0.35">
      <c r="A376" s="74">
        <v>0</v>
      </c>
      <c r="B376" s="74">
        <v>0</v>
      </c>
      <c r="C376" s="74">
        <v>0</v>
      </c>
      <c r="D376" s="462">
        <v>0</v>
      </c>
      <c r="E376" s="76" t="e">
        <v>#DIV/0!</v>
      </c>
      <c r="F376" s="76" t="e">
        <v>#DIV/0!</v>
      </c>
      <c r="G376" s="76" t="e">
        <v>#DIV/0!</v>
      </c>
      <c r="H376" s="76" t="e">
        <v>#DIV/0!</v>
      </c>
      <c r="I376" s="76" t="e">
        <v>#DIV/0!</v>
      </c>
      <c r="J376" s="76" t="e">
        <v>#DIV/0!</v>
      </c>
      <c r="K376" s="76" t="e">
        <v>#DIV/0!</v>
      </c>
      <c r="L376" s="76" t="e">
        <v>#DIV/0!</v>
      </c>
      <c r="M376" s="76" t="e">
        <v>#DIV/0!</v>
      </c>
      <c r="N376" s="76" t="e">
        <v>#DIV/0!</v>
      </c>
      <c r="O376" s="76" t="e">
        <v>#DIV/0!</v>
      </c>
      <c r="P376" s="76"/>
      <c r="Q376" s="77"/>
    </row>
    <row r="377" spans="1:17" ht="17" x14ac:dyDescent="0.35">
      <c r="A377" s="74">
        <v>0</v>
      </c>
      <c r="B377" s="74">
        <v>0</v>
      </c>
      <c r="C377" s="74">
        <v>0</v>
      </c>
      <c r="D377" s="462">
        <v>0</v>
      </c>
      <c r="E377" s="76" t="e">
        <v>#DIV/0!</v>
      </c>
      <c r="F377" s="76" t="e">
        <v>#DIV/0!</v>
      </c>
      <c r="G377" s="76" t="e">
        <v>#DIV/0!</v>
      </c>
      <c r="H377" s="76" t="e">
        <v>#DIV/0!</v>
      </c>
      <c r="I377" s="76" t="e">
        <v>#DIV/0!</v>
      </c>
      <c r="J377" s="76" t="e">
        <v>#DIV/0!</v>
      </c>
      <c r="K377" s="76" t="e">
        <v>#DIV/0!</v>
      </c>
      <c r="L377" s="76" t="e">
        <v>#DIV/0!</v>
      </c>
      <c r="M377" s="76" t="e">
        <v>#DIV/0!</v>
      </c>
      <c r="N377" s="76" t="e">
        <v>#DIV/0!</v>
      </c>
      <c r="O377" s="76" t="e">
        <v>#DIV/0!</v>
      </c>
      <c r="P377" s="76"/>
      <c r="Q377" s="77"/>
    </row>
    <row r="378" spans="1:17" ht="17" x14ac:dyDescent="0.35">
      <c r="A378" s="74">
        <v>0</v>
      </c>
      <c r="B378" s="74">
        <v>0</v>
      </c>
      <c r="C378" s="74">
        <v>0</v>
      </c>
      <c r="D378" s="462">
        <v>0</v>
      </c>
      <c r="E378" s="76" t="e">
        <v>#DIV/0!</v>
      </c>
      <c r="F378" s="76" t="e">
        <v>#DIV/0!</v>
      </c>
      <c r="G378" s="76" t="e">
        <v>#DIV/0!</v>
      </c>
      <c r="H378" s="76" t="e">
        <v>#DIV/0!</v>
      </c>
      <c r="I378" s="76" t="e">
        <v>#DIV/0!</v>
      </c>
      <c r="J378" s="76" t="e">
        <v>#DIV/0!</v>
      </c>
      <c r="K378" s="76" t="e">
        <v>#DIV/0!</v>
      </c>
      <c r="L378" s="76" t="e">
        <v>#DIV/0!</v>
      </c>
      <c r="M378" s="76" t="e">
        <v>#DIV/0!</v>
      </c>
      <c r="N378" s="76" t="e">
        <v>#DIV/0!</v>
      </c>
      <c r="O378" s="76" t="e">
        <v>#DIV/0!</v>
      </c>
      <c r="P378" s="76"/>
      <c r="Q378" s="77"/>
    </row>
    <row r="379" spans="1:17" ht="17" x14ac:dyDescent="0.35">
      <c r="A379" s="74">
        <v>0</v>
      </c>
      <c r="B379" s="74">
        <v>0</v>
      </c>
      <c r="C379" s="74">
        <v>0</v>
      </c>
      <c r="D379" s="462">
        <v>0</v>
      </c>
      <c r="E379" s="76" t="e">
        <v>#DIV/0!</v>
      </c>
      <c r="F379" s="76" t="e">
        <v>#DIV/0!</v>
      </c>
      <c r="G379" s="76" t="e">
        <v>#DIV/0!</v>
      </c>
      <c r="H379" s="76" t="e">
        <v>#DIV/0!</v>
      </c>
      <c r="I379" s="76" t="e">
        <v>#DIV/0!</v>
      </c>
      <c r="J379" s="76" t="e">
        <v>#DIV/0!</v>
      </c>
      <c r="K379" s="76" t="e">
        <v>#DIV/0!</v>
      </c>
      <c r="L379" s="76" t="e">
        <v>#DIV/0!</v>
      </c>
      <c r="M379" s="76" t="e">
        <v>#DIV/0!</v>
      </c>
      <c r="N379" s="76" t="e">
        <v>#DIV/0!</v>
      </c>
      <c r="O379" s="76" t="e">
        <v>#DIV/0!</v>
      </c>
      <c r="P379" s="76"/>
      <c r="Q379" s="77"/>
    </row>
    <row r="380" spans="1:17" ht="17" x14ac:dyDescent="0.35">
      <c r="A380" s="74">
        <v>0</v>
      </c>
      <c r="B380" s="74">
        <v>0</v>
      </c>
      <c r="C380" s="74">
        <v>0</v>
      </c>
      <c r="D380" s="462">
        <v>0</v>
      </c>
      <c r="E380" s="76" t="e">
        <v>#DIV/0!</v>
      </c>
      <c r="F380" s="76" t="e">
        <v>#DIV/0!</v>
      </c>
      <c r="G380" s="76" t="e">
        <v>#DIV/0!</v>
      </c>
      <c r="H380" s="76" t="e">
        <v>#DIV/0!</v>
      </c>
      <c r="I380" s="76" t="e">
        <v>#DIV/0!</v>
      </c>
      <c r="J380" s="76" t="e">
        <v>#DIV/0!</v>
      </c>
      <c r="K380" s="76" t="e">
        <v>#DIV/0!</v>
      </c>
      <c r="L380" s="76" t="e">
        <v>#DIV/0!</v>
      </c>
      <c r="M380" s="76" t="e">
        <v>#DIV/0!</v>
      </c>
      <c r="N380" s="76" t="e">
        <v>#DIV/0!</v>
      </c>
      <c r="O380" s="76" t="e">
        <v>#DIV/0!</v>
      </c>
      <c r="P380" s="76"/>
      <c r="Q380" s="77"/>
    </row>
    <row r="381" spans="1:17" ht="17" x14ac:dyDescent="0.35">
      <c r="A381" s="74">
        <v>0</v>
      </c>
      <c r="B381" s="74">
        <v>0</v>
      </c>
      <c r="C381" s="74">
        <v>0</v>
      </c>
      <c r="D381" s="462">
        <v>0</v>
      </c>
      <c r="E381" s="76" t="e">
        <v>#DIV/0!</v>
      </c>
      <c r="F381" s="76" t="e">
        <v>#DIV/0!</v>
      </c>
      <c r="G381" s="76" t="e">
        <v>#DIV/0!</v>
      </c>
      <c r="H381" s="76" t="e">
        <v>#DIV/0!</v>
      </c>
      <c r="I381" s="76" t="e">
        <v>#DIV/0!</v>
      </c>
      <c r="J381" s="76" t="e">
        <v>#DIV/0!</v>
      </c>
      <c r="K381" s="76" t="e">
        <v>#DIV/0!</v>
      </c>
      <c r="L381" s="76" t="e">
        <v>#DIV/0!</v>
      </c>
      <c r="M381" s="76" t="e">
        <v>#DIV/0!</v>
      </c>
      <c r="N381" s="76" t="e">
        <v>#DIV/0!</v>
      </c>
      <c r="O381" s="76" t="e">
        <v>#DIV/0!</v>
      </c>
      <c r="P381" s="76"/>
      <c r="Q381" s="77"/>
    </row>
    <row r="382" spans="1:17" ht="17" x14ac:dyDescent="0.35">
      <c r="A382" s="74">
        <v>0</v>
      </c>
      <c r="B382" s="74">
        <v>0</v>
      </c>
      <c r="C382" s="74">
        <v>0</v>
      </c>
      <c r="D382" s="462">
        <v>0</v>
      </c>
      <c r="E382" s="76" t="e">
        <v>#DIV/0!</v>
      </c>
      <c r="F382" s="76" t="e">
        <v>#DIV/0!</v>
      </c>
      <c r="G382" s="76" t="e">
        <v>#DIV/0!</v>
      </c>
      <c r="H382" s="76" t="e">
        <v>#DIV/0!</v>
      </c>
      <c r="I382" s="76" t="e">
        <v>#DIV/0!</v>
      </c>
      <c r="J382" s="76" t="e">
        <v>#DIV/0!</v>
      </c>
      <c r="K382" s="76" t="e">
        <v>#DIV/0!</v>
      </c>
      <c r="L382" s="76" t="e">
        <v>#DIV/0!</v>
      </c>
      <c r="M382" s="76" t="e">
        <v>#DIV/0!</v>
      </c>
      <c r="N382" s="76" t="e">
        <v>#DIV/0!</v>
      </c>
      <c r="O382" s="76" t="e">
        <v>#DIV/0!</v>
      </c>
      <c r="P382" s="76"/>
      <c r="Q382" s="77"/>
    </row>
  </sheetData>
  <mergeCells count="130">
    <mergeCell ref="AQ3:AV3"/>
    <mergeCell ref="AW3:BB3"/>
    <mergeCell ref="BC3:BH3"/>
    <mergeCell ref="BI3:BN3"/>
    <mergeCell ref="BO3:BT3"/>
    <mergeCell ref="BU3:BZ3"/>
    <mergeCell ref="T2:Y2"/>
    <mergeCell ref="Z2:AE2"/>
    <mergeCell ref="AH3:AH4"/>
    <mergeCell ref="AI3:AI4"/>
    <mergeCell ref="AJ3:AJ4"/>
    <mergeCell ref="AK3:AP3"/>
    <mergeCell ref="CA3:CF3"/>
    <mergeCell ref="BO6:BO12"/>
    <mergeCell ref="BP6:BP12"/>
    <mergeCell ref="BQ6:BQ12"/>
    <mergeCell ref="BR6:BR12"/>
    <mergeCell ref="BS6:BS12"/>
    <mergeCell ref="BT6:BT12"/>
    <mergeCell ref="BU6:BU12"/>
    <mergeCell ref="BV6:BV12"/>
    <mergeCell ref="BW6:BW12"/>
    <mergeCell ref="CD6:CD12"/>
    <mergeCell ref="CE6:CE12"/>
    <mergeCell ref="CF6:CF12"/>
    <mergeCell ref="BZ6:BZ12"/>
    <mergeCell ref="CA6:CA12"/>
    <mergeCell ref="CB6:CB12"/>
    <mergeCell ref="CC6:CC12"/>
    <mergeCell ref="BO13:BO19"/>
    <mergeCell ref="BP13:BP19"/>
    <mergeCell ref="BQ13:BQ19"/>
    <mergeCell ref="BR13:BR19"/>
    <mergeCell ref="BS13:BS19"/>
    <mergeCell ref="BT13:BT19"/>
    <mergeCell ref="BU13:BU19"/>
    <mergeCell ref="BX6:BX12"/>
    <mergeCell ref="BY6:BY12"/>
    <mergeCell ref="CB13:CB19"/>
    <mergeCell ref="CC13:CC19"/>
    <mergeCell ref="CD13:CD19"/>
    <mergeCell ref="CE13:CE19"/>
    <mergeCell ref="CF13:CF19"/>
    <mergeCell ref="BO20:BO26"/>
    <mergeCell ref="BP20:BP26"/>
    <mergeCell ref="BQ20:BQ26"/>
    <mergeCell ref="BR20:BR26"/>
    <mergeCell ref="BS20:BS26"/>
    <mergeCell ref="BV13:BV19"/>
    <mergeCell ref="BW13:BW19"/>
    <mergeCell ref="BX13:BX19"/>
    <mergeCell ref="BY13:BY19"/>
    <mergeCell ref="BZ13:BZ19"/>
    <mergeCell ref="CA13:CA19"/>
    <mergeCell ref="CF20:CF26"/>
    <mergeCell ref="BZ20:BZ26"/>
    <mergeCell ref="CA20:CA26"/>
    <mergeCell ref="CB20:CB26"/>
    <mergeCell ref="CC20:CC26"/>
    <mergeCell ref="CD20:CD26"/>
    <mergeCell ref="CE20:CE26"/>
    <mergeCell ref="BT20:BT26"/>
    <mergeCell ref="BO27:BO33"/>
    <mergeCell ref="BP27:BP33"/>
    <mergeCell ref="BQ27:BQ33"/>
    <mergeCell ref="BR27:BR33"/>
    <mergeCell ref="BS27:BS33"/>
    <mergeCell ref="BT27:BT33"/>
    <mergeCell ref="BU27:BU33"/>
    <mergeCell ref="BV27:BV33"/>
    <mergeCell ref="BW27:BW33"/>
    <mergeCell ref="BU20:BU26"/>
    <mergeCell ref="BV20:BV26"/>
    <mergeCell ref="BW20:BW26"/>
    <mergeCell ref="BX20:BX26"/>
    <mergeCell ref="BY20:BY26"/>
    <mergeCell ref="CD27:CD33"/>
    <mergeCell ref="CE27:CE33"/>
    <mergeCell ref="CF27:CF33"/>
    <mergeCell ref="BO34:BO40"/>
    <mergeCell ref="BP34:BP40"/>
    <mergeCell ref="BQ34:BQ40"/>
    <mergeCell ref="BR34:BR40"/>
    <mergeCell ref="BS34:BS40"/>
    <mergeCell ref="BT34:BT40"/>
    <mergeCell ref="BU34:BU40"/>
    <mergeCell ref="BX27:BX33"/>
    <mergeCell ref="BY27:BY33"/>
    <mergeCell ref="BZ27:BZ33"/>
    <mergeCell ref="CA27:CA33"/>
    <mergeCell ref="CB27:CB33"/>
    <mergeCell ref="CC27:CC33"/>
    <mergeCell ref="CB34:CB40"/>
    <mergeCell ref="CC34:CC40"/>
    <mergeCell ref="CD34:CD40"/>
    <mergeCell ref="CE34:CE40"/>
    <mergeCell ref="CF34:CF40"/>
    <mergeCell ref="BO41:BO47"/>
    <mergeCell ref="BP41:BP47"/>
    <mergeCell ref="BQ41:BQ47"/>
    <mergeCell ref="BR41:BR47"/>
    <mergeCell ref="BS41:BS47"/>
    <mergeCell ref="BV34:BV40"/>
    <mergeCell ref="BW34:BW40"/>
    <mergeCell ref="BX34:BX40"/>
    <mergeCell ref="BY34:BY40"/>
    <mergeCell ref="BZ34:BZ40"/>
    <mergeCell ref="CA34:CA40"/>
    <mergeCell ref="AY83:AY84"/>
    <mergeCell ref="AZ83:AZ84"/>
    <mergeCell ref="BA83:BG83"/>
    <mergeCell ref="BH83:BN83"/>
    <mergeCell ref="CF41:CF47"/>
    <mergeCell ref="AH53:AH54"/>
    <mergeCell ref="AI53:AI54"/>
    <mergeCell ref="AJ53:AJ54"/>
    <mergeCell ref="AK53:AP53"/>
    <mergeCell ref="AQ53:AV53"/>
    <mergeCell ref="BZ41:BZ47"/>
    <mergeCell ref="CA41:CA47"/>
    <mergeCell ref="CB41:CB47"/>
    <mergeCell ref="CC41:CC47"/>
    <mergeCell ref="CD41:CD47"/>
    <mergeCell ref="CE41:CE47"/>
    <mergeCell ref="BT41:BT47"/>
    <mergeCell ref="BU41:BU47"/>
    <mergeCell ref="BV41:BV47"/>
    <mergeCell ref="BW41:BW47"/>
    <mergeCell ref="BX41:BX47"/>
    <mergeCell ref="BY41:BY47"/>
  </mergeCells>
  <phoneticPr fontId="3" type="noConversion"/>
  <conditionalFormatting sqref="D290:D307 D312 D316 D320:D323 D327:D330 D336:D339 D341:D382 D2:D5 D20:D160">
    <cfRule type="cellIs" dxfId="203" priority="49" operator="equal">
      <formula>0</formula>
    </cfRule>
  </conditionalFormatting>
  <conditionalFormatting sqref="E2:O160 K1:O1 E290:O307 E161:Q161 Q308:Q310 E309:O1048576 Q336:Q341">
    <cfRule type="containsErrors" dxfId="202" priority="50">
      <formula>ISERROR(E1)</formula>
    </cfRule>
  </conditionalFormatting>
  <conditionalFormatting sqref="P1:Q160 P290:Q290 P292:Q307 P291 P342:Q1048576">
    <cfRule type="containsErrors" dxfId="201" priority="48">
      <formula>ISERROR(P1)</formula>
    </cfRule>
  </conditionalFormatting>
  <conditionalFormatting sqref="P290:Q290 P1:Q161 P292:Q307 P291 Q308 P309:Q312 P328:Q1048576 P313:P327">
    <cfRule type="containsText" dxfId="200" priority="46" operator="containsText" text="HIGH">
      <formula>NOT(ISERROR(SEARCH("HIGH",P1)))</formula>
    </cfRule>
    <cfRule type="containsText" dxfId="199" priority="47" operator="containsText" text="LOW">
      <formula>NOT(ISERROR(SEARCH("LOW",P1)))</formula>
    </cfRule>
  </conditionalFormatting>
  <conditionalFormatting sqref="D312 D316 D320:D323 D327:D330 D336:D339 D341 D2:D5 D20:D160">
    <cfRule type="containsText" dxfId="198" priority="44" operator="containsText" text="CCV">
      <formula>NOT(ISERROR(SEARCH("CCV",D2)))</formula>
    </cfRule>
    <cfRule type="containsText" dxfId="197" priority="45" operator="containsText" text="CCB">
      <formula>NOT(ISERROR(SEARCH("CCB",D2)))</formula>
    </cfRule>
  </conditionalFormatting>
  <conditionalFormatting sqref="P290:Q290 P2:Q161 P292:Q307 P291 P342:Q371 Q308:Q310 Q336:Q341">
    <cfRule type="containsText" dxfId="196" priority="41" operator="containsText" text="CCB">
      <formula>NOT(ISERROR(SEARCH("CCB",P2)))</formula>
    </cfRule>
    <cfRule type="containsText" dxfId="195" priority="42" operator="containsText" text="LFB">
      <formula>NOT(ISERROR(SEARCH("LFB",P2)))</formula>
    </cfRule>
    <cfRule type="containsText" dxfId="194" priority="43" operator="containsText" text="LRB">
      <formula>NOT(ISERROR(SEARCH("LRB",P2)))</formula>
    </cfRule>
  </conditionalFormatting>
  <conditionalFormatting sqref="D290:D291 D312 D316 D320:D323 D327:D330 D336:D339 D341 D2:D5 D20:D160">
    <cfRule type="containsText" dxfId="193" priority="40" operator="containsText" text="lrb">
      <formula>NOT(ISERROR(SEARCH("lrb",D2)))</formula>
    </cfRule>
  </conditionalFormatting>
  <conditionalFormatting sqref="D162:D288">
    <cfRule type="cellIs" dxfId="192" priority="38" operator="equal">
      <formula>0</formula>
    </cfRule>
  </conditionalFormatting>
  <conditionalFormatting sqref="E162:O288">
    <cfRule type="containsErrors" dxfId="191" priority="39">
      <formula>ISERROR(E162)</formula>
    </cfRule>
  </conditionalFormatting>
  <conditionalFormatting sqref="P162:Q162 P164:Q288 P163">
    <cfRule type="containsText" dxfId="190" priority="36" operator="containsText" text="HIGH">
      <formula>NOT(ISERROR(SEARCH("HIGH",P162)))</formula>
    </cfRule>
    <cfRule type="containsText" dxfId="189" priority="37" operator="containsText" text="LOW">
      <formula>NOT(ISERROR(SEARCH("LOW",P162)))</formula>
    </cfRule>
  </conditionalFormatting>
  <conditionalFormatting sqref="D162:D288">
    <cfRule type="containsText" dxfId="188" priority="34" operator="containsText" text="CCV">
      <formula>NOT(ISERROR(SEARCH("CCV",D162)))</formula>
    </cfRule>
    <cfRule type="containsText" dxfId="187" priority="35" operator="containsText" text="CCB">
      <formula>NOT(ISERROR(SEARCH("CCB",D162)))</formula>
    </cfRule>
  </conditionalFormatting>
  <conditionalFormatting sqref="P162:Q162 P164:Q288 P163 P309:P341">
    <cfRule type="containsText" dxfId="186" priority="31" operator="containsText" text="LFB">
      <formula>NOT(ISERROR(SEARCH("LFB",P162)))</formula>
    </cfRule>
    <cfRule type="containsText" dxfId="185" priority="32" operator="containsText" text="LRB">
      <formula>NOT(ISERROR(SEARCH("LRB",P162)))</formula>
    </cfRule>
    <cfRule type="containsText" dxfId="184" priority="33" operator="containsText" text="CCB">
      <formula>NOT(ISERROR(SEARCH("CCB",P162)))</formula>
    </cfRule>
  </conditionalFormatting>
  <conditionalFormatting sqref="D162:D288">
    <cfRule type="containsText" dxfId="183" priority="30" operator="containsText" text="lrb">
      <formula>NOT(ISERROR(SEARCH("lrb",D162)))</formula>
    </cfRule>
  </conditionalFormatting>
  <conditionalFormatting sqref="Q163">
    <cfRule type="containsErrors" dxfId="182" priority="29">
      <formula>ISERROR(Q163)</formula>
    </cfRule>
  </conditionalFormatting>
  <conditionalFormatting sqref="Q163">
    <cfRule type="containsText" dxfId="181" priority="27" operator="containsText" text="HIGH">
      <formula>NOT(ISERROR(SEARCH("HIGH",Q163)))</formula>
    </cfRule>
    <cfRule type="containsText" dxfId="180" priority="28" operator="containsText" text="LOW">
      <formula>NOT(ISERROR(SEARCH("LOW",Q163)))</formula>
    </cfRule>
  </conditionalFormatting>
  <conditionalFormatting sqref="Q163">
    <cfRule type="containsText" dxfId="179" priority="24" operator="containsText" text="CCB">
      <formula>NOT(ISERROR(SEARCH("CCB",Q163)))</formula>
    </cfRule>
    <cfRule type="containsText" dxfId="178" priority="25" operator="containsText" text="LFB">
      <formula>NOT(ISERROR(SEARCH("LFB",Q163)))</formula>
    </cfRule>
    <cfRule type="containsText" dxfId="177" priority="26" operator="containsText" text="LRB">
      <formula>NOT(ISERROR(SEARCH("LRB",Q163)))</formula>
    </cfRule>
  </conditionalFormatting>
  <conditionalFormatting sqref="Q291">
    <cfRule type="containsErrors" dxfId="176" priority="23">
      <formula>ISERROR(Q291)</formula>
    </cfRule>
  </conditionalFormatting>
  <conditionalFormatting sqref="Q291">
    <cfRule type="containsText" dxfId="175" priority="21" operator="containsText" text="HIGH">
      <formula>NOT(ISERROR(SEARCH("HIGH",Q291)))</formula>
    </cfRule>
    <cfRule type="containsText" dxfId="174" priority="22" operator="containsText" text="LOW">
      <formula>NOT(ISERROR(SEARCH("LOW",Q291)))</formula>
    </cfRule>
  </conditionalFormatting>
  <conditionalFormatting sqref="Q291">
    <cfRule type="containsText" dxfId="173" priority="18" operator="containsText" text="CCB">
      <formula>NOT(ISERROR(SEARCH("CCB",Q291)))</formula>
    </cfRule>
    <cfRule type="containsText" dxfId="172" priority="19" operator="containsText" text="LFB">
      <formula>NOT(ISERROR(SEARCH("LFB",Q291)))</formula>
    </cfRule>
    <cfRule type="containsText" dxfId="171" priority="20" operator="containsText" text="LRB">
      <formula>NOT(ISERROR(SEARCH("LRB",Q291)))</formula>
    </cfRule>
  </conditionalFormatting>
  <conditionalFormatting sqref="BC6:BH47 BK53:BL59 BJ60:BJ66 BI53:BI74">
    <cfRule type="cellIs" dxfId="170" priority="17" operator="lessThan">
      <formula>0</formula>
    </cfRule>
  </conditionalFormatting>
  <conditionalFormatting sqref="BI6:BN47">
    <cfRule type="cellIs" dxfId="169" priority="16" operator="lessThan">
      <formula>0</formula>
    </cfRule>
  </conditionalFormatting>
  <conditionalFormatting sqref="AW6:BB48">
    <cfRule type="cellIs" dxfId="168" priority="15" operator="lessThan">
      <formula>0</formula>
    </cfRule>
  </conditionalFormatting>
  <conditionalFormatting sqref="T8:Y108 T110:Y128">
    <cfRule type="cellIs" dxfId="167" priority="14" operator="lessThan">
      <formula>20</formula>
    </cfRule>
  </conditionalFormatting>
  <conditionalFormatting sqref="T143:Y243 T245:Y263">
    <cfRule type="cellIs" dxfId="166" priority="13" operator="lessThan">
      <formula>20</formula>
    </cfRule>
  </conditionalFormatting>
  <conditionalFormatting sqref="D312 D316 D320:D323 D327:D330 D336:D339 D341">
    <cfRule type="containsText" dxfId="165" priority="2" operator="containsText" text="blank">
      <formula>NOT(ISERROR(SEARCH("blank",D312)))</formula>
    </cfRule>
  </conditionalFormatting>
  <conditionalFormatting sqref="D6:D19">
    <cfRule type="cellIs" dxfId="164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DE3D-E0CE-4090-8992-A19C891A691F}">
  <dimension ref="A1:AM218"/>
  <sheetViews>
    <sheetView topLeftCell="A64" zoomScale="50" zoomScaleNormal="50" workbookViewId="0">
      <selection activeCell="K18" sqref="K18"/>
    </sheetView>
  </sheetViews>
  <sheetFormatPr defaultRowHeight="14.5" x14ac:dyDescent="0.35"/>
  <cols>
    <col min="1" max="1" width="14.7265625" style="8" bestFit="1" customWidth="1"/>
    <col min="2" max="2" width="8.7265625" style="8"/>
    <col min="3" max="3" width="12.81640625" style="98" customWidth="1"/>
    <col min="4" max="4" width="14.1796875" style="8" bestFit="1" customWidth="1"/>
    <col min="5" max="8" width="10.81640625" style="8" bestFit="1" customWidth="1"/>
    <col min="9" max="9" width="14.1796875" style="8" bestFit="1" customWidth="1"/>
    <col min="10" max="10" width="12.26953125" style="8" bestFit="1" customWidth="1"/>
    <col min="11" max="13" width="8.81640625" style="8" bestFit="1" customWidth="1"/>
    <col min="14" max="14" width="8.81640625" style="8" customWidth="1"/>
    <col min="15" max="15" width="10.1796875" style="8" bestFit="1" customWidth="1"/>
    <col min="16" max="16" width="12.26953125" style="8" bestFit="1" customWidth="1"/>
    <col min="20" max="20" width="8.81640625" customWidth="1"/>
    <col min="21" max="21" width="10.1796875" bestFit="1" customWidth="1"/>
    <col min="22" max="38" width="10.1796875" customWidth="1"/>
  </cols>
  <sheetData>
    <row r="1" spans="1:38" x14ac:dyDescent="0.35">
      <c r="A1" s="78" t="s">
        <v>112</v>
      </c>
      <c r="B1" s="78"/>
      <c r="C1" s="182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/>
      <c r="R1" s="79"/>
      <c r="S1" s="79"/>
      <c r="T1" s="79"/>
      <c r="U1" s="79"/>
      <c r="V1" s="181"/>
      <c r="W1" s="79"/>
      <c r="X1" s="79"/>
      <c r="Y1" s="79"/>
      <c r="Z1" s="79"/>
      <c r="AA1" s="79"/>
      <c r="AB1" s="181"/>
      <c r="AC1" s="79"/>
      <c r="AD1" s="79"/>
      <c r="AE1" s="79"/>
      <c r="AF1" s="79"/>
      <c r="AG1" s="79"/>
    </row>
    <row r="2" spans="1:38" x14ac:dyDescent="0.35">
      <c r="A2" s="483" t="s">
        <v>50</v>
      </c>
      <c r="B2" s="483" t="s">
        <v>46</v>
      </c>
      <c r="C2" s="507" t="s">
        <v>221</v>
      </c>
      <c r="D2" s="502" t="s">
        <v>110</v>
      </c>
      <c r="E2" s="502"/>
      <c r="F2" s="502"/>
      <c r="G2" s="502"/>
      <c r="H2" s="502"/>
      <c r="I2" s="502"/>
      <c r="J2" s="503" t="s">
        <v>117</v>
      </c>
      <c r="K2" s="502"/>
      <c r="L2" s="502"/>
      <c r="M2" s="502"/>
      <c r="N2" s="502"/>
      <c r="O2" s="502"/>
      <c r="P2" s="503" t="s">
        <v>334</v>
      </c>
      <c r="Q2" s="502"/>
      <c r="R2" s="502"/>
      <c r="S2" s="502"/>
      <c r="T2" s="502"/>
      <c r="U2" s="502"/>
      <c r="V2" s="503" t="s">
        <v>333</v>
      </c>
      <c r="W2" s="502"/>
      <c r="X2" s="502"/>
      <c r="Y2" s="502"/>
      <c r="Z2" s="502"/>
      <c r="AA2" s="502"/>
      <c r="AB2" s="503" t="s">
        <v>332</v>
      </c>
      <c r="AC2" s="502"/>
      <c r="AD2" s="502"/>
      <c r="AE2" s="502"/>
      <c r="AF2" s="502"/>
      <c r="AG2" s="502"/>
      <c r="AH2" s="86"/>
      <c r="AI2" s="86"/>
      <c r="AJ2" s="86"/>
      <c r="AK2" s="86"/>
      <c r="AL2" s="86"/>
    </row>
    <row r="3" spans="1:38" x14ac:dyDescent="0.35">
      <c r="A3" s="484"/>
      <c r="B3" s="484"/>
      <c r="C3" s="508"/>
      <c r="D3" s="38" t="s">
        <v>95</v>
      </c>
      <c r="E3" s="38" t="s">
        <v>96</v>
      </c>
      <c r="F3" s="38" t="s">
        <v>61</v>
      </c>
      <c r="G3" s="38" t="s">
        <v>97</v>
      </c>
      <c r="H3" s="38" t="s">
        <v>98</v>
      </c>
      <c r="I3" s="38" t="s">
        <v>99</v>
      </c>
      <c r="J3" s="417" t="s">
        <v>95</v>
      </c>
      <c r="K3" s="417" t="s">
        <v>96</v>
      </c>
      <c r="L3" s="417" t="s">
        <v>61</v>
      </c>
      <c r="M3" s="417" t="s">
        <v>97</v>
      </c>
      <c r="N3" s="417" t="s">
        <v>98</v>
      </c>
      <c r="O3" s="417" t="s">
        <v>99</v>
      </c>
      <c r="P3" s="417" t="s">
        <v>95</v>
      </c>
      <c r="Q3" s="417" t="s">
        <v>96</v>
      </c>
      <c r="R3" s="417" t="s">
        <v>61</v>
      </c>
      <c r="S3" s="417" t="s">
        <v>97</v>
      </c>
      <c r="T3" s="417" t="s">
        <v>98</v>
      </c>
      <c r="U3" s="417" t="s">
        <v>99</v>
      </c>
      <c r="V3" s="417" t="s">
        <v>95</v>
      </c>
      <c r="W3" s="417" t="s">
        <v>96</v>
      </c>
      <c r="X3" s="417" t="s">
        <v>61</v>
      </c>
      <c r="Y3" s="417" t="s">
        <v>97</v>
      </c>
      <c r="Z3" s="417" t="s">
        <v>98</v>
      </c>
      <c r="AA3" s="417" t="s">
        <v>99</v>
      </c>
      <c r="AB3" s="417" t="s">
        <v>95</v>
      </c>
      <c r="AC3" s="417" t="s">
        <v>96</v>
      </c>
      <c r="AD3" s="417" t="s">
        <v>61</v>
      </c>
      <c r="AE3" s="417" t="s">
        <v>97</v>
      </c>
      <c r="AF3" s="417" t="s">
        <v>98</v>
      </c>
      <c r="AG3" s="417" t="s">
        <v>99</v>
      </c>
      <c r="AH3" s="86"/>
      <c r="AI3" s="86"/>
      <c r="AJ3" s="86"/>
      <c r="AK3" s="86"/>
      <c r="AL3" s="86"/>
    </row>
    <row r="4" spans="1:38" x14ac:dyDescent="0.35">
      <c r="A4" s="166" t="s">
        <v>49</v>
      </c>
      <c r="B4" s="166" t="s">
        <v>48</v>
      </c>
      <c r="C4" s="140">
        <v>0</v>
      </c>
      <c r="D4" s="166">
        <v>859.90000000000009</v>
      </c>
      <c r="E4" s="166">
        <v>610</v>
      </c>
      <c r="F4" s="166">
        <v>774.90000000000009</v>
      </c>
      <c r="G4" s="166">
        <v>635.9</v>
      </c>
      <c r="H4" s="166">
        <v>819.6</v>
      </c>
      <c r="I4" s="166">
        <v>1036.3</v>
      </c>
      <c r="J4" s="173">
        <v>1</v>
      </c>
      <c r="K4" s="140">
        <v>1</v>
      </c>
      <c r="L4" s="140">
        <v>1</v>
      </c>
      <c r="M4" s="140">
        <v>1</v>
      </c>
      <c r="N4" s="140">
        <v>1</v>
      </c>
      <c r="O4" s="140">
        <v>1</v>
      </c>
      <c r="P4" s="167">
        <v>0</v>
      </c>
      <c r="Q4" s="166">
        <v>0</v>
      </c>
      <c r="R4" s="166">
        <v>0</v>
      </c>
      <c r="S4" s="166">
        <v>0</v>
      </c>
      <c r="T4" s="166">
        <v>0</v>
      </c>
      <c r="U4" s="166">
        <v>0</v>
      </c>
      <c r="V4" s="179" t="e">
        <v>#DIV/0!</v>
      </c>
      <c r="W4" s="178" t="e">
        <v>#DIV/0!</v>
      </c>
      <c r="X4" s="178" t="e">
        <v>#DIV/0!</v>
      </c>
      <c r="Y4" s="178" t="e">
        <v>#DIV/0!</v>
      </c>
      <c r="Z4" s="178" t="e">
        <v>#DIV/0!</v>
      </c>
      <c r="AA4" s="178" t="e">
        <v>#DIV/0!</v>
      </c>
      <c r="AB4" s="167">
        <f t="shared" ref="AB4:AG4" si="0">$C$4/D4</f>
        <v>0</v>
      </c>
      <c r="AC4" s="166">
        <f t="shared" si="0"/>
        <v>0</v>
      </c>
      <c r="AD4" s="166">
        <f t="shared" si="0"/>
        <v>0</v>
      </c>
      <c r="AE4" s="166">
        <f t="shared" si="0"/>
        <v>0</v>
      </c>
      <c r="AF4" s="166">
        <f t="shared" si="0"/>
        <v>0</v>
      </c>
      <c r="AG4" s="166">
        <f t="shared" si="0"/>
        <v>0</v>
      </c>
      <c r="AH4" s="96"/>
      <c r="AI4" s="96">
        <v>0</v>
      </c>
      <c r="AJ4" s="96"/>
      <c r="AK4" s="96"/>
      <c r="AL4" s="96"/>
    </row>
    <row r="5" spans="1:38" x14ac:dyDescent="0.35">
      <c r="A5" s="166" t="str">
        <f t="shared" ref="A5:B10" si="1">A4</f>
        <v>S1</v>
      </c>
      <c r="B5" s="166" t="str">
        <f t="shared" si="1"/>
        <v>MQ</v>
      </c>
      <c r="C5" s="140">
        <v>15</v>
      </c>
      <c r="D5" s="166">
        <v>59.733333333333327</v>
      </c>
      <c r="E5" s="166">
        <v>21.533333333333331</v>
      </c>
      <c r="F5" s="166">
        <v>0</v>
      </c>
      <c r="G5" s="166">
        <v>0</v>
      </c>
      <c r="H5" s="166">
        <v>0</v>
      </c>
      <c r="I5" s="166">
        <v>23.400000000000002</v>
      </c>
      <c r="J5" s="173">
        <v>6.9465441718029208E-2</v>
      </c>
      <c r="K5" s="140">
        <v>3.530054644808743E-2</v>
      </c>
      <c r="L5" s="140">
        <v>0</v>
      </c>
      <c r="M5" s="140">
        <v>0</v>
      </c>
      <c r="N5" s="140">
        <v>0</v>
      </c>
      <c r="O5" s="140">
        <v>2.258033388015054E-2</v>
      </c>
      <c r="P5" s="167">
        <v>93.053455828197087</v>
      </c>
      <c r="Q5" s="166">
        <v>96.469945355191257</v>
      </c>
      <c r="R5" s="166">
        <v>100</v>
      </c>
      <c r="S5" s="166">
        <v>100</v>
      </c>
      <c r="T5" s="166">
        <v>100</v>
      </c>
      <c r="U5" s="166">
        <v>97.74196661198495</v>
      </c>
      <c r="V5" s="179">
        <v>3.027749346500396</v>
      </c>
      <c r="W5" s="178">
        <v>3.3874316499135713</v>
      </c>
      <c r="X5" s="178">
        <v>0</v>
      </c>
      <c r="Y5" s="178">
        <v>0</v>
      </c>
      <c r="Z5" s="178">
        <v>0</v>
      </c>
      <c r="AA5" s="178">
        <v>2.0212871532617265</v>
      </c>
      <c r="AB5" s="167">
        <f t="shared" ref="AB5:AG5" si="2">$C$5/D5</f>
        <v>0.25111607142857145</v>
      </c>
      <c r="AC5" s="166">
        <f t="shared" si="2"/>
        <v>0.69659442724458209</v>
      </c>
      <c r="AD5" s="166" t="e">
        <f t="shared" si="2"/>
        <v>#DIV/0!</v>
      </c>
      <c r="AE5" s="166" t="e">
        <f t="shared" si="2"/>
        <v>#DIV/0!</v>
      </c>
      <c r="AF5" s="166" t="e">
        <f t="shared" si="2"/>
        <v>#DIV/0!</v>
      </c>
      <c r="AG5" s="166">
        <f t="shared" si="2"/>
        <v>0.64102564102564097</v>
      </c>
      <c r="AH5" s="96"/>
      <c r="AI5" s="96">
        <v>95.814207650273218</v>
      </c>
      <c r="AJ5" s="96"/>
      <c r="AK5" s="96"/>
      <c r="AL5" s="96"/>
    </row>
    <row r="6" spans="1:38" x14ac:dyDescent="0.35">
      <c r="A6" s="166" t="str">
        <f t="shared" si="1"/>
        <v>S1</v>
      </c>
      <c r="B6" s="166" t="str">
        <f t="shared" si="1"/>
        <v>MQ</v>
      </c>
      <c r="C6" s="140">
        <v>30</v>
      </c>
      <c r="D6" s="166">
        <v>54</v>
      </c>
      <c r="E6" s="166">
        <v>9.9333333333333336</v>
      </c>
      <c r="F6" s="166">
        <v>7.666666666666667</v>
      </c>
      <c r="G6" s="166">
        <v>0</v>
      </c>
      <c r="H6" s="166">
        <v>0</v>
      </c>
      <c r="I6" s="166">
        <v>9.8666666666666671</v>
      </c>
      <c r="J6" s="173">
        <v>6.2797999767414805E-2</v>
      </c>
      <c r="K6" s="140">
        <v>1.6284153005464482E-2</v>
      </c>
      <c r="L6" s="140">
        <v>9.8937497311481042E-3</v>
      </c>
      <c r="M6" s="140">
        <v>0</v>
      </c>
      <c r="N6" s="140">
        <v>0</v>
      </c>
      <c r="O6" s="140">
        <v>9.5210524622856962E-3</v>
      </c>
      <c r="P6" s="167">
        <v>93.720200023258514</v>
      </c>
      <c r="Q6" s="166">
        <v>98.37158469945355</v>
      </c>
      <c r="R6" s="166">
        <v>99.010625026885194</v>
      </c>
      <c r="S6" s="166">
        <v>100</v>
      </c>
      <c r="T6" s="166">
        <v>100</v>
      </c>
      <c r="U6" s="166">
        <v>99.04789475377143</v>
      </c>
      <c r="V6" s="179">
        <v>2.1175472830087436</v>
      </c>
      <c r="W6" s="178">
        <v>2.8204980363689871</v>
      </c>
      <c r="X6" s="178">
        <v>1.7136477211719447</v>
      </c>
      <c r="Y6" s="178">
        <v>0</v>
      </c>
      <c r="Z6" s="178">
        <v>0</v>
      </c>
      <c r="AA6" s="178">
        <v>1.6490946606207586</v>
      </c>
      <c r="AB6" s="167">
        <f t="shared" ref="AB6:AG6" si="3">$C$6/D6</f>
        <v>0.55555555555555558</v>
      </c>
      <c r="AC6" s="166">
        <f t="shared" si="3"/>
        <v>3.0201342281879193</v>
      </c>
      <c r="AD6" s="166">
        <f t="shared" si="3"/>
        <v>3.9130434782608696</v>
      </c>
      <c r="AE6" s="166" t="e">
        <f t="shared" si="3"/>
        <v>#DIV/0!</v>
      </c>
      <c r="AF6" s="166" t="e">
        <f t="shared" si="3"/>
        <v>#DIV/0!</v>
      </c>
      <c r="AG6" s="166">
        <f t="shared" si="3"/>
        <v>3.0405405405405403</v>
      </c>
      <c r="AH6" s="96"/>
      <c r="AI6" s="96">
        <v>96.743169398907099</v>
      </c>
      <c r="AJ6" s="96"/>
      <c r="AK6" s="96"/>
      <c r="AL6" s="96"/>
    </row>
    <row r="7" spans="1:38" x14ac:dyDescent="0.35">
      <c r="A7" s="166" t="str">
        <f t="shared" si="1"/>
        <v>S1</v>
      </c>
      <c r="B7" s="166" t="str">
        <f t="shared" si="1"/>
        <v>MQ</v>
      </c>
      <c r="C7" s="140">
        <v>60</v>
      </c>
      <c r="D7" s="166">
        <v>53.6</v>
      </c>
      <c r="E7" s="166">
        <v>0</v>
      </c>
      <c r="F7" s="166">
        <v>27.733333333333334</v>
      </c>
      <c r="G7" s="166">
        <v>0</v>
      </c>
      <c r="H7" s="166">
        <v>0</v>
      </c>
      <c r="I7" s="166">
        <v>0</v>
      </c>
      <c r="J7" s="173">
        <v>6.2332829398767296E-2</v>
      </c>
      <c r="K7" s="140">
        <v>0</v>
      </c>
      <c r="L7" s="140">
        <v>3.5789564244848797E-2</v>
      </c>
      <c r="M7" s="140">
        <v>0</v>
      </c>
      <c r="N7" s="140">
        <v>0</v>
      </c>
      <c r="O7" s="140">
        <v>0</v>
      </c>
      <c r="P7" s="167">
        <v>93.76671706012327</v>
      </c>
      <c r="Q7" s="166">
        <v>100</v>
      </c>
      <c r="R7" s="166">
        <v>96.421043575515114</v>
      </c>
      <c r="S7" s="166">
        <v>100</v>
      </c>
      <c r="T7" s="166">
        <v>100</v>
      </c>
      <c r="U7" s="166">
        <v>100</v>
      </c>
      <c r="V7" s="179">
        <v>5.8241113528138806</v>
      </c>
      <c r="W7" s="178">
        <v>0</v>
      </c>
      <c r="X7" s="178">
        <v>6.1989343652828603</v>
      </c>
      <c r="Y7" s="178">
        <v>0</v>
      </c>
      <c r="Z7" s="178">
        <v>0</v>
      </c>
      <c r="AA7" s="178">
        <v>0</v>
      </c>
      <c r="AB7" s="167">
        <f t="shared" ref="AB7:AG7" si="4">$C$7/D7</f>
        <v>1.1194029850746268</v>
      </c>
      <c r="AC7" s="166" t="e">
        <f t="shared" si="4"/>
        <v>#DIV/0!</v>
      </c>
      <c r="AD7" s="166">
        <f t="shared" si="4"/>
        <v>2.1634615384615383</v>
      </c>
      <c r="AE7" s="166" t="e">
        <f t="shared" si="4"/>
        <v>#DIV/0!</v>
      </c>
      <c r="AF7" s="166" t="e">
        <f t="shared" si="4"/>
        <v>#DIV/0!</v>
      </c>
      <c r="AG7" s="166" t="e">
        <f t="shared" si="4"/>
        <v>#DIV/0!</v>
      </c>
      <c r="AH7" s="96"/>
      <c r="AI7" s="96">
        <v>98.765027322404379</v>
      </c>
      <c r="AJ7" s="96"/>
      <c r="AK7" s="96"/>
      <c r="AL7" s="96"/>
    </row>
    <row r="8" spans="1:38" x14ac:dyDescent="0.35">
      <c r="A8" s="166" t="str">
        <f t="shared" si="1"/>
        <v>S1</v>
      </c>
      <c r="B8" s="166" t="str">
        <f t="shared" si="1"/>
        <v>MQ</v>
      </c>
      <c r="C8" s="140">
        <v>240</v>
      </c>
      <c r="D8" s="166">
        <v>30.933333333333337</v>
      </c>
      <c r="E8" s="166">
        <v>0</v>
      </c>
      <c r="F8" s="166">
        <v>26.333333333333332</v>
      </c>
      <c r="G8" s="166">
        <v>0</v>
      </c>
      <c r="H8" s="166">
        <v>0</v>
      </c>
      <c r="I8" s="166">
        <v>0</v>
      </c>
      <c r="J8" s="173">
        <v>3.5973175175407997E-2</v>
      </c>
      <c r="K8" s="140">
        <v>0</v>
      </c>
      <c r="L8" s="140">
        <v>3.3982879511334788E-2</v>
      </c>
      <c r="M8" s="140">
        <v>0</v>
      </c>
      <c r="N8" s="140">
        <v>0</v>
      </c>
      <c r="O8" s="140">
        <v>0</v>
      </c>
      <c r="P8" s="167">
        <v>96.402682482459198</v>
      </c>
      <c r="Q8" s="166">
        <v>100</v>
      </c>
      <c r="R8" s="166">
        <v>96.601712048866517</v>
      </c>
      <c r="S8" s="166">
        <v>100</v>
      </c>
      <c r="T8" s="166">
        <v>100</v>
      </c>
      <c r="U8" s="166">
        <v>100</v>
      </c>
      <c r="V8" s="179">
        <v>3.5259740066705971</v>
      </c>
      <c r="W8" s="178">
        <v>0</v>
      </c>
      <c r="X8" s="178">
        <v>3.178308108719937</v>
      </c>
      <c r="Y8" s="178">
        <v>0</v>
      </c>
      <c r="Z8" s="178">
        <v>0</v>
      </c>
      <c r="AA8" s="178">
        <v>0</v>
      </c>
      <c r="AB8" s="167">
        <f t="shared" ref="AB8:AG8" si="5">$C$8/D8</f>
        <v>7.7586206896551717</v>
      </c>
      <c r="AC8" s="166" t="e">
        <f t="shared" si="5"/>
        <v>#DIV/0!</v>
      </c>
      <c r="AD8" s="166">
        <f t="shared" si="5"/>
        <v>9.113924050632912</v>
      </c>
      <c r="AE8" s="166" t="e">
        <f t="shared" si="5"/>
        <v>#DIV/0!</v>
      </c>
      <c r="AF8" s="166" t="e">
        <f t="shared" si="5"/>
        <v>#DIV/0!</v>
      </c>
      <c r="AG8" s="166" t="e">
        <f t="shared" si="5"/>
        <v>#DIV/0!</v>
      </c>
      <c r="AH8" s="96"/>
      <c r="AI8" s="96">
        <v>98.950819672131146</v>
      </c>
      <c r="AJ8" s="96"/>
      <c r="AK8" s="96"/>
      <c r="AL8" s="96"/>
    </row>
    <row r="9" spans="1:38" x14ac:dyDescent="0.35">
      <c r="A9" s="166" t="str">
        <f t="shared" si="1"/>
        <v>S1</v>
      </c>
      <c r="B9" s="166" t="str">
        <f t="shared" si="1"/>
        <v>MQ</v>
      </c>
      <c r="C9" s="140">
        <v>480</v>
      </c>
      <c r="D9" s="166">
        <v>17</v>
      </c>
      <c r="E9" s="166">
        <v>0</v>
      </c>
      <c r="F9" s="166">
        <v>9.5333333333333332</v>
      </c>
      <c r="G9" s="166">
        <v>0</v>
      </c>
      <c r="H9" s="166">
        <v>0</v>
      </c>
      <c r="I9" s="166">
        <v>7.3999999999999995</v>
      </c>
      <c r="J9" s="173">
        <v>1.9769740667519478E-2</v>
      </c>
      <c r="K9" s="140">
        <v>0</v>
      </c>
      <c r="L9" s="140">
        <v>1.2302662709166773E-2</v>
      </c>
      <c r="M9" s="140">
        <v>0</v>
      </c>
      <c r="N9" s="140">
        <v>0</v>
      </c>
      <c r="O9" s="140">
        <v>7.1407893467142717E-3</v>
      </c>
      <c r="P9" s="167">
        <v>98.02302593324805</v>
      </c>
      <c r="Q9" s="166">
        <v>100</v>
      </c>
      <c r="R9" s="166">
        <v>98.769733729083313</v>
      </c>
      <c r="S9" s="166">
        <v>100</v>
      </c>
      <c r="T9" s="166">
        <v>100</v>
      </c>
      <c r="U9" s="166">
        <v>99.28592106532858</v>
      </c>
      <c r="V9" s="179">
        <v>3.4242195288604345</v>
      </c>
      <c r="W9" s="178">
        <v>0</v>
      </c>
      <c r="X9" s="178">
        <v>2.1308836880659903</v>
      </c>
      <c r="Y9" s="178">
        <v>0</v>
      </c>
      <c r="Z9" s="178">
        <v>0</v>
      </c>
      <c r="AA9" s="178">
        <v>1.2368209954655731</v>
      </c>
      <c r="AB9" s="167">
        <f t="shared" ref="AB9:AG9" si="6">$C$9/D9</f>
        <v>28.235294117647058</v>
      </c>
      <c r="AC9" s="166" t="e">
        <f t="shared" si="6"/>
        <v>#DIV/0!</v>
      </c>
      <c r="AD9" s="166">
        <f t="shared" si="6"/>
        <v>50.349650349650354</v>
      </c>
      <c r="AE9" s="166" t="e">
        <f t="shared" si="6"/>
        <v>#DIV/0!</v>
      </c>
      <c r="AF9" s="166" t="e">
        <f t="shared" si="6"/>
        <v>#DIV/0!</v>
      </c>
      <c r="AG9" s="166">
        <f t="shared" si="6"/>
        <v>64.86486486486487</v>
      </c>
      <c r="AH9" s="96"/>
      <c r="AI9" s="96">
        <v>99.36612021857924</v>
      </c>
      <c r="AJ9" s="96"/>
      <c r="AK9" s="96"/>
      <c r="AL9" s="96"/>
    </row>
    <row r="10" spans="1:38" x14ac:dyDescent="0.35">
      <c r="A10" s="168" t="str">
        <f t="shared" si="1"/>
        <v>S1</v>
      </c>
      <c r="B10" s="168" t="str">
        <f t="shared" si="1"/>
        <v>MQ</v>
      </c>
      <c r="C10" s="170">
        <v>1440</v>
      </c>
      <c r="D10" s="168">
        <v>7.666666666666667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71">
        <v>8.9157653990774108E-3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69">
        <v>99.108423460092254</v>
      </c>
      <c r="Q10" s="168">
        <v>100</v>
      </c>
      <c r="R10" s="168">
        <v>100</v>
      </c>
      <c r="S10" s="168">
        <v>100</v>
      </c>
      <c r="T10" s="168">
        <v>100</v>
      </c>
      <c r="U10" s="168">
        <v>100</v>
      </c>
      <c r="V10" s="177">
        <v>1.5442558659566681</v>
      </c>
      <c r="W10" s="176">
        <v>0</v>
      </c>
      <c r="X10" s="176">
        <v>0</v>
      </c>
      <c r="Y10" s="176">
        <v>0</v>
      </c>
      <c r="Z10" s="176">
        <v>0</v>
      </c>
      <c r="AA10" s="175">
        <v>0</v>
      </c>
      <c r="AB10" s="169">
        <f t="shared" ref="AB10:AG10" si="7">$C$10/D10</f>
        <v>187.82608695652172</v>
      </c>
      <c r="AC10" s="168" t="e">
        <f t="shared" si="7"/>
        <v>#DIV/0!</v>
      </c>
      <c r="AD10" s="168" t="e">
        <f t="shared" si="7"/>
        <v>#DIV/0!</v>
      </c>
      <c r="AE10" s="168" t="e">
        <f t="shared" si="7"/>
        <v>#DIV/0!</v>
      </c>
      <c r="AF10" s="168" t="e">
        <f t="shared" si="7"/>
        <v>#DIV/0!</v>
      </c>
      <c r="AG10" s="168" t="e">
        <f t="shared" si="7"/>
        <v>#DIV/0!</v>
      </c>
      <c r="AH10" s="96"/>
      <c r="AI10" s="96">
        <v>98.775956284153011</v>
      </c>
      <c r="AJ10" s="96"/>
      <c r="AK10" s="96"/>
      <c r="AL10" s="96"/>
    </row>
    <row r="11" spans="1:38" x14ac:dyDescent="0.35">
      <c r="A11" s="166" t="s">
        <v>52</v>
      </c>
      <c r="B11" s="166" t="s">
        <v>48</v>
      </c>
      <c r="C11" s="140">
        <v>0</v>
      </c>
      <c r="D11" s="166">
        <v>859.90000000000009</v>
      </c>
      <c r="E11" s="166">
        <v>610</v>
      </c>
      <c r="F11" s="166">
        <v>774.90000000000009</v>
      </c>
      <c r="G11" s="166">
        <v>635.9</v>
      </c>
      <c r="H11" s="166">
        <v>819.6</v>
      </c>
      <c r="I11" s="166">
        <v>1036.3</v>
      </c>
      <c r="J11" s="173">
        <v>1</v>
      </c>
      <c r="K11" s="140">
        <v>1</v>
      </c>
      <c r="L11" s="140">
        <v>1</v>
      </c>
      <c r="M11" s="140">
        <v>1</v>
      </c>
      <c r="N11" s="140">
        <v>1</v>
      </c>
      <c r="O11" s="140">
        <v>1</v>
      </c>
      <c r="P11" s="167">
        <v>0</v>
      </c>
      <c r="Q11" s="166">
        <v>0</v>
      </c>
      <c r="R11" s="166">
        <v>0</v>
      </c>
      <c r="S11" s="166">
        <v>0</v>
      </c>
      <c r="T11" s="166">
        <v>0</v>
      </c>
      <c r="U11" s="166">
        <v>0</v>
      </c>
      <c r="V11" s="179" t="e">
        <v>#DIV/0!</v>
      </c>
      <c r="W11" s="178" t="e">
        <v>#DIV/0!</v>
      </c>
      <c r="X11" s="178" t="e">
        <v>#DIV/0!</v>
      </c>
      <c r="Y11" s="178" t="e">
        <v>#DIV/0!</v>
      </c>
      <c r="Z11" s="178" t="e">
        <v>#DIV/0!</v>
      </c>
      <c r="AA11" s="178" t="e">
        <v>#DIV/0!</v>
      </c>
      <c r="AB11" s="167">
        <f>C11/D11</f>
        <v>0</v>
      </c>
      <c r="AC11" s="166" t="e">
        <f>E11/$C$4</f>
        <v>#DIV/0!</v>
      </c>
      <c r="AD11" s="166" t="e">
        <f>F11/$C$4</f>
        <v>#DIV/0!</v>
      </c>
      <c r="AE11" s="166" t="e">
        <f>G11/$C$4</f>
        <v>#DIV/0!</v>
      </c>
      <c r="AF11" s="166" t="e">
        <f>H11/$C$4</f>
        <v>#DIV/0!</v>
      </c>
      <c r="AG11" s="166" t="e">
        <f>I11/$C$4</f>
        <v>#DIV/0!</v>
      </c>
      <c r="AH11" s="96"/>
      <c r="AI11" s="96">
        <v>0</v>
      </c>
      <c r="AJ11" s="96"/>
      <c r="AK11" s="96"/>
      <c r="AL11" s="96"/>
    </row>
    <row r="12" spans="1:38" x14ac:dyDescent="0.35">
      <c r="A12" s="166" t="str">
        <f t="shared" ref="A12:B17" si="8">A11</f>
        <v>S2</v>
      </c>
      <c r="B12" s="166" t="str">
        <f t="shared" si="8"/>
        <v>MQ</v>
      </c>
      <c r="C12" s="140">
        <v>15</v>
      </c>
      <c r="D12" s="166">
        <v>603.33333333333337</v>
      </c>
      <c r="E12" s="166">
        <v>161.79999999999998</v>
      </c>
      <c r="F12" s="166">
        <v>129.33333333333334</v>
      </c>
      <c r="G12" s="166">
        <v>95.266666666666666</v>
      </c>
      <c r="H12" s="166">
        <v>129.86666666666667</v>
      </c>
      <c r="I12" s="166">
        <v>156.33333333333334</v>
      </c>
      <c r="J12" s="173">
        <v>0.70163197271000499</v>
      </c>
      <c r="K12" s="140">
        <v>0.18816141411792064</v>
      </c>
      <c r="L12" s="140">
        <v>0.15040508586269721</v>
      </c>
      <c r="M12" s="140">
        <v>0.11078807613288366</v>
      </c>
      <c r="N12" s="140">
        <v>0.15102531302089389</v>
      </c>
      <c r="O12" s="140">
        <v>0.18180408574640461</v>
      </c>
      <c r="P12" s="167">
        <v>29.836802728999501</v>
      </c>
      <c r="Q12" s="166">
        <v>81.18385858820794</v>
      </c>
      <c r="R12" s="166">
        <v>84.959491413730277</v>
      </c>
      <c r="S12" s="166">
        <v>88.921192386711638</v>
      </c>
      <c r="T12" s="166">
        <v>84.897468697910611</v>
      </c>
      <c r="U12" s="166">
        <v>81.819591425359533</v>
      </c>
      <c r="V12" s="179">
        <v>16.872068707990351</v>
      </c>
      <c r="W12" s="178">
        <v>7.2211827705419367</v>
      </c>
      <c r="X12" s="178">
        <v>5.6760594774744701</v>
      </c>
      <c r="Y12" s="178">
        <v>3.5879975159154425</v>
      </c>
      <c r="Z12" s="178">
        <v>4.2599980806944542</v>
      </c>
      <c r="AA12" s="178">
        <v>3.1474052119110181</v>
      </c>
      <c r="AB12" s="167">
        <f t="shared" ref="AB12:AG12" si="9">D12/$C$5</f>
        <v>40.222222222222221</v>
      </c>
      <c r="AC12" s="166">
        <f t="shared" si="9"/>
        <v>10.786666666666665</v>
      </c>
      <c r="AD12" s="166">
        <f t="shared" si="9"/>
        <v>8.6222222222222236</v>
      </c>
      <c r="AE12" s="166">
        <f t="shared" si="9"/>
        <v>6.3511111111111109</v>
      </c>
      <c r="AF12" s="166">
        <f t="shared" si="9"/>
        <v>8.6577777777777776</v>
      </c>
      <c r="AG12" s="166">
        <f t="shared" si="9"/>
        <v>10.422222222222222</v>
      </c>
      <c r="AH12" s="96"/>
      <c r="AI12" s="96">
        <v>80.462844516804282</v>
      </c>
      <c r="AJ12" s="96"/>
      <c r="AK12" s="96"/>
      <c r="AL12" s="96"/>
    </row>
    <row r="13" spans="1:38" x14ac:dyDescent="0.35">
      <c r="A13" s="166" t="str">
        <f t="shared" si="8"/>
        <v>S2</v>
      </c>
      <c r="B13" s="166" t="str">
        <f t="shared" si="8"/>
        <v>MQ</v>
      </c>
      <c r="C13" s="140">
        <v>30</v>
      </c>
      <c r="D13" s="166">
        <v>621.86666666666667</v>
      </c>
      <c r="E13" s="166">
        <v>385.33333333333331</v>
      </c>
      <c r="F13" s="166">
        <v>311.26666666666671</v>
      </c>
      <c r="G13" s="166">
        <v>212</v>
      </c>
      <c r="H13" s="166">
        <v>258.86666666666667</v>
      </c>
      <c r="I13" s="166">
        <v>367.20000000000005</v>
      </c>
      <c r="J13" s="173">
        <v>0.72318486645733993</v>
      </c>
      <c r="K13" s="140">
        <v>0.44811412179710813</v>
      </c>
      <c r="L13" s="140">
        <v>0.36198007520254294</v>
      </c>
      <c r="M13" s="140">
        <v>0.24654029538318406</v>
      </c>
      <c r="N13" s="140">
        <v>0.30104275690971816</v>
      </c>
      <c r="O13" s="140">
        <v>0.42702639841842077</v>
      </c>
      <c r="P13" s="167">
        <v>27.681513354266009</v>
      </c>
      <c r="Q13" s="166">
        <v>55.188587820289193</v>
      </c>
      <c r="R13" s="166">
        <v>63.801992479745707</v>
      </c>
      <c r="S13" s="166">
        <v>75.345970461681588</v>
      </c>
      <c r="T13" s="166">
        <v>69.895724309028182</v>
      </c>
      <c r="U13" s="166">
        <v>57.297360158157915</v>
      </c>
      <c r="V13" s="179">
        <v>11.027587746610239</v>
      </c>
      <c r="W13" s="178">
        <v>4.9262226889563001</v>
      </c>
      <c r="X13" s="178">
        <v>1.1029970670694103</v>
      </c>
      <c r="Y13" s="178">
        <v>1.3108140263673407</v>
      </c>
      <c r="Z13" s="178">
        <v>5.5140394478949606</v>
      </c>
      <c r="AA13" s="178">
        <v>4.3480436581691944</v>
      </c>
      <c r="AB13" s="167">
        <f t="shared" ref="AB13:AG13" si="10">D13/$C$6</f>
        <v>20.728888888888889</v>
      </c>
      <c r="AC13" s="166">
        <f t="shared" si="10"/>
        <v>12.844444444444443</v>
      </c>
      <c r="AD13" s="166">
        <f t="shared" si="10"/>
        <v>10.375555555555557</v>
      </c>
      <c r="AE13" s="166">
        <f t="shared" si="10"/>
        <v>7.0666666666666664</v>
      </c>
      <c r="AF13" s="166">
        <f t="shared" si="10"/>
        <v>8.6288888888888895</v>
      </c>
      <c r="AG13" s="166">
        <f t="shared" si="10"/>
        <v>12.240000000000002</v>
      </c>
      <c r="AH13" s="96"/>
      <c r="AI13" s="96">
        <v>55.188587820289193</v>
      </c>
      <c r="AJ13" s="96"/>
      <c r="AK13" s="96"/>
      <c r="AL13" s="96"/>
    </row>
    <row r="14" spans="1:38" x14ac:dyDescent="0.35">
      <c r="A14" s="166" t="str">
        <f t="shared" si="8"/>
        <v>S2</v>
      </c>
      <c r="B14" s="166" t="str">
        <f t="shared" si="8"/>
        <v>MQ</v>
      </c>
      <c r="C14" s="140">
        <v>60</v>
      </c>
      <c r="D14" s="166">
        <v>572.79999999999995</v>
      </c>
      <c r="E14" s="166">
        <v>291.8</v>
      </c>
      <c r="F14" s="166">
        <v>159.19999999999999</v>
      </c>
      <c r="G14" s="166">
        <v>84.2</v>
      </c>
      <c r="H14" s="166">
        <v>104.4</v>
      </c>
      <c r="I14" s="166">
        <v>165.8</v>
      </c>
      <c r="J14" s="173">
        <v>0.66612396790324446</v>
      </c>
      <c r="K14" s="140">
        <v>0.47836065573770492</v>
      </c>
      <c r="L14" s="140">
        <v>0.20544586398244932</v>
      </c>
      <c r="M14" s="140">
        <v>0.13241075640824029</v>
      </c>
      <c r="N14" s="140">
        <v>0.1273792093704246</v>
      </c>
      <c r="O14" s="140">
        <v>0.15999228022773329</v>
      </c>
      <c r="P14" s="167">
        <v>33.387603209675554</v>
      </c>
      <c r="Q14" s="166">
        <v>52.16393442622951</v>
      </c>
      <c r="R14" s="166">
        <v>79.455413601755069</v>
      </c>
      <c r="S14" s="166">
        <v>86.758924359175964</v>
      </c>
      <c r="T14" s="166">
        <v>87.26207906295754</v>
      </c>
      <c r="U14" s="166">
        <v>84.000771977226677</v>
      </c>
      <c r="V14" s="179">
        <v>1.9476607973156099</v>
      </c>
      <c r="W14" s="178">
        <v>2.9158830418626991</v>
      </c>
      <c r="X14" s="178">
        <v>3.8912330062999669</v>
      </c>
      <c r="Y14" s="178">
        <v>2.8081791835885794</v>
      </c>
      <c r="Z14" s="178">
        <v>4.694248477998463</v>
      </c>
      <c r="AA14" s="178">
        <v>5.0355243693282565</v>
      </c>
      <c r="AB14" s="167">
        <f t="shared" ref="AB14:AG14" si="11">D14/$C$7</f>
        <v>9.5466666666666651</v>
      </c>
      <c r="AC14" s="166">
        <f t="shared" si="11"/>
        <v>4.8633333333333333</v>
      </c>
      <c r="AD14" s="166">
        <f t="shared" si="11"/>
        <v>2.6533333333333333</v>
      </c>
      <c r="AE14" s="166">
        <f t="shared" si="11"/>
        <v>1.4033333333333333</v>
      </c>
      <c r="AF14" s="166">
        <f t="shared" si="11"/>
        <v>1.74</v>
      </c>
      <c r="AG14" s="166">
        <f t="shared" si="11"/>
        <v>2.7633333333333336</v>
      </c>
      <c r="AH14" s="96"/>
      <c r="AI14" s="96">
        <v>52.16393442622951</v>
      </c>
      <c r="AJ14" s="96"/>
      <c r="AK14" s="96"/>
      <c r="AL14" s="96"/>
    </row>
    <row r="15" spans="1:38" x14ac:dyDescent="0.35">
      <c r="A15" s="166" t="str">
        <f t="shared" si="8"/>
        <v>S2</v>
      </c>
      <c r="B15" s="166" t="str">
        <f t="shared" si="8"/>
        <v>MQ</v>
      </c>
      <c r="C15" s="140">
        <v>240</v>
      </c>
      <c r="D15" s="166">
        <v>388.40000000000003</v>
      </c>
      <c r="E15" s="166">
        <v>154.06666666666666</v>
      </c>
      <c r="F15" s="166">
        <v>51.933333333333337</v>
      </c>
      <c r="G15" s="166">
        <v>14.666666666666666</v>
      </c>
      <c r="H15" s="166">
        <v>32.733333333333334</v>
      </c>
      <c r="I15" s="166">
        <v>40.533333333333331</v>
      </c>
      <c r="J15" s="173">
        <v>0.45168042795673913</v>
      </c>
      <c r="K15" s="140">
        <v>0.25256830601092894</v>
      </c>
      <c r="L15" s="140">
        <v>6.7019400352733682E-2</v>
      </c>
      <c r="M15" s="140">
        <v>2.3064423127326098E-2</v>
      </c>
      <c r="N15" s="140">
        <v>3.9938181226614612E-2</v>
      </c>
      <c r="O15" s="140">
        <v>3.9113512818038536E-2</v>
      </c>
      <c r="P15" s="167">
        <v>54.831957204326088</v>
      </c>
      <c r="Q15" s="166">
        <v>74.743169398907099</v>
      </c>
      <c r="R15" s="166">
        <v>93.298059964726633</v>
      </c>
      <c r="S15" s="166">
        <v>97.693557687267386</v>
      </c>
      <c r="T15" s="166">
        <v>96.006181877338534</v>
      </c>
      <c r="U15" s="166">
        <v>96.08864871819614</v>
      </c>
      <c r="V15" s="179">
        <v>7.0893475053790036</v>
      </c>
      <c r="W15" s="178">
        <v>2.223795316481068</v>
      </c>
      <c r="X15" s="178">
        <v>2.5341385767493203</v>
      </c>
      <c r="Y15" s="178">
        <v>0</v>
      </c>
      <c r="Z15" s="178">
        <v>2.8262631296135514</v>
      </c>
      <c r="AA15" s="178">
        <v>1.3815391095817677</v>
      </c>
      <c r="AB15" s="167">
        <f t="shared" ref="AB15:AG15" si="12">D15/$C$8</f>
        <v>1.6183333333333334</v>
      </c>
      <c r="AC15" s="166">
        <f t="shared" si="12"/>
        <v>0.64194444444444443</v>
      </c>
      <c r="AD15" s="166">
        <f t="shared" si="12"/>
        <v>0.21638888888888891</v>
      </c>
      <c r="AE15" s="166">
        <f t="shared" si="12"/>
        <v>6.1111111111111109E-2</v>
      </c>
      <c r="AF15" s="166">
        <f t="shared" si="12"/>
        <v>0.13638888888888889</v>
      </c>
      <c r="AG15" s="166">
        <f t="shared" si="12"/>
        <v>0.16888888888888889</v>
      </c>
      <c r="AH15" s="96"/>
      <c r="AI15" s="96">
        <v>74.743169398907099</v>
      </c>
      <c r="AJ15" s="96"/>
      <c r="AK15" s="96"/>
      <c r="AL15" s="96"/>
    </row>
    <row r="16" spans="1:38" x14ac:dyDescent="0.35">
      <c r="A16" s="166" t="str">
        <f t="shared" si="8"/>
        <v>S2</v>
      </c>
      <c r="B16" s="166" t="str">
        <f t="shared" si="8"/>
        <v>MQ</v>
      </c>
      <c r="C16" s="140">
        <v>480</v>
      </c>
      <c r="D16" s="166">
        <v>664.66666666666697</v>
      </c>
      <c r="E16" s="166">
        <v>322.13333333333333</v>
      </c>
      <c r="F16" s="166">
        <v>124.60000000000001</v>
      </c>
      <c r="G16" s="166">
        <v>59</v>
      </c>
      <c r="H16" s="166">
        <v>103.06666666666666</v>
      </c>
      <c r="I16" s="166">
        <v>138.26666666666665</v>
      </c>
      <c r="J16" s="173">
        <v>0.77295809590262421</v>
      </c>
      <c r="K16" s="140">
        <v>0.52808743169398908</v>
      </c>
      <c r="L16" s="140">
        <v>0.16079494128274616</v>
      </c>
      <c r="M16" s="140">
        <v>9.2781883944016361E-2</v>
      </c>
      <c r="N16" s="140">
        <v>0.12575239954449324</v>
      </c>
      <c r="O16" s="140">
        <v>0.1334233973431117</v>
      </c>
      <c r="P16" s="167">
        <v>22.704190409737578</v>
      </c>
      <c r="Q16" s="166">
        <v>47.191256830601091</v>
      </c>
      <c r="R16" s="166">
        <v>83.920505871725382</v>
      </c>
      <c r="S16" s="166">
        <v>90.721811605598361</v>
      </c>
      <c r="T16" s="166">
        <v>87.42476004555067</v>
      </c>
      <c r="U16" s="166">
        <v>86.657660265688833</v>
      </c>
      <c r="V16" s="179">
        <v>4.4808930665840361</v>
      </c>
      <c r="W16" s="178">
        <v>3.1475979047676375</v>
      </c>
      <c r="X16" s="178">
        <v>1.8846443426020083</v>
      </c>
      <c r="Y16" s="178">
        <v>0.93934169039584803</v>
      </c>
      <c r="Z16" s="178">
        <v>2.2421222772563647</v>
      </c>
      <c r="AA16" s="178">
        <v>3.0313215450737672</v>
      </c>
      <c r="AB16" s="167">
        <f t="shared" ref="AB16:AG16" si="13">D16/$C$9</f>
        <v>1.3847222222222229</v>
      </c>
      <c r="AC16" s="166">
        <f t="shared" si="13"/>
        <v>0.6711111111111111</v>
      </c>
      <c r="AD16" s="166">
        <f t="shared" si="13"/>
        <v>0.25958333333333333</v>
      </c>
      <c r="AE16" s="166">
        <f t="shared" si="13"/>
        <v>0.12291666666666666</v>
      </c>
      <c r="AF16" s="166">
        <f t="shared" si="13"/>
        <v>0.2147222222222222</v>
      </c>
      <c r="AG16" s="166">
        <f t="shared" si="13"/>
        <v>0.28805555555555551</v>
      </c>
      <c r="AH16" s="96"/>
      <c r="AI16" s="96">
        <v>47.191256830601091</v>
      </c>
      <c r="AJ16" s="96"/>
      <c r="AK16" s="96"/>
      <c r="AL16" s="96"/>
    </row>
    <row r="17" spans="1:38" x14ac:dyDescent="0.35">
      <c r="A17" s="168" t="str">
        <f t="shared" si="8"/>
        <v>S2</v>
      </c>
      <c r="B17" s="168" t="str">
        <f t="shared" si="8"/>
        <v>MQ</v>
      </c>
      <c r="C17" s="170">
        <v>1440</v>
      </c>
      <c r="D17" s="168">
        <v>507.46666666666664</v>
      </c>
      <c r="E17" s="168">
        <v>187.66666666666666</v>
      </c>
      <c r="F17" s="168">
        <v>46.79999999999999</v>
      </c>
      <c r="G17" s="168">
        <v>11.733333333333334</v>
      </c>
      <c r="H17" s="168">
        <v>28.666666666666668</v>
      </c>
      <c r="I17" s="168">
        <v>38.733333333333327</v>
      </c>
      <c r="J17" s="171">
        <v>0.59014614102414997</v>
      </c>
      <c r="K17" s="170">
        <v>0.3076502732240437</v>
      </c>
      <c r="L17" s="170">
        <v>6.0394889663182329E-2</v>
      </c>
      <c r="M17" s="170">
        <v>1.8451538501860883E-2</v>
      </c>
      <c r="N17" s="170">
        <v>3.4976411257523994E-2</v>
      </c>
      <c r="O17" s="170">
        <v>3.7376564058026952E-2</v>
      </c>
      <c r="P17" s="169">
        <v>40.985385897585004</v>
      </c>
      <c r="Q17" s="168">
        <v>69.234972677595636</v>
      </c>
      <c r="R17" s="168">
        <v>93.960511033681769</v>
      </c>
      <c r="S17" s="168">
        <v>98.154846149813906</v>
      </c>
      <c r="T17" s="168">
        <v>96.502358874247591</v>
      </c>
      <c r="U17" s="168">
        <v>96.262343594197304</v>
      </c>
      <c r="V17" s="177">
        <v>10.905550328258814</v>
      </c>
      <c r="W17" s="176">
        <v>0.83354382363577473</v>
      </c>
      <c r="X17" s="176">
        <v>1.3764141567658632</v>
      </c>
      <c r="Y17" s="176">
        <v>0</v>
      </c>
      <c r="Z17" s="176">
        <v>0.7115782218982003</v>
      </c>
      <c r="AA17" s="175">
        <v>0.62903513221625817</v>
      </c>
      <c r="AB17" s="169">
        <f t="shared" ref="AB17:AG17" si="14">D17/$C$10</f>
        <v>0.35240740740740739</v>
      </c>
      <c r="AC17" s="168">
        <f t="shared" si="14"/>
        <v>0.13032407407407406</v>
      </c>
      <c r="AD17" s="168">
        <f t="shared" si="14"/>
        <v>3.2499999999999994E-2</v>
      </c>
      <c r="AE17" s="168">
        <f t="shared" si="14"/>
        <v>8.1481481481481492E-3</v>
      </c>
      <c r="AF17" s="168">
        <f t="shared" si="14"/>
        <v>1.9907407407407408E-2</v>
      </c>
      <c r="AG17" s="168">
        <f t="shared" si="14"/>
        <v>2.6898148148148143E-2</v>
      </c>
      <c r="AH17" s="96"/>
      <c r="AI17" s="96">
        <v>69.234972677595636</v>
      </c>
      <c r="AJ17" s="96"/>
      <c r="AK17" s="96"/>
      <c r="AL17" s="96"/>
    </row>
    <row r="18" spans="1:38" x14ac:dyDescent="0.35">
      <c r="A18" s="166" t="s">
        <v>54</v>
      </c>
      <c r="B18" s="166" t="s">
        <v>48</v>
      </c>
      <c r="C18" s="140">
        <v>0</v>
      </c>
      <c r="D18" s="166">
        <v>859.90000000000009</v>
      </c>
      <c r="E18" s="166">
        <v>610</v>
      </c>
      <c r="F18" s="166">
        <v>774.90000000000009</v>
      </c>
      <c r="G18" s="166">
        <v>635.9</v>
      </c>
      <c r="H18" s="166">
        <v>819.6</v>
      </c>
      <c r="I18" s="166">
        <v>1036.3</v>
      </c>
      <c r="J18" s="173">
        <v>1</v>
      </c>
      <c r="K18" s="140">
        <v>1</v>
      </c>
      <c r="L18" s="140">
        <v>1</v>
      </c>
      <c r="M18" s="140">
        <v>1</v>
      </c>
      <c r="N18" s="140">
        <v>1</v>
      </c>
      <c r="O18" s="140">
        <v>1</v>
      </c>
      <c r="P18" s="167">
        <v>0</v>
      </c>
      <c r="Q18" s="166">
        <v>0</v>
      </c>
      <c r="R18" s="166">
        <v>0</v>
      </c>
      <c r="S18" s="166">
        <v>0</v>
      </c>
      <c r="T18" s="166">
        <v>0</v>
      </c>
      <c r="U18" s="166">
        <v>0</v>
      </c>
      <c r="V18" s="179" t="e">
        <v>#DIV/0!</v>
      </c>
      <c r="W18" s="178" t="e">
        <v>#DIV/0!</v>
      </c>
      <c r="X18" s="178" t="e">
        <v>#DIV/0!</v>
      </c>
      <c r="Y18" s="178" t="e">
        <v>#DIV/0!</v>
      </c>
      <c r="Z18" s="178" t="e">
        <v>#DIV/0!</v>
      </c>
      <c r="AA18" s="178" t="e">
        <v>#DIV/0!</v>
      </c>
      <c r="AB18" s="167" t="e">
        <f t="shared" ref="AB18:AG18" si="15">D18/$C$4</f>
        <v>#DIV/0!</v>
      </c>
      <c r="AC18" s="166" t="e">
        <f t="shared" si="15"/>
        <v>#DIV/0!</v>
      </c>
      <c r="AD18" s="166" t="e">
        <f t="shared" si="15"/>
        <v>#DIV/0!</v>
      </c>
      <c r="AE18" s="166" t="e">
        <f t="shared" si="15"/>
        <v>#DIV/0!</v>
      </c>
      <c r="AF18" s="166" t="e">
        <f t="shared" si="15"/>
        <v>#DIV/0!</v>
      </c>
      <c r="AG18" s="166" t="e">
        <f t="shared" si="15"/>
        <v>#DIV/0!</v>
      </c>
      <c r="AH18" s="96"/>
      <c r="AI18" s="96">
        <v>0</v>
      </c>
      <c r="AJ18" s="96"/>
      <c r="AK18" s="96"/>
      <c r="AL18" s="96"/>
    </row>
    <row r="19" spans="1:38" x14ac:dyDescent="0.35">
      <c r="A19" s="166" t="str">
        <f t="shared" ref="A19:B24" si="16">A18</f>
        <v>S3</v>
      </c>
      <c r="B19" s="166" t="str">
        <f t="shared" si="16"/>
        <v>MQ</v>
      </c>
      <c r="C19" s="140">
        <v>15</v>
      </c>
      <c r="D19" s="166">
        <v>925.66666666666663</v>
      </c>
      <c r="E19" s="166">
        <v>602.33333333333326</v>
      </c>
      <c r="F19" s="166">
        <v>625.19999999999993</v>
      </c>
      <c r="G19" s="166">
        <v>422.73333333333335</v>
      </c>
      <c r="H19" s="166">
        <v>582.13333333333333</v>
      </c>
      <c r="I19" s="166">
        <v>714.93333333333339</v>
      </c>
      <c r="J19" s="173">
        <v>1.0764817614451292</v>
      </c>
      <c r="K19" s="140">
        <v>0.98743169398907094</v>
      </c>
      <c r="L19" s="140">
        <v>0.80681378242353829</v>
      </c>
      <c r="M19" s="140">
        <v>0.66477957750170369</v>
      </c>
      <c r="N19" s="140">
        <v>0.71026517000162681</v>
      </c>
      <c r="O19" s="140">
        <v>0.68989031490237718</v>
      </c>
      <c r="P19" s="167">
        <v>-7.6481761445129193</v>
      </c>
      <c r="Q19" s="166">
        <v>1.2568306010929065</v>
      </c>
      <c r="R19" s="166">
        <v>19.31862175764617</v>
      </c>
      <c r="S19" s="166">
        <v>33.522042249829632</v>
      </c>
      <c r="T19" s="166">
        <v>28.973482999837319</v>
      </c>
      <c r="U19" s="166">
        <v>31.010968509762282</v>
      </c>
      <c r="V19" s="179">
        <v>17.350548167730413</v>
      </c>
      <c r="W19" s="178">
        <v>0.95944831710113909</v>
      </c>
      <c r="X19" s="178">
        <v>4.6290259381406296</v>
      </c>
      <c r="Y19" s="178">
        <v>4.9210604995580978</v>
      </c>
      <c r="Z19" s="178">
        <v>4.9339629434270167</v>
      </c>
      <c r="AA19" s="178">
        <v>5.9561911970536165</v>
      </c>
      <c r="AB19" s="167">
        <f t="shared" ref="AB19:AG19" si="17">D19/$C$5</f>
        <v>61.711111111111109</v>
      </c>
      <c r="AC19" s="166">
        <f t="shared" si="17"/>
        <v>40.155555555555551</v>
      </c>
      <c r="AD19" s="166">
        <f t="shared" si="17"/>
        <v>41.679999999999993</v>
      </c>
      <c r="AE19" s="166">
        <f t="shared" si="17"/>
        <v>28.182222222222222</v>
      </c>
      <c r="AF19" s="166">
        <f t="shared" si="17"/>
        <v>38.808888888888887</v>
      </c>
      <c r="AG19" s="166">
        <f t="shared" si="17"/>
        <v>47.662222222222226</v>
      </c>
      <c r="AH19" s="96"/>
      <c r="AI19" s="96">
        <v>1.2568306010929065</v>
      </c>
      <c r="AJ19" s="96"/>
      <c r="AK19" s="96"/>
      <c r="AL19" s="96"/>
    </row>
    <row r="20" spans="1:38" x14ac:dyDescent="0.35">
      <c r="A20" s="166" t="str">
        <f t="shared" si="16"/>
        <v>S3</v>
      </c>
      <c r="B20" s="166" t="str">
        <f t="shared" si="16"/>
        <v>MQ</v>
      </c>
      <c r="C20" s="140">
        <v>30</v>
      </c>
      <c r="D20" s="166">
        <v>845.19999999999993</v>
      </c>
      <c r="E20" s="166">
        <v>627.4</v>
      </c>
      <c r="F20" s="166">
        <v>555.06666666666661</v>
      </c>
      <c r="G20" s="166">
        <v>357.93333333333339</v>
      </c>
      <c r="H20" s="166">
        <v>524.4</v>
      </c>
      <c r="I20" s="166">
        <v>702.53333333333342</v>
      </c>
      <c r="J20" s="173">
        <v>0.98290498895220357</v>
      </c>
      <c r="K20" s="140">
        <v>1.0285245901639344</v>
      </c>
      <c r="L20" s="140">
        <v>0.71630748053512261</v>
      </c>
      <c r="M20" s="140">
        <v>0.56287676259369934</v>
      </c>
      <c r="N20" s="140">
        <v>0.63982430453879935</v>
      </c>
      <c r="O20" s="140">
        <v>0.67792466788896411</v>
      </c>
      <c r="P20" s="167">
        <v>1.7095011047796427</v>
      </c>
      <c r="Q20" s="166">
        <v>-2.8524590163934382</v>
      </c>
      <c r="R20" s="166">
        <v>28.36925194648774</v>
      </c>
      <c r="S20" s="166">
        <v>43.712323740630069</v>
      </c>
      <c r="T20" s="166">
        <v>36.017569546120065</v>
      </c>
      <c r="U20" s="166">
        <v>32.207533211103588</v>
      </c>
      <c r="V20" s="179">
        <v>0.50369596063978928</v>
      </c>
      <c r="W20" s="178">
        <v>3.814990446861954</v>
      </c>
      <c r="X20" s="178">
        <v>1.7440869810105009</v>
      </c>
      <c r="Y20" s="178">
        <v>2.2949529652121305</v>
      </c>
      <c r="Z20" s="178">
        <v>3.1065572533123214</v>
      </c>
      <c r="AA20" s="178">
        <v>10.548817640893697</v>
      </c>
      <c r="AB20" s="167">
        <f t="shared" ref="AB20:AG20" si="18">D20/$C$6</f>
        <v>28.173333333333332</v>
      </c>
      <c r="AC20" s="166">
        <f t="shared" si="18"/>
        <v>20.913333333333334</v>
      </c>
      <c r="AD20" s="166">
        <f t="shared" si="18"/>
        <v>18.502222222222219</v>
      </c>
      <c r="AE20" s="166">
        <f t="shared" si="18"/>
        <v>11.931111111111113</v>
      </c>
      <c r="AF20" s="166">
        <f t="shared" si="18"/>
        <v>17.48</v>
      </c>
      <c r="AG20" s="166">
        <f t="shared" si="18"/>
        <v>23.417777777777779</v>
      </c>
      <c r="AH20" s="96"/>
      <c r="AI20" s="96">
        <v>-2.8524590163934382</v>
      </c>
      <c r="AJ20" s="96"/>
      <c r="AK20" s="96"/>
      <c r="AL20" s="96"/>
    </row>
    <row r="21" spans="1:38" x14ac:dyDescent="0.35">
      <c r="A21" s="166" t="str">
        <f t="shared" si="16"/>
        <v>S3</v>
      </c>
      <c r="B21" s="166" t="str">
        <f t="shared" si="16"/>
        <v>MQ</v>
      </c>
      <c r="C21" s="140">
        <v>60</v>
      </c>
      <c r="D21" s="166">
        <v>856.73333333333323</v>
      </c>
      <c r="E21" s="166">
        <v>620.80000000000007</v>
      </c>
      <c r="F21" s="166">
        <v>488.60000000000008</v>
      </c>
      <c r="G21" s="166">
        <v>274.33333333333331</v>
      </c>
      <c r="H21" s="166">
        <v>410.4666666666667</v>
      </c>
      <c r="I21" s="166">
        <v>561.46666666666658</v>
      </c>
      <c r="J21" s="173">
        <v>0.99631740124820689</v>
      </c>
      <c r="K21" s="140">
        <v>1.0177049180327871</v>
      </c>
      <c r="L21" s="140">
        <v>0.63053297199638669</v>
      </c>
      <c r="M21" s="140">
        <v>0.43140955076794046</v>
      </c>
      <c r="N21" s="140">
        <v>0.50081340491296567</v>
      </c>
      <c r="O21" s="140">
        <v>0.54179935025250081</v>
      </c>
      <c r="P21" s="167">
        <v>0.36825987517931091</v>
      </c>
      <c r="Q21" s="166">
        <v>-1.7704918032787065</v>
      </c>
      <c r="R21" s="166">
        <v>36.946702800361329</v>
      </c>
      <c r="S21" s="166">
        <v>56.85904492320595</v>
      </c>
      <c r="T21" s="166">
        <v>49.918659508703435</v>
      </c>
      <c r="U21" s="166">
        <v>45.820064974749918</v>
      </c>
      <c r="V21" s="179">
        <v>13.749725839049315</v>
      </c>
      <c r="W21" s="178">
        <v>13.241518508691412</v>
      </c>
      <c r="X21" s="178">
        <v>6.6234156385992229</v>
      </c>
      <c r="Y21" s="178">
        <v>3.838155314557647</v>
      </c>
      <c r="Z21" s="178">
        <v>15.791966778583316</v>
      </c>
      <c r="AA21" s="178">
        <v>12.493043873089572</v>
      </c>
      <c r="AB21" s="167">
        <f t="shared" ref="AB21:AG21" si="19">D21/$C$7</f>
        <v>14.278888888888888</v>
      </c>
      <c r="AC21" s="166">
        <f t="shared" si="19"/>
        <v>10.346666666666668</v>
      </c>
      <c r="AD21" s="166">
        <f t="shared" si="19"/>
        <v>8.1433333333333344</v>
      </c>
      <c r="AE21" s="166">
        <f t="shared" si="19"/>
        <v>4.572222222222222</v>
      </c>
      <c r="AF21" s="166">
        <f t="shared" si="19"/>
        <v>6.841111111111112</v>
      </c>
      <c r="AG21" s="166">
        <f t="shared" si="19"/>
        <v>9.3577777777777769</v>
      </c>
      <c r="AH21" s="96"/>
      <c r="AI21" s="96">
        <v>-1.7704918032787065</v>
      </c>
      <c r="AJ21" s="96"/>
      <c r="AK21" s="96"/>
      <c r="AL21" s="96"/>
    </row>
    <row r="22" spans="1:38" x14ac:dyDescent="0.35">
      <c r="A22" s="166" t="str">
        <f t="shared" si="16"/>
        <v>S3</v>
      </c>
      <c r="B22" s="166" t="str">
        <f t="shared" si="16"/>
        <v>MQ</v>
      </c>
      <c r="C22" s="140">
        <v>240</v>
      </c>
      <c r="D22" s="166">
        <v>513.33333333333337</v>
      </c>
      <c r="E22" s="166">
        <v>392.73333333333335</v>
      </c>
      <c r="F22" s="166">
        <v>264</v>
      </c>
      <c r="G22" s="166">
        <v>132.53333333333333</v>
      </c>
      <c r="H22" s="166">
        <v>188</v>
      </c>
      <c r="I22" s="166">
        <v>279.59999999999997</v>
      </c>
      <c r="J22" s="173">
        <v>0.59696863976431369</v>
      </c>
      <c r="K22" s="140">
        <v>0.6438251366120219</v>
      </c>
      <c r="L22" s="140">
        <v>0.34068912117692601</v>
      </c>
      <c r="M22" s="140">
        <v>0.20841851444147402</v>
      </c>
      <c r="N22" s="140">
        <v>0.22938018545632016</v>
      </c>
      <c r="O22" s="140">
        <v>0.2698060407217987</v>
      </c>
      <c r="P22" s="167">
        <v>40.303136023568634</v>
      </c>
      <c r="Q22" s="166">
        <v>35.617486338797811</v>
      </c>
      <c r="R22" s="166">
        <v>65.931087882307395</v>
      </c>
      <c r="S22" s="166">
        <v>79.158148555852591</v>
      </c>
      <c r="T22" s="166">
        <v>77.061981454367981</v>
      </c>
      <c r="U22" s="166">
        <v>73.019395927820128</v>
      </c>
      <c r="V22" s="179">
        <v>15.772677003070084</v>
      </c>
      <c r="W22" s="178">
        <v>3.880273962424611</v>
      </c>
      <c r="X22" s="178">
        <v>2.68334857935168</v>
      </c>
      <c r="Y22" s="178">
        <v>0.91821822255690033</v>
      </c>
      <c r="Z22" s="178">
        <v>0.98489195073745572</v>
      </c>
      <c r="AA22" s="178">
        <v>1.4230631211676792</v>
      </c>
      <c r="AB22" s="167">
        <f t="shared" ref="AB22:AG22" si="20">D22/$C$8</f>
        <v>2.1388888888888888</v>
      </c>
      <c r="AC22" s="166">
        <f t="shared" si="20"/>
        <v>1.6363888888888889</v>
      </c>
      <c r="AD22" s="166">
        <f t="shared" si="20"/>
        <v>1.1000000000000001</v>
      </c>
      <c r="AE22" s="166">
        <f t="shared" si="20"/>
        <v>0.55222222222222217</v>
      </c>
      <c r="AF22" s="166">
        <f t="shared" si="20"/>
        <v>0.78333333333333333</v>
      </c>
      <c r="AG22" s="166">
        <f t="shared" si="20"/>
        <v>1.1649999999999998</v>
      </c>
      <c r="AH22" s="96"/>
      <c r="AI22" s="96">
        <v>35.617486338797811</v>
      </c>
      <c r="AJ22" s="96"/>
      <c r="AK22" s="96"/>
      <c r="AL22" s="96"/>
    </row>
    <row r="23" spans="1:38" x14ac:dyDescent="0.35">
      <c r="A23" s="166" t="str">
        <f t="shared" si="16"/>
        <v>S3</v>
      </c>
      <c r="B23" s="166" t="str">
        <f t="shared" si="16"/>
        <v>MQ</v>
      </c>
      <c r="C23" s="140">
        <v>480</v>
      </c>
      <c r="D23" s="166">
        <v>960.66666666666663</v>
      </c>
      <c r="E23" s="166">
        <v>539.86666666666667</v>
      </c>
      <c r="F23" s="166">
        <v>192.79999999999998</v>
      </c>
      <c r="G23" s="166">
        <v>77.333333333333329</v>
      </c>
      <c r="H23" s="166">
        <v>153.46666666666667</v>
      </c>
      <c r="I23" s="166">
        <v>216.73333333333335</v>
      </c>
      <c r="J23" s="173">
        <v>1.1171841687017869</v>
      </c>
      <c r="K23" s="140">
        <v>0.88502732240437165</v>
      </c>
      <c r="L23" s="140">
        <v>0.24880629758678535</v>
      </c>
      <c r="M23" s="140">
        <v>0.12161241285317398</v>
      </c>
      <c r="N23" s="140">
        <v>0.18724581096469822</v>
      </c>
      <c r="O23" s="140">
        <v>0.20914149699250542</v>
      </c>
      <c r="P23" s="167">
        <v>-11.718416870178693</v>
      </c>
      <c r="Q23" s="166">
        <v>11.497267759562835</v>
      </c>
      <c r="R23" s="166">
        <v>75.119370241321477</v>
      </c>
      <c r="S23" s="166">
        <v>87.838758714682612</v>
      </c>
      <c r="T23" s="166">
        <v>81.275418903530181</v>
      </c>
      <c r="U23" s="166">
        <v>79.085850300749456</v>
      </c>
      <c r="V23" s="179">
        <v>9.2569292949959614</v>
      </c>
      <c r="W23" s="178">
        <v>5.9722851200172204</v>
      </c>
      <c r="X23" s="178">
        <v>7.2970055172724866</v>
      </c>
      <c r="Y23" s="178">
        <v>2.1992064165564398</v>
      </c>
      <c r="Z23" s="178">
        <v>6.6869156596359467</v>
      </c>
      <c r="AA23" s="178">
        <v>9.0835417496930138</v>
      </c>
      <c r="AB23" s="167">
        <f t="shared" ref="AB23:AG23" si="21">D23/$C$9</f>
        <v>2.0013888888888887</v>
      </c>
      <c r="AC23" s="166">
        <f t="shared" si="21"/>
        <v>1.1247222222222222</v>
      </c>
      <c r="AD23" s="166">
        <f t="shared" si="21"/>
        <v>0.40166666666666662</v>
      </c>
      <c r="AE23" s="166">
        <f t="shared" si="21"/>
        <v>0.16111111111111109</v>
      </c>
      <c r="AF23" s="166">
        <f t="shared" si="21"/>
        <v>0.31972222222222224</v>
      </c>
      <c r="AG23" s="166">
        <f t="shared" si="21"/>
        <v>0.45152777777777781</v>
      </c>
      <c r="AH23" s="96"/>
      <c r="AI23" s="96">
        <v>11.497267759562835</v>
      </c>
      <c r="AJ23" s="96"/>
      <c r="AK23" s="96"/>
      <c r="AL23" s="96"/>
    </row>
    <row r="24" spans="1:38" x14ac:dyDescent="0.35">
      <c r="A24" s="168" t="str">
        <f t="shared" si="16"/>
        <v>S3</v>
      </c>
      <c r="B24" s="168" t="str">
        <f t="shared" si="16"/>
        <v>MQ</v>
      </c>
      <c r="C24" s="170">
        <v>1440</v>
      </c>
      <c r="D24" s="168">
        <v>779.80000000000007</v>
      </c>
      <c r="E24" s="168">
        <v>510.2</v>
      </c>
      <c r="F24" s="168">
        <v>191.80000000000004</v>
      </c>
      <c r="G24" s="168">
        <v>88.666666666666671</v>
      </c>
      <c r="H24" s="168">
        <v>136.93333333333331</v>
      </c>
      <c r="I24" s="168">
        <v>169.86666666666667</v>
      </c>
      <c r="J24" s="171">
        <v>0.90684963367833471</v>
      </c>
      <c r="K24" s="170">
        <v>0.83639344262295079</v>
      </c>
      <c r="L24" s="170">
        <v>0.24751580849141827</v>
      </c>
      <c r="M24" s="170">
        <v>0.13943492163338053</v>
      </c>
      <c r="N24" s="170">
        <v>0.16707336912314946</v>
      </c>
      <c r="O24" s="170">
        <v>0.16391649779664835</v>
      </c>
      <c r="P24" s="169">
        <v>9.3150366321665281</v>
      </c>
      <c r="Q24" s="168">
        <v>16.360655737704921</v>
      </c>
      <c r="R24" s="168">
        <v>75.248419150858169</v>
      </c>
      <c r="S24" s="168">
        <v>86.05650783666195</v>
      </c>
      <c r="T24" s="168">
        <v>83.292663087685057</v>
      </c>
      <c r="U24" s="168">
        <v>83.608350220335169</v>
      </c>
      <c r="V24" s="177">
        <v>4.2634202930937555</v>
      </c>
      <c r="W24" s="176">
        <v>4.4982602866019068</v>
      </c>
      <c r="X24" s="176">
        <v>1.2904890953671426</v>
      </c>
      <c r="Y24" s="176">
        <v>1.2411719735345226</v>
      </c>
      <c r="Z24" s="176">
        <v>1.5690283489668619</v>
      </c>
      <c r="AA24" s="175">
        <v>2.8541198016645302</v>
      </c>
      <c r="AB24" s="169">
        <f t="shared" ref="AB24:AG24" si="22">D24/$C$10</f>
        <v>0.54152777777777783</v>
      </c>
      <c r="AC24" s="168">
        <f t="shared" si="22"/>
        <v>0.35430555555555554</v>
      </c>
      <c r="AD24" s="168">
        <f t="shared" si="22"/>
        <v>0.13319444444444448</v>
      </c>
      <c r="AE24" s="168">
        <f t="shared" si="22"/>
        <v>6.157407407407408E-2</v>
      </c>
      <c r="AF24" s="168">
        <f t="shared" si="22"/>
        <v>9.5092592592592576E-2</v>
      </c>
      <c r="AG24" s="168">
        <f t="shared" si="22"/>
        <v>0.11796296296296296</v>
      </c>
      <c r="AH24" s="96"/>
      <c r="AI24" s="96">
        <v>16.360655737704921</v>
      </c>
      <c r="AJ24" s="96"/>
      <c r="AK24" s="96"/>
      <c r="AL24" s="96"/>
    </row>
    <row r="25" spans="1:38" x14ac:dyDescent="0.35">
      <c r="A25" s="166" t="s">
        <v>58</v>
      </c>
      <c r="B25" s="166" t="s">
        <v>48</v>
      </c>
      <c r="C25" s="140">
        <v>0</v>
      </c>
      <c r="D25" s="166">
        <v>859.90000000000009</v>
      </c>
      <c r="E25" s="166">
        <v>610</v>
      </c>
      <c r="F25" s="166">
        <v>774.90000000000009</v>
      </c>
      <c r="G25" s="166">
        <v>635.9</v>
      </c>
      <c r="H25" s="166">
        <v>819.6</v>
      </c>
      <c r="I25" s="166">
        <v>1036.3</v>
      </c>
      <c r="J25" s="173">
        <v>1</v>
      </c>
      <c r="K25" s="140">
        <v>1</v>
      </c>
      <c r="L25" s="140">
        <v>1</v>
      </c>
      <c r="M25" s="140">
        <v>1</v>
      </c>
      <c r="N25" s="140">
        <v>1</v>
      </c>
      <c r="O25" s="140">
        <v>1</v>
      </c>
      <c r="P25" s="167">
        <v>0</v>
      </c>
      <c r="Q25" s="166">
        <v>0</v>
      </c>
      <c r="R25" s="166">
        <v>0</v>
      </c>
      <c r="S25" s="166">
        <v>0</v>
      </c>
      <c r="T25" s="166">
        <v>0</v>
      </c>
      <c r="U25" s="166">
        <v>0</v>
      </c>
      <c r="V25" s="179" t="e">
        <v>#DIV/0!</v>
      </c>
      <c r="W25" s="178" t="e">
        <v>#DIV/0!</v>
      </c>
      <c r="X25" s="178" t="e">
        <v>#DIV/0!</v>
      </c>
      <c r="Y25" s="178" t="e">
        <v>#DIV/0!</v>
      </c>
      <c r="Z25" s="178" t="e">
        <v>#DIV/0!</v>
      </c>
      <c r="AA25" s="178" t="e">
        <v>#DIV/0!</v>
      </c>
      <c r="AB25" s="167" t="e">
        <f t="shared" ref="AB25:AG25" si="23">D25/$C$4</f>
        <v>#DIV/0!</v>
      </c>
      <c r="AC25" s="166" t="e">
        <f t="shared" si="23"/>
        <v>#DIV/0!</v>
      </c>
      <c r="AD25" s="166" t="e">
        <f t="shared" si="23"/>
        <v>#DIV/0!</v>
      </c>
      <c r="AE25" s="166" t="e">
        <f t="shared" si="23"/>
        <v>#DIV/0!</v>
      </c>
      <c r="AF25" s="166" t="e">
        <f t="shared" si="23"/>
        <v>#DIV/0!</v>
      </c>
      <c r="AG25" s="166" t="e">
        <f t="shared" si="23"/>
        <v>#DIV/0!</v>
      </c>
      <c r="AH25" s="96"/>
      <c r="AI25" s="96">
        <v>0</v>
      </c>
      <c r="AJ25" s="96"/>
      <c r="AK25" s="96"/>
      <c r="AL25" s="96"/>
    </row>
    <row r="26" spans="1:38" x14ac:dyDescent="0.35">
      <c r="A26" s="166" t="str">
        <f t="shared" ref="A26:B31" si="24">A25</f>
        <v>IX</v>
      </c>
      <c r="B26" s="166" t="str">
        <f t="shared" si="24"/>
        <v>MQ</v>
      </c>
      <c r="C26" s="140">
        <v>15</v>
      </c>
      <c r="D26" s="166">
        <v>713.66666666666663</v>
      </c>
      <c r="E26" s="166">
        <v>600.06666666666672</v>
      </c>
      <c r="F26" s="166">
        <v>771.26666666666677</v>
      </c>
      <c r="G26" s="166">
        <v>638.46666666666658</v>
      </c>
      <c r="H26" s="166">
        <v>750.19999999999993</v>
      </c>
      <c r="I26" s="166">
        <v>928.86666666666667</v>
      </c>
      <c r="J26" s="173">
        <v>0.82994146606194508</v>
      </c>
      <c r="K26" s="140">
        <v>0.98371584699453563</v>
      </c>
      <c r="L26" s="140">
        <v>0.99531122295349939</v>
      </c>
      <c r="M26" s="140">
        <v>1.0040362740472819</v>
      </c>
      <c r="N26" s="140">
        <v>0.91532454856027323</v>
      </c>
      <c r="O26" s="140">
        <v>0.89632989160153109</v>
      </c>
      <c r="P26" s="167">
        <v>17.005853393805491</v>
      </c>
      <c r="Q26" s="166">
        <v>1.6284153005464375</v>
      </c>
      <c r="R26" s="166">
        <v>0.4688777046500614</v>
      </c>
      <c r="S26" s="166">
        <v>-0.4036274047281907</v>
      </c>
      <c r="T26" s="166">
        <v>8.4675451439726768</v>
      </c>
      <c r="U26" s="166">
        <v>10.367010839846891</v>
      </c>
      <c r="V26" s="179">
        <v>3.6140873869030723</v>
      </c>
      <c r="W26" s="178">
        <v>18.447462631534979</v>
      </c>
      <c r="X26" s="178">
        <v>23.102744126562897</v>
      </c>
      <c r="Y26" s="178">
        <v>14.216222471612106</v>
      </c>
      <c r="Z26" s="178">
        <v>5.9187658750505481</v>
      </c>
      <c r="AA26" s="178">
        <v>7.3583830298486754</v>
      </c>
      <c r="AB26" s="167">
        <f t="shared" ref="AB26:AG26" si="25">D26/$C$5</f>
        <v>47.577777777777776</v>
      </c>
      <c r="AC26" s="166">
        <f t="shared" si="25"/>
        <v>40.004444444444445</v>
      </c>
      <c r="AD26" s="166">
        <f t="shared" si="25"/>
        <v>51.417777777777786</v>
      </c>
      <c r="AE26" s="166">
        <f t="shared" si="25"/>
        <v>42.56444444444444</v>
      </c>
      <c r="AF26" s="166">
        <f t="shared" si="25"/>
        <v>50.013333333333328</v>
      </c>
      <c r="AG26" s="166">
        <f t="shared" si="25"/>
        <v>61.924444444444447</v>
      </c>
      <c r="AH26" s="96"/>
      <c r="AI26" s="96">
        <v>1.6284153005464375</v>
      </c>
      <c r="AJ26" s="96"/>
      <c r="AK26" s="96"/>
      <c r="AL26" s="96"/>
    </row>
    <row r="27" spans="1:38" x14ac:dyDescent="0.35">
      <c r="A27" s="166" t="str">
        <f t="shared" si="24"/>
        <v>IX</v>
      </c>
      <c r="B27" s="166" t="str">
        <f t="shared" si="24"/>
        <v>MQ</v>
      </c>
      <c r="C27" s="140">
        <v>30</v>
      </c>
      <c r="D27" s="166">
        <v>824.93333333333339</v>
      </c>
      <c r="E27" s="166">
        <v>602.5333333333333</v>
      </c>
      <c r="F27" s="166">
        <v>802.4</v>
      </c>
      <c r="G27" s="166">
        <v>618.19999999999993</v>
      </c>
      <c r="H27" s="166">
        <v>787.93333333333339</v>
      </c>
      <c r="I27" s="166">
        <v>971.13333333333333</v>
      </c>
      <c r="J27" s="173">
        <v>0.95933635694072905</v>
      </c>
      <c r="K27" s="140">
        <v>0.98775956284152999</v>
      </c>
      <c r="L27" s="140">
        <v>1.0354884501225963</v>
      </c>
      <c r="M27" s="140">
        <v>0.97216543481679507</v>
      </c>
      <c r="N27" s="140">
        <v>0.96136326663413052</v>
      </c>
      <c r="O27" s="140">
        <v>0.93711602174402531</v>
      </c>
      <c r="P27" s="167">
        <v>4.0663643059270953</v>
      </c>
      <c r="Q27" s="166">
        <v>1.2240437158470008</v>
      </c>
      <c r="R27" s="166">
        <v>-3.5488450122596271</v>
      </c>
      <c r="S27" s="166">
        <v>2.7834565183204929</v>
      </c>
      <c r="T27" s="166">
        <v>3.863673336586948</v>
      </c>
      <c r="U27" s="166">
        <v>6.2883978255974693</v>
      </c>
      <c r="V27" s="179">
        <v>8.1973437546576555</v>
      </c>
      <c r="W27" s="178">
        <v>1.9219753044818875</v>
      </c>
      <c r="X27" s="178">
        <v>8.4700531911044958</v>
      </c>
      <c r="Y27" s="178">
        <v>2.3958932057661402</v>
      </c>
      <c r="Z27" s="178">
        <v>9.0525827699924619</v>
      </c>
      <c r="AA27" s="178">
        <v>7.5614946047548672</v>
      </c>
      <c r="AB27" s="167">
        <f t="shared" ref="AB27:AG27" si="26">D27/$C$6</f>
        <v>27.497777777777781</v>
      </c>
      <c r="AC27" s="166">
        <f t="shared" si="26"/>
        <v>20.084444444444443</v>
      </c>
      <c r="AD27" s="166">
        <f t="shared" si="26"/>
        <v>26.746666666666666</v>
      </c>
      <c r="AE27" s="166">
        <f t="shared" si="26"/>
        <v>20.606666666666666</v>
      </c>
      <c r="AF27" s="166">
        <f t="shared" si="26"/>
        <v>26.264444444444447</v>
      </c>
      <c r="AG27" s="166">
        <f t="shared" si="26"/>
        <v>32.371111111111112</v>
      </c>
      <c r="AH27" s="96"/>
      <c r="AI27" s="96">
        <v>1.2240437158470008</v>
      </c>
      <c r="AJ27" s="96"/>
      <c r="AK27" s="96"/>
      <c r="AL27" s="96"/>
    </row>
    <row r="28" spans="1:38" x14ac:dyDescent="0.35">
      <c r="A28" s="166" t="str">
        <f t="shared" si="24"/>
        <v>IX</v>
      </c>
      <c r="B28" s="166" t="str">
        <f t="shared" si="24"/>
        <v>MQ</v>
      </c>
      <c r="C28" s="140">
        <v>60</v>
      </c>
      <c r="D28" s="166">
        <v>662.40000000000009</v>
      </c>
      <c r="E28" s="166">
        <v>543.86666666666667</v>
      </c>
      <c r="F28" s="166">
        <v>705.93333333333339</v>
      </c>
      <c r="G28" s="166">
        <v>564.59999999999991</v>
      </c>
      <c r="H28" s="166">
        <v>650.93333333333339</v>
      </c>
      <c r="I28" s="166">
        <v>809.6</v>
      </c>
      <c r="J28" s="173">
        <v>0.77032213048028841</v>
      </c>
      <c r="K28" s="140">
        <v>0.8915846994535519</v>
      </c>
      <c r="L28" s="140">
        <v>0.91099926872284598</v>
      </c>
      <c r="M28" s="140">
        <v>0.88787545211511232</v>
      </c>
      <c r="N28" s="140">
        <v>0.7942085570196844</v>
      </c>
      <c r="O28" s="140">
        <v>0.78124095339187505</v>
      </c>
      <c r="P28" s="167">
        <v>22.96778695197116</v>
      </c>
      <c r="Q28" s="166">
        <v>10.84153005464481</v>
      </c>
      <c r="R28" s="166">
        <v>8.9000731277154017</v>
      </c>
      <c r="S28" s="166">
        <v>11.212454788488769</v>
      </c>
      <c r="T28" s="166">
        <v>20.579144298031558</v>
      </c>
      <c r="U28" s="166">
        <v>21.875904660812495</v>
      </c>
      <c r="V28" s="179">
        <v>1.7561336602872548</v>
      </c>
      <c r="W28" s="178">
        <v>5.404401973536971</v>
      </c>
      <c r="X28" s="178">
        <v>2.1293200425592835</v>
      </c>
      <c r="Y28" s="178">
        <v>2.6155839454369336</v>
      </c>
      <c r="Z28" s="178">
        <v>4.4463721414059965</v>
      </c>
      <c r="AA28" s="178">
        <v>2.5750821797340016</v>
      </c>
      <c r="AB28" s="167">
        <f t="shared" ref="AB28:AG28" si="27">D28/$C$7</f>
        <v>11.040000000000001</v>
      </c>
      <c r="AC28" s="166">
        <f t="shared" si="27"/>
        <v>9.0644444444444439</v>
      </c>
      <c r="AD28" s="166">
        <f t="shared" si="27"/>
        <v>11.765555555555556</v>
      </c>
      <c r="AE28" s="166">
        <f t="shared" si="27"/>
        <v>9.4099999999999984</v>
      </c>
      <c r="AF28" s="166">
        <f t="shared" si="27"/>
        <v>10.84888888888889</v>
      </c>
      <c r="AG28" s="166">
        <f t="shared" si="27"/>
        <v>13.493333333333334</v>
      </c>
      <c r="AH28" s="96"/>
      <c r="AI28" s="96">
        <v>10.84153005464481</v>
      </c>
      <c r="AJ28" s="96"/>
      <c r="AK28" s="96"/>
      <c r="AL28" s="96"/>
    </row>
    <row r="29" spans="1:38" x14ac:dyDescent="0.35">
      <c r="A29" s="166" t="str">
        <f t="shared" si="24"/>
        <v>IX</v>
      </c>
      <c r="B29" s="166" t="str">
        <f t="shared" si="24"/>
        <v>MQ</v>
      </c>
      <c r="C29" s="140">
        <v>240</v>
      </c>
      <c r="D29" s="166">
        <v>272.8</v>
      </c>
      <c r="E29" s="166">
        <v>196.5</v>
      </c>
      <c r="F29" s="166">
        <v>240.3</v>
      </c>
      <c r="G29" s="166">
        <v>214.10000000000002</v>
      </c>
      <c r="H29" s="166">
        <v>274.10000000000002</v>
      </c>
      <c r="I29" s="166">
        <v>335.5</v>
      </c>
      <c r="J29" s="173">
        <v>0.31724619141760668</v>
      </c>
      <c r="K29" s="140">
        <v>0.3221311475409836</v>
      </c>
      <c r="L29" s="140">
        <v>0.31010452961672474</v>
      </c>
      <c r="M29" s="140">
        <v>0.33668815851548989</v>
      </c>
      <c r="N29" s="140">
        <v>0.33443142996583702</v>
      </c>
      <c r="O29" s="140">
        <v>0.32374794943549168</v>
      </c>
      <c r="P29" s="167">
        <v>68.27538085823933</v>
      </c>
      <c r="Q29" s="166">
        <v>67.786885245901644</v>
      </c>
      <c r="R29" s="166">
        <v>68.98954703832753</v>
      </c>
      <c r="S29" s="166">
        <v>66.331184148451001</v>
      </c>
      <c r="T29" s="166">
        <v>66.556857003416297</v>
      </c>
      <c r="U29" s="166">
        <v>67.625205056450838</v>
      </c>
      <c r="V29" s="179">
        <v>0.95388285402534922</v>
      </c>
      <c r="W29" s="178">
        <v>0.67233103784949333</v>
      </c>
      <c r="X29" s="178">
        <v>1.6607747344941375</v>
      </c>
      <c r="Y29" s="178">
        <v>6.6718677262448359E-2</v>
      </c>
      <c r="Z29" s="178">
        <v>8.6274619471267369E-2</v>
      </c>
      <c r="AA29" s="178">
        <v>1.2145614884802198</v>
      </c>
      <c r="AB29" s="167">
        <f t="shared" ref="AB29:AG29" si="28">D29/$C$8</f>
        <v>1.1366666666666667</v>
      </c>
      <c r="AC29" s="166">
        <f t="shared" si="28"/>
        <v>0.81874999999999998</v>
      </c>
      <c r="AD29" s="166">
        <f t="shared" si="28"/>
        <v>1.00125</v>
      </c>
      <c r="AE29" s="166">
        <f t="shared" si="28"/>
        <v>0.89208333333333345</v>
      </c>
      <c r="AF29" s="166">
        <f t="shared" si="28"/>
        <v>1.1420833333333333</v>
      </c>
      <c r="AG29" s="166">
        <f t="shared" si="28"/>
        <v>1.3979166666666667</v>
      </c>
      <c r="AH29" s="96"/>
      <c r="AI29" s="96">
        <v>67.786885245901644</v>
      </c>
      <c r="AJ29" s="96"/>
      <c r="AK29" s="96"/>
      <c r="AL29" s="96"/>
    </row>
    <row r="30" spans="1:38" x14ac:dyDescent="0.35">
      <c r="A30" s="166" t="str">
        <f t="shared" si="24"/>
        <v>IX</v>
      </c>
      <c r="B30" s="166" t="str">
        <f t="shared" si="24"/>
        <v>MQ</v>
      </c>
      <c r="C30" s="140">
        <v>480</v>
      </c>
      <c r="D30" s="166">
        <v>152.53333333333333</v>
      </c>
      <c r="E30" s="166">
        <v>93.533333333333346</v>
      </c>
      <c r="F30" s="166">
        <v>126.26666666666667</v>
      </c>
      <c r="G30" s="166">
        <v>116.2</v>
      </c>
      <c r="H30" s="166">
        <v>112.13333333333333</v>
      </c>
      <c r="I30" s="166">
        <v>140.4</v>
      </c>
      <c r="J30" s="173">
        <v>0.17738496724425318</v>
      </c>
      <c r="K30" s="140">
        <v>0.15333333333333335</v>
      </c>
      <c r="L30" s="140">
        <v>0.16294575644169138</v>
      </c>
      <c r="M30" s="140">
        <v>0.18273313414058814</v>
      </c>
      <c r="N30" s="140">
        <v>0.1368147063608264</v>
      </c>
      <c r="O30" s="140">
        <v>0.13548200328090323</v>
      </c>
      <c r="P30" s="167">
        <v>82.261503275574682</v>
      </c>
      <c r="Q30" s="166">
        <v>84.666666666666671</v>
      </c>
      <c r="R30" s="166">
        <v>83.705424355830857</v>
      </c>
      <c r="S30" s="166">
        <v>81.726686585941195</v>
      </c>
      <c r="T30" s="166">
        <v>86.318529363917364</v>
      </c>
      <c r="U30" s="166">
        <v>86.451799671909683</v>
      </c>
      <c r="V30" s="179">
        <v>2.811139397498295</v>
      </c>
      <c r="W30" s="178">
        <v>1.4751669502566844</v>
      </c>
      <c r="X30" s="178">
        <v>2.1158249897436314</v>
      </c>
      <c r="Y30" s="178">
        <v>1.0426535275515543</v>
      </c>
      <c r="Z30" s="178">
        <v>1.5991010998096935</v>
      </c>
      <c r="AA30" s="178">
        <v>1.6247094775776083</v>
      </c>
      <c r="AB30" s="167">
        <f t="shared" ref="AB30:AG30" si="29">D30/$C$9</f>
        <v>0.31777777777777777</v>
      </c>
      <c r="AC30" s="166">
        <f t="shared" si="29"/>
        <v>0.19486111111111112</v>
      </c>
      <c r="AD30" s="166">
        <f t="shared" si="29"/>
        <v>0.26305555555555554</v>
      </c>
      <c r="AE30" s="166">
        <f t="shared" si="29"/>
        <v>0.24208333333333334</v>
      </c>
      <c r="AF30" s="166">
        <f t="shared" si="29"/>
        <v>0.2336111111111111</v>
      </c>
      <c r="AG30" s="166">
        <f t="shared" si="29"/>
        <v>0.29250000000000004</v>
      </c>
      <c r="AH30" s="96"/>
      <c r="AI30" s="96">
        <v>84.666666666666671</v>
      </c>
      <c r="AJ30" s="96"/>
      <c r="AK30" s="96"/>
      <c r="AL30" s="96"/>
    </row>
    <row r="31" spans="1:38" x14ac:dyDescent="0.35">
      <c r="A31" s="168" t="str">
        <f t="shared" si="24"/>
        <v>IX</v>
      </c>
      <c r="B31" s="168" t="str">
        <f t="shared" si="24"/>
        <v>MQ</v>
      </c>
      <c r="C31" s="170">
        <v>1440</v>
      </c>
      <c r="D31" s="168">
        <v>56.6</v>
      </c>
      <c r="E31" s="168">
        <v>39.4</v>
      </c>
      <c r="F31" s="168">
        <v>38.733333333333327</v>
      </c>
      <c r="G31" s="168">
        <v>43.6</v>
      </c>
      <c r="H31" s="168">
        <v>23.866666666666664</v>
      </c>
      <c r="I31" s="168">
        <v>26.399999999999995</v>
      </c>
      <c r="J31" s="171">
        <v>6.5821607163623674E-2</v>
      </c>
      <c r="K31" s="170">
        <v>6.4590163934426223E-2</v>
      </c>
      <c r="L31" s="170">
        <v>4.9984944293887369E-2</v>
      </c>
      <c r="M31" s="170">
        <v>6.8564239660323961E-2</v>
      </c>
      <c r="N31" s="170">
        <v>2.9119895884171135E-2</v>
      </c>
      <c r="O31" s="170">
        <v>2.547524848016983E-2</v>
      </c>
      <c r="P31" s="169">
        <v>93.417839283637633</v>
      </c>
      <c r="Q31" s="168">
        <v>93.540983606557376</v>
      </c>
      <c r="R31" s="168">
        <v>95.001505570611272</v>
      </c>
      <c r="S31" s="168">
        <v>93.143576033967605</v>
      </c>
      <c r="T31" s="168">
        <v>97.088010411582886</v>
      </c>
      <c r="U31" s="168">
        <v>97.452475151983023</v>
      </c>
      <c r="V31" s="177">
        <v>0</v>
      </c>
      <c r="W31" s="176">
        <v>0</v>
      </c>
      <c r="X31" s="176">
        <v>0</v>
      </c>
      <c r="Y31" s="176">
        <v>0</v>
      </c>
      <c r="Z31" s="176">
        <v>0</v>
      </c>
      <c r="AA31" s="175">
        <v>0</v>
      </c>
      <c r="AB31" s="169">
        <f t="shared" ref="AB31:AG31" si="30">D31/$C$10</f>
        <v>3.9305555555555559E-2</v>
      </c>
      <c r="AC31" s="168">
        <f t="shared" si="30"/>
        <v>2.736111111111111E-2</v>
      </c>
      <c r="AD31" s="168">
        <f t="shared" si="30"/>
        <v>2.6898148148148143E-2</v>
      </c>
      <c r="AE31" s="168">
        <f t="shared" si="30"/>
        <v>3.0277777777777778E-2</v>
      </c>
      <c r="AF31" s="168">
        <f t="shared" si="30"/>
        <v>1.6574074074074071E-2</v>
      </c>
      <c r="AG31" s="168">
        <f t="shared" si="30"/>
        <v>1.833333333333333E-2</v>
      </c>
      <c r="AH31" s="96"/>
      <c r="AI31" s="96">
        <v>93.540983606557376</v>
      </c>
      <c r="AJ31" s="96"/>
      <c r="AK31" s="96"/>
      <c r="AL31" s="96"/>
    </row>
    <row r="32" spans="1:38" x14ac:dyDescent="0.35">
      <c r="A32" s="166" t="s">
        <v>56</v>
      </c>
      <c r="B32" s="166" t="s">
        <v>48</v>
      </c>
      <c r="C32" s="140">
        <v>0</v>
      </c>
      <c r="D32" s="166">
        <v>859.90000000000009</v>
      </c>
      <c r="E32" s="166">
        <v>610</v>
      </c>
      <c r="F32" s="166">
        <v>774.90000000000009</v>
      </c>
      <c r="G32" s="166">
        <v>635.9</v>
      </c>
      <c r="H32" s="166">
        <v>819.6</v>
      </c>
      <c r="I32" s="166">
        <v>1036.3</v>
      </c>
      <c r="J32" s="173">
        <v>1</v>
      </c>
      <c r="K32" s="140">
        <v>1</v>
      </c>
      <c r="L32" s="140">
        <v>1</v>
      </c>
      <c r="M32" s="140">
        <v>1</v>
      </c>
      <c r="N32" s="140">
        <v>1</v>
      </c>
      <c r="O32" s="140">
        <v>1</v>
      </c>
      <c r="P32" s="167">
        <v>0</v>
      </c>
      <c r="Q32" s="166">
        <v>0</v>
      </c>
      <c r="R32" s="166">
        <v>0</v>
      </c>
      <c r="S32" s="166">
        <v>0</v>
      </c>
      <c r="T32" s="166">
        <v>0</v>
      </c>
      <c r="U32" s="166">
        <v>0</v>
      </c>
      <c r="V32" s="179" t="e">
        <v>#DIV/0!</v>
      </c>
      <c r="W32" s="178" t="e">
        <v>#DIV/0!</v>
      </c>
      <c r="X32" s="178" t="e">
        <v>#DIV/0!</v>
      </c>
      <c r="Y32" s="178" t="e">
        <v>#DIV/0!</v>
      </c>
      <c r="Z32" s="178" t="e">
        <v>#DIV/0!</v>
      </c>
      <c r="AA32" s="178" t="e">
        <v>#DIV/0!</v>
      </c>
      <c r="AB32" s="167" t="e">
        <f t="shared" ref="AB32:AG32" si="31">D32/$C$4</f>
        <v>#DIV/0!</v>
      </c>
      <c r="AC32" s="166" t="e">
        <f t="shared" si="31"/>
        <v>#DIV/0!</v>
      </c>
      <c r="AD32" s="166" t="e">
        <f t="shared" si="31"/>
        <v>#DIV/0!</v>
      </c>
      <c r="AE32" s="166" t="e">
        <f t="shared" si="31"/>
        <v>#DIV/0!</v>
      </c>
      <c r="AF32" s="166" t="e">
        <f t="shared" si="31"/>
        <v>#DIV/0!</v>
      </c>
      <c r="AG32" s="166" t="e">
        <f t="shared" si="31"/>
        <v>#DIV/0!</v>
      </c>
      <c r="AH32" s="96"/>
      <c r="AI32" s="96">
        <v>0</v>
      </c>
      <c r="AJ32" s="96"/>
      <c r="AK32" s="96"/>
      <c r="AL32" s="96"/>
    </row>
    <row r="33" spans="1:38" x14ac:dyDescent="0.35">
      <c r="A33" s="166" t="str">
        <f t="shared" ref="A33:B38" si="32">A32</f>
        <v>H</v>
      </c>
      <c r="B33" s="166" t="str">
        <f t="shared" si="32"/>
        <v>MQ</v>
      </c>
      <c r="C33" s="140">
        <v>15</v>
      </c>
      <c r="D33" s="166">
        <v>602.53333333333342</v>
      </c>
      <c r="E33" s="166">
        <v>348.8</v>
      </c>
      <c r="F33" s="166">
        <v>404.5333333333333</v>
      </c>
      <c r="G33" s="166">
        <v>281.93333333333334</v>
      </c>
      <c r="H33" s="166">
        <v>359</v>
      </c>
      <c r="I33" s="166">
        <v>500.60000000000008</v>
      </c>
      <c r="J33" s="173">
        <v>0.70070163197271007</v>
      </c>
      <c r="K33" s="140">
        <v>0.57180327868852465</v>
      </c>
      <c r="L33" s="140">
        <v>0.52204585537918857</v>
      </c>
      <c r="M33" s="140">
        <v>0.44336111547937307</v>
      </c>
      <c r="N33" s="140">
        <v>0.43801854563201559</v>
      </c>
      <c r="O33" s="140">
        <v>0.48306474958988721</v>
      </c>
      <c r="P33" s="167">
        <v>29.929836802728992</v>
      </c>
      <c r="Q33" s="166">
        <v>42.819672131147534</v>
      </c>
      <c r="R33" s="166">
        <v>47.795414462081141</v>
      </c>
      <c r="S33" s="166">
        <v>55.663888452062693</v>
      </c>
      <c r="T33" s="166">
        <v>56.198145436798441</v>
      </c>
      <c r="U33" s="166">
        <v>51.693525041011277</v>
      </c>
      <c r="V33" s="179">
        <v>5.4797549863690094</v>
      </c>
      <c r="W33" s="178">
        <v>6.5662235408401628</v>
      </c>
      <c r="X33" s="178">
        <v>5.9516222899602305</v>
      </c>
      <c r="Y33" s="178">
        <v>6.8279672025509939</v>
      </c>
      <c r="Z33" s="178">
        <v>11.560850516271231</v>
      </c>
      <c r="AA33" s="178">
        <v>13.217686790454671</v>
      </c>
      <c r="AB33" s="167">
        <f t="shared" ref="AB33:AG33" si="33">D33/$C$5</f>
        <v>40.168888888888894</v>
      </c>
      <c r="AC33" s="166">
        <f t="shared" si="33"/>
        <v>23.253333333333334</v>
      </c>
      <c r="AD33" s="166">
        <f t="shared" si="33"/>
        <v>26.968888888888888</v>
      </c>
      <c r="AE33" s="166">
        <f t="shared" si="33"/>
        <v>18.795555555555556</v>
      </c>
      <c r="AF33" s="166">
        <f t="shared" si="33"/>
        <v>23.933333333333334</v>
      </c>
      <c r="AG33" s="166">
        <f t="shared" si="33"/>
        <v>33.373333333333342</v>
      </c>
      <c r="AH33" s="96"/>
      <c r="AI33" s="96">
        <v>42.819672131147534</v>
      </c>
      <c r="AJ33" s="96"/>
      <c r="AK33" s="96"/>
      <c r="AL33" s="96"/>
    </row>
    <row r="34" spans="1:38" x14ac:dyDescent="0.35">
      <c r="A34" s="166" t="str">
        <f t="shared" si="32"/>
        <v>H</v>
      </c>
      <c r="B34" s="166" t="str">
        <f t="shared" si="32"/>
        <v>MQ</v>
      </c>
      <c r="C34" s="140">
        <v>30</v>
      </c>
      <c r="D34" s="166">
        <v>313.66666666666669</v>
      </c>
      <c r="E34" s="166">
        <v>188.73333333333332</v>
      </c>
      <c r="F34" s="166">
        <v>189.33333333333334</v>
      </c>
      <c r="G34" s="166">
        <v>96.333333333333329</v>
      </c>
      <c r="H34" s="166">
        <v>203.73333333333335</v>
      </c>
      <c r="I34" s="166">
        <v>266.06666666666666</v>
      </c>
      <c r="J34" s="173">
        <v>0.36477109741442804</v>
      </c>
      <c r="K34" s="140">
        <v>0.30939890710382512</v>
      </c>
      <c r="L34" s="140">
        <v>0.24433260205617927</v>
      </c>
      <c r="M34" s="140">
        <v>0.15149132463175552</v>
      </c>
      <c r="N34" s="140">
        <v>0.24857654140231009</v>
      </c>
      <c r="O34" s="140">
        <v>0.25674675930393387</v>
      </c>
      <c r="P34" s="167">
        <v>63.522890258557197</v>
      </c>
      <c r="Q34" s="166">
        <v>69.060109289617486</v>
      </c>
      <c r="R34" s="166">
        <v>75.566739794382073</v>
      </c>
      <c r="S34" s="166">
        <v>84.850867536824452</v>
      </c>
      <c r="T34" s="166">
        <v>75.142345859768994</v>
      </c>
      <c r="U34" s="166">
        <v>74.325324069606609</v>
      </c>
      <c r="V34" s="179">
        <v>5.4606193514659136</v>
      </c>
      <c r="W34" s="178">
        <v>1.873257200132505</v>
      </c>
      <c r="X34" s="178">
        <v>2.1236813860202459</v>
      </c>
      <c r="Y34" s="178">
        <v>1.5511461399872974</v>
      </c>
      <c r="Z34" s="178">
        <v>1.440002400029883</v>
      </c>
      <c r="AA34" s="178">
        <v>2.7753851793254349</v>
      </c>
      <c r="AB34" s="167">
        <f t="shared" ref="AB34:AG34" si="34">D34/$C$6</f>
        <v>10.455555555555556</v>
      </c>
      <c r="AC34" s="166">
        <f t="shared" si="34"/>
        <v>6.2911111111111104</v>
      </c>
      <c r="AD34" s="166">
        <f t="shared" si="34"/>
        <v>6.3111111111111118</v>
      </c>
      <c r="AE34" s="166">
        <f t="shared" si="34"/>
        <v>3.2111111111111108</v>
      </c>
      <c r="AF34" s="166">
        <f t="shared" si="34"/>
        <v>6.7911111111111113</v>
      </c>
      <c r="AG34" s="166">
        <f t="shared" si="34"/>
        <v>8.8688888888888879</v>
      </c>
      <c r="AH34" s="96"/>
      <c r="AI34" s="96">
        <v>69.060109289617486</v>
      </c>
      <c r="AJ34" s="96"/>
      <c r="AK34" s="96"/>
      <c r="AL34" s="96"/>
    </row>
    <row r="35" spans="1:38" x14ac:dyDescent="0.35">
      <c r="A35" s="166" t="str">
        <f t="shared" si="32"/>
        <v>H</v>
      </c>
      <c r="B35" s="166" t="str">
        <f t="shared" si="32"/>
        <v>MQ</v>
      </c>
      <c r="C35" s="140">
        <v>60</v>
      </c>
      <c r="D35" s="166">
        <v>108</v>
      </c>
      <c r="E35" s="166">
        <v>63.733333333333327</v>
      </c>
      <c r="F35" s="166">
        <v>19.666666666666668</v>
      </c>
      <c r="G35" s="166">
        <v>4.8</v>
      </c>
      <c r="H35" s="166">
        <v>26.733333333333334</v>
      </c>
      <c r="I35" s="166">
        <v>43.533333333333331</v>
      </c>
      <c r="J35" s="173">
        <v>0.12559599953482961</v>
      </c>
      <c r="K35" s="140">
        <v>0.10448087431693988</v>
      </c>
      <c r="L35" s="140">
        <v>2.5379618875553834E-2</v>
      </c>
      <c r="M35" s="140">
        <v>7.5483566598521781E-3</v>
      </c>
      <c r="N35" s="140">
        <v>3.2617537009923543E-2</v>
      </c>
      <c r="O35" s="140">
        <v>4.2008427418057832E-2</v>
      </c>
      <c r="P35" s="167">
        <v>87.440400046517041</v>
      </c>
      <c r="Q35" s="166">
        <v>89.551912568306008</v>
      </c>
      <c r="R35" s="166">
        <v>97.462038112444617</v>
      </c>
      <c r="S35" s="166">
        <v>99.245164334014774</v>
      </c>
      <c r="T35" s="166">
        <v>96.738246299007642</v>
      </c>
      <c r="U35" s="166">
        <v>95.799157258194214</v>
      </c>
      <c r="V35" s="179">
        <v>2.7421388818587258</v>
      </c>
      <c r="W35" s="178">
        <v>1.7962106888788485</v>
      </c>
      <c r="X35" s="178">
        <v>2.4140080941726501</v>
      </c>
      <c r="Y35" s="178">
        <v>0</v>
      </c>
      <c r="Z35" s="178">
        <v>2.4021349614595251</v>
      </c>
      <c r="AA35" s="178">
        <v>0.43427292821865943</v>
      </c>
      <c r="AB35" s="167">
        <f t="shared" ref="AB35:AG35" si="35">D35/$C$7</f>
        <v>1.8</v>
      </c>
      <c r="AC35" s="166">
        <f t="shared" si="35"/>
        <v>1.0622222222222222</v>
      </c>
      <c r="AD35" s="166">
        <f t="shared" si="35"/>
        <v>0.32777777777777778</v>
      </c>
      <c r="AE35" s="166">
        <f t="shared" si="35"/>
        <v>0.08</v>
      </c>
      <c r="AF35" s="166">
        <f t="shared" si="35"/>
        <v>0.44555555555555559</v>
      </c>
      <c r="AG35" s="166">
        <f t="shared" si="35"/>
        <v>0.72555555555555551</v>
      </c>
      <c r="AH35" s="96"/>
      <c r="AI35" s="96">
        <v>89.551912568306008</v>
      </c>
      <c r="AJ35" s="96"/>
      <c r="AK35" s="96"/>
      <c r="AL35" s="96"/>
    </row>
    <row r="36" spans="1:38" x14ac:dyDescent="0.35">
      <c r="A36" s="166" t="str">
        <f t="shared" si="32"/>
        <v>H</v>
      </c>
      <c r="B36" s="166" t="str">
        <f t="shared" si="32"/>
        <v>MQ</v>
      </c>
      <c r="C36" s="140">
        <v>240</v>
      </c>
      <c r="D36" s="166">
        <v>19.2</v>
      </c>
      <c r="E36" s="166">
        <v>9.0666666666666647</v>
      </c>
      <c r="F36" s="166">
        <v>0</v>
      </c>
      <c r="G36" s="166">
        <v>0</v>
      </c>
      <c r="H36" s="166">
        <v>0.66666666666666663</v>
      </c>
      <c r="I36" s="166">
        <v>1.2</v>
      </c>
      <c r="J36" s="173">
        <v>1.4769159204558667E-2</v>
      </c>
      <c r="K36" s="140">
        <v>1.5409836065573768E-2</v>
      </c>
      <c r="L36" s="140">
        <v>0</v>
      </c>
      <c r="M36" s="140">
        <v>0</v>
      </c>
      <c r="N36" s="140">
        <v>0</v>
      </c>
      <c r="O36" s="140">
        <v>0</v>
      </c>
      <c r="P36" s="167">
        <v>98.523084079544134</v>
      </c>
      <c r="Q36" s="166">
        <v>98.459016393442624</v>
      </c>
      <c r="R36" s="166">
        <v>100</v>
      </c>
      <c r="S36" s="166">
        <v>100</v>
      </c>
      <c r="T36" s="166">
        <v>100</v>
      </c>
      <c r="U36" s="166">
        <v>100</v>
      </c>
      <c r="V36" s="179">
        <v>2.1619582123393388</v>
      </c>
      <c r="W36" s="178">
        <v>0</v>
      </c>
      <c r="X36" s="178">
        <v>0</v>
      </c>
      <c r="Y36" s="178">
        <v>0</v>
      </c>
      <c r="Z36" s="178">
        <v>0</v>
      </c>
      <c r="AA36" s="178">
        <v>0</v>
      </c>
      <c r="AB36" s="167">
        <f t="shared" ref="AB36:AG36" si="36">D36/$C$8</f>
        <v>0.08</v>
      </c>
      <c r="AC36" s="166">
        <f t="shared" si="36"/>
        <v>3.7777777777777771E-2</v>
      </c>
      <c r="AD36" s="166">
        <f t="shared" si="36"/>
        <v>0</v>
      </c>
      <c r="AE36" s="166">
        <f t="shared" si="36"/>
        <v>0</v>
      </c>
      <c r="AF36" s="166">
        <f t="shared" si="36"/>
        <v>2.7777777777777775E-3</v>
      </c>
      <c r="AG36" s="166">
        <f t="shared" si="36"/>
        <v>5.0000000000000001E-3</v>
      </c>
      <c r="AH36" s="96"/>
      <c r="AI36" s="96">
        <v>98.459016393442624</v>
      </c>
      <c r="AJ36" s="96"/>
      <c r="AK36" s="96"/>
      <c r="AL36" s="96"/>
    </row>
    <row r="37" spans="1:38" x14ac:dyDescent="0.35">
      <c r="A37" s="166" t="str">
        <f t="shared" si="32"/>
        <v>H</v>
      </c>
      <c r="B37" s="166" t="str">
        <f t="shared" si="32"/>
        <v>MQ</v>
      </c>
      <c r="C37" s="140">
        <v>480</v>
      </c>
      <c r="D37" s="166">
        <v>16.066666666666666</v>
      </c>
      <c r="E37" s="166">
        <v>6.666666666666667</v>
      </c>
      <c r="F37" s="166">
        <v>7.5333333333333341</v>
      </c>
      <c r="G37" s="166">
        <v>0</v>
      </c>
      <c r="H37" s="166">
        <v>2.0666666666666669</v>
      </c>
      <c r="I37" s="166">
        <v>8.3333333333333339</v>
      </c>
      <c r="J37" s="173">
        <v>1.4769159204558667E-2</v>
      </c>
      <c r="K37" s="140">
        <v>1.5409836065573768E-2</v>
      </c>
      <c r="L37" s="140">
        <v>0</v>
      </c>
      <c r="M37" s="140">
        <v>0</v>
      </c>
      <c r="N37" s="140">
        <v>0</v>
      </c>
      <c r="O37" s="140">
        <v>0</v>
      </c>
      <c r="P37" s="167">
        <v>98.523084079544134</v>
      </c>
      <c r="Q37" s="166">
        <v>98.459016393442624</v>
      </c>
      <c r="R37" s="166">
        <v>100</v>
      </c>
      <c r="S37" s="166">
        <v>100</v>
      </c>
      <c r="T37" s="166">
        <v>100</v>
      </c>
      <c r="U37" s="166">
        <v>100</v>
      </c>
      <c r="V37" s="179">
        <v>1.503970930323016</v>
      </c>
      <c r="W37" s="178">
        <v>0</v>
      </c>
      <c r="X37" s="178">
        <v>1.6093387294484331</v>
      </c>
      <c r="Y37" s="178">
        <v>0</v>
      </c>
      <c r="Z37" s="178">
        <v>0</v>
      </c>
      <c r="AA37" s="178">
        <v>0</v>
      </c>
      <c r="AB37" s="167">
        <f t="shared" ref="AB37:AG37" si="37">D37/$C$9</f>
        <v>3.3472222222222223E-2</v>
      </c>
      <c r="AC37" s="166">
        <f t="shared" si="37"/>
        <v>1.388888888888889E-2</v>
      </c>
      <c r="AD37" s="166">
        <f t="shared" si="37"/>
        <v>1.5694444444444445E-2</v>
      </c>
      <c r="AE37" s="166">
        <f t="shared" si="37"/>
        <v>0</v>
      </c>
      <c r="AF37" s="166">
        <f t="shared" si="37"/>
        <v>4.3055555555555564E-3</v>
      </c>
      <c r="AG37" s="166">
        <f t="shared" si="37"/>
        <v>1.7361111111111112E-2</v>
      </c>
      <c r="AH37" s="96"/>
      <c r="AI37" s="96">
        <v>98.459016393442624</v>
      </c>
      <c r="AJ37" s="96"/>
      <c r="AK37" s="96"/>
      <c r="AL37" s="96"/>
    </row>
    <row r="38" spans="1:38" x14ac:dyDescent="0.35">
      <c r="A38" s="168" t="str">
        <f t="shared" si="32"/>
        <v>H</v>
      </c>
      <c r="B38" s="168" t="str">
        <f t="shared" si="32"/>
        <v>MQ</v>
      </c>
      <c r="C38" s="170">
        <v>1440</v>
      </c>
      <c r="D38" s="168">
        <v>6</v>
      </c>
      <c r="E38" s="168">
        <v>8.5</v>
      </c>
      <c r="F38" s="168">
        <v>0</v>
      </c>
      <c r="G38" s="168">
        <v>0</v>
      </c>
      <c r="H38" s="168">
        <v>3</v>
      </c>
      <c r="I38" s="180">
        <v>3</v>
      </c>
      <c r="J38" s="171">
        <v>1.4769159204558667E-2</v>
      </c>
      <c r="K38" s="170">
        <v>1.5409836065573768E-2</v>
      </c>
      <c r="L38" s="170">
        <v>0</v>
      </c>
      <c r="M38" s="170">
        <v>0</v>
      </c>
      <c r="N38" s="170">
        <v>0</v>
      </c>
      <c r="O38" s="170">
        <v>0</v>
      </c>
      <c r="P38" s="169">
        <v>98.523084079544134</v>
      </c>
      <c r="Q38" s="168">
        <v>98.459016393442624</v>
      </c>
      <c r="R38" s="168">
        <v>100</v>
      </c>
      <c r="S38" s="168">
        <v>100</v>
      </c>
      <c r="T38" s="168">
        <v>100</v>
      </c>
      <c r="U38" s="168">
        <v>100</v>
      </c>
      <c r="V38" s="177">
        <v>0</v>
      </c>
      <c r="W38" s="176">
        <v>0</v>
      </c>
      <c r="X38" s="176">
        <v>0</v>
      </c>
      <c r="Y38" s="176">
        <v>0</v>
      </c>
      <c r="Z38" s="176">
        <v>0</v>
      </c>
      <c r="AA38" s="175">
        <v>0</v>
      </c>
      <c r="AB38" s="169">
        <f t="shared" ref="AB38:AG38" si="38">D38/$C$10</f>
        <v>4.1666666666666666E-3</v>
      </c>
      <c r="AC38" s="168">
        <f t="shared" si="38"/>
        <v>5.9027777777777776E-3</v>
      </c>
      <c r="AD38" s="168">
        <f t="shared" si="38"/>
        <v>0</v>
      </c>
      <c r="AE38" s="168">
        <f t="shared" si="38"/>
        <v>0</v>
      </c>
      <c r="AF38" s="168">
        <f t="shared" si="38"/>
        <v>2.0833333333333333E-3</v>
      </c>
      <c r="AG38" s="168">
        <f t="shared" si="38"/>
        <v>2.0833333333333333E-3</v>
      </c>
      <c r="AH38" s="96"/>
      <c r="AI38" s="96">
        <v>98.459016393442624</v>
      </c>
      <c r="AJ38" s="96"/>
      <c r="AK38" s="96"/>
      <c r="AL38" s="96"/>
    </row>
    <row r="39" spans="1:38" x14ac:dyDescent="0.35">
      <c r="A39" s="166" t="s">
        <v>47</v>
      </c>
      <c r="B39" s="166" t="s">
        <v>48</v>
      </c>
      <c r="C39" s="140">
        <v>0</v>
      </c>
      <c r="D39" s="166">
        <v>859.90000000000009</v>
      </c>
      <c r="E39" s="166">
        <v>610</v>
      </c>
      <c r="F39" s="166">
        <v>774.90000000000009</v>
      </c>
      <c r="G39" s="166">
        <v>635.9</v>
      </c>
      <c r="H39" s="166">
        <v>819.6</v>
      </c>
      <c r="I39" s="166">
        <v>1036.3</v>
      </c>
      <c r="J39" s="173">
        <v>1</v>
      </c>
      <c r="K39" s="140">
        <v>1</v>
      </c>
      <c r="L39" s="140">
        <v>1</v>
      </c>
      <c r="M39" s="140">
        <v>1</v>
      </c>
      <c r="N39" s="140">
        <v>1</v>
      </c>
      <c r="O39" s="140">
        <v>1</v>
      </c>
      <c r="P39" s="167">
        <v>0</v>
      </c>
      <c r="Q39" s="166">
        <v>0</v>
      </c>
      <c r="R39" s="166">
        <v>0</v>
      </c>
      <c r="S39" s="166">
        <v>0</v>
      </c>
      <c r="T39" s="166">
        <v>0</v>
      </c>
      <c r="U39" s="166">
        <v>0</v>
      </c>
      <c r="V39" s="179" t="s">
        <v>130</v>
      </c>
      <c r="W39" s="178" t="s">
        <v>130</v>
      </c>
      <c r="X39" s="178" t="s">
        <v>130</v>
      </c>
      <c r="Y39" s="178" t="s">
        <v>130</v>
      </c>
      <c r="Z39" s="178" t="s">
        <v>130</v>
      </c>
      <c r="AA39" s="178" t="s">
        <v>130</v>
      </c>
      <c r="AB39" s="167" t="e">
        <f t="shared" ref="AB39:AG39" si="39">D39/$C$39</f>
        <v>#DIV/0!</v>
      </c>
      <c r="AC39" s="166" t="e">
        <f t="shared" si="39"/>
        <v>#DIV/0!</v>
      </c>
      <c r="AD39" s="166" t="e">
        <f t="shared" si="39"/>
        <v>#DIV/0!</v>
      </c>
      <c r="AE39" s="166" t="e">
        <f t="shared" si="39"/>
        <v>#DIV/0!</v>
      </c>
      <c r="AF39" s="166" t="e">
        <f t="shared" si="39"/>
        <v>#DIV/0!</v>
      </c>
      <c r="AG39" s="166" t="e">
        <f t="shared" si="39"/>
        <v>#DIV/0!</v>
      </c>
      <c r="AH39" s="96"/>
      <c r="AI39" s="96">
        <v>0</v>
      </c>
      <c r="AJ39" s="96"/>
      <c r="AK39" s="96"/>
      <c r="AL39" s="96"/>
    </row>
    <row r="40" spans="1:38" x14ac:dyDescent="0.35">
      <c r="A40" s="168" t="str">
        <f>A39</f>
        <v>GAC</v>
      </c>
      <c r="B40" s="168" t="str">
        <f>B39</f>
        <v>MQ</v>
      </c>
      <c r="C40" s="170">
        <v>1440</v>
      </c>
      <c r="D40" s="168">
        <v>56.6</v>
      </c>
      <c r="E40" s="168">
        <v>39.4</v>
      </c>
      <c r="F40" s="168">
        <v>37.93333333333333</v>
      </c>
      <c r="G40" s="168">
        <v>39.533333333333331</v>
      </c>
      <c r="H40" s="168">
        <v>21.666666666666668</v>
      </c>
      <c r="I40" s="168">
        <v>24.2</v>
      </c>
      <c r="J40" s="171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69">
        <v>93.417839283637633</v>
      </c>
      <c r="Q40" s="168">
        <v>93.54098360655739</v>
      </c>
      <c r="R40" s="168">
        <v>95.104744698240623</v>
      </c>
      <c r="S40" s="168">
        <v>93.783089584316187</v>
      </c>
      <c r="T40" s="168">
        <v>97.356434032861557</v>
      </c>
      <c r="U40" s="168">
        <v>97.66476888931777</v>
      </c>
      <c r="V40" s="177">
        <v>2.8890225801498279</v>
      </c>
      <c r="W40" s="176">
        <v>2.6468176446785368</v>
      </c>
      <c r="X40" s="176">
        <v>4.4748783225854414</v>
      </c>
      <c r="Y40" s="176">
        <v>5.7316252600722022</v>
      </c>
      <c r="Z40" s="176">
        <v>2.5551662420848595</v>
      </c>
      <c r="AA40" s="175">
        <v>2.2619887812599169</v>
      </c>
      <c r="AB40" s="169">
        <f t="shared" ref="AB40:AG40" si="40">D40/$C$40</f>
        <v>3.9305555555555559E-2</v>
      </c>
      <c r="AC40" s="168">
        <f t="shared" si="40"/>
        <v>2.736111111111111E-2</v>
      </c>
      <c r="AD40" s="168">
        <f t="shared" si="40"/>
        <v>2.6342592592592591E-2</v>
      </c>
      <c r="AE40" s="168">
        <f t="shared" si="40"/>
        <v>2.7453703703703702E-2</v>
      </c>
      <c r="AF40" s="168">
        <f t="shared" si="40"/>
        <v>1.5046296296296297E-2</v>
      </c>
      <c r="AG40" s="168">
        <f t="shared" si="40"/>
        <v>1.6805555555555556E-2</v>
      </c>
      <c r="AH40" s="96"/>
      <c r="AI40" s="96">
        <v>93.54098360655739</v>
      </c>
      <c r="AJ40" s="96"/>
      <c r="AK40" s="96"/>
      <c r="AL40" s="96"/>
    </row>
    <row r="41" spans="1:38" x14ac:dyDescent="0.35">
      <c r="A41" s="166" t="s">
        <v>681</v>
      </c>
      <c r="B41" s="166" t="s">
        <v>48</v>
      </c>
      <c r="C41" s="140">
        <v>0</v>
      </c>
      <c r="D41" s="166">
        <v>508.2</v>
      </c>
      <c r="E41" s="166">
        <v>336.6</v>
      </c>
      <c r="F41" s="166">
        <v>404.8</v>
      </c>
      <c r="G41" s="166">
        <v>300.2</v>
      </c>
      <c r="H41" s="166">
        <v>384.4</v>
      </c>
      <c r="I41" s="166">
        <v>473.8</v>
      </c>
      <c r="J41" s="173">
        <v>1</v>
      </c>
      <c r="K41" s="140">
        <v>1</v>
      </c>
      <c r="L41" s="140">
        <v>1</v>
      </c>
      <c r="M41" s="140">
        <v>1</v>
      </c>
      <c r="N41" s="140">
        <v>1</v>
      </c>
      <c r="O41" s="140">
        <v>1</v>
      </c>
      <c r="P41" s="167">
        <v>0</v>
      </c>
      <c r="Q41" s="166">
        <v>0</v>
      </c>
      <c r="R41" s="166">
        <v>0</v>
      </c>
      <c r="S41" s="166">
        <v>0</v>
      </c>
      <c r="T41" s="166">
        <v>0</v>
      </c>
      <c r="U41" s="166">
        <v>0</v>
      </c>
      <c r="V41" s="179" t="e">
        <v>#DIV/0!</v>
      </c>
      <c r="W41" s="178" t="e">
        <v>#DIV/0!</v>
      </c>
      <c r="X41" s="178" t="e">
        <v>#DIV/0!</v>
      </c>
      <c r="Y41" s="178" t="e">
        <v>#DIV/0!</v>
      </c>
      <c r="Z41" s="178" t="e">
        <v>#DIV/0!</v>
      </c>
      <c r="AA41" s="178" t="e">
        <v>#DIV/0!</v>
      </c>
      <c r="AB41" s="167" t="e">
        <f t="shared" ref="AB41:AG41" si="41">D41/$C$4</f>
        <v>#DIV/0!</v>
      </c>
      <c r="AC41" s="166" t="e">
        <f t="shared" si="41"/>
        <v>#DIV/0!</v>
      </c>
      <c r="AD41" s="166" t="e">
        <f t="shared" si="41"/>
        <v>#DIV/0!</v>
      </c>
      <c r="AE41" s="166" t="e">
        <f t="shared" si="41"/>
        <v>#DIV/0!</v>
      </c>
      <c r="AF41" s="166" t="e">
        <f t="shared" si="41"/>
        <v>#DIV/0!</v>
      </c>
      <c r="AG41" s="166" t="e">
        <f t="shared" si="41"/>
        <v>#DIV/0!</v>
      </c>
      <c r="AH41" s="96"/>
      <c r="AI41" s="96">
        <v>0</v>
      </c>
      <c r="AJ41" s="96"/>
      <c r="AK41" s="96"/>
      <c r="AL41" s="96"/>
    </row>
    <row r="42" spans="1:38" x14ac:dyDescent="0.35">
      <c r="A42" s="166" t="str">
        <f t="shared" ref="A42:B47" si="42">A41</f>
        <v>A</v>
      </c>
      <c r="B42" s="166" t="str">
        <f t="shared" si="42"/>
        <v>MQ</v>
      </c>
      <c r="C42" s="140">
        <v>0.25</v>
      </c>
      <c r="D42" s="166">
        <v>350.8</v>
      </c>
      <c r="E42" s="166">
        <v>240</v>
      </c>
      <c r="F42" s="166">
        <v>95.399999999999991</v>
      </c>
      <c r="G42" s="166">
        <v>74.466666666666669</v>
      </c>
      <c r="H42" s="166">
        <v>110.13333333333333</v>
      </c>
      <c r="I42" s="166">
        <v>138.4</v>
      </c>
      <c r="J42" s="173">
        <v>0.69027941755214484</v>
      </c>
      <c r="K42" s="140">
        <v>0.71301247771836007</v>
      </c>
      <c r="L42" s="140">
        <v>0.23567193675889325</v>
      </c>
      <c r="M42" s="140">
        <v>0.24805685098823008</v>
      </c>
      <c r="N42" s="140">
        <v>0.28650711064862988</v>
      </c>
      <c r="O42" s="140">
        <v>0.29210637399746731</v>
      </c>
      <c r="P42" s="167">
        <v>30.972058244785515</v>
      </c>
      <c r="Q42" s="166">
        <v>28.698752228164</v>
      </c>
      <c r="R42" s="166">
        <v>76.432806324110672</v>
      </c>
      <c r="S42" s="166">
        <v>75.194314901176995</v>
      </c>
      <c r="T42" s="166">
        <v>71.349288935136997</v>
      </c>
      <c r="U42" s="166">
        <v>70.789362600253284</v>
      </c>
      <c r="V42" s="179">
        <v>22.262767230135168</v>
      </c>
      <c r="W42" s="178">
        <v>14.428718666389001</v>
      </c>
      <c r="X42" s="178">
        <v>10.018320483067033</v>
      </c>
      <c r="Y42" s="178">
        <v>6.5365675824323883</v>
      </c>
      <c r="Z42" s="178">
        <v>8.2338197305024394</v>
      </c>
      <c r="AA42" s="178">
        <v>9.6171835278488675</v>
      </c>
      <c r="AB42" s="167">
        <f t="shared" ref="AB42:AG42" si="43">D42/$C$5</f>
        <v>23.386666666666667</v>
      </c>
      <c r="AC42" s="166">
        <f t="shared" si="43"/>
        <v>16</v>
      </c>
      <c r="AD42" s="166">
        <f t="shared" si="43"/>
        <v>6.3599999999999994</v>
      </c>
      <c r="AE42" s="166">
        <f t="shared" si="43"/>
        <v>4.9644444444444442</v>
      </c>
      <c r="AF42" s="166">
        <f t="shared" si="43"/>
        <v>7.3422222222222215</v>
      </c>
      <c r="AG42" s="166">
        <f t="shared" si="43"/>
        <v>9.2266666666666666</v>
      </c>
      <c r="AH42" s="96"/>
      <c r="AI42" s="96">
        <v>28.698752228164</v>
      </c>
      <c r="AJ42" s="96"/>
      <c r="AK42" s="96"/>
      <c r="AL42" s="96"/>
    </row>
    <row r="43" spans="1:38" x14ac:dyDescent="0.35">
      <c r="A43" s="166" t="str">
        <f t="shared" si="42"/>
        <v>A</v>
      </c>
      <c r="B43" s="166" t="str">
        <f t="shared" si="42"/>
        <v>MQ</v>
      </c>
      <c r="C43" s="140">
        <v>0.5</v>
      </c>
      <c r="D43" s="166">
        <v>135.53333333333333</v>
      </c>
      <c r="E43" s="166">
        <v>123.53333333333335</v>
      </c>
      <c r="F43" s="166">
        <v>43.266666666666673</v>
      </c>
      <c r="G43" s="166">
        <v>29</v>
      </c>
      <c r="H43" s="166">
        <v>50.199999999999996</v>
      </c>
      <c r="I43" s="166">
        <v>65</v>
      </c>
      <c r="J43" s="173">
        <v>0.26669290305653942</v>
      </c>
      <c r="K43" s="140">
        <v>0.367003367003367</v>
      </c>
      <c r="L43" s="140">
        <v>0.10688405797101451</v>
      </c>
      <c r="M43" s="140">
        <v>9.6602265156562298E-2</v>
      </c>
      <c r="N43" s="140">
        <v>0.13059313215400625</v>
      </c>
      <c r="O43" s="140">
        <v>0.13718868720979316</v>
      </c>
      <c r="P43" s="167">
        <v>73.330709694346055</v>
      </c>
      <c r="Q43" s="166">
        <v>63.299663299663301</v>
      </c>
      <c r="R43" s="166">
        <v>89.311594202898547</v>
      </c>
      <c r="S43" s="166">
        <v>90.33977348434378</v>
      </c>
      <c r="T43" s="166">
        <v>86.940686784599379</v>
      </c>
      <c r="U43" s="166">
        <v>86.281131279020698</v>
      </c>
      <c r="V43" s="179">
        <v>15.036558920525845</v>
      </c>
      <c r="W43" s="178">
        <v>16.675146448848196</v>
      </c>
      <c r="X43" s="178">
        <v>3.724370217172011</v>
      </c>
      <c r="Y43" s="178">
        <v>3.4777836472053818</v>
      </c>
      <c r="Z43" s="178">
        <v>8.0926634433763596</v>
      </c>
      <c r="AA43" s="178">
        <v>7.7172780967675481</v>
      </c>
      <c r="AB43" s="167">
        <f t="shared" ref="AB43:AG43" si="44">D43/$C$6</f>
        <v>4.5177777777777779</v>
      </c>
      <c r="AC43" s="166">
        <f t="shared" si="44"/>
        <v>4.1177777777777784</v>
      </c>
      <c r="AD43" s="166">
        <f t="shared" si="44"/>
        <v>1.4422222222222225</v>
      </c>
      <c r="AE43" s="166">
        <f t="shared" si="44"/>
        <v>0.96666666666666667</v>
      </c>
      <c r="AF43" s="166">
        <f t="shared" si="44"/>
        <v>1.6733333333333331</v>
      </c>
      <c r="AG43" s="166">
        <f t="shared" si="44"/>
        <v>2.1666666666666665</v>
      </c>
      <c r="AH43" s="96"/>
      <c r="AI43" s="96">
        <v>63.299663299663301</v>
      </c>
      <c r="AJ43" s="96"/>
      <c r="AK43" s="96"/>
      <c r="AL43" s="96"/>
    </row>
    <row r="44" spans="1:38" x14ac:dyDescent="0.35">
      <c r="A44" s="166" t="str">
        <f t="shared" si="42"/>
        <v>A</v>
      </c>
      <c r="B44" s="166" t="str">
        <f t="shared" si="42"/>
        <v>MQ</v>
      </c>
      <c r="C44" s="140">
        <v>1</v>
      </c>
      <c r="D44" s="166">
        <v>42.266666666666673</v>
      </c>
      <c r="E44" s="166">
        <v>22.866666666666671</v>
      </c>
      <c r="F44" s="166">
        <v>11.799999999999999</v>
      </c>
      <c r="G44" s="166">
        <v>9.7999999999999989</v>
      </c>
      <c r="H44" s="166">
        <v>13.133333333333333</v>
      </c>
      <c r="I44" s="166">
        <v>14.266666666666666</v>
      </c>
      <c r="J44" s="173">
        <v>8.3169355896628633E-2</v>
      </c>
      <c r="K44" s="140">
        <v>6.7934244404832644E-2</v>
      </c>
      <c r="L44" s="140">
        <v>2.9150197628458496E-2</v>
      </c>
      <c r="M44" s="140">
        <v>3.2644903397734841E-2</v>
      </c>
      <c r="N44" s="140">
        <v>3.4165799514394732E-2</v>
      </c>
      <c r="O44" s="140">
        <v>3.0111158013226395E-2</v>
      </c>
      <c r="P44" s="167">
        <v>91.683064410337138</v>
      </c>
      <c r="Q44" s="166">
        <v>93.206575559516736</v>
      </c>
      <c r="R44" s="166">
        <v>97.08498023715417</v>
      </c>
      <c r="S44" s="166">
        <v>96.735509660226512</v>
      </c>
      <c r="T44" s="166">
        <v>96.583420048560527</v>
      </c>
      <c r="U44" s="166">
        <v>96.988884198677354</v>
      </c>
      <c r="V44" s="179">
        <v>8.351737723911679</v>
      </c>
      <c r="W44" s="178">
        <v>5.8490487653363861</v>
      </c>
      <c r="X44" s="178">
        <v>2.4639244347414357</v>
      </c>
      <c r="Y44" s="178">
        <v>4.4427601984621488</v>
      </c>
      <c r="Z44" s="178">
        <v>0.47210050602900855</v>
      </c>
      <c r="AA44" s="178">
        <v>0.15981168835796408</v>
      </c>
      <c r="AB44" s="167">
        <f t="shared" ref="AB44:AG44" si="45">D44/$C$7</f>
        <v>0.70444444444444454</v>
      </c>
      <c r="AC44" s="166">
        <f t="shared" si="45"/>
        <v>0.38111111111111118</v>
      </c>
      <c r="AD44" s="166">
        <f t="shared" si="45"/>
        <v>0.19666666666666666</v>
      </c>
      <c r="AE44" s="166">
        <f t="shared" si="45"/>
        <v>0.1633333333333333</v>
      </c>
      <c r="AF44" s="166">
        <f t="shared" si="45"/>
        <v>0.21888888888888888</v>
      </c>
      <c r="AG44" s="166">
        <f t="shared" si="45"/>
        <v>0.23777777777777775</v>
      </c>
      <c r="AH44" s="96"/>
      <c r="AI44" s="96">
        <v>93.206575559516736</v>
      </c>
      <c r="AJ44" s="96"/>
      <c r="AK44" s="96"/>
      <c r="AL44" s="96"/>
    </row>
    <row r="45" spans="1:38" x14ac:dyDescent="0.35">
      <c r="A45" s="166" t="str">
        <f t="shared" si="42"/>
        <v>A</v>
      </c>
      <c r="B45" s="166" t="str">
        <f t="shared" si="42"/>
        <v>MQ</v>
      </c>
      <c r="C45" s="140">
        <v>4</v>
      </c>
      <c r="D45" s="166">
        <v>18</v>
      </c>
      <c r="E45" s="166">
        <v>0.73333333333333339</v>
      </c>
      <c r="F45" s="166">
        <v>1.8</v>
      </c>
      <c r="G45" s="166">
        <v>0</v>
      </c>
      <c r="H45" s="166">
        <v>1.4000000000000001</v>
      </c>
      <c r="I45" s="166">
        <v>5.8</v>
      </c>
      <c r="J45" s="173">
        <v>3.541912632821724E-2</v>
      </c>
      <c r="K45" s="140">
        <v>2.1786492374727671E-3</v>
      </c>
      <c r="L45" s="140">
        <v>4.4466403162055339E-3</v>
      </c>
      <c r="M45" s="140">
        <v>0</v>
      </c>
      <c r="N45" s="140">
        <v>3.642039542143601E-3</v>
      </c>
      <c r="O45" s="140">
        <v>1.2241452089489235E-2</v>
      </c>
      <c r="P45" s="167">
        <v>96.45808736717828</v>
      </c>
      <c r="Q45" s="166">
        <v>99.782135076252715</v>
      </c>
      <c r="R45" s="166">
        <v>99.555335968379453</v>
      </c>
      <c r="S45" s="166">
        <v>100</v>
      </c>
      <c r="T45" s="166">
        <v>99.635796045785639</v>
      </c>
      <c r="U45" s="166">
        <v>98.775854791051074</v>
      </c>
      <c r="V45" s="179">
        <v>5.7306545924494037</v>
      </c>
      <c r="W45" s="178">
        <v>0.3773531171174011</v>
      </c>
      <c r="X45" s="178">
        <v>0.30053174556809026</v>
      </c>
      <c r="Y45" s="178">
        <v>0</v>
      </c>
      <c r="Z45" s="178">
        <v>0.34117786286691193</v>
      </c>
      <c r="AA45" s="178">
        <v>1.2457876372624466</v>
      </c>
      <c r="AB45" s="167">
        <f t="shared" ref="AB45:AG45" si="46">D45/$C$8</f>
        <v>7.4999999999999997E-2</v>
      </c>
      <c r="AC45" s="166">
        <f t="shared" si="46"/>
        <v>3.0555555555555557E-3</v>
      </c>
      <c r="AD45" s="166">
        <f t="shared" si="46"/>
        <v>7.5000000000000006E-3</v>
      </c>
      <c r="AE45" s="166">
        <f t="shared" si="46"/>
        <v>0</v>
      </c>
      <c r="AF45" s="166">
        <f t="shared" si="46"/>
        <v>5.8333333333333336E-3</v>
      </c>
      <c r="AG45" s="166">
        <f t="shared" si="46"/>
        <v>2.4166666666666666E-2</v>
      </c>
      <c r="AH45" s="96"/>
      <c r="AI45" s="96">
        <v>99.7821350762527</v>
      </c>
      <c r="AJ45" s="96"/>
      <c r="AK45" s="96"/>
      <c r="AL45" s="96"/>
    </row>
    <row r="46" spans="1:38" x14ac:dyDescent="0.35">
      <c r="A46" s="166" t="str">
        <f t="shared" si="42"/>
        <v>A</v>
      </c>
      <c r="B46" s="166" t="str">
        <f t="shared" si="42"/>
        <v>MQ</v>
      </c>
      <c r="C46" s="140">
        <v>8</v>
      </c>
      <c r="D46" s="166">
        <v>5.9333333333333336</v>
      </c>
      <c r="E46" s="166">
        <v>2.5333333333333337</v>
      </c>
      <c r="F46" s="166">
        <v>1.2666666666666666</v>
      </c>
      <c r="G46" s="166">
        <v>0</v>
      </c>
      <c r="H46" s="166">
        <v>0.66666666666666663</v>
      </c>
      <c r="I46" s="166">
        <v>2.1333333333333333</v>
      </c>
      <c r="J46" s="173">
        <v>1.1675193493375311E-2</v>
      </c>
      <c r="K46" s="140">
        <v>7.5262428203604678E-3</v>
      </c>
      <c r="L46" s="140">
        <v>3.129117259552042E-3</v>
      </c>
      <c r="M46" s="140">
        <v>0</v>
      </c>
      <c r="N46" s="140">
        <v>1.734304543877905E-3</v>
      </c>
      <c r="O46" s="140">
        <v>4.5026030673983395E-3</v>
      </c>
      <c r="P46" s="167">
        <v>98.832480650662475</v>
      </c>
      <c r="Q46" s="166">
        <v>99.247375717963948</v>
      </c>
      <c r="R46" s="166">
        <v>99.687088274044797</v>
      </c>
      <c r="S46" s="166">
        <v>100</v>
      </c>
      <c r="T46" s="166">
        <v>99.826569545612202</v>
      </c>
      <c r="U46" s="166">
        <v>99.549739693260165</v>
      </c>
      <c r="V46" s="179">
        <v>0.55143249526390126</v>
      </c>
      <c r="W46" s="178">
        <v>0.49475127735380026</v>
      </c>
      <c r="X46" s="178">
        <v>0.54197900763848095</v>
      </c>
      <c r="Y46" s="178">
        <v>0</v>
      </c>
      <c r="Z46" s="178">
        <v>0.30039035857940688</v>
      </c>
      <c r="AA46" s="178">
        <v>0.44339246536059523</v>
      </c>
      <c r="AB46" s="167">
        <f t="shared" ref="AB46:AG46" si="47">D46/$C$9</f>
        <v>1.2361111111111111E-2</v>
      </c>
      <c r="AC46" s="166">
        <f t="shared" si="47"/>
        <v>5.2777777777777788E-3</v>
      </c>
      <c r="AD46" s="166">
        <f t="shared" si="47"/>
        <v>2.638888888888889E-3</v>
      </c>
      <c r="AE46" s="166">
        <f t="shared" si="47"/>
        <v>0</v>
      </c>
      <c r="AF46" s="166">
        <f t="shared" si="47"/>
        <v>1.3888888888888887E-3</v>
      </c>
      <c r="AG46" s="166">
        <f t="shared" si="47"/>
        <v>4.4444444444444444E-3</v>
      </c>
      <c r="AH46" s="96"/>
      <c r="AI46" s="96">
        <v>99.247375717963948</v>
      </c>
      <c r="AJ46" s="96"/>
      <c r="AK46" s="96"/>
      <c r="AL46" s="96"/>
    </row>
    <row r="47" spans="1:38" x14ac:dyDescent="0.35">
      <c r="A47" s="168" t="str">
        <f t="shared" si="42"/>
        <v>A</v>
      </c>
      <c r="B47" s="168" t="str">
        <f t="shared" si="42"/>
        <v>MQ</v>
      </c>
      <c r="C47" s="170">
        <v>24</v>
      </c>
      <c r="D47" s="168">
        <v>4.0666666666666673</v>
      </c>
      <c r="E47" s="168">
        <v>0.79999999999999993</v>
      </c>
      <c r="F47" s="168">
        <v>1.2666666666666666</v>
      </c>
      <c r="G47" s="168">
        <v>0</v>
      </c>
      <c r="H47" s="168">
        <v>0.53333333333333333</v>
      </c>
      <c r="I47" s="168">
        <v>0.93333333333333324</v>
      </c>
      <c r="J47" s="171">
        <v>8.0020989111898224E-3</v>
      </c>
      <c r="K47" s="170">
        <v>2.3767082590612E-3</v>
      </c>
      <c r="L47" s="170">
        <v>3.129117259552042E-3</v>
      </c>
      <c r="M47" s="170">
        <v>0</v>
      </c>
      <c r="N47" s="170">
        <v>1.387443635102324E-3</v>
      </c>
      <c r="O47" s="170">
        <v>1.9698888419867732E-3</v>
      </c>
      <c r="P47" s="167">
        <v>99.199790108881018</v>
      </c>
      <c r="Q47" s="168">
        <v>99.762329174093864</v>
      </c>
      <c r="R47" s="168">
        <v>99.687088274044797</v>
      </c>
      <c r="S47" s="168">
        <v>100</v>
      </c>
      <c r="T47" s="168">
        <v>99.861255636489773</v>
      </c>
      <c r="U47" s="168">
        <v>99.803011115801326</v>
      </c>
      <c r="V47" s="177">
        <v>1.0128232006799283</v>
      </c>
      <c r="W47" s="176">
        <v>0.27228613754936393</v>
      </c>
      <c r="X47" s="176">
        <v>0.54197900763848095</v>
      </c>
      <c r="Y47" s="176">
        <v>0</v>
      </c>
      <c r="Z47" s="176">
        <v>0.24031228686353537</v>
      </c>
      <c r="AA47" s="175">
        <v>0.34119475595841431</v>
      </c>
      <c r="AB47" s="169">
        <f t="shared" ref="AB47:AG47" si="48">D47/$C$10</f>
        <v>2.8240740740740743E-3</v>
      </c>
      <c r="AC47" s="168">
        <f t="shared" si="48"/>
        <v>5.5555555555555556E-4</v>
      </c>
      <c r="AD47" s="168">
        <f t="shared" si="48"/>
        <v>8.7962962962962962E-4</v>
      </c>
      <c r="AE47" s="168">
        <f t="shared" si="48"/>
        <v>0</v>
      </c>
      <c r="AF47" s="168">
        <f t="shared" si="48"/>
        <v>3.7037037037037035E-4</v>
      </c>
      <c r="AG47" s="168">
        <f t="shared" si="48"/>
        <v>6.4814814814814813E-4</v>
      </c>
      <c r="AH47" s="96"/>
      <c r="AI47" s="96">
        <v>99.762329174093864</v>
      </c>
      <c r="AJ47" s="96"/>
      <c r="AK47" s="96"/>
      <c r="AL47" s="96"/>
    </row>
    <row r="48" spans="1:38" x14ac:dyDescent="0.35">
      <c r="A48" s="8" t="s">
        <v>49</v>
      </c>
      <c r="B48" s="8" t="s">
        <v>763</v>
      </c>
      <c r="C48" s="98">
        <v>0</v>
      </c>
      <c r="D48" s="96">
        <v>727.41880761894947</v>
      </c>
      <c r="E48" s="96">
        <v>457.17804492350882</v>
      </c>
      <c r="F48" s="96">
        <v>541.42764420021012</v>
      </c>
      <c r="G48" s="96">
        <v>366.53310386617181</v>
      </c>
      <c r="H48" s="96">
        <v>299.71763183215114</v>
      </c>
      <c r="I48" s="96">
        <v>440.62349537682712</v>
      </c>
      <c r="J48" s="97">
        <v>1</v>
      </c>
      <c r="K48" s="98">
        <v>1</v>
      </c>
      <c r="L48" s="98">
        <v>1</v>
      </c>
      <c r="M48" s="98">
        <v>1</v>
      </c>
      <c r="N48" s="98" t="e">
        <v>#DIV/0!</v>
      </c>
      <c r="O48" s="98">
        <v>1</v>
      </c>
      <c r="P48" s="174">
        <f t="shared" ref="P48:P79" si="49">(1-J48)*100</f>
        <v>0</v>
      </c>
      <c r="Q48" s="96">
        <f t="shared" ref="Q48:Q79" si="50">(1-K48)*100</f>
        <v>0</v>
      </c>
      <c r="R48" s="96">
        <f t="shared" ref="R48:R79" si="51">(1-L48)*100</f>
        <v>0</v>
      </c>
      <c r="S48" s="96">
        <f t="shared" ref="S48:S79" si="52">(1-M48)*100</f>
        <v>0</v>
      </c>
      <c r="T48" s="96" t="e">
        <f t="shared" ref="T48:T79" si="53">(1-N48)*100</f>
        <v>#DIV/0!</v>
      </c>
      <c r="U48" s="96">
        <f t="shared" ref="U48:U79" si="54">(1-O48)*100</f>
        <v>0</v>
      </c>
      <c r="V48" s="104"/>
      <c r="W48" s="96"/>
      <c r="X48" s="96"/>
      <c r="Y48" s="96"/>
      <c r="Z48" s="96"/>
      <c r="AA48" s="96"/>
      <c r="AB48" s="104" t="e">
        <f t="shared" ref="AB48:AG48" si="55">D48/$C$4</f>
        <v>#DIV/0!</v>
      </c>
      <c r="AC48" s="96" t="e">
        <f t="shared" si="55"/>
        <v>#DIV/0!</v>
      </c>
      <c r="AD48" s="96" t="e">
        <f t="shared" si="55"/>
        <v>#DIV/0!</v>
      </c>
      <c r="AE48" s="96" t="e">
        <f t="shared" si="55"/>
        <v>#DIV/0!</v>
      </c>
      <c r="AF48" s="96" t="e">
        <f t="shared" si="55"/>
        <v>#DIV/0!</v>
      </c>
      <c r="AG48" s="96" t="e">
        <f t="shared" si="55"/>
        <v>#DIV/0!</v>
      </c>
      <c r="AH48" s="96"/>
      <c r="AI48" s="96"/>
      <c r="AJ48" s="96"/>
      <c r="AK48" s="96"/>
      <c r="AL48" s="96"/>
    </row>
    <row r="49" spans="1:38" x14ac:dyDescent="0.35">
      <c r="A49" s="416" t="s">
        <v>49</v>
      </c>
      <c r="B49" s="416" t="s">
        <v>763</v>
      </c>
      <c r="C49" s="98">
        <v>0.25</v>
      </c>
      <c r="D49" s="96">
        <v>215.93656644172449</v>
      </c>
      <c r="E49" s="96">
        <v>49.607199460441308</v>
      </c>
      <c r="F49" s="96">
        <v>31.633467996624049</v>
      </c>
      <c r="G49" s="96">
        <v>9.5512312483995245</v>
      </c>
      <c r="H49" s="96">
        <v>0</v>
      </c>
      <c r="I49" s="96">
        <v>6.8607435727940249</v>
      </c>
      <c r="J49" s="97">
        <v>0.29685315279178282</v>
      </c>
      <c r="K49" s="98">
        <v>0.10850739665055693</v>
      </c>
      <c r="L49" s="98">
        <v>5.8426030394795589E-2</v>
      </c>
      <c r="M49" s="98">
        <v>2.6058304550540298E-2</v>
      </c>
      <c r="N49" s="98">
        <v>0</v>
      </c>
      <c r="O49" s="98">
        <v>1.5570535036781515E-2</v>
      </c>
      <c r="P49" s="104">
        <f t="shared" si="49"/>
        <v>70.314684720821717</v>
      </c>
      <c r="Q49" s="96">
        <f t="shared" si="50"/>
        <v>89.149260334944302</v>
      </c>
      <c r="R49" s="96">
        <f t="shared" si="51"/>
        <v>94.157396960520444</v>
      </c>
      <c r="S49" s="96">
        <f t="shared" si="52"/>
        <v>97.394169544945981</v>
      </c>
      <c r="T49" s="96">
        <f t="shared" si="53"/>
        <v>100</v>
      </c>
      <c r="U49" s="96">
        <f t="shared" si="54"/>
        <v>98.442946496321852</v>
      </c>
      <c r="V49" s="104"/>
      <c r="W49" s="96"/>
      <c r="X49" s="96"/>
      <c r="Y49" s="96"/>
      <c r="Z49" s="96"/>
      <c r="AA49" s="96"/>
      <c r="AB49" s="104">
        <f t="shared" ref="AB49:AG49" si="56">D49/$C$5</f>
        <v>14.395771096114967</v>
      </c>
      <c r="AC49" s="96">
        <f t="shared" si="56"/>
        <v>3.3071466306960873</v>
      </c>
      <c r="AD49" s="96">
        <f t="shared" si="56"/>
        <v>2.1088978664416032</v>
      </c>
      <c r="AE49" s="96">
        <f t="shared" si="56"/>
        <v>0.63674874989330166</v>
      </c>
      <c r="AF49" s="96">
        <f t="shared" si="56"/>
        <v>0</v>
      </c>
      <c r="AG49" s="96">
        <f t="shared" si="56"/>
        <v>0.45738290485293498</v>
      </c>
      <c r="AH49" s="96"/>
      <c r="AI49" s="96"/>
      <c r="AJ49" s="96"/>
      <c r="AK49" s="96"/>
      <c r="AL49" s="96"/>
    </row>
    <row r="50" spans="1:38" x14ac:dyDescent="0.35">
      <c r="A50" s="416" t="s">
        <v>49</v>
      </c>
      <c r="B50" s="416" t="s">
        <v>763</v>
      </c>
      <c r="C50" s="98">
        <v>0.5</v>
      </c>
      <c r="D50" s="96">
        <v>166.28074471681759</v>
      </c>
      <c r="E50" s="96">
        <v>34.924574739192586</v>
      </c>
      <c r="F50" s="96">
        <v>0</v>
      </c>
      <c r="G50" s="96">
        <v>0</v>
      </c>
      <c r="H50" s="96">
        <v>0</v>
      </c>
      <c r="I50" s="96">
        <v>0</v>
      </c>
      <c r="J50" s="97">
        <v>0.22859010926745515</v>
      </c>
      <c r="K50" s="98">
        <v>7.6391627128629666E-2</v>
      </c>
      <c r="L50" s="98">
        <v>0</v>
      </c>
      <c r="M50" s="98">
        <v>0</v>
      </c>
      <c r="N50" s="98">
        <v>0</v>
      </c>
      <c r="O50" s="98">
        <v>0</v>
      </c>
      <c r="P50" s="104">
        <f t="shared" si="49"/>
        <v>77.140989073254488</v>
      </c>
      <c r="Q50" s="96">
        <f t="shared" si="50"/>
        <v>92.360837287137031</v>
      </c>
      <c r="R50" s="96">
        <f t="shared" si="51"/>
        <v>100</v>
      </c>
      <c r="S50" s="96">
        <f t="shared" si="52"/>
        <v>100</v>
      </c>
      <c r="T50" s="96">
        <f t="shared" si="53"/>
        <v>100</v>
      </c>
      <c r="U50" s="96">
        <f t="shared" si="54"/>
        <v>100</v>
      </c>
      <c r="V50" s="104"/>
      <c r="W50" s="96"/>
      <c r="X50" s="96"/>
      <c r="Y50" s="96"/>
      <c r="Z50" s="96"/>
      <c r="AA50" s="96"/>
      <c r="AB50" s="104">
        <f t="shared" ref="AB50:AG50" si="57">D50/$C$6</f>
        <v>5.5426914905605864</v>
      </c>
      <c r="AC50" s="96">
        <f t="shared" si="57"/>
        <v>1.1641524913064196</v>
      </c>
      <c r="AD50" s="96">
        <f t="shared" si="57"/>
        <v>0</v>
      </c>
      <c r="AE50" s="96">
        <f t="shared" si="57"/>
        <v>0</v>
      </c>
      <c r="AF50" s="96">
        <f t="shared" si="57"/>
        <v>0</v>
      </c>
      <c r="AG50" s="96">
        <f t="shared" si="57"/>
        <v>0</v>
      </c>
      <c r="AH50" s="96"/>
      <c r="AI50" s="96"/>
      <c r="AJ50" s="96"/>
      <c r="AK50" s="96"/>
      <c r="AL50" s="96"/>
    </row>
    <row r="51" spans="1:38" x14ac:dyDescent="0.35">
      <c r="A51" s="416" t="s">
        <v>49</v>
      </c>
      <c r="B51" s="416" t="s">
        <v>763</v>
      </c>
      <c r="C51" s="98">
        <v>1</v>
      </c>
      <c r="D51" s="96">
        <v>104.91782682064282</v>
      </c>
      <c r="E51" s="96">
        <v>8.5399635247131602</v>
      </c>
      <c r="F51" s="96">
        <v>11.245483117092434</v>
      </c>
      <c r="G51" s="96">
        <v>0</v>
      </c>
      <c r="H51" s="96">
        <v>0</v>
      </c>
      <c r="I51" s="96">
        <v>0</v>
      </c>
      <c r="J51" s="97">
        <v>0.14423304116107333</v>
      </c>
      <c r="K51" s="98">
        <v>1.8679732370223499E-2</v>
      </c>
      <c r="L51" s="98">
        <v>2.0770057158245245E-2</v>
      </c>
      <c r="M51" s="98">
        <v>0</v>
      </c>
      <c r="N51" s="98">
        <v>0</v>
      </c>
      <c r="O51" s="98">
        <v>0</v>
      </c>
      <c r="P51" s="104">
        <f t="shared" si="49"/>
        <v>85.576695883892668</v>
      </c>
      <c r="Q51" s="96">
        <f t="shared" si="50"/>
        <v>98.132026762977659</v>
      </c>
      <c r="R51" s="96">
        <f t="shared" si="51"/>
        <v>97.922994284175473</v>
      </c>
      <c r="S51" s="96">
        <f t="shared" si="52"/>
        <v>100</v>
      </c>
      <c r="T51" s="96">
        <f t="shared" si="53"/>
        <v>100</v>
      </c>
      <c r="U51" s="96">
        <f t="shared" si="54"/>
        <v>100</v>
      </c>
      <c r="V51" s="104"/>
      <c r="W51" s="96"/>
      <c r="X51" s="96"/>
      <c r="Y51" s="96"/>
      <c r="Z51" s="96"/>
      <c r="AA51" s="96"/>
      <c r="AB51" s="104">
        <f t="shared" ref="AB51:AG51" si="58">D51/$C$7</f>
        <v>1.7486304470107137</v>
      </c>
      <c r="AC51" s="96">
        <f t="shared" si="58"/>
        <v>0.14233272541188599</v>
      </c>
      <c r="AD51" s="96">
        <f t="shared" si="58"/>
        <v>0.18742471861820723</v>
      </c>
      <c r="AE51" s="96">
        <f t="shared" si="58"/>
        <v>0</v>
      </c>
      <c r="AF51" s="96">
        <f t="shared" si="58"/>
        <v>0</v>
      </c>
      <c r="AG51" s="96">
        <f t="shared" si="58"/>
        <v>0</v>
      </c>
      <c r="AH51" s="96"/>
      <c r="AI51" s="96"/>
      <c r="AJ51" s="96"/>
      <c r="AK51" s="96"/>
      <c r="AL51" s="96"/>
    </row>
    <row r="52" spans="1:38" x14ac:dyDescent="0.35">
      <c r="A52" s="416" t="s">
        <v>49</v>
      </c>
      <c r="B52" s="416" t="s">
        <v>763</v>
      </c>
      <c r="C52" s="98">
        <v>4</v>
      </c>
      <c r="D52" s="96">
        <v>53.549582197026147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7">
        <v>7.3615888998401477E-2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104">
        <f t="shared" si="49"/>
        <v>92.638411100159857</v>
      </c>
      <c r="Q52" s="96">
        <f t="shared" si="50"/>
        <v>100</v>
      </c>
      <c r="R52" s="96">
        <f t="shared" si="51"/>
        <v>100</v>
      </c>
      <c r="S52" s="96">
        <f t="shared" si="52"/>
        <v>100</v>
      </c>
      <c r="T52" s="96">
        <f t="shared" si="53"/>
        <v>100</v>
      </c>
      <c r="U52" s="96">
        <f t="shared" si="54"/>
        <v>100</v>
      </c>
      <c r="V52" s="104"/>
      <c r="W52" s="96"/>
      <c r="X52" s="96"/>
      <c r="Y52" s="96"/>
      <c r="Z52" s="96"/>
      <c r="AA52" s="96"/>
      <c r="AB52" s="104">
        <f t="shared" ref="AB52:AG52" si="59">D52/$C$8</f>
        <v>0.22312325915427561</v>
      </c>
      <c r="AC52" s="96">
        <f t="shared" si="59"/>
        <v>0</v>
      </c>
      <c r="AD52" s="96">
        <f t="shared" si="59"/>
        <v>0</v>
      </c>
      <c r="AE52" s="96">
        <f t="shared" si="59"/>
        <v>0</v>
      </c>
      <c r="AF52" s="96">
        <f t="shared" si="59"/>
        <v>0</v>
      </c>
      <c r="AG52" s="96">
        <f t="shared" si="59"/>
        <v>0</v>
      </c>
      <c r="AH52" s="96"/>
      <c r="AI52" s="96"/>
      <c r="AJ52" s="96"/>
      <c r="AK52" s="96"/>
      <c r="AL52" s="96"/>
    </row>
    <row r="53" spans="1:38" x14ac:dyDescent="0.35">
      <c r="A53" s="416" t="s">
        <v>49</v>
      </c>
      <c r="B53" s="416" t="s">
        <v>763</v>
      </c>
      <c r="C53" s="98">
        <v>8</v>
      </c>
      <c r="D53" s="96">
        <v>43.129676794475948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7">
        <v>5.9291396294318753E-2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104">
        <f t="shared" si="49"/>
        <v>94.070860370568127</v>
      </c>
      <c r="Q53" s="96">
        <f t="shared" si="50"/>
        <v>100</v>
      </c>
      <c r="R53" s="96">
        <f t="shared" si="51"/>
        <v>100</v>
      </c>
      <c r="S53" s="96">
        <f t="shared" si="52"/>
        <v>100</v>
      </c>
      <c r="T53" s="96">
        <f t="shared" si="53"/>
        <v>100</v>
      </c>
      <c r="U53" s="96">
        <f t="shared" si="54"/>
        <v>100</v>
      </c>
      <c r="V53" s="104"/>
      <c r="W53" s="96"/>
      <c r="X53" s="96"/>
      <c r="Y53" s="96"/>
      <c r="Z53" s="96"/>
      <c r="AA53" s="96"/>
      <c r="AB53" s="104">
        <f t="shared" ref="AB53:AG53" si="60">D53/$C$9</f>
        <v>8.9853493321824893E-2</v>
      </c>
      <c r="AC53" s="96">
        <f t="shared" si="60"/>
        <v>0</v>
      </c>
      <c r="AD53" s="96">
        <f t="shared" si="60"/>
        <v>0</v>
      </c>
      <c r="AE53" s="96">
        <f t="shared" si="60"/>
        <v>0</v>
      </c>
      <c r="AF53" s="96">
        <f t="shared" si="60"/>
        <v>0</v>
      </c>
      <c r="AG53" s="96">
        <f t="shared" si="60"/>
        <v>0</v>
      </c>
      <c r="AH53" s="96"/>
      <c r="AI53" s="96"/>
      <c r="AJ53" s="96"/>
      <c r="AK53" s="96"/>
      <c r="AL53" s="96"/>
    </row>
    <row r="54" spans="1:38" x14ac:dyDescent="0.35">
      <c r="A54" s="418" t="s">
        <v>49</v>
      </c>
      <c r="B54" s="418" t="s">
        <v>763</v>
      </c>
      <c r="C54" s="110">
        <v>24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v>0</v>
      </c>
      <c r="J54" s="109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52">
        <f t="shared" si="49"/>
        <v>100</v>
      </c>
      <c r="Q54" s="107">
        <f t="shared" si="50"/>
        <v>100</v>
      </c>
      <c r="R54" s="107">
        <f t="shared" si="51"/>
        <v>100</v>
      </c>
      <c r="S54" s="107">
        <f t="shared" si="52"/>
        <v>100</v>
      </c>
      <c r="T54" s="107">
        <f t="shared" si="53"/>
        <v>100</v>
      </c>
      <c r="U54" s="107">
        <f t="shared" si="54"/>
        <v>100</v>
      </c>
      <c r="V54" s="152"/>
      <c r="W54" s="107"/>
      <c r="X54" s="107"/>
      <c r="Y54" s="107"/>
      <c r="Z54" s="107"/>
      <c r="AA54" s="107"/>
      <c r="AB54" s="152">
        <f t="shared" ref="AB54:AG54" si="61">D54/$C$10</f>
        <v>0</v>
      </c>
      <c r="AC54" s="107">
        <f t="shared" si="61"/>
        <v>0</v>
      </c>
      <c r="AD54" s="107">
        <f t="shared" si="61"/>
        <v>0</v>
      </c>
      <c r="AE54" s="107">
        <f t="shared" si="61"/>
        <v>0</v>
      </c>
      <c r="AF54" s="107">
        <f t="shared" si="61"/>
        <v>0</v>
      </c>
      <c r="AG54" s="107">
        <f t="shared" si="61"/>
        <v>0</v>
      </c>
      <c r="AH54" s="96"/>
      <c r="AI54" s="96"/>
      <c r="AJ54" s="96"/>
      <c r="AK54" s="96"/>
      <c r="AL54" s="96"/>
    </row>
    <row r="55" spans="1:38" x14ac:dyDescent="0.35">
      <c r="A55" s="8" t="s">
        <v>52</v>
      </c>
      <c r="B55" s="416" t="s">
        <v>763</v>
      </c>
      <c r="C55" s="98">
        <v>0</v>
      </c>
      <c r="D55" s="96">
        <v>727.41880761894947</v>
      </c>
      <c r="E55" s="96">
        <v>457.17804492350882</v>
      </c>
      <c r="F55" s="96">
        <v>541.42764420021012</v>
      </c>
      <c r="G55" s="96">
        <v>366.53310386617181</v>
      </c>
      <c r="H55" s="96">
        <v>299.71763183215114</v>
      </c>
      <c r="I55" s="96">
        <v>440.62349537682712</v>
      </c>
      <c r="J55" s="97">
        <v>1</v>
      </c>
      <c r="K55" s="98">
        <v>1</v>
      </c>
      <c r="L55" s="98">
        <v>1</v>
      </c>
      <c r="M55" s="98">
        <v>1</v>
      </c>
      <c r="N55" s="98">
        <v>1</v>
      </c>
      <c r="O55" s="98">
        <v>1</v>
      </c>
      <c r="P55" s="104">
        <f t="shared" si="49"/>
        <v>0</v>
      </c>
      <c r="Q55" s="96">
        <f t="shared" si="50"/>
        <v>0</v>
      </c>
      <c r="R55" s="96">
        <f t="shared" si="51"/>
        <v>0</v>
      </c>
      <c r="S55" s="96">
        <f t="shared" si="52"/>
        <v>0</v>
      </c>
      <c r="T55" s="96">
        <f t="shared" si="53"/>
        <v>0</v>
      </c>
      <c r="U55" s="96">
        <f t="shared" si="54"/>
        <v>0</v>
      </c>
      <c r="V55" s="104"/>
      <c r="W55" s="96"/>
      <c r="X55" s="96"/>
      <c r="Y55" s="96"/>
      <c r="Z55" s="96"/>
      <c r="AA55" s="96"/>
      <c r="AB55" s="104" t="e">
        <f t="shared" ref="AB55:AG55" si="62">D55/$C$4</f>
        <v>#DIV/0!</v>
      </c>
      <c r="AC55" s="96" t="e">
        <f t="shared" si="62"/>
        <v>#DIV/0!</v>
      </c>
      <c r="AD55" s="96" t="e">
        <f t="shared" si="62"/>
        <v>#DIV/0!</v>
      </c>
      <c r="AE55" s="96" t="e">
        <f t="shared" si="62"/>
        <v>#DIV/0!</v>
      </c>
      <c r="AF55" s="96" t="e">
        <f t="shared" si="62"/>
        <v>#DIV/0!</v>
      </c>
      <c r="AG55" s="96" t="e">
        <f t="shared" si="62"/>
        <v>#DIV/0!</v>
      </c>
      <c r="AH55" s="96"/>
      <c r="AI55" s="96"/>
      <c r="AJ55" s="96"/>
      <c r="AK55" s="96"/>
      <c r="AL55" s="96"/>
    </row>
    <row r="56" spans="1:38" x14ac:dyDescent="0.35">
      <c r="A56" s="416" t="s">
        <v>52</v>
      </c>
      <c r="B56" s="416" t="s">
        <v>763</v>
      </c>
      <c r="C56" s="98">
        <v>0.25</v>
      </c>
      <c r="D56" s="96">
        <v>646.38023742927032</v>
      </c>
      <c r="E56" s="96">
        <v>350.83464501592636</v>
      </c>
      <c r="F56" s="96">
        <v>329.11299318773359</v>
      </c>
      <c r="G56" s="96">
        <v>190.19586524305979</v>
      </c>
      <c r="H56" s="96">
        <v>194.21493598077868</v>
      </c>
      <c r="I56" s="96">
        <v>241.31119117127594</v>
      </c>
      <c r="J56" s="97">
        <v>0.88859434298249496</v>
      </c>
      <c r="K56" s="98">
        <v>0.76739171732235101</v>
      </c>
      <c r="L56" s="98">
        <v>0.60786145058015095</v>
      </c>
      <c r="M56" s="98">
        <v>0.51890501359054297</v>
      </c>
      <c r="N56" s="98">
        <v>0.64799302861682684</v>
      </c>
      <c r="O56" s="98">
        <v>0.54765847419212943</v>
      </c>
      <c r="P56" s="104">
        <f t="shared" si="49"/>
        <v>11.140565701750504</v>
      </c>
      <c r="Q56" s="96">
        <f t="shared" si="50"/>
        <v>23.2608282677649</v>
      </c>
      <c r="R56" s="96">
        <f t="shared" si="51"/>
        <v>39.213854941984906</v>
      </c>
      <c r="S56" s="96">
        <f t="shared" si="52"/>
        <v>48.109498640945702</v>
      </c>
      <c r="T56" s="96">
        <f t="shared" si="53"/>
        <v>35.200697138317317</v>
      </c>
      <c r="U56" s="96">
        <f t="shared" si="54"/>
        <v>45.234152580787054</v>
      </c>
      <c r="V56" s="104"/>
      <c r="W56" s="96"/>
      <c r="X56" s="96"/>
      <c r="Y56" s="96"/>
      <c r="Z56" s="96"/>
      <c r="AA56" s="96"/>
      <c r="AB56" s="104">
        <f t="shared" ref="AB56:AG56" si="63">D56/$C$5</f>
        <v>43.092015828618024</v>
      </c>
      <c r="AC56" s="96">
        <f t="shared" si="63"/>
        <v>23.388976334395089</v>
      </c>
      <c r="AD56" s="96">
        <f t="shared" si="63"/>
        <v>21.940866212515573</v>
      </c>
      <c r="AE56" s="96">
        <f t="shared" si="63"/>
        <v>12.679724349537318</v>
      </c>
      <c r="AF56" s="96">
        <f t="shared" si="63"/>
        <v>12.947662398718579</v>
      </c>
      <c r="AG56" s="96">
        <f t="shared" si="63"/>
        <v>16.087412744751727</v>
      </c>
      <c r="AH56" s="96"/>
      <c r="AI56" s="96"/>
      <c r="AJ56" s="96"/>
      <c r="AK56" s="96"/>
      <c r="AL56" s="96"/>
    </row>
    <row r="57" spans="1:38" x14ac:dyDescent="0.35">
      <c r="A57" s="416" t="s">
        <v>52</v>
      </c>
      <c r="B57" s="416" t="s">
        <v>763</v>
      </c>
      <c r="C57" s="98">
        <v>0.5</v>
      </c>
      <c r="D57" s="96">
        <v>568.67628453723682</v>
      </c>
      <c r="E57" s="96">
        <v>253.89695013635117</v>
      </c>
      <c r="F57" s="96">
        <v>215.81803716589442</v>
      </c>
      <c r="G57" s="96">
        <v>100.50889168351644</v>
      </c>
      <c r="H57" s="96">
        <v>119.07310622933146</v>
      </c>
      <c r="I57" s="96">
        <v>144.23402014940666</v>
      </c>
      <c r="J57" s="97">
        <v>0.78177286396907653</v>
      </c>
      <c r="K57" s="98">
        <v>0.5553568307918878</v>
      </c>
      <c r="L57" s="98">
        <v>0.39860919455765509</v>
      </c>
      <c r="M57" s="98">
        <v>0.27421504530792434</v>
      </c>
      <c r="N57" s="98">
        <v>0.39728428888699874</v>
      </c>
      <c r="O57" s="98">
        <v>0.32734073798324304</v>
      </c>
      <c r="P57" s="104">
        <f t="shared" si="49"/>
        <v>21.822713603092346</v>
      </c>
      <c r="Q57" s="96">
        <f t="shared" si="50"/>
        <v>44.464316920811221</v>
      </c>
      <c r="R57" s="96">
        <f t="shared" si="51"/>
        <v>60.139080544234488</v>
      </c>
      <c r="S57" s="96">
        <f t="shared" si="52"/>
        <v>72.578495469207553</v>
      </c>
      <c r="T57" s="96">
        <f t="shared" si="53"/>
        <v>60.271571111300126</v>
      </c>
      <c r="U57" s="96">
        <f t="shared" si="54"/>
        <v>67.265926201675697</v>
      </c>
      <c r="V57" s="104"/>
      <c r="W57" s="96"/>
      <c r="X57" s="96"/>
      <c r="Y57" s="96"/>
      <c r="Z57" s="96"/>
      <c r="AA57" s="96"/>
      <c r="AB57" s="104">
        <f t="shared" ref="AB57:AG57" si="64">D57/$C$6</f>
        <v>18.955876151241227</v>
      </c>
      <c r="AC57" s="96">
        <f t="shared" si="64"/>
        <v>8.4632316712117053</v>
      </c>
      <c r="AD57" s="96">
        <f t="shared" si="64"/>
        <v>7.1939345721964809</v>
      </c>
      <c r="AE57" s="96">
        <f t="shared" si="64"/>
        <v>3.350296389450548</v>
      </c>
      <c r="AF57" s="96">
        <f t="shared" si="64"/>
        <v>3.9691035409777151</v>
      </c>
      <c r="AG57" s="96">
        <f t="shared" si="64"/>
        <v>4.8078006716468886</v>
      </c>
      <c r="AH57" s="96"/>
      <c r="AI57" s="96"/>
      <c r="AJ57" s="96"/>
      <c r="AK57" s="96"/>
      <c r="AL57" s="96"/>
    </row>
    <row r="58" spans="1:38" x14ac:dyDescent="0.35">
      <c r="A58" s="416" t="s">
        <v>52</v>
      </c>
      <c r="B58" s="416" t="s">
        <v>763</v>
      </c>
      <c r="C58" s="98">
        <v>1</v>
      </c>
      <c r="D58" s="96">
        <v>530.78638899895043</v>
      </c>
      <c r="E58" s="96">
        <v>261.48242564973515</v>
      </c>
      <c r="F58" s="96">
        <v>105.75896934062855</v>
      </c>
      <c r="G58" s="96">
        <v>43.960823065244512</v>
      </c>
      <c r="H58" s="96">
        <v>86.285290765670013</v>
      </c>
      <c r="I58" s="96">
        <v>102.64001619235023</v>
      </c>
      <c r="J58" s="97">
        <v>0.72968472005331653</v>
      </c>
      <c r="K58" s="98">
        <v>0.57194878134072291</v>
      </c>
      <c r="L58" s="98">
        <v>0.19533352327595746</v>
      </c>
      <c r="M58" s="98">
        <v>0.11993684227031084</v>
      </c>
      <c r="N58" s="98">
        <v>0.28788860447820364</v>
      </c>
      <c r="O58" s="98">
        <v>0.23294267616067799</v>
      </c>
      <c r="P58" s="104">
        <f t="shared" si="49"/>
        <v>27.031527994668348</v>
      </c>
      <c r="Q58" s="96">
        <f t="shared" si="50"/>
        <v>42.80512186592771</v>
      </c>
      <c r="R58" s="96">
        <f t="shared" si="51"/>
        <v>80.466647672404264</v>
      </c>
      <c r="S58" s="96">
        <f t="shared" si="52"/>
        <v>88.006315772968918</v>
      </c>
      <c r="T58" s="96">
        <f t="shared" si="53"/>
        <v>71.211139552179631</v>
      </c>
      <c r="U58" s="96">
        <f t="shared" si="54"/>
        <v>76.705732383932201</v>
      </c>
      <c r="V58" s="104"/>
      <c r="W58" s="96"/>
      <c r="X58" s="96"/>
      <c r="Y58" s="96"/>
      <c r="Z58" s="96"/>
      <c r="AA58" s="96"/>
      <c r="AB58" s="104">
        <f t="shared" ref="AB58:AG58" si="65">D58/$C$7</f>
        <v>8.8464398166491733</v>
      </c>
      <c r="AC58" s="96">
        <f t="shared" si="65"/>
        <v>4.3580404274955855</v>
      </c>
      <c r="AD58" s="96">
        <f t="shared" si="65"/>
        <v>1.7626494890104758</v>
      </c>
      <c r="AE58" s="96">
        <f t="shared" si="65"/>
        <v>0.7326803844207419</v>
      </c>
      <c r="AF58" s="96">
        <f t="shared" si="65"/>
        <v>1.4380881794278335</v>
      </c>
      <c r="AG58" s="96">
        <f t="shared" si="65"/>
        <v>1.7106669365391705</v>
      </c>
      <c r="AH58" s="96"/>
      <c r="AI58" s="96"/>
      <c r="AJ58" s="96"/>
      <c r="AK58" s="96"/>
      <c r="AL58" s="96"/>
    </row>
    <row r="59" spans="1:38" x14ac:dyDescent="0.35">
      <c r="A59" s="416" t="s">
        <v>52</v>
      </c>
      <c r="B59" s="416" t="s">
        <v>763</v>
      </c>
      <c r="C59" s="98">
        <v>4</v>
      </c>
      <c r="D59" s="96">
        <v>616.89807678024715</v>
      </c>
      <c r="E59" s="96">
        <v>263.04930398595059</v>
      </c>
      <c r="F59" s="96">
        <v>63.156030701023326</v>
      </c>
      <c r="G59" s="96">
        <v>16.680750139715013</v>
      </c>
      <c r="H59" s="96">
        <v>36.925108377443706</v>
      </c>
      <c r="I59" s="96">
        <v>40.960515431661165</v>
      </c>
      <c r="J59" s="97">
        <v>0.84806451293104668</v>
      </c>
      <c r="K59" s="98">
        <v>0.57537606389204843</v>
      </c>
      <c r="L59" s="98">
        <v>0.11664722216819312</v>
      </c>
      <c r="M59" s="98">
        <v>4.5509532328096264E-2</v>
      </c>
      <c r="N59" s="98">
        <v>0.123199653459569</v>
      </c>
      <c r="O59" s="98">
        <v>9.2960352458352644E-2</v>
      </c>
      <c r="P59" s="104">
        <f t="shared" si="49"/>
        <v>15.193548706895331</v>
      </c>
      <c r="Q59" s="96">
        <f t="shared" si="50"/>
        <v>42.462393610795161</v>
      </c>
      <c r="R59" s="96">
        <f t="shared" si="51"/>
        <v>88.335277783180686</v>
      </c>
      <c r="S59" s="96">
        <f t="shared" si="52"/>
        <v>95.449046767190367</v>
      </c>
      <c r="T59" s="96">
        <f t="shared" si="53"/>
        <v>87.680034654043098</v>
      </c>
      <c r="U59" s="96">
        <f t="shared" si="54"/>
        <v>90.70396475416473</v>
      </c>
      <c r="V59" s="104"/>
      <c r="W59" s="96"/>
      <c r="X59" s="96"/>
      <c r="Y59" s="96"/>
      <c r="Z59" s="96"/>
      <c r="AA59" s="96"/>
      <c r="AB59" s="104">
        <f t="shared" ref="AB59:AG59" si="66">D59/$C$8</f>
        <v>2.5704086532510297</v>
      </c>
      <c r="AC59" s="96">
        <f t="shared" si="66"/>
        <v>1.0960387666081275</v>
      </c>
      <c r="AD59" s="96">
        <f t="shared" si="66"/>
        <v>0.26315012792093051</v>
      </c>
      <c r="AE59" s="96">
        <f t="shared" si="66"/>
        <v>6.9503125582145886E-2</v>
      </c>
      <c r="AF59" s="96">
        <f t="shared" si="66"/>
        <v>0.15385461823934879</v>
      </c>
      <c r="AG59" s="96">
        <f t="shared" si="66"/>
        <v>0.17066881429858818</v>
      </c>
      <c r="AH59" s="96"/>
      <c r="AI59" s="96"/>
      <c r="AJ59" s="96"/>
      <c r="AK59" s="96"/>
      <c r="AL59" s="96"/>
    </row>
    <row r="60" spans="1:38" x14ac:dyDescent="0.35">
      <c r="A60" s="416" t="s">
        <v>52</v>
      </c>
      <c r="B60" s="416" t="s">
        <v>763</v>
      </c>
      <c r="C60" s="98">
        <v>8</v>
      </c>
      <c r="D60" s="96">
        <v>625.09223459510906</v>
      </c>
      <c r="E60" s="96">
        <v>268.06304204916592</v>
      </c>
      <c r="F60" s="96">
        <v>33.181146794408654</v>
      </c>
      <c r="G60" s="96">
        <v>7.2722572357593025</v>
      </c>
      <c r="H60" s="96">
        <v>46.573574849827445</v>
      </c>
      <c r="I60" s="96">
        <v>51.6228206778678</v>
      </c>
      <c r="J60" s="97">
        <v>0.85932921729260114</v>
      </c>
      <c r="K60" s="98">
        <v>0.58634277176196414</v>
      </c>
      <c r="L60" s="98">
        <v>6.1284544943070673E-2</v>
      </c>
      <c r="M60" s="98">
        <v>1.984065602547742E-2</v>
      </c>
      <c r="N60" s="98">
        <v>0.15539150821767381</v>
      </c>
      <c r="O60" s="98">
        <v>0.11715857465503349</v>
      </c>
      <c r="P60" s="104">
        <f t="shared" si="49"/>
        <v>14.067078270739886</v>
      </c>
      <c r="Q60" s="96">
        <f t="shared" si="50"/>
        <v>41.365722823803587</v>
      </c>
      <c r="R60" s="96">
        <f t="shared" si="51"/>
        <v>93.871545505692936</v>
      </c>
      <c r="S60" s="96">
        <f t="shared" si="52"/>
        <v>98.015934397452256</v>
      </c>
      <c r="T60" s="96">
        <f t="shared" si="53"/>
        <v>84.460849178232621</v>
      </c>
      <c r="U60" s="96">
        <f t="shared" si="54"/>
        <v>88.284142534496652</v>
      </c>
      <c r="V60" s="104"/>
      <c r="W60" s="96"/>
      <c r="X60" s="96"/>
      <c r="Y60" s="96"/>
      <c r="Z60" s="96"/>
      <c r="AA60" s="96"/>
      <c r="AB60" s="104">
        <f t="shared" ref="AB60:AG60" si="67">D60/$C$9</f>
        <v>1.3022754887398105</v>
      </c>
      <c r="AC60" s="96">
        <f t="shared" si="67"/>
        <v>0.55846467093576235</v>
      </c>
      <c r="AD60" s="96">
        <f t="shared" si="67"/>
        <v>6.9127389155018024E-2</v>
      </c>
      <c r="AE60" s="96">
        <f t="shared" si="67"/>
        <v>1.5150535907831881E-2</v>
      </c>
      <c r="AF60" s="96">
        <f t="shared" si="67"/>
        <v>9.7028280937140512E-2</v>
      </c>
      <c r="AG60" s="96">
        <f t="shared" si="67"/>
        <v>0.10754754307889125</v>
      </c>
      <c r="AH60" s="96"/>
      <c r="AI60" s="96"/>
      <c r="AJ60" s="96"/>
      <c r="AK60" s="96"/>
      <c r="AL60" s="96"/>
    </row>
    <row r="61" spans="1:38" x14ac:dyDescent="0.35">
      <c r="A61" s="418" t="s">
        <v>52</v>
      </c>
      <c r="B61" s="418" t="s">
        <v>763</v>
      </c>
      <c r="C61" s="110">
        <v>24</v>
      </c>
      <c r="D61" s="107">
        <v>515.05273336854134</v>
      </c>
      <c r="E61" s="107">
        <v>114.94986100478827</v>
      </c>
      <c r="F61" s="107">
        <v>0</v>
      </c>
      <c r="G61" s="107">
        <v>0</v>
      </c>
      <c r="H61" s="107">
        <v>0</v>
      </c>
      <c r="I61" s="107">
        <v>0</v>
      </c>
      <c r="J61" s="109">
        <v>0.70805528805951112</v>
      </c>
      <c r="K61" s="110">
        <v>0.25143346729176536</v>
      </c>
      <c r="L61" s="110">
        <v>0</v>
      </c>
      <c r="M61" s="110">
        <v>0</v>
      </c>
      <c r="N61" s="110">
        <v>0</v>
      </c>
      <c r="O61" s="110">
        <v>0</v>
      </c>
      <c r="P61" s="152">
        <f t="shared" si="49"/>
        <v>29.194471194048887</v>
      </c>
      <c r="Q61" s="107">
        <f t="shared" si="50"/>
        <v>74.856653270823472</v>
      </c>
      <c r="R61" s="107">
        <f t="shared" si="51"/>
        <v>100</v>
      </c>
      <c r="S61" s="107">
        <f t="shared" si="52"/>
        <v>100</v>
      </c>
      <c r="T61" s="107">
        <f t="shared" si="53"/>
        <v>100</v>
      </c>
      <c r="U61" s="107">
        <f t="shared" si="54"/>
        <v>100</v>
      </c>
      <c r="V61" s="152"/>
      <c r="W61" s="107"/>
      <c r="X61" s="107"/>
      <c r="Y61" s="107"/>
      <c r="Z61" s="107"/>
      <c r="AA61" s="107"/>
      <c r="AB61" s="152">
        <f t="shared" ref="AB61:AG61" si="68">D61/$C$10</f>
        <v>0.35767550928370928</v>
      </c>
      <c r="AC61" s="107">
        <f t="shared" si="68"/>
        <v>7.9826292364436308E-2</v>
      </c>
      <c r="AD61" s="107">
        <f t="shared" si="68"/>
        <v>0</v>
      </c>
      <c r="AE61" s="107">
        <f t="shared" si="68"/>
        <v>0</v>
      </c>
      <c r="AF61" s="107">
        <f t="shared" si="68"/>
        <v>0</v>
      </c>
      <c r="AG61" s="107">
        <f t="shared" si="68"/>
        <v>0</v>
      </c>
      <c r="AH61" s="96"/>
      <c r="AI61" s="96"/>
      <c r="AJ61" s="96"/>
      <c r="AK61" s="96"/>
      <c r="AL61" s="96"/>
    </row>
    <row r="62" spans="1:38" x14ac:dyDescent="0.35">
      <c r="A62" s="8" t="s">
        <v>54</v>
      </c>
      <c r="B62" s="416" t="s">
        <v>763</v>
      </c>
      <c r="C62" s="98">
        <v>0</v>
      </c>
      <c r="D62" s="96">
        <v>727.41880761894947</v>
      </c>
      <c r="E62" s="96">
        <v>457.17804492350882</v>
      </c>
      <c r="F62" s="96">
        <v>541.42764420021012</v>
      </c>
      <c r="G62" s="96">
        <v>366.53310386617181</v>
      </c>
      <c r="H62" s="96">
        <v>299.71763183215114</v>
      </c>
      <c r="I62" s="96">
        <v>440.62349537682712</v>
      </c>
      <c r="J62" s="97">
        <v>1</v>
      </c>
      <c r="K62" s="98">
        <v>1</v>
      </c>
      <c r="L62" s="98">
        <v>1</v>
      </c>
      <c r="M62" s="98">
        <v>1</v>
      </c>
      <c r="N62" s="98">
        <v>1</v>
      </c>
      <c r="O62" s="98">
        <v>1</v>
      </c>
      <c r="P62" s="104">
        <f t="shared" si="49"/>
        <v>0</v>
      </c>
      <c r="Q62" s="96">
        <f t="shared" si="50"/>
        <v>0</v>
      </c>
      <c r="R62" s="96">
        <f t="shared" si="51"/>
        <v>0</v>
      </c>
      <c r="S62" s="96">
        <f t="shared" si="52"/>
        <v>0</v>
      </c>
      <c r="T62" s="96">
        <f t="shared" si="53"/>
        <v>0</v>
      </c>
      <c r="U62" s="96">
        <f t="shared" si="54"/>
        <v>0</v>
      </c>
      <c r="V62" s="104"/>
      <c r="W62" s="96"/>
      <c r="X62" s="96"/>
      <c r="Y62" s="96"/>
      <c r="Z62" s="96"/>
      <c r="AA62" s="96"/>
      <c r="AB62" s="104" t="e">
        <f t="shared" ref="AB62:AG62" si="69">D62/$C$4</f>
        <v>#DIV/0!</v>
      </c>
      <c r="AC62" s="96" t="e">
        <f t="shared" si="69"/>
        <v>#DIV/0!</v>
      </c>
      <c r="AD62" s="96" t="e">
        <f t="shared" si="69"/>
        <v>#DIV/0!</v>
      </c>
      <c r="AE62" s="96" t="e">
        <f t="shared" si="69"/>
        <v>#DIV/0!</v>
      </c>
      <c r="AF62" s="96" t="e">
        <f t="shared" si="69"/>
        <v>#DIV/0!</v>
      </c>
      <c r="AG62" s="96" t="e">
        <f t="shared" si="69"/>
        <v>#DIV/0!</v>
      </c>
      <c r="AH62" s="96"/>
      <c r="AI62" s="96"/>
      <c r="AJ62" s="96"/>
      <c r="AK62" s="96"/>
      <c r="AL62" s="96"/>
    </row>
    <row r="63" spans="1:38" x14ac:dyDescent="0.35">
      <c r="A63" s="416" t="s">
        <v>54</v>
      </c>
      <c r="B63" s="416" t="s">
        <v>763</v>
      </c>
      <c r="C63" s="98">
        <v>0.25</v>
      </c>
      <c r="D63" s="96">
        <v>568.87133994675389</v>
      </c>
      <c r="E63" s="96">
        <v>233.66548323246244</v>
      </c>
      <c r="F63" s="96">
        <v>186.87111121744817</v>
      </c>
      <c r="G63" s="96">
        <v>63.186026636181047</v>
      </c>
      <c r="H63" s="96">
        <v>94.107479016055947</v>
      </c>
      <c r="I63" s="96">
        <v>120.09182737025924</v>
      </c>
      <c r="J63" s="97">
        <v>0.78204101129696257</v>
      </c>
      <c r="K63" s="98">
        <v>0.51110390323218036</v>
      </c>
      <c r="L63" s="98">
        <v>0.3451451236729734</v>
      </c>
      <c r="M63" s="98">
        <v>0.17238832173601287</v>
      </c>
      <c r="N63" s="98">
        <v>0.31398712995556538</v>
      </c>
      <c r="O63" s="98">
        <v>0.27254975876298904</v>
      </c>
      <c r="P63" s="104">
        <f t="shared" si="49"/>
        <v>21.795898870303741</v>
      </c>
      <c r="Q63" s="96">
        <f t="shared" si="50"/>
        <v>48.889609676781966</v>
      </c>
      <c r="R63" s="96">
        <f t="shared" si="51"/>
        <v>65.485487632702657</v>
      </c>
      <c r="S63" s="96">
        <f t="shared" si="52"/>
        <v>82.761167826398705</v>
      </c>
      <c r="T63" s="96">
        <f t="shared" si="53"/>
        <v>68.601287004443464</v>
      </c>
      <c r="U63" s="96">
        <f t="shared" si="54"/>
        <v>72.7450241237011</v>
      </c>
      <c r="V63" s="104"/>
      <c r="W63" s="96"/>
      <c r="X63" s="96"/>
      <c r="Y63" s="96"/>
      <c r="Z63" s="96"/>
      <c r="AA63" s="96"/>
      <c r="AB63" s="104">
        <f t="shared" ref="AB63:AG63" si="70">D63/$C$5</f>
        <v>37.924755996450259</v>
      </c>
      <c r="AC63" s="96">
        <f t="shared" si="70"/>
        <v>15.577698882164162</v>
      </c>
      <c r="AD63" s="96">
        <f t="shared" si="70"/>
        <v>12.458074081163211</v>
      </c>
      <c r="AE63" s="96">
        <f t="shared" si="70"/>
        <v>4.2124017757454029</v>
      </c>
      <c r="AF63" s="96">
        <f t="shared" si="70"/>
        <v>6.2738319344037299</v>
      </c>
      <c r="AG63" s="96">
        <f t="shared" si="70"/>
        <v>8.0061218246839498</v>
      </c>
      <c r="AH63" s="96"/>
      <c r="AI63" s="96"/>
      <c r="AJ63" s="96"/>
      <c r="AK63" s="96"/>
      <c r="AL63" s="96"/>
    </row>
    <row r="64" spans="1:38" x14ac:dyDescent="0.35">
      <c r="A64" s="416" t="s">
        <v>54</v>
      </c>
      <c r="B64" s="416" t="s">
        <v>763</v>
      </c>
      <c r="C64" s="98">
        <v>0.5</v>
      </c>
      <c r="D64" s="96">
        <v>640.84758283177291</v>
      </c>
      <c r="E64" s="96">
        <v>220.01822650412655</v>
      </c>
      <c r="F64" s="96">
        <v>107.08305892798482</v>
      </c>
      <c r="G64" s="96">
        <v>40.961434664310758</v>
      </c>
      <c r="H64" s="96">
        <v>51.115105409916005</v>
      </c>
      <c r="I64" s="96">
        <v>65.576834583078764</v>
      </c>
      <c r="J64" s="97">
        <v>0.88098847063007757</v>
      </c>
      <c r="K64" s="98">
        <v>0.48125282687391113</v>
      </c>
      <c r="L64" s="98">
        <v>0.197779075514636</v>
      </c>
      <c r="M64" s="98">
        <v>0.11175371128078668</v>
      </c>
      <c r="N64" s="98">
        <v>0.17054420554924729</v>
      </c>
      <c r="O64" s="98">
        <v>0.14882736683616152</v>
      </c>
      <c r="P64" s="104">
        <f t="shared" si="49"/>
        <v>11.901152936992244</v>
      </c>
      <c r="Q64" s="96">
        <f t="shared" si="50"/>
        <v>51.874717312608887</v>
      </c>
      <c r="R64" s="96">
        <f t="shared" si="51"/>
        <v>80.222092448536401</v>
      </c>
      <c r="S64" s="96">
        <f t="shared" si="52"/>
        <v>88.824628871921334</v>
      </c>
      <c r="T64" s="96">
        <f t="shared" si="53"/>
        <v>82.945579445075268</v>
      </c>
      <c r="U64" s="96">
        <f t="shared" si="54"/>
        <v>85.117263316383855</v>
      </c>
      <c r="V64" s="104"/>
      <c r="W64" s="96"/>
      <c r="X64" s="96"/>
      <c r="Y64" s="96"/>
      <c r="Z64" s="96"/>
      <c r="AA64" s="96"/>
      <c r="AB64" s="104">
        <f t="shared" ref="AB64:AG64" si="71">D64/$C$6</f>
        <v>21.361586094392429</v>
      </c>
      <c r="AC64" s="96">
        <f t="shared" si="71"/>
        <v>7.333940883470885</v>
      </c>
      <c r="AD64" s="96">
        <f t="shared" si="71"/>
        <v>3.5694352975994943</v>
      </c>
      <c r="AE64" s="96">
        <f t="shared" si="71"/>
        <v>1.3653811554770252</v>
      </c>
      <c r="AF64" s="96">
        <f t="shared" si="71"/>
        <v>1.7038368469972001</v>
      </c>
      <c r="AG64" s="96">
        <f t="shared" si="71"/>
        <v>2.1858944861026255</v>
      </c>
      <c r="AH64" s="96"/>
      <c r="AI64" s="96"/>
      <c r="AJ64" s="96"/>
      <c r="AK64" s="96"/>
      <c r="AL64" s="96"/>
    </row>
    <row r="65" spans="1:38" x14ac:dyDescent="0.35">
      <c r="A65" s="416" t="s">
        <v>54</v>
      </c>
      <c r="B65" s="416" t="s">
        <v>763</v>
      </c>
      <c r="C65" s="98">
        <v>1</v>
      </c>
      <c r="D65" s="96">
        <v>618.32519179172641</v>
      </c>
      <c r="E65" s="96">
        <v>216.35177547520379</v>
      </c>
      <c r="F65" s="96">
        <v>57.740344412238294</v>
      </c>
      <c r="G65" s="96">
        <v>24.62971207908689</v>
      </c>
      <c r="H65" s="96">
        <v>71.80464918819537</v>
      </c>
      <c r="I65" s="96">
        <v>90.379473139187439</v>
      </c>
      <c r="J65" s="97">
        <v>0.85002640200585711</v>
      </c>
      <c r="K65" s="98">
        <v>0.47323308255408886</v>
      </c>
      <c r="L65" s="98">
        <v>0.1066446182250845</v>
      </c>
      <c r="M65" s="98">
        <v>6.7196419148213324E-2</v>
      </c>
      <c r="N65" s="98">
        <v>0.23957432450423086</v>
      </c>
      <c r="O65" s="98">
        <v>0.20511723520756356</v>
      </c>
      <c r="P65" s="104">
        <f t="shared" si="49"/>
        <v>14.997359799414289</v>
      </c>
      <c r="Q65" s="96">
        <f t="shared" si="50"/>
        <v>52.67669174459111</v>
      </c>
      <c r="R65" s="96">
        <f t="shared" si="51"/>
        <v>89.335538177491543</v>
      </c>
      <c r="S65" s="96">
        <f t="shared" si="52"/>
        <v>93.280358085178676</v>
      </c>
      <c r="T65" s="96">
        <f t="shared" si="53"/>
        <v>76.042567549576916</v>
      </c>
      <c r="U65" s="96">
        <f t="shared" si="54"/>
        <v>79.488276479243652</v>
      </c>
      <c r="V65" s="104"/>
      <c r="W65" s="96"/>
      <c r="X65" s="96"/>
      <c r="Y65" s="96"/>
      <c r="Z65" s="96"/>
      <c r="AA65" s="96"/>
      <c r="AB65" s="104">
        <f t="shared" ref="AB65:AG65" si="72">D65/$C$7</f>
        <v>10.305419863195441</v>
      </c>
      <c r="AC65" s="96">
        <f t="shared" si="72"/>
        <v>3.60586292458673</v>
      </c>
      <c r="AD65" s="96">
        <f t="shared" si="72"/>
        <v>0.96233907353730486</v>
      </c>
      <c r="AE65" s="96">
        <f t="shared" si="72"/>
        <v>0.41049520131811484</v>
      </c>
      <c r="AF65" s="96">
        <f t="shared" si="72"/>
        <v>1.1967441531365894</v>
      </c>
      <c r="AG65" s="96">
        <f t="shared" si="72"/>
        <v>1.5063245523197906</v>
      </c>
      <c r="AH65" s="96"/>
      <c r="AI65" s="96"/>
      <c r="AJ65" s="96"/>
      <c r="AK65" s="96"/>
      <c r="AL65" s="96"/>
    </row>
    <row r="66" spans="1:38" x14ac:dyDescent="0.35">
      <c r="A66" s="416" t="s">
        <v>54</v>
      </c>
      <c r="B66" s="416" t="s">
        <v>763</v>
      </c>
      <c r="C66" s="98">
        <v>4</v>
      </c>
      <c r="D66" s="96">
        <v>644.31118821254029</v>
      </c>
      <c r="E66" s="96">
        <v>179.30900351348723</v>
      </c>
      <c r="F66" s="96">
        <v>10.831645538702036</v>
      </c>
      <c r="G66" s="96">
        <v>0</v>
      </c>
      <c r="H66" s="96">
        <v>33.23145504789575</v>
      </c>
      <c r="I66" s="96">
        <v>38.343934045903012</v>
      </c>
      <c r="J66" s="97">
        <v>0.88574997163127489</v>
      </c>
      <c r="K66" s="98">
        <v>0.39220825563372735</v>
      </c>
      <c r="L66" s="98">
        <v>2.0005712036928594E-2</v>
      </c>
      <c r="M66" s="98">
        <v>0</v>
      </c>
      <c r="N66" s="98">
        <v>0.11087587621974185</v>
      </c>
      <c r="O66" s="98">
        <v>8.7021991446712951E-2</v>
      </c>
      <c r="P66" s="104">
        <f t="shared" si="49"/>
        <v>11.425002836872512</v>
      </c>
      <c r="Q66" s="96">
        <f t="shared" si="50"/>
        <v>60.779174436627258</v>
      </c>
      <c r="R66" s="96">
        <f t="shared" si="51"/>
        <v>97.999428796307143</v>
      </c>
      <c r="S66" s="96">
        <f t="shared" si="52"/>
        <v>100</v>
      </c>
      <c r="T66" s="96">
        <f t="shared" si="53"/>
        <v>88.91241237802582</v>
      </c>
      <c r="U66" s="96">
        <f t="shared" si="54"/>
        <v>91.297800855328703</v>
      </c>
      <c r="V66" s="104"/>
      <c r="W66" s="96"/>
      <c r="X66" s="96"/>
      <c r="Y66" s="96"/>
      <c r="Z66" s="96"/>
      <c r="AA66" s="96"/>
      <c r="AB66" s="104">
        <f t="shared" ref="AB66:AG66" si="73">D66/$C$8</f>
        <v>2.6846299508855846</v>
      </c>
      <c r="AC66" s="96">
        <f t="shared" si="73"/>
        <v>0.74712084797286349</v>
      </c>
      <c r="AD66" s="96">
        <f t="shared" si="73"/>
        <v>4.5131856411258484E-2</v>
      </c>
      <c r="AE66" s="96">
        <f t="shared" si="73"/>
        <v>0</v>
      </c>
      <c r="AF66" s="96">
        <f t="shared" si="73"/>
        <v>0.13846439603289895</v>
      </c>
      <c r="AG66" s="96">
        <f t="shared" si="73"/>
        <v>0.15976639185792921</v>
      </c>
      <c r="AH66" s="96"/>
      <c r="AI66" s="96"/>
      <c r="AJ66" s="96"/>
      <c r="AK66" s="96"/>
      <c r="AL66" s="96"/>
    </row>
    <row r="67" spans="1:38" x14ac:dyDescent="0.35">
      <c r="A67" s="416" t="s">
        <v>54</v>
      </c>
      <c r="B67" s="416" t="s">
        <v>763</v>
      </c>
      <c r="C67" s="98">
        <v>8</v>
      </c>
      <c r="D67" s="96">
        <v>615.1243982855915</v>
      </c>
      <c r="E67" s="96">
        <v>167.55988389138329</v>
      </c>
      <c r="F67" s="96">
        <v>0</v>
      </c>
      <c r="G67" s="96">
        <v>0</v>
      </c>
      <c r="H67" s="96">
        <v>12.246892412132103</v>
      </c>
      <c r="I67" s="96">
        <v>14.265610941604429</v>
      </c>
      <c r="J67" s="97">
        <v>0.84562619476264322</v>
      </c>
      <c r="K67" s="98">
        <v>0.36650903461345785</v>
      </c>
      <c r="L67" s="98">
        <v>0</v>
      </c>
      <c r="M67" s="98">
        <v>0</v>
      </c>
      <c r="N67" s="98">
        <v>4.0861434601854353E-2</v>
      </c>
      <c r="O67" s="98">
        <v>3.2375965174994324E-2</v>
      </c>
      <c r="P67" s="104">
        <f t="shared" si="49"/>
        <v>15.437380523735678</v>
      </c>
      <c r="Q67" s="96">
        <f t="shared" si="50"/>
        <v>63.349096538654216</v>
      </c>
      <c r="R67" s="96">
        <f t="shared" si="51"/>
        <v>100</v>
      </c>
      <c r="S67" s="96">
        <f t="shared" si="52"/>
        <v>100</v>
      </c>
      <c r="T67" s="96">
        <f t="shared" si="53"/>
        <v>95.913856539814574</v>
      </c>
      <c r="U67" s="96">
        <f t="shared" si="54"/>
        <v>96.762403482500574</v>
      </c>
      <c r="V67" s="104"/>
      <c r="W67" s="96"/>
      <c r="X67" s="96"/>
      <c r="Y67" s="96"/>
      <c r="Z67" s="96"/>
      <c r="AA67" s="96"/>
      <c r="AB67" s="104">
        <f t="shared" ref="AB67:AG67" si="74">D67/$C$9</f>
        <v>1.2815091630949822</v>
      </c>
      <c r="AC67" s="96">
        <f t="shared" si="74"/>
        <v>0.34908309144038185</v>
      </c>
      <c r="AD67" s="96">
        <f t="shared" si="74"/>
        <v>0</v>
      </c>
      <c r="AE67" s="96">
        <f t="shared" si="74"/>
        <v>0</v>
      </c>
      <c r="AF67" s="96">
        <f t="shared" si="74"/>
        <v>2.5514359191941883E-2</v>
      </c>
      <c r="AG67" s="96">
        <f t="shared" si="74"/>
        <v>2.9720022795009227E-2</v>
      </c>
      <c r="AH67" s="96"/>
      <c r="AI67" s="96"/>
      <c r="AJ67" s="96"/>
      <c r="AK67" s="96"/>
      <c r="AL67" s="96"/>
    </row>
    <row r="68" spans="1:38" x14ac:dyDescent="0.35">
      <c r="A68" s="418" t="s">
        <v>54</v>
      </c>
      <c r="B68" s="418" t="s">
        <v>763</v>
      </c>
      <c r="C68" s="110">
        <v>24</v>
      </c>
      <c r="D68" s="107">
        <v>437.20238153744793</v>
      </c>
      <c r="E68" s="107">
        <v>72.84420356369715</v>
      </c>
      <c r="F68" s="107">
        <v>0</v>
      </c>
      <c r="G68" s="107">
        <v>0</v>
      </c>
      <c r="H68" s="107">
        <v>0</v>
      </c>
      <c r="I68" s="107">
        <v>0</v>
      </c>
      <c r="J68" s="109">
        <v>0.60103255092968633</v>
      </c>
      <c r="K68" s="110">
        <v>0.15933443080339701</v>
      </c>
      <c r="L68" s="110">
        <v>0</v>
      </c>
      <c r="M68" s="110">
        <v>0</v>
      </c>
      <c r="N68" s="110">
        <v>0</v>
      </c>
      <c r="O68" s="110">
        <v>0</v>
      </c>
      <c r="P68" s="152">
        <f t="shared" si="49"/>
        <v>39.896744907031369</v>
      </c>
      <c r="Q68" s="107">
        <f t="shared" si="50"/>
        <v>84.0665569196603</v>
      </c>
      <c r="R68" s="107">
        <f t="shared" si="51"/>
        <v>100</v>
      </c>
      <c r="S68" s="107">
        <f t="shared" si="52"/>
        <v>100</v>
      </c>
      <c r="T68" s="107">
        <f t="shared" si="53"/>
        <v>100</v>
      </c>
      <c r="U68" s="107">
        <f t="shared" si="54"/>
        <v>100</v>
      </c>
      <c r="V68" s="152"/>
      <c r="W68" s="107"/>
      <c r="X68" s="107"/>
      <c r="Y68" s="107"/>
      <c r="Z68" s="107"/>
      <c r="AA68" s="107"/>
      <c r="AB68" s="152">
        <f t="shared" ref="AB68:AG68" si="75">D68/$C$10</f>
        <v>0.30361276495656109</v>
      </c>
      <c r="AC68" s="107">
        <f t="shared" si="75"/>
        <v>5.0586252474789685E-2</v>
      </c>
      <c r="AD68" s="107">
        <f t="shared" si="75"/>
        <v>0</v>
      </c>
      <c r="AE68" s="107">
        <f t="shared" si="75"/>
        <v>0</v>
      </c>
      <c r="AF68" s="107">
        <f t="shared" si="75"/>
        <v>0</v>
      </c>
      <c r="AG68" s="107">
        <f t="shared" si="75"/>
        <v>0</v>
      </c>
      <c r="AH68" s="96"/>
      <c r="AI68" s="96"/>
      <c r="AJ68" s="96"/>
      <c r="AK68" s="96"/>
      <c r="AL68" s="96"/>
    </row>
    <row r="69" spans="1:38" x14ac:dyDescent="0.35">
      <c r="A69" s="8" t="s">
        <v>58</v>
      </c>
      <c r="B69" s="416" t="s">
        <v>763</v>
      </c>
      <c r="C69" s="98">
        <v>0</v>
      </c>
      <c r="D69" s="96">
        <v>727.41880761894947</v>
      </c>
      <c r="E69" s="96">
        <v>457.17804492350882</v>
      </c>
      <c r="F69" s="96">
        <v>541.42764420021012</v>
      </c>
      <c r="G69" s="96">
        <v>366.53310386617181</v>
      </c>
      <c r="H69" s="96">
        <v>299.71763183215114</v>
      </c>
      <c r="I69" s="96">
        <v>440.62349537682712</v>
      </c>
      <c r="J69" s="97">
        <v>1</v>
      </c>
      <c r="K69" s="98">
        <v>1</v>
      </c>
      <c r="L69" s="98">
        <v>1</v>
      </c>
      <c r="M69" s="98">
        <v>1</v>
      </c>
      <c r="N69" s="98">
        <v>1</v>
      </c>
      <c r="O69" s="98">
        <v>1</v>
      </c>
      <c r="P69" s="104">
        <f t="shared" si="49"/>
        <v>0</v>
      </c>
      <c r="Q69" s="96">
        <f t="shared" si="50"/>
        <v>0</v>
      </c>
      <c r="R69" s="96">
        <f t="shared" si="51"/>
        <v>0</v>
      </c>
      <c r="S69" s="96">
        <f t="shared" si="52"/>
        <v>0</v>
      </c>
      <c r="T69" s="96">
        <f t="shared" si="53"/>
        <v>0</v>
      </c>
      <c r="U69" s="96">
        <f t="shared" si="54"/>
        <v>0</v>
      </c>
      <c r="V69" s="104"/>
      <c r="W69" s="96"/>
      <c r="X69" s="96"/>
      <c r="Y69" s="96"/>
      <c r="Z69" s="96"/>
      <c r="AA69" s="96"/>
      <c r="AB69" s="104" t="e">
        <f t="shared" ref="AB69:AG69" si="76">D69/$C$4</f>
        <v>#DIV/0!</v>
      </c>
      <c r="AC69" s="96" t="e">
        <f t="shared" si="76"/>
        <v>#DIV/0!</v>
      </c>
      <c r="AD69" s="96" t="e">
        <f t="shared" si="76"/>
        <v>#DIV/0!</v>
      </c>
      <c r="AE69" s="96" t="e">
        <f t="shared" si="76"/>
        <v>#DIV/0!</v>
      </c>
      <c r="AF69" s="96" t="e">
        <f t="shared" si="76"/>
        <v>#DIV/0!</v>
      </c>
      <c r="AG69" s="96" t="e">
        <f t="shared" si="76"/>
        <v>#DIV/0!</v>
      </c>
      <c r="AH69" s="96"/>
      <c r="AI69" s="96"/>
      <c r="AJ69" s="96"/>
      <c r="AK69" s="96"/>
      <c r="AL69" s="96"/>
    </row>
    <row r="70" spans="1:38" x14ac:dyDescent="0.35">
      <c r="A70" s="416" t="s">
        <v>58</v>
      </c>
      <c r="B70" s="416" t="s">
        <v>763</v>
      </c>
      <c r="C70" s="98">
        <v>0.25</v>
      </c>
      <c r="D70" s="96">
        <v>651.66892173434564</v>
      </c>
      <c r="E70" s="96">
        <v>342.29499655469652</v>
      </c>
      <c r="F70" s="96">
        <v>559.45609770951523</v>
      </c>
      <c r="G70" s="96">
        <v>345.24410579958561</v>
      </c>
      <c r="H70" s="96">
        <v>301.98817461562606</v>
      </c>
      <c r="I70" s="96">
        <v>373.08358525405202</v>
      </c>
      <c r="J70" s="97">
        <v>0.89586482354978569</v>
      </c>
      <c r="K70" s="98">
        <v>0.74871267410045128</v>
      </c>
      <c r="L70" s="98">
        <v>1.0332979922662362</v>
      </c>
      <c r="M70" s="98">
        <v>0.94191793908372534</v>
      </c>
      <c r="N70" s="98">
        <v>1.0075756063118317</v>
      </c>
      <c r="O70" s="98">
        <v>0.84671741105177778</v>
      </c>
      <c r="P70" s="104">
        <f t="shared" si="49"/>
        <v>10.413517645021431</v>
      </c>
      <c r="Q70" s="96">
        <f t="shared" si="50"/>
        <v>25.128732589954872</v>
      </c>
      <c r="R70" s="96">
        <f t="shared" si="51"/>
        <v>-3.3297992266236198</v>
      </c>
      <c r="S70" s="96">
        <f t="shared" si="52"/>
        <v>5.8082060916274658</v>
      </c>
      <c r="T70" s="96">
        <f t="shared" si="53"/>
        <v>-0.75756063118317396</v>
      </c>
      <c r="U70" s="96">
        <f t="shared" si="54"/>
        <v>15.328258894822222</v>
      </c>
      <c r="V70" s="104"/>
      <c r="W70" s="96"/>
      <c r="X70" s="96"/>
      <c r="Y70" s="96"/>
      <c r="Z70" s="96"/>
      <c r="AA70" s="96"/>
      <c r="AB70" s="104">
        <f t="shared" ref="AB70:AG70" si="77">D70/$C$5</f>
        <v>43.444594782289712</v>
      </c>
      <c r="AC70" s="96">
        <f t="shared" si="77"/>
        <v>22.819666436979769</v>
      </c>
      <c r="AD70" s="96">
        <f t="shared" si="77"/>
        <v>37.297073180634349</v>
      </c>
      <c r="AE70" s="96">
        <f t="shared" si="77"/>
        <v>23.016273719972375</v>
      </c>
      <c r="AF70" s="96">
        <f t="shared" si="77"/>
        <v>20.132544974375072</v>
      </c>
      <c r="AG70" s="96">
        <f t="shared" si="77"/>
        <v>24.872239016936803</v>
      </c>
      <c r="AH70" s="96"/>
      <c r="AI70" s="96"/>
      <c r="AJ70" s="96"/>
      <c r="AK70" s="96"/>
      <c r="AL70" s="96"/>
    </row>
    <row r="71" spans="1:38" x14ac:dyDescent="0.35">
      <c r="A71" s="416" t="s">
        <v>58</v>
      </c>
      <c r="B71" s="416" t="s">
        <v>763</v>
      </c>
      <c r="C71" s="98">
        <v>0.5</v>
      </c>
      <c r="D71" s="96">
        <v>681.5394445129208</v>
      </c>
      <c r="E71" s="96">
        <v>369.7249481755594</v>
      </c>
      <c r="F71" s="96">
        <v>514.00016810524073</v>
      </c>
      <c r="G71" s="96">
        <v>370.60003184641943</v>
      </c>
      <c r="H71" s="96">
        <v>309.25711118108211</v>
      </c>
      <c r="I71" s="96">
        <v>384.88062599599385</v>
      </c>
      <c r="J71" s="97">
        <v>0.93692854429182959</v>
      </c>
      <c r="K71" s="98">
        <v>0.80871107499796646</v>
      </c>
      <c r="L71" s="98">
        <v>0.94934230568244271</v>
      </c>
      <c r="M71" s="98">
        <v>1.01109566349492</v>
      </c>
      <c r="N71" s="98">
        <v>1.0318282220856239</v>
      </c>
      <c r="O71" s="98">
        <v>0.87349092827389696</v>
      </c>
      <c r="P71" s="104">
        <f t="shared" si="49"/>
        <v>6.307145570817041</v>
      </c>
      <c r="Q71" s="96">
        <f t="shared" si="50"/>
        <v>19.128892500203353</v>
      </c>
      <c r="R71" s="96">
        <f t="shared" si="51"/>
        <v>5.0657694317557294</v>
      </c>
      <c r="S71" s="96">
        <f t="shared" si="52"/>
        <v>-1.1095663494919972</v>
      </c>
      <c r="T71" s="96">
        <f t="shared" si="53"/>
        <v>-3.1828222085623858</v>
      </c>
      <c r="U71" s="96">
        <f t="shared" si="54"/>
        <v>12.650907172610303</v>
      </c>
      <c r="V71" s="104"/>
      <c r="W71" s="96"/>
      <c r="X71" s="96"/>
      <c r="Y71" s="96"/>
      <c r="Z71" s="96"/>
      <c r="AA71" s="96"/>
      <c r="AB71" s="104">
        <f t="shared" ref="AB71:AG71" si="78">D71/$C$6</f>
        <v>22.717981483764028</v>
      </c>
      <c r="AC71" s="96">
        <f t="shared" si="78"/>
        <v>12.324164939185314</v>
      </c>
      <c r="AD71" s="96">
        <f t="shared" si="78"/>
        <v>17.133338936841358</v>
      </c>
      <c r="AE71" s="96">
        <f t="shared" si="78"/>
        <v>12.353334394880648</v>
      </c>
      <c r="AF71" s="96">
        <f t="shared" si="78"/>
        <v>10.308570372702738</v>
      </c>
      <c r="AG71" s="96">
        <f t="shared" si="78"/>
        <v>12.829354199866462</v>
      </c>
      <c r="AH71" s="96"/>
      <c r="AI71" s="96"/>
      <c r="AJ71" s="96"/>
      <c r="AK71" s="96"/>
      <c r="AL71" s="96"/>
    </row>
    <row r="72" spans="1:38" x14ac:dyDescent="0.35">
      <c r="A72" s="416" t="s">
        <v>58</v>
      </c>
      <c r="B72" s="416" t="s">
        <v>763</v>
      </c>
      <c r="C72" s="98">
        <v>1</v>
      </c>
      <c r="D72" s="96">
        <v>587.4865403114394</v>
      </c>
      <c r="E72" s="96">
        <v>377.85676239055391</v>
      </c>
      <c r="F72" s="96">
        <v>511.77253159494666</v>
      </c>
      <c r="G72" s="96">
        <v>391.51926193466397</v>
      </c>
      <c r="H72" s="96">
        <v>582.09698614656702</v>
      </c>
      <c r="I72" s="96">
        <v>700.60220053957744</v>
      </c>
      <c r="J72" s="97">
        <v>0.80763177162610278</v>
      </c>
      <c r="K72" s="98">
        <v>0.82649804947167516</v>
      </c>
      <c r="L72" s="98">
        <v>0.94522793041151487</v>
      </c>
      <c r="M72" s="98">
        <v>1.0681688988114293</v>
      </c>
      <c r="N72" s="98">
        <v>1.9421512928293618</v>
      </c>
      <c r="O72" s="98">
        <v>1.5900246080622937</v>
      </c>
      <c r="P72" s="104">
        <f t="shared" si="49"/>
        <v>19.236822837389724</v>
      </c>
      <c r="Q72" s="96">
        <f t="shared" si="50"/>
        <v>17.350195052832483</v>
      </c>
      <c r="R72" s="96">
        <f t="shared" si="51"/>
        <v>5.4772069588485124</v>
      </c>
      <c r="S72" s="96">
        <f t="shared" si="52"/>
        <v>-6.816889881142929</v>
      </c>
      <c r="T72" s="96">
        <f t="shared" si="53"/>
        <v>-94.215129282936189</v>
      </c>
      <c r="U72" s="96">
        <f t="shared" si="54"/>
        <v>-59.002460806229372</v>
      </c>
      <c r="V72" s="104"/>
      <c r="W72" s="96"/>
      <c r="X72" s="96"/>
      <c r="Y72" s="96"/>
      <c r="Z72" s="96"/>
      <c r="AA72" s="96"/>
      <c r="AB72" s="104">
        <f t="shared" ref="AB72:AG72" si="79">D72/$C$7</f>
        <v>9.7914423385239893</v>
      </c>
      <c r="AC72" s="96">
        <f t="shared" si="79"/>
        <v>6.2976127065092316</v>
      </c>
      <c r="AD72" s="96">
        <f t="shared" si="79"/>
        <v>8.5295421932491102</v>
      </c>
      <c r="AE72" s="96">
        <f t="shared" si="79"/>
        <v>6.5253210322444</v>
      </c>
      <c r="AF72" s="96">
        <f t="shared" si="79"/>
        <v>9.701616435776117</v>
      </c>
      <c r="AG72" s="96">
        <f t="shared" si="79"/>
        <v>11.67670334232629</v>
      </c>
      <c r="AH72" s="96"/>
      <c r="AI72" s="96"/>
      <c r="AJ72" s="96"/>
      <c r="AK72" s="96"/>
      <c r="AL72" s="96"/>
    </row>
    <row r="73" spans="1:38" x14ac:dyDescent="0.35">
      <c r="A73" s="416" t="s">
        <v>58</v>
      </c>
      <c r="B73" s="416" t="s">
        <v>763</v>
      </c>
      <c r="C73" s="98">
        <v>4</v>
      </c>
      <c r="D73" s="96">
        <v>577.38585320478012</v>
      </c>
      <c r="E73" s="96">
        <v>271.10520211613613</v>
      </c>
      <c r="F73" s="96">
        <v>421.35536509532614</v>
      </c>
      <c r="G73" s="96">
        <v>310.2507470158169</v>
      </c>
      <c r="H73" s="96">
        <v>170.48205309170285</v>
      </c>
      <c r="I73" s="96">
        <v>282.26934504690848</v>
      </c>
      <c r="J73" s="97">
        <v>0.79374611593385902</v>
      </c>
      <c r="K73" s="98">
        <v>0.5929969847119303</v>
      </c>
      <c r="L73" s="98">
        <v>0.77823023927370161</v>
      </c>
      <c r="M73" s="98">
        <v>0.84644672948584565</v>
      </c>
      <c r="N73" s="98">
        <v>0.56880888871822122</v>
      </c>
      <c r="O73" s="98">
        <v>0.64061346707239919</v>
      </c>
      <c r="P73" s="104">
        <f t="shared" si="49"/>
        <v>20.6253884066141</v>
      </c>
      <c r="Q73" s="96">
        <f t="shared" si="50"/>
        <v>40.700301528806968</v>
      </c>
      <c r="R73" s="96">
        <f t="shared" si="51"/>
        <v>22.176976072629838</v>
      </c>
      <c r="S73" s="96">
        <f t="shared" si="52"/>
        <v>15.355327051415435</v>
      </c>
      <c r="T73" s="96">
        <f t="shared" si="53"/>
        <v>43.119111128177877</v>
      </c>
      <c r="U73" s="96">
        <f t="shared" si="54"/>
        <v>35.93865329276008</v>
      </c>
      <c r="V73" s="104"/>
      <c r="W73" s="96"/>
      <c r="X73" s="96"/>
      <c r="Y73" s="96"/>
      <c r="Z73" s="96"/>
      <c r="AA73" s="96"/>
      <c r="AB73" s="104">
        <f t="shared" ref="AB73:AG73" si="80">D73/$C$8</f>
        <v>2.4057743883532505</v>
      </c>
      <c r="AC73" s="96">
        <f t="shared" si="80"/>
        <v>1.1296050088172338</v>
      </c>
      <c r="AD73" s="96">
        <f t="shared" si="80"/>
        <v>1.7556473545638589</v>
      </c>
      <c r="AE73" s="96">
        <f t="shared" si="80"/>
        <v>1.292711445899237</v>
      </c>
      <c r="AF73" s="96">
        <f t="shared" si="80"/>
        <v>0.71034188788209518</v>
      </c>
      <c r="AG73" s="96">
        <f t="shared" si="80"/>
        <v>1.1761222710287853</v>
      </c>
      <c r="AH73" s="96"/>
      <c r="AI73" s="96"/>
      <c r="AJ73" s="96"/>
      <c r="AK73" s="96"/>
      <c r="AL73" s="96"/>
    </row>
    <row r="74" spans="1:38" x14ac:dyDescent="0.35">
      <c r="A74" s="416" t="s">
        <v>58</v>
      </c>
      <c r="B74" s="416" t="s">
        <v>763</v>
      </c>
      <c r="C74" s="98">
        <v>8</v>
      </c>
      <c r="D74" s="96">
        <v>333.19357465176813</v>
      </c>
      <c r="E74" s="96">
        <v>96.823882633464677</v>
      </c>
      <c r="F74" s="96">
        <v>210.26914141666455</v>
      </c>
      <c r="G74" s="96">
        <v>164.88821053028468</v>
      </c>
      <c r="H74" s="96">
        <v>110.55101904756974</v>
      </c>
      <c r="I74" s="96">
        <v>172.97021971447518</v>
      </c>
      <c r="J74" s="97">
        <v>0.458049161173611</v>
      </c>
      <c r="K74" s="98">
        <v>0.21178594140421689</v>
      </c>
      <c r="L74" s="98">
        <v>0.38836055688894755</v>
      </c>
      <c r="M74" s="98">
        <v>0.44985898624449622</v>
      </c>
      <c r="N74" s="98">
        <v>0.36885056902318275</v>
      </c>
      <c r="O74" s="98">
        <v>0.39255786749762112</v>
      </c>
      <c r="P74" s="104">
        <f t="shared" si="49"/>
        <v>54.195083882638897</v>
      </c>
      <c r="Q74" s="96">
        <f t="shared" si="50"/>
        <v>78.821405859578306</v>
      </c>
      <c r="R74" s="96">
        <f t="shared" si="51"/>
        <v>61.163944311105247</v>
      </c>
      <c r="S74" s="96">
        <f t="shared" si="52"/>
        <v>55.014101375550382</v>
      </c>
      <c r="T74" s="96">
        <f t="shared" si="53"/>
        <v>63.114943097681731</v>
      </c>
      <c r="U74" s="96">
        <f t="shared" si="54"/>
        <v>60.744213250237891</v>
      </c>
      <c r="V74" s="104"/>
      <c r="W74" s="96"/>
      <c r="X74" s="96"/>
      <c r="Y74" s="96"/>
      <c r="Z74" s="96"/>
      <c r="AA74" s="96"/>
      <c r="AB74" s="104">
        <f t="shared" ref="AB74:AG74" si="81">D74/$C$9</f>
        <v>0.69415328052451697</v>
      </c>
      <c r="AC74" s="96">
        <f t="shared" si="81"/>
        <v>0.20171642215305141</v>
      </c>
      <c r="AD74" s="96">
        <f t="shared" si="81"/>
        <v>0.4380607112847178</v>
      </c>
      <c r="AE74" s="96">
        <f t="shared" si="81"/>
        <v>0.34351710527142643</v>
      </c>
      <c r="AF74" s="96">
        <f t="shared" si="81"/>
        <v>0.2303146230157703</v>
      </c>
      <c r="AG74" s="96">
        <f t="shared" si="81"/>
        <v>0.36035462440515664</v>
      </c>
      <c r="AH74" s="96"/>
      <c r="AI74" s="96"/>
      <c r="AJ74" s="96"/>
      <c r="AK74" s="96"/>
      <c r="AL74" s="96"/>
    </row>
    <row r="75" spans="1:38" x14ac:dyDescent="0.35">
      <c r="A75" s="418" t="s">
        <v>58</v>
      </c>
      <c r="B75" s="418" t="s">
        <v>763</v>
      </c>
      <c r="C75" s="110">
        <v>24</v>
      </c>
      <c r="D75" s="107">
        <v>110.43208135732647</v>
      </c>
      <c r="E75" s="107">
        <v>2.8934963587516642</v>
      </c>
      <c r="F75" s="107">
        <v>53.029875607735313</v>
      </c>
      <c r="G75" s="107">
        <v>21.265184711655927</v>
      </c>
      <c r="H75" s="107">
        <v>1.6821907576865576</v>
      </c>
      <c r="I75" s="107">
        <v>1.6821907576865576</v>
      </c>
      <c r="J75" s="109">
        <v>0.15181361851063813</v>
      </c>
      <c r="K75" s="110">
        <v>6.3290361181621915E-3</v>
      </c>
      <c r="L75" s="110">
        <v>9.79445290165602E-2</v>
      </c>
      <c r="M75" s="110">
        <v>5.8017091737013332E-2</v>
      </c>
      <c r="N75" s="110">
        <v>5.6125852436623531E-3</v>
      </c>
      <c r="O75" s="110">
        <v>3.8177509264410094E-3</v>
      </c>
      <c r="P75" s="152">
        <f t="shared" si="49"/>
        <v>84.818638148936188</v>
      </c>
      <c r="Q75" s="107">
        <f t="shared" si="50"/>
        <v>99.367096388183782</v>
      </c>
      <c r="R75" s="107">
        <f t="shared" si="51"/>
        <v>90.205547098343985</v>
      </c>
      <c r="S75" s="107">
        <f t="shared" si="52"/>
        <v>94.198290826298674</v>
      </c>
      <c r="T75" s="107">
        <f t="shared" si="53"/>
        <v>99.438741475633762</v>
      </c>
      <c r="U75" s="107">
        <f t="shared" si="54"/>
        <v>99.618224907355895</v>
      </c>
      <c r="V75" s="152"/>
      <c r="W75" s="107"/>
      <c r="X75" s="107"/>
      <c r="Y75" s="107"/>
      <c r="Z75" s="107"/>
      <c r="AA75" s="107"/>
      <c r="AB75" s="152">
        <f t="shared" ref="AB75:AG75" si="82">D75/$C$10</f>
        <v>7.6688945387032276E-2</v>
      </c>
      <c r="AC75" s="107">
        <f t="shared" si="82"/>
        <v>2.0093724713553225E-3</v>
      </c>
      <c r="AD75" s="107">
        <f t="shared" si="82"/>
        <v>3.6826302505371743E-2</v>
      </c>
      <c r="AE75" s="107">
        <f t="shared" si="82"/>
        <v>1.4767489383094393E-2</v>
      </c>
      <c r="AF75" s="107">
        <f t="shared" si="82"/>
        <v>1.1681880261712205E-3</v>
      </c>
      <c r="AG75" s="107">
        <f t="shared" si="82"/>
        <v>1.1681880261712205E-3</v>
      </c>
      <c r="AH75" s="96"/>
      <c r="AI75" s="96"/>
      <c r="AJ75" s="96"/>
      <c r="AK75" s="96"/>
      <c r="AL75" s="96"/>
    </row>
    <row r="76" spans="1:38" x14ac:dyDescent="0.35">
      <c r="A76" s="8" t="s">
        <v>47</v>
      </c>
      <c r="B76" s="416" t="s">
        <v>763</v>
      </c>
      <c r="C76" s="98">
        <v>0</v>
      </c>
      <c r="D76" s="96">
        <v>727.41880761894947</v>
      </c>
      <c r="E76" s="96">
        <v>457.17804492350882</v>
      </c>
      <c r="F76" s="96">
        <v>541.42764420021012</v>
      </c>
      <c r="G76" s="96">
        <v>366.53310386617181</v>
      </c>
      <c r="H76" s="96">
        <v>299.71763183215114</v>
      </c>
      <c r="I76" s="96">
        <v>440.62349537682712</v>
      </c>
      <c r="J76" s="97">
        <v>1</v>
      </c>
      <c r="K76" s="98">
        <v>1</v>
      </c>
      <c r="L76" s="98">
        <v>1</v>
      </c>
      <c r="M76" s="98">
        <v>1</v>
      </c>
      <c r="N76" s="98">
        <v>1</v>
      </c>
      <c r="O76" s="98">
        <v>1</v>
      </c>
      <c r="P76" s="104">
        <f t="shared" si="49"/>
        <v>0</v>
      </c>
      <c r="Q76" s="96">
        <f t="shared" si="50"/>
        <v>0</v>
      </c>
      <c r="R76" s="96">
        <f t="shared" si="51"/>
        <v>0</v>
      </c>
      <c r="S76" s="96">
        <f t="shared" si="52"/>
        <v>0</v>
      </c>
      <c r="T76" s="96">
        <f t="shared" si="53"/>
        <v>0</v>
      </c>
      <c r="U76" s="96">
        <f t="shared" si="54"/>
        <v>0</v>
      </c>
      <c r="V76" s="104"/>
      <c r="W76" s="96"/>
      <c r="X76" s="96"/>
      <c r="Y76" s="96"/>
      <c r="Z76" s="96"/>
      <c r="AA76" s="96"/>
      <c r="AB76" s="104" t="e">
        <f t="shared" ref="AB76:AG76" si="83">D76/$C$4</f>
        <v>#DIV/0!</v>
      </c>
      <c r="AC76" s="96" t="e">
        <f t="shared" si="83"/>
        <v>#DIV/0!</v>
      </c>
      <c r="AD76" s="96" t="e">
        <f t="shared" si="83"/>
        <v>#DIV/0!</v>
      </c>
      <c r="AE76" s="96" t="e">
        <f t="shared" si="83"/>
        <v>#DIV/0!</v>
      </c>
      <c r="AF76" s="96" t="e">
        <f t="shared" si="83"/>
        <v>#DIV/0!</v>
      </c>
      <c r="AG76" s="96" t="e">
        <f t="shared" si="83"/>
        <v>#DIV/0!</v>
      </c>
      <c r="AH76" s="96"/>
      <c r="AI76" s="96"/>
      <c r="AJ76" s="96"/>
      <c r="AK76" s="96"/>
      <c r="AL76" s="96"/>
    </row>
    <row r="77" spans="1:38" x14ac:dyDescent="0.35">
      <c r="A77" s="416" t="s">
        <v>47</v>
      </c>
      <c r="B77" s="416" t="s">
        <v>763</v>
      </c>
      <c r="C77" s="98">
        <v>0.25</v>
      </c>
      <c r="D77" s="96">
        <v>746.56375567732641</v>
      </c>
      <c r="E77" s="96">
        <v>423.53351471452106</v>
      </c>
      <c r="F77" s="96">
        <v>554.88386168224292</v>
      </c>
      <c r="G77" s="96">
        <v>431.74158980156409</v>
      </c>
      <c r="H77" s="96">
        <v>368.26193915813747</v>
      </c>
      <c r="I77" s="96">
        <v>454.1707767578755</v>
      </c>
      <c r="J77" s="97">
        <v>1.0263190171299583</v>
      </c>
      <c r="K77" s="98">
        <v>0.92640825476512789</v>
      </c>
      <c r="L77" s="98">
        <v>1.0248532146929996</v>
      </c>
      <c r="M77" s="98">
        <v>1.1779061297535656</v>
      </c>
      <c r="N77" s="98">
        <v>1.2286962795848217</v>
      </c>
      <c r="O77" s="98">
        <v>1.0307457081231279</v>
      </c>
      <c r="P77" s="104">
        <f t="shared" si="49"/>
        <v>-2.6319017129958322</v>
      </c>
      <c r="Q77" s="96">
        <f t="shared" si="50"/>
        <v>7.3591745234872104</v>
      </c>
      <c r="R77" s="96">
        <f t="shared" si="51"/>
        <v>-2.4853214692999614</v>
      </c>
      <c r="S77" s="96">
        <f t="shared" si="52"/>
        <v>-17.790612975356556</v>
      </c>
      <c r="T77" s="96">
        <f t="shared" si="53"/>
        <v>-22.869627958482177</v>
      </c>
      <c r="U77" s="96">
        <f t="shared" si="54"/>
        <v>-3.0745708123127935</v>
      </c>
      <c r="V77" s="104"/>
      <c r="W77" s="96"/>
      <c r="X77" s="96"/>
      <c r="Y77" s="96"/>
      <c r="Z77" s="96"/>
      <c r="AA77" s="96"/>
      <c r="AB77" s="104">
        <f t="shared" ref="AB77:AG77" si="84">D77/$C$5</f>
        <v>49.770917045155095</v>
      </c>
      <c r="AC77" s="96">
        <f t="shared" si="84"/>
        <v>28.235567647634738</v>
      </c>
      <c r="AD77" s="96">
        <f t="shared" si="84"/>
        <v>36.992257445482863</v>
      </c>
      <c r="AE77" s="96">
        <f t="shared" si="84"/>
        <v>28.782772653437608</v>
      </c>
      <c r="AF77" s="96">
        <f t="shared" si="84"/>
        <v>24.55079594387583</v>
      </c>
      <c r="AG77" s="96">
        <f t="shared" si="84"/>
        <v>30.278051783858366</v>
      </c>
      <c r="AH77" s="96"/>
      <c r="AI77" s="96"/>
      <c r="AJ77" s="96"/>
      <c r="AK77" s="96"/>
      <c r="AL77" s="96"/>
    </row>
    <row r="78" spans="1:38" x14ac:dyDescent="0.35">
      <c r="A78" s="416" t="s">
        <v>47</v>
      </c>
      <c r="B78" s="416" t="s">
        <v>763</v>
      </c>
      <c r="C78" s="98">
        <v>0.5</v>
      </c>
      <c r="D78" s="96">
        <v>677.52394435363635</v>
      </c>
      <c r="E78" s="96">
        <v>404.00646817533612</v>
      </c>
      <c r="F78" s="96">
        <v>487.66007427981032</v>
      </c>
      <c r="G78" s="96">
        <v>450.69844400013352</v>
      </c>
      <c r="H78" s="96">
        <v>336.99385717670742</v>
      </c>
      <c r="I78" s="96">
        <v>416.19745696637943</v>
      </c>
      <c r="J78" s="97">
        <v>0.93140834036360243</v>
      </c>
      <c r="K78" s="98">
        <v>0.88369612815272236</v>
      </c>
      <c r="L78" s="98">
        <v>0.90069297255808844</v>
      </c>
      <c r="M78" s="98">
        <v>1.2296254806078637</v>
      </c>
      <c r="N78" s="98">
        <v>1.1243711459906096</v>
      </c>
      <c r="O78" s="98">
        <v>0.944564829913216</v>
      </c>
      <c r="P78" s="104">
        <f t="shared" si="49"/>
        <v>6.8591659636397573</v>
      </c>
      <c r="Q78" s="96">
        <f t="shared" si="50"/>
        <v>11.630387184727764</v>
      </c>
      <c r="R78" s="96">
        <f t="shared" si="51"/>
        <v>9.9307027441911551</v>
      </c>
      <c r="S78" s="96">
        <f t="shared" si="52"/>
        <v>-22.962548060786368</v>
      </c>
      <c r="T78" s="96">
        <f t="shared" si="53"/>
        <v>-12.437114599060962</v>
      </c>
      <c r="U78" s="96">
        <f t="shared" si="54"/>
        <v>5.5435170086783998</v>
      </c>
      <c r="V78" s="104"/>
      <c r="W78" s="96"/>
      <c r="X78" s="96"/>
      <c r="Y78" s="96"/>
      <c r="Z78" s="96"/>
      <c r="AA78" s="96"/>
      <c r="AB78" s="104">
        <f t="shared" ref="AB78:AG78" si="85">D78/$C$6</f>
        <v>22.584131478454545</v>
      </c>
      <c r="AC78" s="96">
        <f t="shared" si="85"/>
        <v>13.466882272511205</v>
      </c>
      <c r="AD78" s="96">
        <f t="shared" si="85"/>
        <v>16.255335809327011</v>
      </c>
      <c r="AE78" s="96">
        <f t="shared" si="85"/>
        <v>15.023281466671117</v>
      </c>
      <c r="AF78" s="96">
        <f t="shared" si="85"/>
        <v>11.233128572556915</v>
      </c>
      <c r="AG78" s="96">
        <f t="shared" si="85"/>
        <v>13.873248565545982</v>
      </c>
      <c r="AH78" s="96"/>
      <c r="AI78" s="96"/>
      <c r="AJ78" s="96"/>
      <c r="AK78" s="96"/>
      <c r="AL78" s="96"/>
    </row>
    <row r="79" spans="1:38" x14ac:dyDescent="0.35">
      <c r="A79" s="416" t="s">
        <v>47</v>
      </c>
      <c r="B79" s="416" t="s">
        <v>763</v>
      </c>
      <c r="C79" s="98">
        <v>1</v>
      </c>
      <c r="D79" s="96">
        <v>752.7428777085396</v>
      </c>
      <c r="E79" s="96">
        <v>444.37968038772169</v>
      </c>
      <c r="F79" s="96">
        <v>573.34392838543454</v>
      </c>
      <c r="G79" s="96">
        <v>472.70137385124605</v>
      </c>
      <c r="H79" s="96">
        <v>625.12234357405544</v>
      </c>
      <c r="I79" s="96">
        <v>749.62649907246521</v>
      </c>
      <c r="J79" s="97">
        <v>1.0348136036961748</v>
      </c>
      <c r="K79" s="98">
        <v>0.97200573238828991</v>
      </c>
      <c r="L79" s="98">
        <v>1.0589483830888811</v>
      </c>
      <c r="M79" s="98">
        <v>1.2896553377177038</v>
      </c>
      <c r="N79" s="98">
        <v>2.085704266888571</v>
      </c>
      <c r="O79" s="98">
        <v>1.701285807356629</v>
      </c>
      <c r="P79" s="104">
        <f t="shared" si="49"/>
        <v>-3.4813603696174811</v>
      </c>
      <c r="Q79" s="96">
        <f t="shared" si="50"/>
        <v>2.7994267611710089</v>
      </c>
      <c r="R79" s="96">
        <f t="shared" si="51"/>
        <v>-5.8948383088881062</v>
      </c>
      <c r="S79" s="96">
        <f t="shared" si="52"/>
        <v>-28.965533771770382</v>
      </c>
      <c r="T79" s="96">
        <f t="shared" si="53"/>
        <v>-108.5704266888571</v>
      </c>
      <c r="U79" s="96">
        <f t="shared" si="54"/>
        <v>-70.128580735662908</v>
      </c>
      <c r="V79" s="104"/>
      <c r="W79" s="96"/>
      <c r="X79" s="96"/>
      <c r="Y79" s="96"/>
      <c r="Z79" s="96"/>
      <c r="AA79" s="96"/>
      <c r="AB79" s="104">
        <f t="shared" ref="AB79:AG79" si="86">D79/$C$7</f>
        <v>12.545714628475659</v>
      </c>
      <c r="AC79" s="96">
        <f t="shared" si="86"/>
        <v>7.4063280064620285</v>
      </c>
      <c r="AD79" s="96">
        <f t="shared" si="86"/>
        <v>9.555732139757243</v>
      </c>
      <c r="AE79" s="96">
        <f t="shared" si="86"/>
        <v>7.8783562308541004</v>
      </c>
      <c r="AF79" s="96">
        <f t="shared" si="86"/>
        <v>10.418705726234258</v>
      </c>
      <c r="AG79" s="96">
        <f t="shared" si="86"/>
        <v>12.493774984541087</v>
      </c>
      <c r="AH79" s="96"/>
      <c r="AI79" s="96"/>
      <c r="AJ79" s="96"/>
      <c r="AK79" s="96"/>
      <c r="AL79" s="96"/>
    </row>
    <row r="80" spans="1:38" x14ac:dyDescent="0.35">
      <c r="A80" s="416" t="s">
        <v>47</v>
      </c>
      <c r="B80" s="416" t="s">
        <v>763</v>
      </c>
      <c r="C80" s="98">
        <v>4</v>
      </c>
      <c r="D80" s="96">
        <v>701.34898796273592</v>
      </c>
      <c r="E80" s="96">
        <v>406.01453290402674</v>
      </c>
      <c r="F80" s="96">
        <v>525.08571057428287</v>
      </c>
      <c r="G80" s="96">
        <v>370.08502037841373</v>
      </c>
      <c r="H80" s="96">
        <v>136.92946811266754</v>
      </c>
      <c r="I80" s="96">
        <v>266.61463916808401</v>
      </c>
      <c r="J80" s="97">
        <v>0.9641611965718242</v>
      </c>
      <c r="K80" s="98">
        <v>0.88808843165676876</v>
      </c>
      <c r="L80" s="98">
        <v>0.96981695744393082</v>
      </c>
      <c r="M80" s="98">
        <v>1.009690574943372</v>
      </c>
      <c r="N80" s="98">
        <v>0.45686157092470031</v>
      </c>
      <c r="O80" s="98">
        <v>0.60508493524629592</v>
      </c>
      <c r="P80" s="104">
        <f t="shared" ref="P80:P111" si="87">(1-J80)*100</f>
        <v>3.5838803428175803</v>
      </c>
      <c r="Q80" s="96">
        <f t="shared" ref="Q80:Q111" si="88">(1-K80)*100</f>
        <v>11.191156834323124</v>
      </c>
      <c r="R80" s="96">
        <f t="shared" ref="R80:R111" si="89">(1-L80)*100</f>
        <v>3.0183042556069184</v>
      </c>
      <c r="S80" s="96">
        <f t="shared" ref="S80:S111" si="90">(1-M80)*100</f>
        <v>-0.9690574943371999</v>
      </c>
      <c r="T80" s="96">
        <f t="shared" ref="T80:T111" si="91">(1-N80)*100</f>
        <v>54.31384290752996</v>
      </c>
      <c r="U80" s="96">
        <f t="shared" ref="U80:U111" si="92">(1-O80)*100</f>
        <v>39.491506475370407</v>
      </c>
      <c r="V80" s="104"/>
      <c r="W80" s="96"/>
      <c r="X80" s="96"/>
      <c r="Y80" s="96"/>
      <c r="Z80" s="96"/>
      <c r="AA80" s="96"/>
      <c r="AB80" s="104">
        <f t="shared" ref="AB80:AG80" si="93">D80/$C$8</f>
        <v>2.9222874498447329</v>
      </c>
      <c r="AC80" s="96">
        <f t="shared" si="93"/>
        <v>1.6917272204334448</v>
      </c>
      <c r="AD80" s="96">
        <f t="shared" si="93"/>
        <v>2.1878571273928453</v>
      </c>
      <c r="AE80" s="96">
        <f t="shared" si="93"/>
        <v>1.5420209182433906</v>
      </c>
      <c r="AF80" s="96">
        <f t="shared" si="93"/>
        <v>0.5705394504694481</v>
      </c>
      <c r="AG80" s="96">
        <f t="shared" si="93"/>
        <v>1.1108943298670166</v>
      </c>
      <c r="AH80" s="96"/>
      <c r="AI80" s="96"/>
      <c r="AJ80" s="96"/>
      <c r="AK80" s="96"/>
      <c r="AL80" s="96"/>
    </row>
    <row r="81" spans="1:38" x14ac:dyDescent="0.35">
      <c r="A81" s="416" t="s">
        <v>47</v>
      </c>
      <c r="B81" s="416" t="s">
        <v>763</v>
      </c>
      <c r="C81" s="98">
        <v>8</v>
      </c>
      <c r="D81" s="96">
        <v>689.67413821593107</v>
      </c>
      <c r="E81" s="96">
        <v>415.80347269932616</v>
      </c>
      <c r="F81" s="96">
        <v>493.93416437490623</v>
      </c>
      <c r="G81" s="96">
        <v>415.86983490216812</v>
      </c>
      <c r="H81" s="96">
        <v>556.50868587264893</v>
      </c>
      <c r="I81" s="96">
        <v>673.59767217437116</v>
      </c>
      <c r="J81" s="97">
        <v>0.94811150191927596</v>
      </c>
      <c r="K81" s="98">
        <v>0.90950008933367499</v>
      </c>
      <c r="L81" s="98">
        <v>0.91228102160269142</v>
      </c>
      <c r="M81" s="98">
        <v>1.1346037520638521</v>
      </c>
      <c r="N81" s="98">
        <v>1.8567766015991571</v>
      </c>
      <c r="O81" s="98">
        <v>1.5287375258968008</v>
      </c>
      <c r="P81" s="104">
        <f t="shared" si="87"/>
        <v>5.1888498080724048</v>
      </c>
      <c r="Q81" s="96">
        <f t="shared" si="88"/>
        <v>9.0499910666325007</v>
      </c>
      <c r="R81" s="96">
        <f t="shared" si="89"/>
        <v>8.7718978397308582</v>
      </c>
      <c r="S81" s="96">
        <f t="shared" si="90"/>
        <v>-13.460375206385212</v>
      </c>
      <c r="T81" s="96">
        <f t="shared" si="91"/>
        <v>-85.677660159915717</v>
      </c>
      <c r="U81" s="96">
        <f t="shared" si="92"/>
        <v>-52.87375258968008</v>
      </c>
      <c r="V81" s="104"/>
      <c r="W81" s="96"/>
      <c r="X81" s="96"/>
      <c r="Y81" s="96"/>
      <c r="Z81" s="96"/>
      <c r="AA81" s="96"/>
      <c r="AB81" s="104">
        <f t="shared" ref="AB81:AG81" si="94">D81/$C$9</f>
        <v>1.4368211212831896</v>
      </c>
      <c r="AC81" s="96">
        <f t="shared" si="94"/>
        <v>0.86625723479026284</v>
      </c>
      <c r="AD81" s="96">
        <f t="shared" si="94"/>
        <v>1.029029509114388</v>
      </c>
      <c r="AE81" s="96">
        <f t="shared" si="94"/>
        <v>0.86639548937951694</v>
      </c>
      <c r="AF81" s="96">
        <f t="shared" si="94"/>
        <v>1.1593930955680185</v>
      </c>
      <c r="AG81" s="96">
        <f t="shared" si="94"/>
        <v>1.4033284836966067</v>
      </c>
      <c r="AH81" s="96"/>
      <c r="AI81" s="96"/>
      <c r="AJ81" s="96"/>
      <c r="AK81" s="96"/>
      <c r="AL81" s="96"/>
    </row>
    <row r="82" spans="1:38" x14ac:dyDescent="0.35">
      <c r="A82" s="418" t="s">
        <v>47</v>
      </c>
      <c r="B82" s="418" t="s">
        <v>763</v>
      </c>
      <c r="C82" s="110">
        <v>24</v>
      </c>
      <c r="D82" s="107">
        <v>539.62551806004274</v>
      </c>
      <c r="E82" s="107">
        <v>299.34333935552809</v>
      </c>
      <c r="F82" s="107">
        <v>371.25075255368921</v>
      </c>
      <c r="G82" s="107">
        <v>218.8727576490534</v>
      </c>
      <c r="H82" s="107">
        <v>115.98154055134098</v>
      </c>
      <c r="I82" s="107">
        <v>215.71901572492663</v>
      </c>
      <c r="J82" s="109">
        <v>0.7418360817840165</v>
      </c>
      <c r="K82" s="110">
        <v>0.65476315557894227</v>
      </c>
      <c r="L82" s="110">
        <v>0.6856885800541197</v>
      </c>
      <c r="M82" s="110">
        <v>0.59714321937198878</v>
      </c>
      <c r="N82" s="110">
        <v>0.38696936126965448</v>
      </c>
      <c r="O82" s="110">
        <v>0.48957674292979053</v>
      </c>
      <c r="P82" s="152">
        <f t="shared" si="87"/>
        <v>25.816391821598351</v>
      </c>
      <c r="Q82" s="107">
        <f t="shared" si="88"/>
        <v>34.523684442105775</v>
      </c>
      <c r="R82" s="107">
        <f t="shared" si="89"/>
        <v>31.431141994588032</v>
      </c>
      <c r="S82" s="107">
        <f t="shared" si="90"/>
        <v>40.285678062801125</v>
      </c>
      <c r="T82" s="107">
        <f t="shared" si="91"/>
        <v>61.303063873034546</v>
      </c>
      <c r="U82" s="107">
        <f t="shared" si="92"/>
        <v>51.042325707020943</v>
      </c>
      <c r="V82" s="152"/>
      <c r="W82" s="107"/>
      <c r="X82" s="107"/>
      <c r="Y82" s="107"/>
      <c r="Z82" s="107"/>
      <c r="AA82" s="107"/>
      <c r="AB82" s="152">
        <f t="shared" ref="AB82:AG82" si="95">D82/$C$10</f>
        <v>0.37473994309725189</v>
      </c>
      <c r="AC82" s="107">
        <f t="shared" si="95"/>
        <v>0.20787731899689452</v>
      </c>
      <c r="AD82" s="107">
        <f t="shared" si="95"/>
        <v>0.25781302260672861</v>
      </c>
      <c r="AE82" s="107">
        <f t="shared" si="95"/>
        <v>0.15199497058962042</v>
      </c>
      <c r="AF82" s="107">
        <f t="shared" si="95"/>
        <v>8.05427364939868E-2</v>
      </c>
      <c r="AG82" s="107">
        <f t="shared" si="95"/>
        <v>0.14980487203119905</v>
      </c>
      <c r="AH82" s="96"/>
      <c r="AI82" s="96"/>
      <c r="AJ82" s="96"/>
      <c r="AK82" s="96"/>
      <c r="AL82" s="96"/>
    </row>
    <row r="83" spans="1:38" x14ac:dyDescent="0.35">
      <c r="A83" s="96" t="s">
        <v>56</v>
      </c>
      <c r="B83" s="414" t="s">
        <v>763</v>
      </c>
      <c r="C83" s="98">
        <v>0</v>
      </c>
      <c r="D83" s="96">
        <v>727.41880761894947</v>
      </c>
      <c r="E83" s="96">
        <v>457.17804492350882</v>
      </c>
      <c r="F83" s="96">
        <v>541.42764420021012</v>
      </c>
      <c r="G83" s="96">
        <v>366.53310386617181</v>
      </c>
      <c r="H83" s="96">
        <v>299.71763183215114</v>
      </c>
      <c r="I83" s="96">
        <v>440.62349537682712</v>
      </c>
      <c r="J83" s="97">
        <v>1</v>
      </c>
      <c r="K83" s="98">
        <v>1</v>
      </c>
      <c r="L83" s="98">
        <v>1</v>
      </c>
      <c r="M83" s="98">
        <v>1</v>
      </c>
      <c r="N83" s="98">
        <v>1</v>
      </c>
      <c r="O83" s="98">
        <v>1</v>
      </c>
      <c r="P83" s="104">
        <f t="shared" si="87"/>
        <v>0</v>
      </c>
      <c r="Q83" s="96">
        <f t="shared" si="88"/>
        <v>0</v>
      </c>
      <c r="R83" s="96">
        <f t="shared" si="89"/>
        <v>0</v>
      </c>
      <c r="S83" s="96">
        <f t="shared" si="90"/>
        <v>0</v>
      </c>
      <c r="T83" s="96">
        <f t="shared" si="91"/>
        <v>0</v>
      </c>
      <c r="U83" s="96">
        <f t="shared" si="92"/>
        <v>0</v>
      </c>
      <c r="V83" s="104"/>
      <c r="W83" s="96"/>
      <c r="X83" s="96"/>
      <c r="Y83" s="96"/>
      <c r="Z83" s="96"/>
      <c r="AA83" s="96"/>
      <c r="AB83" s="104" t="e">
        <f t="shared" ref="AB83:AG83" si="96">D83/$C$4</f>
        <v>#DIV/0!</v>
      </c>
      <c r="AC83" s="96" t="e">
        <f t="shared" si="96"/>
        <v>#DIV/0!</v>
      </c>
      <c r="AD83" s="96" t="e">
        <f t="shared" si="96"/>
        <v>#DIV/0!</v>
      </c>
      <c r="AE83" s="96" t="e">
        <f t="shared" si="96"/>
        <v>#DIV/0!</v>
      </c>
      <c r="AF83" s="96" t="e">
        <f t="shared" si="96"/>
        <v>#DIV/0!</v>
      </c>
      <c r="AG83" s="96" t="e">
        <f t="shared" si="96"/>
        <v>#DIV/0!</v>
      </c>
      <c r="AH83" s="96"/>
      <c r="AI83" s="96"/>
      <c r="AJ83" s="96"/>
      <c r="AK83" s="96"/>
      <c r="AL83" s="96"/>
    </row>
    <row r="84" spans="1:38" x14ac:dyDescent="0.35">
      <c r="A84" s="96" t="str">
        <f t="shared" ref="A84:A89" si="97">A83</f>
        <v>H</v>
      </c>
      <c r="B84" s="414" t="s">
        <v>763</v>
      </c>
      <c r="C84" s="98">
        <v>0.25</v>
      </c>
      <c r="D84" s="96">
        <v>529.63309074861081</v>
      </c>
      <c r="E84" s="96">
        <v>287.42547160927472</v>
      </c>
      <c r="F84" s="96">
        <v>389.72882417750878</v>
      </c>
      <c r="G84" s="96">
        <v>257.21017785079994</v>
      </c>
      <c r="H84" s="96">
        <v>148.94278154741522</v>
      </c>
      <c r="I84" s="96">
        <v>274.55318513562423</v>
      </c>
      <c r="J84" s="97">
        <v>0.72809925341668291</v>
      </c>
      <c r="K84" s="98">
        <v>0.62869482644855423</v>
      </c>
      <c r="L84" s="98">
        <v>0.71981700297776841</v>
      </c>
      <c r="M84" s="98">
        <v>0.7017379198161382</v>
      </c>
      <c r="N84" s="98">
        <v>0.49694367540854806</v>
      </c>
      <c r="O84" s="98">
        <v>0.62310155499271025</v>
      </c>
      <c r="P84" s="104">
        <f t="shared" si="87"/>
        <v>27.19007465833171</v>
      </c>
      <c r="Q84" s="96">
        <f t="shared" si="88"/>
        <v>37.130517355144576</v>
      </c>
      <c r="R84" s="96">
        <f t="shared" si="89"/>
        <v>28.01829970222316</v>
      </c>
      <c r="S84" s="96">
        <f t="shared" si="90"/>
        <v>29.826208018386179</v>
      </c>
      <c r="T84" s="96">
        <f t="shared" si="91"/>
        <v>50.305632459145187</v>
      </c>
      <c r="U84" s="96">
        <f t="shared" si="92"/>
        <v>37.689844500728974</v>
      </c>
      <c r="V84" s="104"/>
      <c r="W84" s="96"/>
      <c r="X84" s="96"/>
      <c r="Y84" s="96"/>
      <c r="Z84" s="96"/>
      <c r="AA84" s="96"/>
      <c r="AB84" s="104">
        <f t="shared" ref="AB84:AG84" si="98">D84/$C$5</f>
        <v>35.308872716574051</v>
      </c>
      <c r="AC84" s="96">
        <f t="shared" si="98"/>
        <v>19.16169810728498</v>
      </c>
      <c r="AD84" s="96">
        <f t="shared" si="98"/>
        <v>25.981921611833918</v>
      </c>
      <c r="AE84" s="96">
        <f t="shared" si="98"/>
        <v>17.147345190053329</v>
      </c>
      <c r="AF84" s="96">
        <f t="shared" si="98"/>
        <v>9.9295187698276823</v>
      </c>
      <c r="AG84" s="96">
        <f t="shared" si="98"/>
        <v>18.303545675708282</v>
      </c>
      <c r="AH84" s="96"/>
      <c r="AI84" s="96"/>
      <c r="AJ84" s="96"/>
      <c r="AK84" s="96"/>
      <c r="AL84" s="96"/>
    </row>
    <row r="85" spans="1:38" x14ac:dyDescent="0.35">
      <c r="A85" s="96" t="str">
        <f t="shared" si="97"/>
        <v>H</v>
      </c>
      <c r="B85" s="414" t="s">
        <v>763</v>
      </c>
      <c r="C85" s="98">
        <v>0.5</v>
      </c>
      <c r="D85" s="96">
        <v>462.50775771452368</v>
      </c>
      <c r="E85" s="96">
        <v>219.51537704095338</v>
      </c>
      <c r="F85" s="96">
        <v>302.99884026914668</v>
      </c>
      <c r="G85" s="96">
        <v>204.5774908998643</v>
      </c>
      <c r="H85" s="96">
        <v>112.42500623561962</v>
      </c>
      <c r="I85" s="96">
        <v>204.30327116055574</v>
      </c>
      <c r="J85" s="97">
        <v>0.63582045565806078</v>
      </c>
      <c r="K85" s="98">
        <v>0.48015292833600715</v>
      </c>
      <c r="L85" s="98">
        <v>0.55962942327544551</v>
      </c>
      <c r="M85" s="98">
        <v>0.55814192153994202</v>
      </c>
      <c r="N85" s="98">
        <v>0.375103078015044</v>
      </c>
      <c r="O85" s="98">
        <v>0.46366858168975494</v>
      </c>
      <c r="P85" s="104">
        <f t="shared" si="87"/>
        <v>36.417954434193923</v>
      </c>
      <c r="Q85" s="96">
        <f t="shared" si="88"/>
        <v>51.984707166399289</v>
      </c>
      <c r="R85" s="96">
        <f t="shared" si="89"/>
        <v>44.037057672455447</v>
      </c>
      <c r="S85" s="96">
        <f t="shared" si="90"/>
        <v>44.185807846005801</v>
      </c>
      <c r="T85" s="96">
        <f t="shared" si="91"/>
        <v>62.489692198495604</v>
      </c>
      <c r="U85" s="96">
        <f t="shared" si="92"/>
        <v>53.633141831024503</v>
      </c>
      <c r="V85" s="104"/>
      <c r="W85" s="96"/>
      <c r="X85" s="96"/>
      <c r="Y85" s="96"/>
      <c r="Z85" s="96"/>
      <c r="AA85" s="96"/>
      <c r="AB85" s="104">
        <f t="shared" ref="AB85:AG85" si="99">D85/$C$6</f>
        <v>15.416925257150789</v>
      </c>
      <c r="AC85" s="96">
        <f t="shared" si="99"/>
        <v>7.3171792346984459</v>
      </c>
      <c r="AD85" s="96">
        <f t="shared" si="99"/>
        <v>10.099961342304889</v>
      </c>
      <c r="AE85" s="96">
        <f t="shared" si="99"/>
        <v>6.8192496966621432</v>
      </c>
      <c r="AF85" s="96">
        <f t="shared" si="99"/>
        <v>3.7475002078539874</v>
      </c>
      <c r="AG85" s="96">
        <f t="shared" si="99"/>
        <v>6.8101090386851917</v>
      </c>
      <c r="AH85" s="96"/>
      <c r="AI85" s="96"/>
      <c r="AJ85" s="96"/>
      <c r="AK85" s="96"/>
      <c r="AL85" s="96"/>
    </row>
    <row r="86" spans="1:38" x14ac:dyDescent="0.35">
      <c r="A86" s="96" t="str">
        <f t="shared" si="97"/>
        <v>H</v>
      </c>
      <c r="B86" s="414" t="s">
        <v>763</v>
      </c>
      <c r="C86" s="98">
        <v>1</v>
      </c>
      <c r="D86" s="96">
        <v>381.24532299509343</v>
      </c>
      <c r="E86" s="96">
        <v>133.36466215592068</v>
      </c>
      <c r="F86" s="96">
        <v>179.65827679447685</v>
      </c>
      <c r="G86" s="96">
        <v>125.69341379726336</v>
      </c>
      <c r="H86" s="96">
        <v>139.95841793924473</v>
      </c>
      <c r="I86" s="96">
        <v>165.72928549383684</v>
      </c>
      <c r="J86" s="97">
        <v>0.52410704672734376</v>
      </c>
      <c r="K86" s="98">
        <v>0.29171274438218953</v>
      </c>
      <c r="L86" s="98">
        <v>0.33182324308516925</v>
      </c>
      <c r="M86" s="98">
        <v>0.34292513410509412</v>
      </c>
      <c r="N86" s="98">
        <v>0.46696758239977254</v>
      </c>
      <c r="O86" s="98">
        <v>0.3761244854909585</v>
      </c>
      <c r="P86" s="104">
        <f t="shared" si="87"/>
        <v>47.589295327265624</v>
      </c>
      <c r="Q86" s="96">
        <f t="shared" si="88"/>
        <v>70.828725561781042</v>
      </c>
      <c r="R86" s="96">
        <f t="shared" si="89"/>
        <v>66.817675691483075</v>
      </c>
      <c r="S86" s="96">
        <f t="shared" si="90"/>
        <v>65.7074865894906</v>
      </c>
      <c r="T86" s="96">
        <f t="shared" si="91"/>
        <v>53.303241760022743</v>
      </c>
      <c r="U86" s="96">
        <f t="shared" si="92"/>
        <v>62.387551450904155</v>
      </c>
      <c r="V86" s="104"/>
      <c r="W86" s="96"/>
      <c r="X86" s="96"/>
      <c r="Y86" s="96"/>
      <c r="Z86" s="96"/>
      <c r="AA86" s="96"/>
      <c r="AB86" s="104">
        <f t="shared" ref="AB86:AG86" si="100">D86/$C$7</f>
        <v>6.3540887165848909</v>
      </c>
      <c r="AC86" s="96">
        <f t="shared" si="100"/>
        <v>2.2227443692653446</v>
      </c>
      <c r="AD86" s="96">
        <f t="shared" si="100"/>
        <v>2.9943046132412809</v>
      </c>
      <c r="AE86" s="96">
        <f t="shared" si="100"/>
        <v>2.0948902299543892</v>
      </c>
      <c r="AF86" s="96">
        <f t="shared" si="100"/>
        <v>2.3326402989874122</v>
      </c>
      <c r="AG86" s="96">
        <f t="shared" si="100"/>
        <v>2.7621547582306141</v>
      </c>
      <c r="AH86" s="96"/>
      <c r="AI86" s="96"/>
      <c r="AJ86" s="96"/>
      <c r="AK86" s="96"/>
      <c r="AL86" s="96"/>
    </row>
    <row r="87" spans="1:38" x14ac:dyDescent="0.35">
      <c r="A87" s="96" t="str">
        <f t="shared" si="97"/>
        <v>H</v>
      </c>
      <c r="B87" s="414" t="s">
        <v>763</v>
      </c>
      <c r="C87" s="98">
        <v>4</v>
      </c>
      <c r="D87" s="96">
        <v>138.89516438892915</v>
      </c>
      <c r="E87" s="96">
        <v>24.483319801014783</v>
      </c>
      <c r="F87" s="96">
        <v>30.26747498165437</v>
      </c>
      <c r="G87" s="96">
        <v>10.425489103545646</v>
      </c>
      <c r="H87" s="96">
        <v>3.0940218856858475</v>
      </c>
      <c r="I87" s="96">
        <v>3.0940218856858475</v>
      </c>
      <c r="J87" s="97">
        <v>0.19094249823368312</v>
      </c>
      <c r="K87" s="98">
        <v>5.3553139904413224E-2</v>
      </c>
      <c r="L87" s="98">
        <v>5.5903083830093472E-2</v>
      </c>
      <c r="M87" s="98">
        <v>2.8443512996720179E-2</v>
      </c>
      <c r="N87" s="98">
        <v>1.0323122689754109E-2</v>
      </c>
      <c r="O87" s="98">
        <v>7.0219176193493686E-3</v>
      </c>
      <c r="P87" s="104">
        <f t="shared" si="87"/>
        <v>80.905750176631685</v>
      </c>
      <c r="Q87" s="96">
        <f t="shared" si="88"/>
        <v>94.644686009558683</v>
      </c>
      <c r="R87" s="96">
        <f t="shared" si="89"/>
        <v>94.409691616990656</v>
      </c>
      <c r="S87" s="96">
        <f t="shared" si="90"/>
        <v>97.155648700327973</v>
      </c>
      <c r="T87" s="96">
        <f t="shared" si="91"/>
        <v>98.967687731024583</v>
      </c>
      <c r="U87" s="96">
        <f t="shared" si="92"/>
        <v>99.297808238065073</v>
      </c>
      <c r="V87" s="104"/>
      <c r="W87" s="96"/>
      <c r="X87" s="96"/>
      <c r="Y87" s="96"/>
      <c r="Z87" s="96"/>
      <c r="AA87" s="96"/>
      <c r="AB87" s="104">
        <f t="shared" ref="AB87:AG87" si="101">D87/$C$8</f>
        <v>0.57872985162053814</v>
      </c>
      <c r="AC87" s="96">
        <f t="shared" si="101"/>
        <v>0.10201383250422827</v>
      </c>
      <c r="AD87" s="96">
        <f t="shared" si="101"/>
        <v>0.12611447909022655</v>
      </c>
      <c r="AE87" s="96">
        <f t="shared" si="101"/>
        <v>4.3439537931440189E-2</v>
      </c>
      <c r="AF87" s="96">
        <f t="shared" si="101"/>
        <v>1.2891757857024365E-2</v>
      </c>
      <c r="AG87" s="96">
        <f t="shared" si="101"/>
        <v>1.2891757857024365E-2</v>
      </c>
      <c r="AH87" s="96"/>
      <c r="AI87" s="96"/>
      <c r="AJ87" s="96"/>
      <c r="AK87" s="96"/>
      <c r="AL87" s="96"/>
    </row>
    <row r="88" spans="1:38" x14ac:dyDescent="0.35">
      <c r="A88" s="96" t="str">
        <f t="shared" si="97"/>
        <v>H</v>
      </c>
      <c r="B88" s="414" t="s">
        <v>763</v>
      </c>
      <c r="C88" s="98">
        <v>8</v>
      </c>
      <c r="D88" s="96">
        <v>90.753100345909445</v>
      </c>
      <c r="E88" s="96">
        <v>12.926124505556402</v>
      </c>
      <c r="F88" s="96">
        <v>4.8472336409449346</v>
      </c>
      <c r="G88" s="96">
        <v>0.6059035362181947</v>
      </c>
      <c r="H88" s="96">
        <v>2.625616773074801</v>
      </c>
      <c r="I88" s="96">
        <v>2.625616773074801</v>
      </c>
      <c r="J88" s="97">
        <v>0.12476045353153624</v>
      </c>
      <c r="K88" s="98">
        <v>2.8273721035136524E-2</v>
      </c>
      <c r="L88" s="98">
        <v>8.952689602883512E-3</v>
      </c>
      <c r="M88" s="98">
        <v>1.6530663392396382E-3</v>
      </c>
      <c r="N88" s="98">
        <v>8.7603013443840628E-3</v>
      </c>
      <c r="O88" s="98">
        <v>5.9588669252177264E-3</v>
      </c>
      <c r="P88" s="104">
        <f t="shared" si="87"/>
        <v>87.523954646846377</v>
      </c>
      <c r="Q88" s="96">
        <f t="shared" si="88"/>
        <v>97.172627896486347</v>
      </c>
      <c r="R88" s="96">
        <f t="shared" si="89"/>
        <v>99.104731039711652</v>
      </c>
      <c r="S88" s="96">
        <f t="shared" si="90"/>
        <v>99.834693366076039</v>
      </c>
      <c r="T88" s="96">
        <f t="shared" si="91"/>
        <v>99.123969865561591</v>
      </c>
      <c r="U88" s="96">
        <f t="shared" si="92"/>
        <v>99.404113307478227</v>
      </c>
      <c r="V88" s="104"/>
      <c r="W88" s="96"/>
      <c r="X88" s="96"/>
      <c r="Y88" s="96"/>
      <c r="Z88" s="96"/>
      <c r="AA88" s="96"/>
      <c r="AB88" s="104">
        <f t="shared" ref="AB88:AG88" si="102">D88/$C$9</f>
        <v>0.189068959053978</v>
      </c>
      <c r="AC88" s="96">
        <f t="shared" si="102"/>
        <v>2.6929426053242504E-2</v>
      </c>
      <c r="AD88" s="96">
        <f t="shared" si="102"/>
        <v>1.009840341863528E-2</v>
      </c>
      <c r="AE88" s="96">
        <f t="shared" si="102"/>
        <v>1.2622990337879056E-3</v>
      </c>
      <c r="AF88" s="96">
        <f t="shared" si="102"/>
        <v>5.4700349439058358E-3</v>
      </c>
      <c r="AG88" s="96">
        <f t="shared" si="102"/>
        <v>5.4700349439058358E-3</v>
      </c>
      <c r="AH88" s="96"/>
      <c r="AI88" s="96"/>
      <c r="AJ88" s="96"/>
      <c r="AK88" s="96"/>
      <c r="AL88" s="96"/>
    </row>
    <row r="89" spans="1:38" x14ac:dyDescent="0.35">
      <c r="A89" s="107" t="str">
        <f t="shared" si="97"/>
        <v>H</v>
      </c>
      <c r="B89" s="418" t="s">
        <v>763</v>
      </c>
      <c r="C89" s="110">
        <v>24</v>
      </c>
      <c r="D89" s="107">
        <v>53.022865098730811</v>
      </c>
      <c r="E89" s="107">
        <v>5.9216363088162751</v>
      </c>
      <c r="F89" s="107">
        <v>1.4802012968636573</v>
      </c>
      <c r="G89" s="107">
        <v>0</v>
      </c>
      <c r="H89" s="107">
        <v>0.13456375426033246</v>
      </c>
      <c r="I89" s="107">
        <v>0.13456375426033246</v>
      </c>
      <c r="J89" s="109">
        <v>7.2891798429421784E-2</v>
      </c>
      <c r="K89" s="110">
        <v>1.2952582422909292E-2</v>
      </c>
      <c r="L89" s="110">
        <v>2.7338857051715402E-3</v>
      </c>
      <c r="M89" s="110">
        <v>0</v>
      </c>
      <c r="N89" s="110">
        <v>4.4896842884335644E-4</v>
      </c>
      <c r="O89" s="110">
        <v>3.0539396031355914E-4</v>
      </c>
      <c r="P89" s="152">
        <f t="shared" si="87"/>
        <v>92.710820157057825</v>
      </c>
      <c r="Q89" s="107">
        <f t="shared" si="88"/>
        <v>98.704741757709073</v>
      </c>
      <c r="R89" s="107">
        <f t="shared" si="89"/>
        <v>99.726611429482844</v>
      </c>
      <c r="S89" s="107">
        <f t="shared" si="90"/>
        <v>100</v>
      </c>
      <c r="T89" s="107">
        <f t="shared" si="91"/>
        <v>99.955103157115673</v>
      </c>
      <c r="U89" s="107">
        <f t="shared" si="92"/>
        <v>99.969460603968642</v>
      </c>
      <c r="V89" s="152"/>
      <c r="W89" s="107"/>
      <c r="X89" s="107"/>
      <c r="Y89" s="107"/>
      <c r="Z89" s="107"/>
      <c r="AA89" s="107"/>
      <c r="AB89" s="152">
        <f t="shared" ref="AB89:AG89" si="103">D89/$C$10</f>
        <v>3.6821434096340838E-2</v>
      </c>
      <c r="AC89" s="107">
        <f t="shared" si="103"/>
        <v>4.1122474366779693E-3</v>
      </c>
      <c r="AD89" s="107">
        <f t="shared" si="103"/>
        <v>1.0279175672664286E-3</v>
      </c>
      <c r="AE89" s="107">
        <f t="shared" si="103"/>
        <v>0</v>
      </c>
      <c r="AF89" s="107">
        <f t="shared" si="103"/>
        <v>9.3447051569675317E-5</v>
      </c>
      <c r="AG89" s="107">
        <f t="shared" si="103"/>
        <v>9.3447051569675317E-5</v>
      </c>
      <c r="AH89" s="96"/>
      <c r="AI89" s="96"/>
      <c r="AJ89" s="96"/>
      <c r="AK89" s="96"/>
      <c r="AL89" s="96"/>
    </row>
    <row r="90" spans="1:38" x14ac:dyDescent="0.35">
      <c r="A90" s="96" t="s">
        <v>681</v>
      </c>
      <c r="B90" s="414" t="s">
        <v>763</v>
      </c>
      <c r="C90" s="98">
        <v>0</v>
      </c>
      <c r="D90" s="96">
        <v>946.2</v>
      </c>
      <c r="E90" s="96">
        <v>678.4</v>
      </c>
      <c r="F90" s="96">
        <v>781.4</v>
      </c>
      <c r="G90" s="96">
        <v>521.4</v>
      </c>
      <c r="H90" s="96">
        <v>645.79999999999995</v>
      </c>
      <c r="I90" s="96">
        <v>837</v>
      </c>
      <c r="J90" s="97">
        <v>1</v>
      </c>
      <c r="K90" s="98">
        <v>1</v>
      </c>
      <c r="L90" s="98">
        <v>1</v>
      </c>
      <c r="M90" s="98">
        <v>1</v>
      </c>
      <c r="N90" s="98">
        <v>1</v>
      </c>
      <c r="O90" s="98">
        <v>1</v>
      </c>
      <c r="P90" s="104">
        <f t="shared" si="87"/>
        <v>0</v>
      </c>
      <c r="Q90" s="96">
        <f t="shared" si="88"/>
        <v>0</v>
      </c>
      <c r="R90" s="96">
        <f t="shared" si="89"/>
        <v>0</v>
      </c>
      <c r="S90" s="96">
        <f t="shared" si="90"/>
        <v>0</v>
      </c>
      <c r="T90" s="96">
        <f t="shared" si="91"/>
        <v>0</v>
      </c>
      <c r="U90" s="96">
        <f t="shared" si="92"/>
        <v>0</v>
      </c>
      <c r="V90" s="104"/>
      <c r="W90" s="96"/>
      <c r="X90" s="96"/>
      <c r="Y90" s="96"/>
      <c r="Z90" s="96"/>
      <c r="AA90" s="96"/>
      <c r="AB90" s="104" t="e">
        <f t="shared" ref="AB90:AG90" si="104">D90/$C$4</f>
        <v>#DIV/0!</v>
      </c>
      <c r="AC90" s="96" t="e">
        <f t="shared" si="104"/>
        <v>#DIV/0!</v>
      </c>
      <c r="AD90" s="96" t="e">
        <f t="shared" si="104"/>
        <v>#DIV/0!</v>
      </c>
      <c r="AE90" s="96" t="e">
        <f t="shared" si="104"/>
        <v>#DIV/0!</v>
      </c>
      <c r="AF90" s="96" t="e">
        <f t="shared" si="104"/>
        <v>#DIV/0!</v>
      </c>
      <c r="AG90" s="96" t="e">
        <f t="shared" si="104"/>
        <v>#DIV/0!</v>
      </c>
      <c r="AH90" s="96"/>
      <c r="AI90" s="96"/>
      <c r="AJ90" s="96"/>
      <c r="AK90" s="96"/>
      <c r="AL90" s="96"/>
    </row>
    <row r="91" spans="1:38" x14ac:dyDescent="0.35">
      <c r="A91" s="96" t="str">
        <f t="shared" ref="A91:A96" si="105">A90</f>
        <v>A</v>
      </c>
      <c r="B91" s="414" t="s">
        <v>763</v>
      </c>
      <c r="C91" s="98">
        <v>0.25</v>
      </c>
      <c r="D91" s="96">
        <v>729.6</v>
      </c>
      <c r="E91" s="96">
        <v>528.4</v>
      </c>
      <c r="F91" s="96">
        <v>646.79999999999995</v>
      </c>
      <c r="G91" s="96">
        <v>447.2</v>
      </c>
      <c r="H91" s="96">
        <v>568.79999999999995</v>
      </c>
      <c r="I91" s="96">
        <v>727.8</v>
      </c>
      <c r="J91" s="97">
        <v>0.77108433734939763</v>
      </c>
      <c r="K91" s="98">
        <v>0.77889150943396224</v>
      </c>
      <c r="L91" s="98">
        <v>0.82774507294599431</v>
      </c>
      <c r="M91" s="98">
        <v>0.85769083237437671</v>
      </c>
      <c r="N91" s="98">
        <v>0.88076803964075567</v>
      </c>
      <c r="O91" s="98">
        <v>0.86953405017921137</v>
      </c>
      <c r="P91" s="104">
        <f t="shared" si="87"/>
        <v>22.891566265060238</v>
      </c>
      <c r="Q91" s="96">
        <f t="shared" si="88"/>
        <v>22.110849056603776</v>
      </c>
      <c r="R91" s="96">
        <f t="shared" si="89"/>
        <v>17.225492705400569</v>
      </c>
      <c r="S91" s="96">
        <f t="shared" si="90"/>
        <v>14.230916762562329</v>
      </c>
      <c r="T91" s="96">
        <f t="shared" si="91"/>
        <v>11.923196035924432</v>
      </c>
      <c r="U91" s="96">
        <f t="shared" si="92"/>
        <v>13.046594982078863</v>
      </c>
      <c r="V91" s="104"/>
      <c r="W91" s="96"/>
      <c r="X91" s="96"/>
      <c r="Y91" s="96"/>
      <c r="Z91" s="96"/>
      <c r="AA91" s="96"/>
      <c r="AB91" s="104">
        <f t="shared" ref="AB91:AG91" si="106">D91/$C$5</f>
        <v>48.64</v>
      </c>
      <c r="AC91" s="96">
        <f t="shared" si="106"/>
        <v>35.226666666666667</v>
      </c>
      <c r="AD91" s="96">
        <f t="shared" si="106"/>
        <v>43.12</v>
      </c>
      <c r="AE91" s="96">
        <f t="shared" si="106"/>
        <v>29.813333333333333</v>
      </c>
      <c r="AF91" s="96">
        <f t="shared" si="106"/>
        <v>37.919999999999995</v>
      </c>
      <c r="AG91" s="96">
        <f t="shared" si="106"/>
        <v>48.519999999999996</v>
      </c>
      <c r="AH91" s="96"/>
      <c r="AI91" s="96"/>
      <c r="AJ91" s="96"/>
      <c r="AK91" s="96"/>
      <c r="AL91" s="96"/>
    </row>
    <row r="92" spans="1:38" x14ac:dyDescent="0.35">
      <c r="A92" s="96" t="str">
        <f t="shared" si="105"/>
        <v>A</v>
      </c>
      <c r="B92" s="414" t="s">
        <v>763</v>
      </c>
      <c r="C92" s="98">
        <v>0.5</v>
      </c>
      <c r="D92" s="96">
        <v>672.5333333333333</v>
      </c>
      <c r="E92" s="96">
        <v>430.60000000000008</v>
      </c>
      <c r="F92" s="96">
        <v>522.33333333333337</v>
      </c>
      <c r="G92" s="96">
        <v>352</v>
      </c>
      <c r="H92" s="96">
        <v>466.66666666666669</v>
      </c>
      <c r="I92" s="96">
        <v>586.5333333333333</v>
      </c>
      <c r="J92" s="97">
        <v>0.71077291622630867</v>
      </c>
      <c r="K92" s="98">
        <v>0.63472877358490576</v>
      </c>
      <c r="L92" s="98">
        <v>0.6684583226687143</v>
      </c>
      <c r="M92" s="98">
        <v>0.67510548523206759</v>
      </c>
      <c r="N92" s="98">
        <v>0.72261794157117798</v>
      </c>
      <c r="O92" s="98">
        <v>0.70075667064914371</v>
      </c>
      <c r="P92" s="104">
        <f t="shared" si="87"/>
        <v>28.922708377369133</v>
      </c>
      <c r="Q92" s="96">
        <f t="shared" si="88"/>
        <v>36.527122641509422</v>
      </c>
      <c r="R92" s="96">
        <f t="shared" si="89"/>
        <v>33.154167733128567</v>
      </c>
      <c r="S92" s="96">
        <f t="shared" si="90"/>
        <v>32.489451476793242</v>
      </c>
      <c r="T92" s="96">
        <f t="shared" si="91"/>
        <v>27.738205842882202</v>
      </c>
      <c r="U92" s="96">
        <f t="shared" si="92"/>
        <v>29.92433293508563</v>
      </c>
      <c r="V92" s="104"/>
      <c r="W92" s="96"/>
      <c r="X92" s="96"/>
      <c r="Y92" s="96"/>
      <c r="Z92" s="96"/>
      <c r="AA92" s="96"/>
      <c r="AB92" s="104">
        <f t="shared" ref="AB92:AG92" si="107">D92/$C$6</f>
        <v>22.417777777777776</v>
      </c>
      <c r="AC92" s="96">
        <f t="shared" si="107"/>
        <v>14.353333333333335</v>
      </c>
      <c r="AD92" s="96">
        <f t="shared" si="107"/>
        <v>17.411111111111111</v>
      </c>
      <c r="AE92" s="96">
        <f t="shared" si="107"/>
        <v>11.733333333333333</v>
      </c>
      <c r="AF92" s="96">
        <f t="shared" si="107"/>
        <v>15.555555555555555</v>
      </c>
      <c r="AG92" s="96">
        <f t="shared" si="107"/>
        <v>19.551111111111108</v>
      </c>
      <c r="AH92" s="96"/>
      <c r="AI92" s="96"/>
      <c r="AJ92" s="96"/>
      <c r="AK92" s="96"/>
      <c r="AL92" s="96"/>
    </row>
    <row r="93" spans="1:38" x14ac:dyDescent="0.35">
      <c r="A93" s="96" t="str">
        <f t="shared" si="105"/>
        <v>A</v>
      </c>
      <c r="B93" s="414" t="s">
        <v>763</v>
      </c>
      <c r="C93" s="98">
        <v>1</v>
      </c>
      <c r="D93" s="96">
        <v>482.6</v>
      </c>
      <c r="E93" s="96">
        <v>152.69999999999999</v>
      </c>
      <c r="F93" s="96">
        <v>222.5</v>
      </c>
      <c r="G93" s="96">
        <v>158.19999999999999</v>
      </c>
      <c r="H93" s="96">
        <v>191.5</v>
      </c>
      <c r="I93" s="96">
        <v>246.9</v>
      </c>
      <c r="J93" s="97">
        <v>0.51004016064257029</v>
      </c>
      <c r="K93" s="98">
        <v>0.22508844339622641</v>
      </c>
      <c r="L93" s="98">
        <v>0.28474532889685183</v>
      </c>
      <c r="M93" s="98">
        <v>0.30341388569236671</v>
      </c>
      <c r="N93" s="98">
        <v>0.29653143388045838</v>
      </c>
      <c r="O93" s="98">
        <v>0.29498207885304661</v>
      </c>
      <c r="P93" s="104">
        <f t="shared" si="87"/>
        <v>48.99598393574297</v>
      </c>
      <c r="Q93" s="96">
        <f t="shared" si="88"/>
        <v>77.491155660377359</v>
      </c>
      <c r="R93" s="96">
        <f t="shared" si="89"/>
        <v>71.525467110314821</v>
      </c>
      <c r="S93" s="96">
        <f t="shared" si="90"/>
        <v>69.65861143076333</v>
      </c>
      <c r="T93" s="96">
        <f t="shared" si="91"/>
        <v>70.346856611954166</v>
      </c>
      <c r="U93" s="96">
        <f t="shared" si="92"/>
        <v>70.501792114695334</v>
      </c>
      <c r="V93" s="104"/>
      <c r="W93" s="96"/>
      <c r="X93" s="96"/>
      <c r="Y93" s="96"/>
      <c r="Z93" s="96"/>
      <c r="AA93" s="96"/>
      <c r="AB93" s="104">
        <f t="shared" ref="AB93:AG93" si="108">D93/$C$7</f>
        <v>8.043333333333333</v>
      </c>
      <c r="AC93" s="96">
        <f t="shared" si="108"/>
        <v>2.5449999999999999</v>
      </c>
      <c r="AD93" s="96">
        <f t="shared" si="108"/>
        <v>3.7083333333333335</v>
      </c>
      <c r="AE93" s="96">
        <f t="shared" si="108"/>
        <v>2.6366666666666663</v>
      </c>
      <c r="AF93" s="96">
        <f t="shared" si="108"/>
        <v>3.1916666666666669</v>
      </c>
      <c r="AG93" s="96">
        <f t="shared" si="108"/>
        <v>4.1150000000000002</v>
      </c>
      <c r="AH93" s="96"/>
      <c r="AI93" s="96"/>
      <c r="AJ93" s="96"/>
      <c r="AK93" s="96"/>
      <c r="AL93" s="96"/>
    </row>
    <row r="94" spans="1:38" x14ac:dyDescent="0.35">
      <c r="A94" s="96" t="str">
        <f t="shared" si="105"/>
        <v>A</v>
      </c>
      <c r="B94" s="414" t="s">
        <v>763</v>
      </c>
      <c r="C94" s="98">
        <v>4</v>
      </c>
      <c r="D94" s="96">
        <v>106.8</v>
      </c>
      <c r="E94" s="96">
        <v>18.2</v>
      </c>
      <c r="F94" s="96">
        <v>16</v>
      </c>
      <c r="G94" s="96">
        <v>10</v>
      </c>
      <c r="H94" s="96">
        <v>9</v>
      </c>
      <c r="I94" s="96">
        <v>11.2</v>
      </c>
      <c r="J94" s="97">
        <v>0.1128725428027901</v>
      </c>
      <c r="K94" s="98">
        <v>2.6827830188679246E-2</v>
      </c>
      <c r="L94" s="98">
        <v>2.0476068594829793E-2</v>
      </c>
      <c r="M94" s="98">
        <v>1.9179133103183737E-2</v>
      </c>
      <c r="N94" s="98">
        <v>1.3936203158872717E-2</v>
      </c>
      <c r="O94" s="98">
        <v>1.3381123058542412E-2</v>
      </c>
      <c r="P94" s="104">
        <f t="shared" si="87"/>
        <v>88.712745719720985</v>
      </c>
      <c r="Q94" s="96">
        <f t="shared" si="88"/>
        <v>97.317216981132077</v>
      </c>
      <c r="R94" s="96">
        <f t="shared" si="89"/>
        <v>97.952393140517017</v>
      </c>
      <c r="S94" s="96">
        <f t="shared" si="90"/>
        <v>98.082086689681631</v>
      </c>
      <c r="T94" s="96">
        <f t="shared" si="91"/>
        <v>98.606379684112738</v>
      </c>
      <c r="U94" s="96">
        <f t="shared" si="92"/>
        <v>98.661887694145761</v>
      </c>
      <c r="V94" s="104"/>
      <c r="W94" s="96"/>
      <c r="X94" s="96"/>
      <c r="Y94" s="96"/>
      <c r="Z94" s="96"/>
      <c r="AA94" s="96"/>
      <c r="AB94" s="104">
        <f t="shared" ref="AB94:AG94" si="109">D94/$C$8</f>
        <v>0.44500000000000001</v>
      </c>
      <c r="AC94" s="96">
        <f t="shared" si="109"/>
        <v>7.5833333333333336E-2</v>
      </c>
      <c r="AD94" s="96">
        <f t="shared" si="109"/>
        <v>6.6666666666666666E-2</v>
      </c>
      <c r="AE94" s="96">
        <f t="shared" si="109"/>
        <v>4.1666666666666664E-2</v>
      </c>
      <c r="AF94" s="96">
        <f t="shared" si="109"/>
        <v>3.7499999999999999E-2</v>
      </c>
      <c r="AG94" s="96">
        <f t="shared" si="109"/>
        <v>4.6666666666666662E-2</v>
      </c>
      <c r="AH94" s="96"/>
      <c r="AI94" s="96"/>
      <c r="AJ94" s="96"/>
      <c r="AK94" s="96"/>
      <c r="AL94" s="96"/>
    </row>
    <row r="95" spans="1:38" x14ac:dyDescent="0.35">
      <c r="A95" s="96" t="str">
        <f t="shared" si="105"/>
        <v>A</v>
      </c>
      <c r="B95" s="414" t="s">
        <v>763</v>
      </c>
      <c r="C95" s="98">
        <v>8</v>
      </c>
      <c r="D95" s="96">
        <v>55.6</v>
      </c>
      <c r="E95" s="96">
        <v>4.666666666666667</v>
      </c>
      <c r="F95" s="96">
        <v>0</v>
      </c>
      <c r="G95" s="96">
        <v>0</v>
      </c>
      <c r="H95" s="96">
        <v>1.8666666666666665</v>
      </c>
      <c r="I95" s="96">
        <v>8.6666666666666661</v>
      </c>
      <c r="J95" s="97">
        <v>5.8761361234411329E-2</v>
      </c>
      <c r="K95" s="98">
        <v>6.878930817610064E-3</v>
      </c>
      <c r="L95" s="98">
        <v>0</v>
      </c>
      <c r="M95" s="98">
        <v>0</v>
      </c>
      <c r="N95" s="98">
        <v>2.8904717662847114E-3</v>
      </c>
      <c r="O95" s="98">
        <v>1.0354440461967342E-2</v>
      </c>
      <c r="P95" s="104">
        <f t="shared" si="87"/>
        <v>94.123863876558872</v>
      </c>
      <c r="Q95" s="96">
        <f t="shared" si="88"/>
        <v>99.312106918238996</v>
      </c>
      <c r="R95" s="96">
        <f t="shared" si="89"/>
        <v>100</v>
      </c>
      <c r="S95" s="96">
        <f t="shared" si="90"/>
        <v>100</v>
      </c>
      <c r="T95" s="96">
        <f t="shared" si="91"/>
        <v>99.710952823371528</v>
      </c>
      <c r="U95" s="96">
        <f t="shared" si="92"/>
        <v>98.96455595380327</v>
      </c>
      <c r="V95" s="104"/>
      <c r="W95" s="96"/>
      <c r="X95" s="96"/>
      <c r="Y95" s="96"/>
      <c r="Z95" s="96"/>
      <c r="AA95" s="96"/>
      <c r="AB95" s="104">
        <f t="shared" ref="AB95:AG95" si="110">D95/$C$9</f>
        <v>0.11583333333333333</v>
      </c>
      <c r="AC95" s="96">
        <f t="shared" si="110"/>
        <v>9.7222222222222224E-3</v>
      </c>
      <c r="AD95" s="96">
        <f t="shared" si="110"/>
        <v>0</v>
      </c>
      <c r="AE95" s="96">
        <f t="shared" si="110"/>
        <v>0</v>
      </c>
      <c r="AF95" s="96">
        <f t="shared" si="110"/>
        <v>3.8888888888888883E-3</v>
      </c>
      <c r="AG95" s="96">
        <f t="shared" si="110"/>
        <v>1.8055555555555554E-2</v>
      </c>
      <c r="AH95" s="96"/>
      <c r="AI95" s="96"/>
      <c r="AJ95" s="96"/>
      <c r="AK95" s="96"/>
      <c r="AL95" s="96"/>
    </row>
    <row r="96" spans="1:38" x14ac:dyDescent="0.35">
      <c r="A96" s="107" t="str">
        <f t="shared" si="105"/>
        <v>A</v>
      </c>
      <c r="B96" s="418" t="s">
        <v>763</v>
      </c>
      <c r="C96" s="110">
        <v>24</v>
      </c>
      <c r="D96" s="107">
        <v>39.466666666666661</v>
      </c>
      <c r="E96" s="107">
        <v>6.9333333333333336</v>
      </c>
      <c r="F96" s="107">
        <v>0</v>
      </c>
      <c r="G96" s="107">
        <v>0</v>
      </c>
      <c r="H96" s="107">
        <v>2.1999999999999997</v>
      </c>
      <c r="I96" s="107">
        <v>11.066666666666668</v>
      </c>
      <c r="J96" s="109">
        <v>4.1710702458958637E-2</v>
      </c>
      <c r="K96" s="110">
        <v>1.0220125786163523E-2</v>
      </c>
      <c r="L96" s="110">
        <v>0</v>
      </c>
      <c r="M96" s="110">
        <v>0</v>
      </c>
      <c r="N96" s="110">
        <v>3.4066274388355527E-3</v>
      </c>
      <c r="O96" s="110">
        <v>1.3221823974512149E-2</v>
      </c>
      <c r="P96" s="152">
        <f t="shared" si="87"/>
        <v>95.828929754104138</v>
      </c>
      <c r="Q96" s="107">
        <f t="shared" si="88"/>
        <v>98.977987421383645</v>
      </c>
      <c r="R96" s="107">
        <f t="shared" si="89"/>
        <v>100</v>
      </c>
      <c r="S96" s="107">
        <f t="shared" si="90"/>
        <v>100</v>
      </c>
      <c r="T96" s="107">
        <f t="shared" si="91"/>
        <v>99.659337256116444</v>
      </c>
      <c r="U96" s="107">
        <f t="shared" si="92"/>
        <v>98.677817602548785</v>
      </c>
      <c r="V96" s="152"/>
      <c r="W96" s="107"/>
      <c r="X96" s="107"/>
      <c r="Y96" s="107"/>
      <c r="Z96" s="107"/>
      <c r="AA96" s="107"/>
      <c r="AB96" s="152">
        <f t="shared" ref="AB96:AG96" si="111">D96/$C$10</f>
        <v>2.7407407407407405E-2</v>
      </c>
      <c r="AC96" s="107">
        <f t="shared" si="111"/>
        <v>4.8148148148148152E-3</v>
      </c>
      <c r="AD96" s="107">
        <f t="shared" si="111"/>
        <v>0</v>
      </c>
      <c r="AE96" s="107">
        <f t="shared" si="111"/>
        <v>0</v>
      </c>
      <c r="AF96" s="107">
        <f t="shared" si="111"/>
        <v>1.5277777777777776E-3</v>
      </c>
      <c r="AG96" s="107">
        <f t="shared" si="111"/>
        <v>7.6851851851851864E-3</v>
      </c>
      <c r="AH96" s="96"/>
      <c r="AI96" s="96"/>
      <c r="AJ96" s="96"/>
      <c r="AK96" s="96"/>
      <c r="AL96" s="96"/>
    </row>
    <row r="97" spans="1:39" x14ac:dyDescent="0.35">
      <c r="A97" s="166" t="s">
        <v>49</v>
      </c>
      <c r="B97" s="166" t="s">
        <v>764</v>
      </c>
      <c r="C97" s="166">
        <v>0</v>
      </c>
      <c r="D97" s="166">
        <v>1059.7</v>
      </c>
      <c r="E97" s="166">
        <v>831.8</v>
      </c>
      <c r="F97" s="166">
        <v>1049.9000000000001</v>
      </c>
      <c r="G97" s="166">
        <v>906</v>
      </c>
      <c r="H97" s="166">
        <v>990.8</v>
      </c>
      <c r="I97" s="166">
        <v>1219.9000000000001</v>
      </c>
      <c r="J97" s="173">
        <v>1</v>
      </c>
      <c r="K97" s="140">
        <v>1</v>
      </c>
      <c r="L97" s="140">
        <v>1</v>
      </c>
      <c r="M97" s="140">
        <v>1</v>
      </c>
      <c r="N97" s="140">
        <v>1</v>
      </c>
      <c r="O97" s="140">
        <v>1</v>
      </c>
      <c r="P97" s="167">
        <f t="shared" si="87"/>
        <v>0</v>
      </c>
      <c r="Q97" s="166">
        <f t="shared" si="88"/>
        <v>0</v>
      </c>
      <c r="R97" s="166">
        <f t="shared" si="89"/>
        <v>0</v>
      </c>
      <c r="S97" s="166">
        <f t="shared" si="90"/>
        <v>0</v>
      </c>
      <c r="T97" s="166">
        <f t="shared" si="91"/>
        <v>0</v>
      </c>
      <c r="U97" s="166">
        <f t="shared" si="92"/>
        <v>0</v>
      </c>
      <c r="V97" s="167"/>
      <c r="W97" s="166"/>
      <c r="X97" s="166"/>
      <c r="Y97" s="166"/>
      <c r="Z97" s="166"/>
      <c r="AA97" s="166"/>
      <c r="AB97" s="167" t="e">
        <f t="shared" ref="AB97:AG97" si="112">D97/$C$4</f>
        <v>#DIV/0!</v>
      </c>
      <c r="AC97" s="166" t="e">
        <f t="shared" si="112"/>
        <v>#DIV/0!</v>
      </c>
      <c r="AD97" s="166" t="e">
        <f t="shared" si="112"/>
        <v>#DIV/0!</v>
      </c>
      <c r="AE97" s="166" t="e">
        <f t="shared" si="112"/>
        <v>#DIV/0!</v>
      </c>
      <c r="AF97" s="166" t="e">
        <f t="shared" si="112"/>
        <v>#DIV/0!</v>
      </c>
      <c r="AG97" s="166" t="e">
        <f t="shared" si="112"/>
        <v>#DIV/0!</v>
      </c>
      <c r="AH97" s="96"/>
      <c r="AI97" s="96"/>
      <c r="AJ97" s="96"/>
      <c r="AK97" s="96"/>
      <c r="AL97" s="96"/>
      <c r="AM97" s="96"/>
    </row>
    <row r="98" spans="1:39" x14ac:dyDescent="0.35">
      <c r="A98" s="166" t="s">
        <v>49</v>
      </c>
      <c r="B98" s="166" t="s">
        <v>764</v>
      </c>
      <c r="C98" s="166">
        <v>0.25</v>
      </c>
      <c r="D98" s="166">
        <v>609</v>
      </c>
      <c r="E98" s="166">
        <v>171</v>
      </c>
      <c r="F98" s="166">
        <v>79.666666666666671</v>
      </c>
      <c r="G98" s="166">
        <v>42.666666666666664</v>
      </c>
      <c r="H98" s="166">
        <v>42.6</v>
      </c>
      <c r="I98" s="166">
        <v>46.733333333333327</v>
      </c>
      <c r="J98" s="173">
        <v>0.57469095026894401</v>
      </c>
      <c r="K98" s="140">
        <v>0.20557826400577062</v>
      </c>
      <c r="L98" s="140">
        <v>7.5880242562783751E-2</v>
      </c>
      <c r="M98" s="140">
        <v>4.7093451066961001E-2</v>
      </c>
      <c r="N98" s="140">
        <v>4.2995559144125964E-2</v>
      </c>
      <c r="O98" s="140">
        <v>3.8309151023307911E-2</v>
      </c>
      <c r="P98" s="167">
        <f t="shared" si="87"/>
        <v>42.530904973105599</v>
      </c>
      <c r="Q98" s="166">
        <f t="shared" si="88"/>
        <v>79.442173599422944</v>
      </c>
      <c r="R98" s="166">
        <f t="shared" si="89"/>
        <v>92.411975743721626</v>
      </c>
      <c r="S98" s="166">
        <f t="shared" si="90"/>
        <v>95.290654893303909</v>
      </c>
      <c r="T98" s="166">
        <f t="shared" si="91"/>
        <v>95.700444085587407</v>
      </c>
      <c r="U98" s="166">
        <f t="shared" si="92"/>
        <v>96.169084897669208</v>
      </c>
      <c r="V98" s="167"/>
      <c r="W98" s="166"/>
      <c r="X98" s="166"/>
      <c r="Y98" s="166"/>
      <c r="Z98" s="166"/>
      <c r="AA98" s="166"/>
      <c r="AB98" s="167">
        <f t="shared" ref="AB98:AG98" si="113">D98/$C$5</f>
        <v>40.6</v>
      </c>
      <c r="AC98" s="166">
        <f t="shared" si="113"/>
        <v>11.4</v>
      </c>
      <c r="AD98" s="166">
        <f t="shared" si="113"/>
        <v>5.3111111111111118</v>
      </c>
      <c r="AE98" s="166">
        <f t="shared" si="113"/>
        <v>2.8444444444444441</v>
      </c>
      <c r="AF98" s="166">
        <f t="shared" si="113"/>
        <v>2.8400000000000003</v>
      </c>
      <c r="AG98" s="166">
        <f t="shared" si="113"/>
        <v>3.115555555555555</v>
      </c>
      <c r="AH98" s="96"/>
      <c r="AI98" s="96"/>
      <c r="AJ98" s="96"/>
      <c r="AK98" s="96"/>
      <c r="AL98" s="96"/>
      <c r="AM98" s="96"/>
    </row>
    <row r="99" spans="1:39" x14ac:dyDescent="0.35">
      <c r="A99" s="166" t="s">
        <v>49</v>
      </c>
      <c r="B99" s="166" t="s">
        <v>764</v>
      </c>
      <c r="C99" s="166">
        <v>0.5</v>
      </c>
      <c r="D99" s="166">
        <v>527.13333333333333</v>
      </c>
      <c r="E99" s="166">
        <v>120.53333333333335</v>
      </c>
      <c r="F99" s="166">
        <v>51.4</v>
      </c>
      <c r="G99" s="166">
        <v>26</v>
      </c>
      <c r="H99" s="166">
        <v>24.933333333333337</v>
      </c>
      <c r="I99" s="166">
        <v>27.333333333333332</v>
      </c>
      <c r="J99" s="173">
        <v>0.49743638136579532</v>
      </c>
      <c r="K99" s="140">
        <v>0.14490662819588043</v>
      </c>
      <c r="L99" s="140">
        <v>4.8957043527955039E-2</v>
      </c>
      <c r="M99" s="140">
        <v>2.8697571743929361E-2</v>
      </c>
      <c r="N99" s="140">
        <v>2.5164849952900019E-2</v>
      </c>
      <c r="O99" s="140">
        <v>2.2406208159138723E-2</v>
      </c>
      <c r="P99" s="167">
        <f t="shared" si="87"/>
        <v>50.256361863420466</v>
      </c>
      <c r="Q99" s="166">
        <f t="shared" si="88"/>
        <v>85.509337180411961</v>
      </c>
      <c r="R99" s="166">
        <f t="shared" si="89"/>
        <v>95.104295647204495</v>
      </c>
      <c r="S99" s="166">
        <f t="shared" si="90"/>
        <v>97.130242825607056</v>
      </c>
      <c r="T99" s="166">
        <f t="shared" si="91"/>
        <v>97.48351500471</v>
      </c>
      <c r="U99" s="166">
        <f t="shared" si="92"/>
        <v>97.759379184086129</v>
      </c>
      <c r="V99" s="167"/>
      <c r="W99" s="166"/>
      <c r="X99" s="166"/>
      <c r="Y99" s="166"/>
      <c r="Z99" s="166"/>
      <c r="AA99" s="166"/>
      <c r="AB99" s="167">
        <f t="shared" ref="AB99:AG99" si="114">D99/$C$6</f>
        <v>17.571111111111112</v>
      </c>
      <c r="AC99" s="166">
        <f t="shared" si="114"/>
        <v>4.0177777777777779</v>
      </c>
      <c r="AD99" s="166">
        <f t="shared" si="114"/>
        <v>1.7133333333333334</v>
      </c>
      <c r="AE99" s="166">
        <f t="shared" si="114"/>
        <v>0.8666666666666667</v>
      </c>
      <c r="AF99" s="166">
        <f t="shared" si="114"/>
        <v>0.83111111111111124</v>
      </c>
      <c r="AG99" s="166">
        <f t="shared" si="114"/>
        <v>0.91111111111111109</v>
      </c>
      <c r="AH99" s="96"/>
      <c r="AI99" s="96"/>
      <c r="AJ99" s="96"/>
      <c r="AK99" s="96"/>
      <c r="AL99" s="96"/>
      <c r="AM99" s="96"/>
    </row>
    <row r="100" spans="1:39" x14ac:dyDescent="0.35">
      <c r="A100" s="166" t="s">
        <v>49</v>
      </c>
      <c r="B100" s="166" t="s">
        <v>764</v>
      </c>
      <c r="C100" s="166">
        <v>1</v>
      </c>
      <c r="D100" s="166">
        <v>522.26666666666677</v>
      </c>
      <c r="E100" s="166">
        <v>69.666666666666671</v>
      </c>
      <c r="F100" s="166">
        <v>15.733333333333334</v>
      </c>
      <c r="G100" s="166">
        <v>4.8666666666666663</v>
      </c>
      <c r="H100" s="166">
        <v>12</v>
      </c>
      <c r="I100" s="166">
        <v>17.066666666666666</v>
      </c>
      <c r="J100" s="173">
        <v>0.49284388663458217</v>
      </c>
      <c r="K100" s="140">
        <v>8.3754107557906562E-2</v>
      </c>
      <c r="L100" s="140">
        <v>1.4985554179763152E-2</v>
      </c>
      <c r="M100" s="140">
        <v>5.3715967623252387E-3</v>
      </c>
      <c r="N100" s="140">
        <v>1.2111425111021397E-2</v>
      </c>
      <c r="O100" s="140">
        <v>1.3990217777413447E-2</v>
      </c>
      <c r="P100" s="167">
        <f t="shared" si="87"/>
        <v>50.715611336541791</v>
      </c>
      <c r="Q100" s="166">
        <f t="shared" si="88"/>
        <v>91.624589244209346</v>
      </c>
      <c r="R100" s="166">
        <f t="shared" si="89"/>
        <v>98.501444582023694</v>
      </c>
      <c r="S100" s="166">
        <f t="shared" si="90"/>
        <v>99.46284032376748</v>
      </c>
      <c r="T100" s="166">
        <f t="shared" si="91"/>
        <v>98.788857488897861</v>
      </c>
      <c r="U100" s="166">
        <f t="shared" si="92"/>
        <v>98.600978222258647</v>
      </c>
      <c r="V100" s="167"/>
      <c r="W100" s="166"/>
      <c r="X100" s="166"/>
      <c r="Y100" s="166"/>
      <c r="Z100" s="166"/>
      <c r="AA100" s="166"/>
      <c r="AB100" s="167">
        <f t="shared" ref="AB100:AG100" si="115">D100/$C$7</f>
        <v>8.7044444444444462</v>
      </c>
      <c r="AC100" s="166">
        <f t="shared" si="115"/>
        <v>1.1611111111111112</v>
      </c>
      <c r="AD100" s="166">
        <f t="shared" si="115"/>
        <v>0.26222222222222225</v>
      </c>
      <c r="AE100" s="166">
        <f t="shared" si="115"/>
        <v>8.1111111111111106E-2</v>
      </c>
      <c r="AF100" s="166">
        <f t="shared" si="115"/>
        <v>0.2</v>
      </c>
      <c r="AG100" s="166">
        <f t="shared" si="115"/>
        <v>0.28444444444444444</v>
      </c>
      <c r="AH100" s="96"/>
      <c r="AI100" s="96"/>
      <c r="AJ100" s="96"/>
      <c r="AK100" s="96"/>
      <c r="AL100" s="96"/>
      <c r="AM100" s="96"/>
    </row>
    <row r="101" spans="1:39" x14ac:dyDescent="0.35">
      <c r="A101" s="166" t="s">
        <v>49</v>
      </c>
      <c r="B101" s="166" t="s">
        <v>764</v>
      </c>
      <c r="C101" s="166">
        <v>4</v>
      </c>
      <c r="D101" s="166">
        <v>238</v>
      </c>
      <c r="E101" s="166">
        <v>33.133333333333333</v>
      </c>
      <c r="F101" s="166">
        <v>9.8666666666666671</v>
      </c>
      <c r="G101" s="166">
        <v>4.5333333333333332</v>
      </c>
      <c r="H101" s="166">
        <v>7.4666666666666677</v>
      </c>
      <c r="I101" s="166">
        <v>10.666666666666666</v>
      </c>
      <c r="J101" s="173">
        <v>0.22459186562234593</v>
      </c>
      <c r="K101" s="140">
        <v>3.9833293259597662E-2</v>
      </c>
      <c r="L101" s="140">
        <v>9.3977204178175688E-3</v>
      </c>
      <c r="M101" s="140">
        <v>5.0036791758646063E-3</v>
      </c>
      <c r="N101" s="140">
        <v>7.5359978468577593E-3</v>
      </c>
      <c r="O101" s="140">
        <v>8.7438861108834042E-3</v>
      </c>
      <c r="P101" s="167">
        <f t="shared" si="87"/>
        <v>77.540813437765408</v>
      </c>
      <c r="Q101" s="166">
        <f t="shared" si="88"/>
        <v>96.016670674040242</v>
      </c>
      <c r="R101" s="166">
        <f t="shared" si="89"/>
        <v>99.060227958218235</v>
      </c>
      <c r="S101" s="166">
        <f t="shared" si="90"/>
        <v>99.499632082413541</v>
      </c>
      <c r="T101" s="166">
        <f t="shared" si="91"/>
        <v>99.246400215314225</v>
      </c>
      <c r="U101" s="166">
        <f t="shared" si="92"/>
        <v>99.125611388911665</v>
      </c>
      <c r="V101" s="167"/>
      <c r="W101" s="166"/>
      <c r="X101" s="166"/>
      <c r="Y101" s="166"/>
      <c r="Z101" s="166"/>
      <c r="AA101" s="166"/>
      <c r="AB101" s="167">
        <f t="shared" ref="AB101:AG101" si="116">D101/$C$8</f>
        <v>0.9916666666666667</v>
      </c>
      <c r="AC101" s="166">
        <f t="shared" si="116"/>
        <v>0.13805555555555554</v>
      </c>
      <c r="AD101" s="166">
        <f t="shared" si="116"/>
        <v>4.1111111111111112E-2</v>
      </c>
      <c r="AE101" s="166">
        <f t="shared" si="116"/>
        <v>1.8888888888888889E-2</v>
      </c>
      <c r="AF101" s="166">
        <f t="shared" si="116"/>
        <v>3.1111111111111114E-2</v>
      </c>
      <c r="AG101" s="166">
        <f t="shared" si="116"/>
        <v>4.4444444444444439E-2</v>
      </c>
      <c r="AH101" s="96"/>
      <c r="AI101" s="96"/>
      <c r="AJ101" s="96"/>
      <c r="AK101" s="96"/>
      <c r="AL101" s="96"/>
      <c r="AM101" s="96"/>
    </row>
    <row r="102" spans="1:39" x14ac:dyDescent="0.35">
      <c r="A102" s="166" t="s">
        <v>49</v>
      </c>
      <c r="B102" s="166" t="s">
        <v>764</v>
      </c>
      <c r="C102" s="166">
        <v>8</v>
      </c>
      <c r="D102" s="166">
        <v>287.5333333333333</v>
      </c>
      <c r="E102" s="166">
        <v>23.133333333333336</v>
      </c>
      <c r="F102" s="166">
        <v>0.33333333333333331</v>
      </c>
      <c r="G102" s="166">
        <v>0</v>
      </c>
      <c r="H102" s="166">
        <v>2.6666666666666665</v>
      </c>
      <c r="I102" s="166">
        <v>8.7333333333333343</v>
      </c>
      <c r="J102" s="173">
        <v>0.27133465446195459</v>
      </c>
      <c r="K102" s="140">
        <v>2.7811172557505814E-2</v>
      </c>
      <c r="L102" s="140">
        <v>3.1749055465599894E-4</v>
      </c>
      <c r="M102" s="140">
        <v>0</v>
      </c>
      <c r="N102" s="140">
        <v>2.6914278024491992E-3</v>
      </c>
      <c r="O102" s="140">
        <v>7.1590567532857884E-3</v>
      </c>
      <c r="P102" s="167">
        <f t="shared" si="87"/>
        <v>72.866534553804541</v>
      </c>
      <c r="Q102" s="166">
        <f t="shared" si="88"/>
        <v>97.218882744249413</v>
      </c>
      <c r="R102" s="166">
        <f t="shared" si="89"/>
        <v>99.968250944534404</v>
      </c>
      <c r="S102" s="166">
        <f t="shared" si="90"/>
        <v>100</v>
      </c>
      <c r="T102" s="166">
        <f t="shared" si="91"/>
        <v>99.73085721975508</v>
      </c>
      <c r="U102" s="166">
        <f t="shared" si="92"/>
        <v>99.284094324671429</v>
      </c>
      <c r="V102" s="167"/>
      <c r="W102" s="166"/>
      <c r="X102" s="166"/>
      <c r="Y102" s="166"/>
      <c r="Z102" s="166"/>
      <c r="AA102" s="166"/>
      <c r="AB102" s="167">
        <f t="shared" ref="AB102:AG102" si="117">D102/$C$9</f>
        <v>0.59902777777777771</v>
      </c>
      <c r="AC102" s="166">
        <f t="shared" si="117"/>
        <v>4.8194444444444449E-2</v>
      </c>
      <c r="AD102" s="166">
        <f t="shared" si="117"/>
        <v>6.9444444444444436E-4</v>
      </c>
      <c r="AE102" s="166">
        <f t="shared" si="117"/>
        <v>0</v>
      </c>
      <c r="AF102" s="166">
        <f t="shared" si="117"/>
        <v>5.5555555555555549E-3</v>
      </c>
      <c r="AG102" s="166">
        <f t="shared" si="117"/>
        <v>1.8194444444444447E-2</v>
      </c>
      <c r="AH102" s="96"/>
      <c r="AI102" s="96"/>
      <c r="AJ102" s="96"/>
      <c r="AK102" s="96"/>
      <c r="AL102" s="96"/>
      <c r="AM102" s="96"/>
    </row>
    <row r="103" spans="1:39" x14ac:dyDescent="0.35">
      <c r="A103" s="168" t="s">
        <v>49</v>
      </c>
      <c r="B103" s="168" t="s">
        <v>764</v>
      </c>
      <c r="C103" s="168">
        <v>24</v>
      </c>
      <c r="D103" s="168">
        <v>335.2</v>
      </c>
      <c r="E103" s="168">
        <v>26.866666666666664</v>
      </c>
      <c r="F103" s="168">
        <v>0</v>
      </c>
      <c r="G103" s="168">
        <v>0</v>
      </c>
      <c r="H103" s="168">
        <v>3.6666666666666665</v>
      </c>
      <c r="I103" s="168">
        <v>7.2</v>
      </c>
      <c r="J103" s="171">
        <v>0.31631593847315276</v>
      </c>
      <c r="K103" s="170">
        <v>3.2299430952953435E-2</v>
      </c>
      <c r="L103" s="170">
        <v>0</v>
      </c>
      <c r="M103" s="170">
        <v>0</v>
      </c>
      <c r="N103" s="170">
        <v>3.700713228367649E-3</v>
      </c>
      <c r="O103" s="170">
        <v>5.9021231248462987E-3</v>
      </c>
      <c r="P103" s="169">
        <f t="shared" si="87"/>
        <v>68.368406152684727</v>
      </c>
      <c r="Q103" s="168">
        <f t="shared" si="88"/>
        <v>96.77005690470466</v>
      </c>
      <c r="R103" s="168">
        <f t="shared" si="89"/>
        <v>100</v>
      </c>
      <c r="S103" s="168">
        <f t="shared" si="90"/>
        <v>100</v>
      </c>
      <c r="T103" s="168">
        <f t="shared" si="91"/>
        <v>99.629928677163235</v>
      </c>
      <c r="U103" s="168">
        <f t="shared" si="92"/>
        <v>99.409787687515376</v>
      </c>
      <c r="V103" s="169"/>
      <c r="W103" s="168"/>
      <c r="X103" s="168"/>
      <c r="Y103" s="168"/>
      <c r="Z103" s="168"/>
      <c r="AA103" s="168"/>
      <c r="AB103" s="169">
        <f t="shared" ref="AB103:AG103" si="118">D103/$C$10</f>
        <v>0.23277777777777778</v>
      </c>
      <c r="AC103" s="168">
        <f t="shared" si="118"/>
        <v>1.8657407407407404E-2</v>
      </c>
      <c r="AD103" s="168">
        <f t="shared" si="118"/>
        <v>0</v>
      </c>
      <c r="AE103" s="168">
        <f t="shared" si="118"/>
        <v>0</v>
      </c>
      <c r="AF103" s="168">
        <f t="shared" si="118"/>
        <v>2.5462962962962961E-3</v>
      </c>
      <c r="AG103" s="168">
        <f t="shared" si="118"/>
        <v>5.0000000000000001E-3</v>
      </c>
      <c r="AH103" s="96"/>
      <c r="AI103" s="96"/>
      <c r="AJ103" s="96"/>
      <c r="AK103" s="96"/>
      <c r="AL103" s="96"/>
      <c r="AM103" s="96"/>
    </row>
    <row r="104" spans="1:39" x14ac:dyDescent="0.35">
      <c r="A104" s="166" t="s">
        <v>56</v>
      </c>
      <c r="B104" s="166" t="s">
        <v>764</v>
      </c>
      <c r="C104" s="166">
        <v>0</v>
      </c>
      <c r="D104" s="166">
        <v>1059.7</v>
      </c>
      <c r="E104" s="166">
        <v>831.8</v>
      </c>
      <c r="F104" s="166">
        <v>1049.9000000000001</v>
      </c>
      <c r="G104" s="166">
        <v>906</v>
      </c>
      <c r="H104" s="166">
        <v>990.8</v>
      </c>
      <c r="I104" s="166">
        <v>1219.9000000000001</v>
      </c>
      <c r="J104" s="173">
        <v>1</v>
      </c>
      <c r="K104" s="140">
        <v>1</v>
      </c>
      <c r="L104" s="140">
        <v>1</v>
      </c>
      <c r="M104" s="140">
        <v>1</v>
      </c>
      <c r="N104" s="140">
        <v>1</v>
      </c>
      <c r="O104" s="140">
        <v>1</v>
      </c>
      <c r="P104" s="167">
        <f t="shared" si="87"/>
        <v>0</v>
      </c>
      <c r="Q104" s="166">
        <f t="shared" si="88"/>
        <v>0</v>
      </c>
      <c r="R104" s="166">
        <f t="shared" si="89"/>
        <v>0</v>
      </c>
      <c r="S104" s="166">
        <f t="shared" si="90"/>
        <v>0</v>
      </c>
      <c r="T104" s="166">
        <f t="shared" si="91"/>
        <v>0</v>
      </c>
      <c r="U104" s="166">
        <f t="shared" si="92"/>
        <v>0</v>
      </c>
      <c r="V104" s="167"/>
      <c r="W104" s="166"/>
      <c r="X104" s="166"/>
      <c r="Y104" s="166"/>
      <c r="Z104" s="166"/>
      <c r="AA104" s="166"/>
      <c r="AB104" s="167" t="e">
        <f t="shared" ref="AB104:AB145" si="119">D104/C104</f>
        <v>#DIV/0!</v>
      </c>
      <c r="AC104" s="166"/>
      <c r="AD104" s="166"/>
      <c r="AE104" s="166"/>
      <c r="AF104" s="166"/>
      <c r="AG104" s="166"/>
      <c r="AH104" s="96"/>
      <c r="AI104" s="96"/>
      <c r="AJ104" s="96"/>
      <c r="AK104" s="96"/>
      <c r="AL104" s="96"/>
      <c r="AM104" s="96"/>
    </row>
    <row r="105" spans="1:39" x14ac:dyDescent="0.35">
      <c r="A105" s="166" t="s">
        <v>56</v>
      </c>
      <c r="B105" s="166" t="s">
        <v>764</v>
      </c>
      <c r="C105" s="166">
        <v>0.25</v>
      </c>
      <c r="D105" s="166">
        <v>993.4</v>
      </c>
      <c r="E105" s="166">
        <v>631</v>
      </c>
      <c r="F105" s="166">
        <v>712</v>
      </c>
      <c r="G105" s="166">
        <v>535.73333333333323</v>
      </c>
      <c r="H105" s="166">
        <v>622.19999999999993</v>
      </c>
      <c r="I105" s="166">
        <v>788.6</v>
      </c>
      <c r="J105" s="173">
        <v>0.93743512314806066</v>
      </c>
      <c r="K105" s="140">
        <v>0.75859581630199568</v>
      </c>
      <c r="L105" s="140">
        <v>0.67815982474521375</v>
      </c>
      <c r="M105" s="140">
        <v>0.59131714495952892</v>
      </c>
      <c r="N105" s="140">
        <v>0.62797739200645941</v>
      </c>
      <c r="O105" s="140">
        <v>0.64644643003524871</v>
      </c>
      <c r="P105" s="167">
        <f t="shared" si="87"/>
        <v>6.2564876851939344</v>
      </c>
      <c r="Q105" s="166">
        <f t="shared" si="88"/>
        <v>24.140418369800432</v>
      </c>
      <c r="R105" s="166">
        <f t="shared" si="89"/>
        <v>32.184017525478623</v>
      </c>
      <c r="S105" s="166">
        <f t="shared" si="90"/>
        <v>40.868285504047108</v>
      </c>
      <c r="T105" s="166">
        <f t="shared" si="91"/>
        <v>37.202260799354057</v>
      </c>
      <c r="U105" s="166">
        <f t="shared" si="92"/>
        <v>35.35535699647513</v>
      </c>
      <c r="V105" s="167"/>
      <c r="W105" s="166"/>
      <c r="X105" s="166"/>
      <c r="Y105" s="166"/>
      <c r="Z105" s="166"/>
      <c r="AA105" s="166"/>
      <c r="AB105" s="167">
        <f t="shared" si="119"/>
        <v>3973.6</v>
      </c>
      <c r="AC105" s="166"/>
      <c r="AD105" s="166"/>
      <c r="AE105" s="166"/>
      <c r="AF105" s="166"/>
      <c r="AG105" s="166"/>
      <c r="AH105" s="96"/>
      <c r="AI105" s="96"/>
      <c r="AJ105" s="96"/>
      <c r="AK105" s="96"/>
      <c r="AL105" s="96"/>
      <c r="AM105" s="96"/>
    </row>
    <row r="106" spans="1:39" x14ac:dyDescent="0.35">
      <c r="A106" s="166" t="s">
        <v>56</v>
      </c>
      <c r="B106" s="166" t="s">
        <v>764</v>
      </c>
      <c r="C106" s="166">
        <v>0.5</v>
      </c>
      <c r="D106" s="166">
        <v>864.5333333333333</v>
      </c>
      <c r="E106" s="166">
        <v>529.93333333333328</v>
      </c>
      <c r="F106" s="166">
        <v>587.13333333333333</v>
      </c>
      <c r="G106" s="166">
        <v>442.86666666666662</v>
      </c>
      <c r="H106" s="166">
        <v>434.93333333333339</v>
      </c>
      <c r="I106" s="166">
        <v>550.13333333333333</v>
      </c>
      <c r="J106" s="173">
        <v>0.81582837910100336</v>
      </c>
      <c r="K106" s="140">
        <v>0.63709224973952072</v>
      </c>
      <c r="L106" s="140">
        <v>0.55922786297107652</v>
      </c>
      <c r="M106" s="140">
        <v>0.48881530537159673</v>
      </c>
      <c r="N106" s="140">
        <v>0.43897187457946446</v>
      </c>
      <c r="O106" s="140">
        <v>0.45096592616881159</v>
      </c>
      <c r="P106" s="167">
        <f t="shared" si="87"/>
        <v>18.417162089899662</v>
      </c>
      <c r="Q106" s="166">
        <f t="shared" si="88"/>
        <v>36.290775026047925</v>
      </c>
      <c r="R106" s="166">
        <f t="shared" si="89"/>
        <v>44.077213702892351</v>
      </c>
      <c r="S106" s="166">
        <f t="shared" si="90"/>
        <v>51.118469462840331</v>
      </c>
      <c r="T106" s="166">
        <f t="shared" si="91"/>
        <v>56.102812542053556</v>
      </c>
      <c r="U106" s="166">
        <f t="shared" si="92"/>
        <v>54.903407383118839</v>
      </c>
      <c r="V106" s="167"/>
      <c r="W106" s="166"/>
      <c r="X106" s="166"/>
      <c r="Y106" s="166"/>
      <c r="Z106" s="166"/>
      <c r="AA106" s="166"/>
      <c r="AB106" s="167">
        <f t="shared" si="119"/>
        <v>1729.0666666666666</v>
      </c>
      <c r="AC106" s="166"/>
      <c r="AD106" s="166"/>
      <c r="AE106" s="166"/>
      <c r="AF106" s="166"/>
      <c r="AG106" s="166"/>
      <c r="AH106" s="96"/>
      <c r="AI106" s="96"/>
      <c r="AJ106" s="96"/>
      <c r="AK106" s="96"/>
      <c r="AL106" s="96"/>
      <c r="AM106" s="96"/>
    </row>
    <row r="107" spans="1:39" x14ac:dyDescent="0.35">
      <c r="A107" s="166" t="s">
        <v>56</v>
      </c>
      <c r="B107" s="166" t="s">
        <v>764</v>
      </c>
      <c r="C107" s="166">
        <v>1</v>
      </c>
      <c r="D107" s="166">
        <v>708.4</v>
      </c>
      <c r="E107" s="166">
        <v>231.86666666666667</v>
      </c>
      <c r="F107" s="166">
        <v>218.4666666666667</v>
      </c>
      <c r="G107" s="166">
        <v>134.86666666666667</v>
      </c>
      <c r="H107" s="166">
        <v>130.4</v>
      </c>
      <c r="I107" s="166">
        <v>156.26666666666668</v>
      </c>
      <c r="J107" s="173">
        <v>0.6684910823818061</v>
      </c>
      <c r="K107" s="140">
        <v>0.27875290534583635</v>
      </c>
      <c r="L107" s="140">
        <v>0.20808330952154175</v>
      </c>
      <c r="M107" s="140">
        <v>0.14885945548197205</v>
      </c>
      <c r="N107" s="140">
        <v>0.13161081953976586</v>
      </c>
      <c r="O107" s="140">
        <v>0.1280979315244419</v>
      </c>
      <c r="P107" s="167">
        <f t="shared" si="87"/>
        <v>33.150891761819388</v>
      </c>
      <c r="Q107" s="166">
        <f t="shared" si="88"/>
        <v>72.124709465416359</v>
      </c>
      <c r="R107" s="166">
        <f t="shared" si="89"/>
        <v>79.191669047845821</v>
      </c>
      <c r="S107" s="166">
        <f t="shared" si="90"/>
        <v>85.114054451802801</v>
      </c>
      <c r="T107" s="166">
        <f t="shared" si="91"/>
        <v>86.838918046023423</v>
      </c>
      <c r="U107" s="166">
        <f t="shared" si="92"/>
        <v>87.1902068475558</v>
      </c>
      <c r="V107" s="167"/>
      <c r="W107" s="166"/>
      <c r="X107" s="166"/>
      <c r="Y107" s="166"/>
      <c r="Z107" s="166"/>
      <c r="AA107" s="166"/>
      <c r="AB107" s="167">
        <f t="shared" si="119"/>
        <v>708.4</v>
      </c>
      <c r="AC107" s="166"/>
      <c r="AD107" s="166"/>
      <c r="AE107" s="166"/>
      <c r="AF107" s="166"/>
      <c r="AG107" s="166"/>
      <c r="AH107" s="96"/>
      <c r="AI107" s="96"/>
      <c r="AJ107" s="96"/>
      <c r="AK107" s="96"/>
      <c r="AL107" s="96"/>
      <c r="AM107" s="96"/>
    </row>
    <row r="108" spans="1:39" x14ac:dyDescent="0.35">
      <c r="A108" s="166" t="s">
        <v>56</v>
      </c>
      <c r="B108" s="166" t="s">
        <v>764</v>
      </c>
      <c r="C108" s="166">
        <v>4</v>
      </c>
      <c r="D108" s="166">
        <v>313.5333333333333</v>
      </c>
      <c r="E108" s="166">
        <v>53.066666666666663</v>
      </c>
      <c r="F108" s="166">
        <v>22.599999999999998</v>
      </c>
      <c r="G108" s="166">
        <v>0</v>
      </c>
      <c r="H108" s="166">
        <v>11.933333333333332</v>
      </c>
      <c r="I108" s="166">
        <v>19.600000000000001</v>
      </c>
      <c r="J108" s="173">
        <v>0.29586990028624449</v>
      </c>
      <c r="K108" s="140">
        <v>6.379738719243408E-2</v>
      </c>
      <c r="L108" s="140">
        <v>2.1525859605676729E-2</v>
      </c>
      <c r="M108" s="140">
        <v>0</v>
      </c>
      <c r="N108" s="140">
        <v>1.2044139415960166E-2</v>
      </c>
      <c r="O108" s="140">
        <v>1.6066890728748257E-2</v>
      </c>
      <c r="P108" s="167">
        <f t="shared" si="87"/>
        <v>70.413009971375544</v>
      </c>
      <c r="Q108" s="166">
        <f t="shared" si="88"/>
        <v>93.620261280756594</v>
      </c>
      <c r="R108" s="166">
        <f t="shared" si="89"/>
        <v>97.847414039432323</v>
      </c>
      <c r="S108" s="166">
        <f t="shared" si="90"/>
        <v>100</v>
      </c>
      <c r="T108" s="166">
        <f t="shared" si="91"/>
        <v>98.795586058403984</v>
      </c>
      <c r="U108" s="166">
        <f t="shared" si="92"/>
        <v>98.393310927125171</v>
      </c>
      <c r="V108" s="167"/>
      <c r="W108" s="166"/>
      <c r="X108" s="166"/>
      <c r="Y108" s="166"/>
      <c r="Z108" s="166"/>
      <c r="AA108" s="166"/>
      <c r="AB108" s="167">
        <f t="shared" si="119"/>
        <v>78.383333333333326</v>
      </c>
      <c r="AC108" s="166"/>
      <c r="AD108" s="166"/>
      <c r="AE108" s="166"/>
      <c r="AF108" s="166"/>
      <c r="AG108" s="166"/>
      <c r="AH108" s="96"/>
      <c r="AI108" s="96"/>
      <c r="AJ108" s="96"/>
      <c r="AK108" s="96"/>
      <c r="AL108" s="96"/>
      <c r="AM108" s="96"/>
    </row>
    <row r="109" spans="1:39" x14ac:dyDescent="0.35">
      <c r="A109" s="166" t="s">
        <v>56</v>
      </c>
      <c r="B109" s="166" t="s">
        <v>764</v>
      </c>
      <c r="C109" s="166">
        <v>8</v>
      </c>
      <c r="D109" s="166">
        <v>203.53333333333333</v>
      </c>
      <c r="E109" s="166">
        <v>33.533333333333331</v>
      </c>
      <c r="F109" s="166">
        <v>10.333333333333334</v>
      </c>
      <c r="G109" s="166">
        <v>0</v>
      </c>
      <c r="H109" s="166">
        <v>4.666666666666667</v>
      </c>
      <c r="I109" s="166">
        <v>10.933333333333332</v>
      </c>
      <c r="J109" s="173">
        <v>0.19206693718347959</v>
      </c>
      <c r="K109" s="140">
        <v>4.0314178087681334E-2</v>
      </c>
      <c r="L109" s="140">
        <v>9.8422071943359678E-3</v>
      </c>
      <c r="M109" s="140">
        <v>0</v>
      </c>
      <c r="N109" s="140">
        <v>4.7099986542860992E-3</v>
      </c>
      <c r="O109" s="140">
        <v>8.9624832636554883E-3</v>
      </c>
      <c r="P109" s="167">
        <f t="shared" si="87"/>
        <v>80.79330628165205</v>
      </c>
      <c r="Q109" s="166">
        <f t="shared" si="88"/>
        <v>95.96858219123186</v>
      </c>
      <c r="R109" s="166">
        <f t="shared" si="89"/>
        <v>99.015779280566406</v>
      </c>
      <c r="S109" s="166">
        <f t="shared" si="90"/>
        <v>100</v>
      </c>
      <c r="T109" s="166">
        <f t="shared" si="91"/>
        <v>99.52900013457139</v>
      </c>
      <c r="U109" s="166">
        <f t="shared" si="92"/>
        <v>99.103751673634449</v>
      </c>
      <c r="V109" s="167"/>
      <c r="W109" s="166"/>
      <c r="X109" s="166"/>
      <c r="Y109" s="166"/>
      <c r="Z109" s="166"/>
      <c r="AA109" s="166"/>
      <c r="AB109" s="167">
        <f t="shared" si="119"/>
        <v>25.441666666666666</v>
      </c>
      <c r="AC109" s="166"/>
      <c r="AD109" s="166"/>
      <c r="AE109" s="166"/>
      <c r="AF109" s="166"/>
      <c r="AG109" s="166"/>
      <c r="AH109" s="96"/>
      <c r="AI109" s="96"/>
      <c r="AJ109" s="96"/>
      <c r="AK109" s="96"/>
      <c r="AL109" s="96"/>
      <c r="AM109" s="96"/>
    </row>
    <row r="110" spans="1:39" x14ac:dyDescent="0.35">
      <c r="A110" s="168" t="s">
        <v>56</v>
      </c>
      <c r="B110" s="168" t="s">
        <v>764</v>
      </c>
      <c r="C110" s="168">
        <v>24</v>
      </c>
      <c r="D110" s="168">
        <v>164.00000000000003</v>
      </c>
      <c r="E110" s="168">
        <v>26.733333333333334</v>
      </c>
      <c r="F110" s="168">
        <v>4.0666666666666664</v>
      </c>
      <c r="G110" s="168">
        <v>0</v>
      </c>
      <c r="H110" s="168">
        <v>3.8000000000000003</v>
      </c>
      <c r="I110" s="168">
        <v>8.7333333333333343</v>
      </c>
      <c r="J110" s="171">
        <v>0.15476078135321319</v>
      </c>
      <c r="K110" s="170">
        <v>3.2139136010258876E-2</v>
      </c>
      <c r="L110" s="170">
        <v>3.873384766803187E-3</v>
      </c>
      <c r="M110" s="170">
        <v>0</v>
      </c>
      <c r="N110" s="170">
        <v>3.8352846184901094E-3</v>
      </c>
      <c r="O110" s="170">
        <v>7.1590567532857884E-3</v>
      </c>
      <c r="P110" s="169">
        <f t="shared" si="87"/>
        <v>84.52392186467867</v>
      </c>
      <c r="Q110" s="168">
        <f t="shared" si="88"/>
        <v>96.78608639897412</v>
      </c>
      <c r="R110" s="168">
        <f t="shared" si="89"/>
        <v>99.612661523319673</v>
      </c>
      <c r="S110" s="168">
        <f t="shared" si="90"/>
        <v>100</v>
      </c>
      <c r="T110" s="168">
        <f t="shared" si="91"/>
        <v>99.616471538150989</v>
      </c>
      <c r="U110" s="168">
        <f t="shared" si="92"/>
        <v>99.284094324671429</v>
      </c>
      <c r="V110" s="169"/>
      <c r="W110" s="168"/>
      <c r="X110" s="168"/>
      <c r="Y110" s="168"/>
      <c r="Z110" s="168"/>
      <c r="AA110" s="168"/>
      <c r="AB110" s="169">
        <f t="shared" si="119"/>
        <v>6.8333333333333348</v>
      </c>
      <c r="AC110" s="168"/>
      <c r="AD110" s="168"/>
      <c r="AE110" s="168"/>
      <c r="AF110" s="168"/>
      <c r="AG110" s="168"/>
      <c r="AH110" s="96"/>
      <c r="AI110" s="96"/>
      <c r="AJ110" s="96"/>
      <c r="AK110" s="96"/>
      <c r="AL110" s="96"/>
      <c r="AM110" s="96"/>
    </row>
    <row r="111" spans="1:39" x14ac:dyDescent="0.35">
      <c r="A111" s="166" t="s">
        <v>681</v>
      </c>
      <c r="B111" s="166" t="s">
        <v>764</v>
      </c>
      <c r="C111" s="140">
        <v>0</v>
      </c>
      <c r="D111" s="166">
        <v>1248.2</v>
      </c>
      <c r="E111" s="166">
        <v>742.5</v>
      </c>
      <c r="F111" s="166">
        <v>871.1</v>
      </c>
      <c r="G111" s="166">
        <v>645.1</v>
      </c>
      <c r="H111" s="166">
        <v>935.7</v>
      </c>
      <c r="I111" s="166">
        <v>1271.5</v>
      </c>
      <c r="J111" s="167">
        <v>1</v>
      </c>
      <c r="K111" s="166">
        <v>1</v>
      </c>
      <c r="L111" s="166">
        <v>1</v>
      </c>
      <c r="M111" s="166">
        <v>1</v>
      </c>
      <c r="N111" s="166">
        <v>1</v>
      </c>
      <c r="O111" s="166">
        <v>1</v>
      </c>
      <c r="P111" s="167">
        <f t="shared" si="87"/>
        <v>0</v>
      </c>
      <c r="Q111" s="166">
        <f t="shared" si="88"/>
        <v>0</v>
      </c>
      <c r="R111" s="166">
        <f t="shared" si="89"/>
        <v>0</v>
      </c>
      <c r="S111" s="166">
        <f t="shared" si="90"/>
        <v>0</v>
      </c>
      <c r="T111" s="166">
        <f t="shared" si="91"/>
        <v>0</v>
      </c>
      <c r="U111" s="166">
        <f t="shared" si="92"/>
        <v>0</v>
      </c>
      <c r="V111" s="167"/>
      <c r="W111" s="166"/>
      <c r="X111" s="166"/>
      <c r="Y111" s="166"/>
      <c r="Z111" s="166"/>
      <c r="AA111" s="166"/>
      <c r="AB111" s="167" t="e">
        <f t="shared" si="119"/>
        <v>#DIV/0!</v>
      </c>
      <c r="AC111" s="166"/>
      <c r="AD111" s="166"/>
      <c r="AE111" s="166"/>
      <c r="AF111" s="166"/>
      <c r="AG111" s="166"/>
      <c r="AH111" s="96"/>
      <c r="AI111" s="96"/>
      <c r="AJ111" s="96"/>
      <c r="AK111" s="96"/>
      <c r="AL111" s="96"/>
      <c r="AM111" s="96"/>
    </row>
    <row r="112" spans="1:39" x14ac:dyDescent="0.35">
      <c r="A112" s="166" t="s">
        <v>681</v>
      </c>
      <c r="B112" s="166" t="s">
        <v>764</v>
      </c>
      <c r="C112" s="140">
        <v>0.25</v>
      </c>
      <c r="D112" s="166" t="s">
        <v>130</v>
      </c>
      <c r="E112" s="166" t="s">
        <v>130</v>
      </c>
      <c r="F112" s="166" t="s">
        <v>130</v>
      </c>
      <c r="G112" s="166" t="s">
        <v>130</v>
      </c>
      <c r="H112" s="166" t="s">
        <v>130</v>
      </c>
      <c r="I112" s="166" t="s">
        <v>130</v>
      </c>
      <c r="J112" s="167" t="s">
        <v>130</v>
      </c>
      <c r="K112" s="166" t="s">
        <v>130</v>
      </c>
      <c r="L112" s="166" t="s">
        <v>130</v>
      </c>
      <c r="M112" s="166" t="s">
        <v>130</v>
      </c>
      <c r="N112" s="166" t="s">
        <v>130</v>
      </c>
      <c r="O112" s="166" t="s">
        <v>130</v>
      </c>
      <c r="P112" s="167" t="e">
        <f t="shared" ref="P112:P143" si="120">(1-J112)*100</f>
        <v>#VALUE!</v>
      </c>
      <c r="Q112" s="166" t="e">
        <f t="shared" ref="Q112:Q143" si="121">(1-K112)*100</f>
        <v>#VALUE!</v>
      </c>
      <c r="R112" s="166" t="e">
        <f t="shared" ref="R112:R143" si="122">(1-L112)*100</f>
        <v>#VALUE!</v>
      </c>
      <c r="S112" s="166" t="e">
        <f t="shared" ref="S112:S143" si="123">(1-M112)*100</f>
        <v>#VALUE!</v>
      </c>
      <c r="T112" s="166" t="e">
        <f t="shared" ref="T112:T143" si="124">(1-N112)*100</f>
        <v>#VALUE!</v>
      </c>
      <c r="U112" s="166" t="e">
        <f t="shared" ref="U112:U143" si="125">(1-O112)*100</f>
        <v>#VALUE!</v>
      </c>
      <c r="V112" s="167"/>
      <c r="W112" s="166"/>
      <c r="X112" s="166"/>
      <c r="Y112" s="166"/>
      <c r="Z112" s="166"/>
      <c r="AA112" s="166"/>
      <c r="AB112" s="167" t="e">
        <f t="shared" si="119"/>
        <v>#VALUE!</v>
      </c>
      <c r="AC112" s="166"/>
      <c r="AD112" s="166"/>
      <c r="AE112" s="166"/>
      <c r="AF112" s="166"/>
      <c r="AG112" s="166"/>
      <c r="AH112" s="96"/>
      <c r="AI112" s="96"/>
      <c r="AJ112" s="96"/>
      <c r="AK112" s="96"/>
      <c r="AL112" s="96"/>
      <c r="AM112" s="96"/>
    </row>
    <row r="113" spans="1:39" x14ac:dyDescent="0.35">
      <c r="A113" s="166" t="s">
        <v>681</v>
      </c>
      <c r="B113" s="166" t="s">
        <v>764</v>
      </c>
      <c r="C113" s="140">
        <v>0.5</v>
      </c>
      <c r="D113" s="166">
        <v>748.13333333333333</v>
      </c>
      <c r="E113" s="166">
        <v>347.2</v>
      </c>
      <c r="F113" s="166">
        <v>466.8</v>
      </c>
      <c r="G113" s="166">
        <v>369.93333333333334</v>
      </c>
      <c r="H113" s="166">
        <v>412.2</v>
      </c>
      <c r="I113" s="166">
        <v>511.73333333333335</v>
      </c>
      <c r="J113" s="167">
        <v>0.59936975911979917</v>
      </c>
      <c r="K113" s="166">
        <v>0.46760942760942759</v>
      </c>
      <c r="L113" s="166">
        <v>0.53587418206864879</v>
      </c>
      <c r="M113" s="166">
        <v>0.57345114452539658</v>
      </c>
      <c r="N113" s="166">
        <v>0.44052580955434428</v>
      </c>
      <c r="O113" s="166">
        <v>0.40246428103290077</v>
      </c>
      <c r="P113" s="167">
        <f t="shared" si="120"/>
        <v>40.063024088020086</v>
      </c>
      <c r="Q113" s="166">
        <f t="shared" si="121"/>
        <v>53.239057239057239</v>
      </c>
      <c r="R113" s="166">
        <f t="shared" si="122"/>
        <v>46.412581793135118</v>
      </c>
      <c r="S113" s="166">
        <f t="shared" si="123"/>
        <v>42.654885547460339</v>
      </c>
      <c r="T113" s="166">
        <f t="shared" si="124"/>
        <v>55.947419044565571</v>
      </c>
      <c r="U113" s="166">
        <f t="shared" si="125"/>
        <v>59.753571896709921</v>
      </c>
      <c r="V113" s="167"/>
      <c r="W113" s="166"/>
      <c r="X113" s="166"/>
      <c r="Y113" s="166"/>
      <c r="Z113" s="166"/>
      <c r="AA113" s="166"/>
      <c r="AB113" s="167">
        <f t="shared" si="119"/>
        <v>1496.2666666666667</v>
      </c>
      <c r="AC113" s="166"/>
      <c r="AD113" s="166"/>
      <c r="AE113" s="166"/>
      <c r="AF113" s="166"/>
      <c r="AG113" s="166"/>
      <c r="AH113" s="96"/>
      <c r="AI113" s="96"/>
      <c r="AJ113" s="96"/>
      <c r="AK113" s="96"/>
      <c r="AL113" s="96"/>
      <c r="AM113" s="96"/>
    </row>
    <row r="114" spans="1:39" x14ac:dyDescent="0.35">
      <c r="A114" s="166" t="s">
        <v>681</v>
      </c>
      <c r="B114" s="166" t="s">
        <v>764</v>
      </c>
      <c r="C114" s="140">
        <v>1</v>
      </c>
      <c r="D114" s="166">
        <v>539.4</v>
      </c>
      <c r="E114" s="166">
        <v>318.60000000000002</v>
      </c>
      <c r="F114" s="166">
        <v>226.7</v>
      </c>
      <c r="G114" s="166">
        <v>195.6</v>
      </c>
      <c r="H114" s="166">
        <v>178.60000000000002</v>
      </c>
      <c r="I114" s="166">
        <v>223.20000000000002</v>
      </c>
      <c r="J114" s="167">
        <v>0.43214228489024192</v>
      </c>
      <c r="K114" s="166">
        <v>0.42909090909090913</v>
      </c>
      <c r="L114" s="166">
        <v>0.26024566639880609</v>
      </c>
      <c r="M114" s="166">
        <v>0.30320880483645946</v>
      </c>
      <c r="N114" s="166">
        <v>0.19087314310142142</v>
      </c>
      <c r="O114" s="166">
        <v>0.17554069996067637</v>
      </c>
      <c r="P114" s="167">
        <f t="shared" si="120"/>
        <v>56.785771510975813</v>
      </c>
      <c r="Q114" s="166">
        <f t="shared" si="121"/>
        <v>57.090909090909079</v>
      </c>
      <c r="R114" s="166">
        <f t="shared" si="122"/>
        <v>73.975433360119396</v>
      </c>
      <c r="S114" s="166">
        <f t="shared" si="123"/>
        <v>69.679119516354064</v>
      </c>
      <c r="T114" s="166">
        <f t="shared" si="124"/>
        <v>80.912685689857852</v>
      </c>
      <c r="U114" s="166">
        <f t="shared" si="125"/>
        <v>82.445930003932361</v>
      </c>
      <c r="V114" s="167"/>
      <c r="W114" s="166"/>
      <c r="X114" s="166"/>
      <c r="Y114" s="166"/>
      <c r="Z114" s="166"/>
      <c r="AA114" s="166"/>
      <c r="AB114" s="167">
        <f t="shared" si="119"/>
        <v>539.4</v>
      </c>
      <c r="AC114" s="166"/>
      <c r="AD114" s="166"/>
      <c r="AE114" s="166"/>
      <c r="AF114" s="166"/>
      <c r="AG114" s="166"/>
      <c r="AH114" s="96"/>
      <c r="AI114" s="96"/>
      <c r="AJ114" s="96"/>
      <c r="AK114" s="96"/>
      <c r="AL114" s="96"/>
      <c r="AM114" s="96"/>
    </row>
    <row r="115" spans="1:39" x14ac:dyDescent="0.35">
      <c r="A115" s="166" t="s">
        <v>681</v>
      </c>
      <c r="B115" s="166" t="s">
        <v>764</v>
      </c>
      <c r="C115" s="140">
        <v>4</v>
      </c>
      <c r="D115" s="166">
        <v>262.7</v>
      </c>
      <c r="E115" s="166">
        <v>25.4</v>
      </c>
      <c r="F115" s="166">
        <v>31.6</v>
      </c>
      <c r="G115" s="166">
        <v>24.3</v>
      </c>
      <c r="H115" s="166">
        <v>12.9</v>
      </c>
      <c r="I115" s="166">
        <v>12.9</v>
      </c>
      <c r="J115" s="167">
        <v>0.21046306681621532</v>
      </c>
      <c r="K115" s="166">
        <v>3.4208754208754209E-2</v>
      </c>
      <c r="L115" s="166">
        <v>3.62759729078177E-2</v>
      </c>
      <c r="M115" s="166">
        <v>3.7668578514958924E-2</v>
      </c>
      <c r="N115" s="166">
        <v>1.3786470022443091E-2</v>
      </c>
      <c r="O115" s="166">
        <v>1.0145497443963822E-2</v>
      </c>
      <c r="P115" s="167">
        <f t="shared" si="120"/>
        <v>78.95369331837847</v>
      </c>
      <c r="Q115" s="166">
        <f t="shared" si="121"/>
        <v>96.579124579124581</v>
      </c>
      <c r="R115" s="166">
        <f t="shared" si="122"/>
        <v>96.372402709218235</v>
      </c>
      <c r="S115" s="166">
        <f t="shared" si="123"/>
        <v>96.233142148504101</v>
      </c>
      <c r="T115" s="166">
        <f t="shared" si="124"/>
        <v>98.621352997755693</v>
      </c>
      <c r="U115" s="166">
        <f t="shared" si="125"/>
        <v>98.98545025560361</v>
      </c>
      <c r="V115" s="167"/>
      <c r="W115" s="166"/>
      <c r="X115" s="166"/>
      <c r="Y115" s="166"/>
      <c r="Z115" s="166"/>
      <c r="AA115" s="166"/>
      <c r="AB115" s="167">
        <f t="shared" si="119"/>
        <v>65.674999999999997</v>
      </c>
      <c r="AC115" s="166"/>
      <c r="AD115" s="166"/>
      <c r="AE115" s="166"/>
      <c r="AF115" s="166"/>
      <c r="AG115" s="166"/>
      <c r="AH115" s="96"/>
      <c r="AI115" s="96"/>
      <c r="AJ115" s="96"/>
      <c r="AK115" s="96"/>
      <c r="AL115" s="96"/>
      <c r="AM115" s="96"/>
    </row>
    <row r="116" spans="1:39" x14ac:dyDescent="0.35">
      <c r="A116" s="166" t="s">
        <v>681</v>
      </c>
      <c r="B116" s="166" t="s">
        <v>764</v>
      </c>
      <c r="C116" s="140">
        <v>8</v>
      </c>
      <c r="D116" s="166">
        <v>380.2</v>
      </c>
      <c r="E116" s="166">
        <v>15.933333333333332</v>
      </c>
      <c r="F116" s="166">
        <v>8.7999999999999989</v>
      </c>
      <c r="G116" s="166">
        <v>1.9333333333333333</v>
      </c>
      <c r="H116" s="166">
        <v>0.53333333333333333</v>
      </c>
      <c r="I116" s="166">
        <v>0.53333333333333333</v>
      </c>
      <c r="J116" s="167">
        <v>0.30459862201570259</v>
      </c>
      <c r="K116" s="166">
        <v>2.1459034792368124E-2</v>
      </c>
      <c r="L116" s="166">
        <v>1.010216967053151E-2</v>
      </c>
      <c r="M116" s="166">
        <v>2.996951377047486E-3</v>
      </c>
      <c r="N116" s="166">
        <v>5.6998325674183312E-4</v>
      </c>
      <c r="O116" s="166">
        <v>4.1945209070651463E-4</v>
      </c>
      <c r="P116" s="167">
        <f t="shared" si="120"/>
        <v>69.54013779842974</v>
      </c>
      <c r="Q116" s="166">
        <f t="shared" si="121"/>
        <v>97.854096520763193</v>
      </c>
      <c r="R116" s="166">
        <f t="shared" si="122"/>
        <v>98.98978303294686</v>
      </c>
      <c r="S116" s="166">
        <f t="shared" si="123"/>
        <v>99.700304862295255</v>
      </c>
      <c r="T116" s="166">
        <f t="shared" si="124"/>
        <v>99.943001674325814</v>
      </c>
      <c r="U116" s="166">
        <f t="shared" si="125"/>
        <v>99.958054790929353</v>
      </c>
      <c r="V116" s="167"/>
      <c r="W116" s="166"/>
      <c r="X116" s="166"/>
      <c r="Y116" s="166"/>
      <c r="Z116" s="166"/>
      <c r="AA116" s="166"/>
      <c r="AB116" s="167">
        <f t="shared" si="119"/>
        <v>47.524999999999999</v>
      </c>
      <c r="AC116" s="166"/>
      <c r="AD116" s="166"/>
      <c r="AE116" s="166"/>
      <c r="AF116" s="166"/>
      <c r="AG116" s="166"/>
      <c r="AH116" s="96"/>
      <c r="AI116" s="96"/>
      <c r="AJ116" s="96"/>
      <c r="AK116" s="96"/>
      <c r="AL116" s="96"/>
      <c r="AM116" s="96"/>
    </row>
    <row r="117" spans="1:39" x14ac:dyDescent="0.35">
      <c r="A117" s="168" t="s">
        <v>681</v>
      </c>
      <c r="B117" s="168" t="s">
        <v>764</v>
      </c>
      <c r="C117" s="170">
        <v>24</v>
      </c>
      <c r="D117" s="168">
        <v>75.666666666666671</v>
      </c>
      <c r="E117" s="168">
        <v>6.8</v>
      </c>
      <c r="F117" s="168">
        <v>3.8666666666666667</v>
      </c>
      <c r="G117" s="168">
        <v>0</v>
      </c>
      <c r="H117" s="168">
        <v>0</v>
      </c>
      <c r="I117" s="168">
        <v>0</v>
      </c>
      <c r="J117" s="169">
        <v>6.0620627036265556E-2</v>
      </c>
      <c r="K117" s="168">
        <v>9.1582491582491588E-3</v>
      </c>
      <c r="L117" s="168">
        <v>4.4388321279608157E-3</v>
      </c>
      <c r="M117" s="168">
        <v>0</v>
      </c>
      <c r="N117" s="168">
        <v>0</v>
      </c>
      <c r="O117" s="168">
        <v>0</v>
      </c>
      <c r="P117" s="169">
        <f t="shared" si="120"/>
        <v>93.937937296373448</v>
      </c>
      <c r="Q117" s="168">
        <f t="shared" si="121"/>
        <v>99.084175084175087</v>
      </c>
      <c r="R117" s="168">
        <f t="shared" si="122"/>
        <v>99.556116787203919</v>
      </c>
      <c r="S117" s="168">
        <f t="shared" si="123"/>
        <v>100</v>
      </c>
      <c r="T117" s="168">
        <f t="shared" si="124"/>
        <v>100</v>
      </c>
      <c r="U117" s="168">
        <f t="shared" si="125"/>
        <v>100</v>
      </c>
      <c r="V117" s="169"/>
      <c r="W117" s="168"/>
      <c r="X117" s="168"/>
      <c r="Y117" s="168"/>
      <c r="Z117" s="168"/>
      <c r="AA117" s="168"/>
      <c r="AB117" s="169">
        <f t="shared" si="119"/>
        <v>3.1527777777777781</v>
      </c>
      <c r="AC117" s="168"/>
      <c r="AD117" s="168"/>
      <c r="AE117" s="168"/>
      <c r="AF117" s="168"/>
      <c r="AG117" s="168"/>
      <c r="AH117" s="96"/>
      <c r="AI117" s="96"/>
      <c r="AJ117" s="96"/>
      <c r="AK117" s="96"/>
      <c r="AL117" s="96"/>
      <c r="AM117" s="96"/>
    </row>
    <row r="118" spans="1:39" x14ac:dyDescent="0.35">
      <c r="A118" s="166" t="s">
        <v>58</v>
      </c>
      <c r="B118" s="166" t="s">
        <v>764</v>
      </c>
      <c r="C118" s="166">
        <v>0</v>
      </c>
      <c r="D118" s="166">
        <v>1059.7</v>
      </c>
      <c r="E118" s="166">
        <v>831.8</v>
      </c>
      <c r="F118" s="166">
        <v>1049.9000000000001</v>
      </c>
      <c r="G118" s="166">
        <v>906</v>
      </c>
      <c r="H118" s="166">
        <v>990.8</v>
      </c>
      <c r="I118" s="166">
        <v>1219.9000000000001</v>
      </c>
      <c r="J118" s="173">
        <v>1</v>
      </c>
      <c r="K118" s="140">
        <v>1</v>
      </c>
      <c r="L118" s="140">
        <v>1</v>
      </c>
      <c r="M118" s="140">
        <v>1</v>
      </c>
      <c r="N118" s="140">
        <v>1</v>
      </c>
      <c r="O118" s="140">
        <v>1</v>
      </c>
      <c r="P118" s="167">
        <f t="shared" si="120"/>
        <v>0</v>
      </c>
      <c r="Q118" s="166">
        <f t="shared" si="121"/>
        <v>0</v>
      </c>
      <c r="R118" s="166">
        <f t="shared" si="122"/>
        <v>0</v>
      </c>
      <c r="S118" s="166">
        <f t="shared" si="123"/>
        <v>0</v>
      </c>
      <c r="T118" s="166">
        <f t="shared" si="124"/>
        <v>0</v>
      </c>
      <c r="U118" s="166">
        <f t="shared" si="125"/>
        <v>0</v>
      </c>
      <c r="V118" s="167"/>
      <c r="W118" s="166"/>
      <c r="X118" s="166"/>
      <c r="Y118" s="166"/>
      <c r="Z118" s="166"/>
      <c r="AA118" s="166"/>
      <c r="AB118" s="167" t="e">
        <f t="shared" si="119"/>
        <v>#DIV/0!</v>
      </c>
      <c r="AC118" s="166"/>
      <c r="AD118" s="166"/>
      <c r="AE118" s="166"/>
      <c r="AF118" s="166"/>
      <c r="AG118" s="166"/>
      <c r="AH118" s="96"/>
      <c r="AI118" s="96"/>
      <c r="AJ118" s="96"/>
      <c r="AK118" s="96"/>
      <c r="AL118" s="96"/>
    </row>
    <row r="119" spans="1:39" x14ac:dyDescent="0.35">
      <c r="A119" s="166" t="s">
        <v>58</v>
      </c>
      <c r="B119" s="166" t="s">
        <v>764</v>
      </c>
      <c r="C119" s="166">
        <v>0.25</v>
      </c>
      <c r="D119" s="166">
        <v>1097.5333333333335</v>
      </c>
      <c r="E119" s="166">
        <v>878.80000000000007</v>
      </c>
      <c r="F119" s="166">
        <v>1035</v>
      </c>
      <c r="G119" s="166">
        <v>824.4</v>
      </c>
      <c r="H119" s="166">
        <v>967</v>
      </c>
      <c r="I119" s="166">
        <v>1193.6000000000001</v>
      </c>
      <c r="J119" s="173">
        <v>1.0357019282186783</v>
      </c>
      <c r="K119" s="140">
        <v>1.0565039672998318</v>
      </c>
      <c r="L119" s="140">
        <v>0.98580817220687678</v>
      </c>
      <c r="M119" s="140">
        <v>0.90993377483443705</v>
      </c>
      <c r="N119" s="140">
        <v>0.97597900686314099</v>
      </c>
      <c r="O119" s="140">
        <v>0.97844085580785312</v>
      </c>
      <c r="P119" s="167">
        <f t="shared" si="120"/>
        <v>-3.5701928218678347</v>
      </c>
      <c r="Q119" s="166">
        <f t="shared" si="121"/>
        <v>-5.6503967299831759</v>
      </c>
      <c r="R119" s="166">
        <f t="shared" si="122"/>
        <v>1.4191827793123224</v>
      </c>
      <c r="S119" s="166">
        <f t="shared" si="123"/>
        <v>9.0066225165562948</v>
      </c>
      <c r="T119" s="166">
        <f t="shared" si="124"/>
        <v>2.4020993136859015</v>
      </c>
      <c r="U119" s="166">
        <f t="shared" si="125"/>
        <v>2.1559144192146884</v>
      </c>
      <c r="V119" s="167"/>
      <c r="W119" s="166"/>
      <c r="X119" s="166"/>
      <c r="Y119" s="166"/>
      <c r="Z119" s="166"/>
      <c r="AA119" s="166"/>
      <c r="AB119" s="167">
        <f t="shared" si="119"/>
        <v>4390.1333333333341</v>
      </c>
      <c r="AC119" s="166"/>
      <c r="AD119" s="166"/>
      <c r="AE119" s="166"/>
      <c r="AF119" s="166"/>
      <c r="AG119" s="166"/>
      <c r="AH119" s="96"/>
      <c r="AI119" s="96"/>
      <c r="AJ119" s="96"/>
      <c r="AK119" s="96"/>
      <c r="AL119" s="96"/>
    </row>
    <row r="120" spans="1:39" x14ac:dyDescent="0.35">
      <c r="A120" s="166" t="s">
        <v>58</v>
      </c>
      <c r="B120" s="166" t="s">
        <v>764</v>
      </c>
      <c r="C120" s="166">
        <v>0.5</v>
      </c>
      <c r="D120" s="166">
        <v>1171.7333333333333</v>
      </c>
      <c r="E120" s="166">
        <v>840.4666666666667</v>
      </c>
      <c r="F120" s="166">
        <v>993.73333333333323</v>
      </c>
      <c r="G120" s="166">
        <v>735.26666666666677</v>
      </c>
      <c r="H120" s="166">
        <v>779.80000000000007</v>
      </c>
      <c r="I120" s="166">
        <v>962.66666666666663</v>
      </c>
      <c r="J120" s="173">
        <v>1.1057217451479979</v>
      </c>
      <c r="K120" s="140">
        <v>1.0104191712751465</v>
      </c>
      <c r="L120" s="140">
        <v>0.94650284154046405</v>
      </c>
      <c r="M120" s="140">
        <v>0.81155261221486397</v>
      </c>
      <c r="N120" s="140">
        <v>0.78704077513120718</v>
      </c>
      <c r="O120" s="140">
        <v>0.78913572150722733</v>
      </c>
      <c r="P120" s="167">
        <f t="shared" si="120"/>
        <v>-10.572174514799793</v>
      </c>
      <c r="Q120" s="166">
        <f t="shared" si="121"/>
        <v>-1.0419171275146466</v>
      </c>
      <c r="R120" s="166">
        <f t="shared" si="122"/>
        <v>5.349715845953595</v>
      </c>
      <c r="S120" s="166">
        <f t="shared" si="123"/>
        <v>18.844738778513602</v>
      </c>
      <c r="T120" s="166">
        <f t="shared" si="124"/>
        <v>21.295922486879281</v>
      </c>
      <c r="U120" s="166">
        <f t="shared" si="125"/>
        <v>21.086427849277268</v>
      </c>
      <c r="V120" s="167"/>
      <c r="W120" s="166"/>
      <c r="X120" s="166"/>
      <c r="Y120" s="166"/>
      <c r="Z120" s="166"/>
      <c r="AA120" s="166"/>
      <c r="AB120" s="167">
        <f t="shared" si="119"/>
        <v>2343.4666666666667</v>
      </c>
      <c r="AC120" s="166"/>
      <c r="AD120" s="166"/>
      <c r="AE120" s="166"/>
      <c r="AF120" s="166"/>
      <c r="AG120" s="166"/>
      <c r="AH120" s="96"/>
      <c r="AI120" s="96"/>
      <c r="AJ120" s="96"/>
      <c r="AK120" s="96"/>
      <c r="AL120" s="96"/>
    </row>
    <row r="121" spans="1:39" x14ac:dyDescent="0.35">
      <c r="A121" s="166" t="s">
        <v>58</v>
      </c>
      <c r="B121" s="166" t="s">
        <v>764</v>
      </c>
      <c r="C121" s="166">
        <v>1</v>
      </c>
      <c r="D121" s="166">
        <v>1341.3999999999999</v>
      </c>
      <c r="E121" s="166">
        <v>842.79999999999984</v>
      </c>
      <c r="F121" s="166">
        <v>949.26666666666677</v>
      </c>
      <c r="G121" s="166">
        <v>747.26666666666677</v>
      </c>
      <c r="H121" s="166">
        <v>788.79999999999984</v>
      </c>
      <c r="I121" s="166">
        <v>982.66666666666663</v>
      </c>
      <c r="J121" s="173">
        <v>1.2658299518731715</v>
      </c>
      <c r="K121" s="140">
        <v>1.013224332772301</v>
      </c>
      <c r="L121" s="140">
        <v>0.90414960154935398</v>
      </c>
      <c r="M121" s="140">
        <v>0.82479764532744682</v>
      </c>
      <c r="N121" s="140">
        <v>0.79612434396447307</v>
      </c>
      <c r="O121" s="140">
        <v>0.8055305079651337</v>
      </c>
      <c r="P121" s="167">
        <f t="shared" si="120"/>
        <v>-26.582995187317149</v>
      </c>
      <c r="Q121" s="166">
        <f t="shared" si="121"/>
        <v>-1.3224332772300951</v>
      </c>
      <c r="R121" s="166">
        <f t="shared" si="122"/>
        <v>9.5850398450646033</v>
      </c>
      <c r="S121" s="166">
        <f t="shared" si="123"/>
        <v>17.520235467255318</v>
      </c>
      <c r="T121" s="166">
        <f t="shared" si="124"/>
        <v>20.387565603552694</v>
      </c>
      <c r="U121" s="166">
        <f t="shared" si="125"/>
        <v>19.446949203486628</v>
      </c>
      <c r="V121" s="167"/>
      <c r="W121" s="166"/>
      <c r="X121" s="166"/>
      <c r="Y121" s="166"/>
      <c r="Z121" s="166"/>
      <c r="AA121" s="166"/>
      <c r="AB121" s="167">
        <f t="shared" si="119"/>
        <v>1341.3999999999999</v>
      </c>
      <c r="AC121" s="166"/>
      <c r="AD121" s="166"/>
      <c r="AE121" s="166"/>
      <c r="AF121" s="166"/>
      <c r="AG121" s="166"/>
      <c r="AH121" s="96"/>
      <c r="AI121" s="96"/>
      <c r="AJ121" s="96"/>
      <c r="AK121" s="96"/>
      <c r="AL121" s="96"/>
    </row>
    <row r="122" spans="1:39" x14ac:dyDescent="0.35">
      <c r="A122" s="166" t="s">
        <v>58</v>
      </c>
      <c r="B122" s="166" t="s">
        <v>764</v>
      </c>
      <c r="C122" s="166">
        <v>4</v>
      </c>
      <c r="D122" s="166">
        <v>754.66666666666663</v>
      </c>
      <c r="E122" s="166">
        <v>399.4666666666667</v>
      </c>
      <c r="F122" s="166">
        <v>531.6</v>
      </c>
      <c r="G122" s="166">
        <v>413.8</v>
      </c>
      <c r="H122" s="166">
        <v>402.86666666666662</v>
      </c>
      <c r="I122" s="166">
        <v>502</v>
      </c>
      <c r="J122" s="173">
        <v>0.71215123777169631</v>
      </c>
      <c r="K122" s="140">
        <v>0.48024364831289579</v>
      </c>
      <c r="L122" s="140">
        <v>0.50633393656538717</v>
      </c>
      <c r="M122" s="140">
        <v>0.45673289183222959</v>
      </c>
      <c r="N122" s="140">
        <v>0.40660745525501274</v>
      </c>
      <c r="O122" s="140">
        <v>0.41150914009345024</v>
      </c>
      <c r="P122" s="167">
        <f t="shared" si="120"/>
        <v>28.78487622283037</v>
      </c>
      <c r="Q122" s="166">
        <f t="shared" si="121"/>
        <v>51.975635168710419</v>
      </c>
      <c r="R122" s="166">
        <f t="shared" si="122"/>
        <v>49.366606343461285</v>
      </c>
      <c r="S122" s="166">
        <f t="shared" si="123"/>
        <v>54.326710816777044</v>
      </c>
      <c r="T122" s="166">
        <f t="shared" si="124"/>
        <v>59.339254474498723</v>
      </c>
      <c r="U122" s="166">
        <f t="shared" si="125"/>
        <v>58.84908599065497</v>
      </c>
      <c r="V122" s="167"/>
      <c r="W122" s="166"/>
      <c r="X122" s="166"/>
      <c r="Y122" s="166"/>
      <c r="Z122" s="166"/>
      <c r="AA122" s="166"/>
      <c r="AB122" s="167">
        <f t="shared" si="119"/>
        <v>188.66666666666666</v>
      </c>
      <c r="AC122" s="166"/>
      <c r="AD122" s="166"/>
      <c r="AE122" s="166"/>
      <c r="AF122" s="166"/>
      <c r="AG122" s="166"/>
      <c r="AH122" s="96"/>
      <c r="AI122" s="96"/>
      <c r="AJ122" s="96"/>
      <c r="AK122" s="96"/>
      <c r="AL122" s="96"/>
    </row>
    <row r="123" spans="1:39" x14ac:dyDescent="0.35">
      <c r="A123" s="166" t="s">
        <v>58</v>
      </c>
      <c r="B123" s="166" t="s">
        <v>764</v>
      </c>
      <c r="C123" s="166">
        <v>8</v>
      </c>
      <c r="D123" s="166">
        <v>577.66666666666663</v>
      </c>
      <c r="E123" s="166">
        <v>213.20000000000002</v>
      </c>
      <c r="F123" s="166">
        <v>318.60000000000002</v>
      </c>
      <c r="G123" s="166">
        <v>267.26666666666665</v>
      </c>
      <c r="H123" s="166">
        <v>227.06666666666669</v>
      </c>
      <c r="I123" s="166">
        <v>283.33333333333331</v>
      </c>
      <c r="J123" s="173">
        <v>0.54512283350633817</v>
      </c>
      <c r="K123" s="140">
        <v>0.25631161336859826</v>
      </c>
      <c r="L123" s="140">
        <v>0.3034574721402038</v>
      </c>
      <c r="M123" s="140">
        <v>0.29499632082413535</v>
      </c>
      <c r="N123" s="140">
        <v>0.22917507737854936</v>
      </c>
      <c r="O123" s="140">
        <v>0.23225947482034043</v>
      </c>
      <c r="P123" s="167">
        <f t="shared" si="120"/>
        <v>45.487716649366185</v>
      </c>
      <c r="Q123" s="166">
        <f t="shared" si="121"/>
        <v>74.368838663140167</v>
      </c>
      <c r="R123" s="166">
        <f t="shared" si="122"/>
        <v>69.654252785979622</v>
      </c>
      <c r="S123" s="166">
        <f t="shared" si="123"/>
        <v>70.500367917586473</v>
      </c>
      <c r="T123" s="166">
        <f t="shared" si="124"/>
        <v>77.082492262145067</v>
      </c>
      <c r="U123" s="166">
        <f t="shared" si="125"/>
        <v>76.77405251796597</v>
      </c>
      <c r="V123" s="167"/>
      <c r="W123" s="166"/>
      <c r="X123" s="166"/>
      <c r="Y123" s="166"/>
      <c r="Z123" s="166"/>
      <c r="AA123" s="166"/>
      <c r="AB123" s="167">
        <f t="shared" si="119"/>
        <v>72.208333333333329</v>
      </c>
      <c r="AC123" s="166"/>
      <c r="AD123" s="166"/>
      <c r="AE123" s="166"/>
      <c r="AF123" s="166"/>
      <c r="AG123" s="166"/>
      <c r="AH123" s="96"/>
      <c r="AI123" s="96"/>
      <c r="AJ123" s="96"/>
      <c r="AK123" s="96"/>
      <c r="AL123" s="96"/>
    </row>
    <row r="124" spans="1:39" x14ac:dyDescent="0.35">
      <c r="A124" s="168" t="s">
        <v>58</v>
      </c>
      <c r="B124" s="168" t="s">
        <v>764</v>
      </c>
      <c r="C124" s="168">
        <v>24</v>
      </c>
      <c r="D124" s="168">
        <v>509.5333333333333</v>
      </c>
      <c r="E124" s="168">
        <v>49.79999999999999</v>
      </c>
      <c r="F124" s="168">
        <v>140.13333333333333</v>
      </c>
      <c r="G124" s="168">
        <v>77.133333333333326</v>
      </c>
      <c r="H124" s="168">
        <v>34</v>
      </c>
      <c r="I124" s="168">
        <v>39.666666666666664</v>
      </c>
      <c r="J124" s="171">
        <v>0.48082790726935293</v>
      </c>
      <c r="K124" s="170">
        <v>5.98701610964174E-2</v>
      </c>
      <c r="L124" s="170">
        <v>0.13347302917738196</v>
      </c>
      <c r="M124" s="170">
        <v>8.5136129506990427E-2</v>
      </c>
      <c r="N124" s="170">
        <v>3.431570448122729E-2</v>
      </c>
      <c r="O124" s="170">
        <v>3.2516326474847659E-2</v>
      </c>
      <c r="P124" s="169">
        <f t="shared" si="120"/>
        <v>51.917209273064714</v>
      </c>
      <c r="Q124" s="168">
        <f t="shared" si="121"/>
        <v>94.012983890358257</v>
      </c>
      <c r="R124" s="168">
        <f t="shared" si="122"/>
        <v>86.652697082261795</v>
      </c>
      <c r="S124" s="168">
        <f t="shared" si="123"/>
        <v>91.486387049300959</v>
      </c>
      <c r="T124" s="168">
        <f t="shared" si="124"/>
        <v>96.568429551877273</v>
      </c>
      <c r="U124" s="168">
        <f t="shared" si="125"/>
        <v>96.748367352515231</v>
      </c>
      <c r="V124" s="169"/>
      <c r="W124" s="168"/>
      <c r="X124" s="168"/>
      <c r="Y124" s="168"/>
      <c r="Z124" s="168"/>
      <c r="AA124" s="168"/>
      <c r="AB124" s="169">
        <f t="shared" si="119"/>
        <v>21.230555555555554</v>
      </c>
      <c r="AC124" s="168"/>
      <c r="AD124" s="168"/>
      <c r="AE124" s="168"/>
      <c r="AF124" s="168"/>
      <c r="AG124" s="168"/>
      <c r="AH124" s="96"/>
      <c r="AI124" s="96"/>
      <c r="AJ124" s="96"/>
      <c r="AK124" s="96"/>
      <c r="AL124" s="96"/>
    </row>
    <row r="125" spans="1:39" x14ac:dyDescent="0.35">
      <c r="A125" s="96" t="s">
        <v>49</v>
      </c>
      <c r="B125" s="8" t="s">
        <v>767</v>
      </c>
      <c r="C125" s="98">
        <v>0</v>
      </c>
      <c r="D125" s="96">
        <v>17841.3</v>
      </c>
      <c r="E125" s="96">
        <v>12179.4</v>
      </c>
      <c r="F125" s="96">
        <v>14164.2</v>
      </c>
      <c r="G125" s="96">
        <v>9251.5</v>
      </c>
      <c r="H125" s="96">
        <v>12212.1</v>
      </c>
      <c r="I125" s="96">
        <v>14452.1</v>
      </c>
      <c r="J125" s="97">
        <v>1</v>
      </c>
      <c r="K125" s="98">
        <v>1</v>
      </c>
      <c r="L125" s="98">
        <v>1</v>
      </c>
      <c r="M125" s="98">
        <v>1</v>
      </c>
      <c r="N125" s="98">
        <v>1</v>
      </c>
      <c r="O125" s="98">
        <v>1</v>
      </c>
      <c r="P125" s="104">
        <f t="shared" si="120"/>
        <v>0</v>
      </c>
      <c r="Q125" s="96">
        <f t="shared" si="121"/>
        <v>0</v>
      </c>
      <c r="R125" s="96">
        <f t="shared" si="122"/>
        <v>0</v>
      </c>
      <c r="S125" s="96">
        <f t="shared" si="123"/>
        <v>0</v>
      </c>
      <c r="T125" s="96">
        <f t="shared" si="124"/>
        <v>0</v>
      </c>
      <c r="U125" s="96">
        <f t="shared" si="125"/>
        <v>0</v>
      </c>
      <c r="V125" s="104"/>
      <c r="W125" s="96"/>
      <c r="X125" s="96"/>
      <c r="Y125" s="96"/>
      <c r="Z125" s="96"/>
      <c r="AA125" s="96"/>
      <c r="AB125" s="104" t="e">
        <f t="shared" si="119"/>
        <v>#DIV/0!</v>
      </c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</row>
    <row r="126" spans="1:39" x14ac:dyDescent="0.35">
      <c r="A126" s="96" t="s">
        <v>49</v>
      </c>
      <c r="B126" s="8" t="str">
        <f t="shared" ref="B126:B152" si="126">B125</f>
        <v>RT2</v>
      </c>
      <c r="C126" s="98">
        <v>0.25</v>
      </c>
      <c r="D126" s="96">
        <v>13593.200000000003</v>
      </c>
      <c r="E126" s="96">
        <v>4111.4666666666662</v>
      </c>
      <c r="F126" s="96">
        <v>2633.0666666666671</v>
      </c>
      <c r="G126" s="96">
        <v>1352.2666666666667</v>
      </c>
      <c r="H126" s="96">
        <v>1416.4666666666665</v>
      </c>
      <c r="I126" s="96">
        <v>1730.8666666666668</v>
      </c>
      <c r="J126" s="97">
        <v>0.76189515338007896</v>
      </c>
      <c r="K126" s="98">
        <v>0.33757546896125151</v>
      </c>
      <c r="L126" s="98">
        <v>0.1858958971679775</v>
      </c>
      <c r="M126" s="98">
        <v>0.14616728818750113</v>
      </c>
      <c r="N126" s="98">
        <v>0.11598878707729764</v>
      </c>
      <c r="O126" s="98">
        <v>0.11976575491912364</v>
      </c>
      <c r="P126" s="104">
        <f t="shared" si="120"/>
        <v>23.810484661992103</v>
      </c>
      <c r="Q126" s="96">
        <f t="shared" si="121"/>
        <v>66.242453103874837</v>
      </c>
      <c r="R126" s="96">
        <f t="shared" si="122"/>
        <v>81.410410283202253</v>
      </c>
      <c r="S126" s="96">
        <f t="shared" si="123"/>
        <v>85.383271181249881</v>
      </c>
      <c r="T126" s="96">
        <f t="shared" si="124"/>
        <v>88.401121292270233</v>
      </c>
      <c r="U126" s="96">
        <f t="shared" si="125"/>
        <v>88.023424508087629</v>
      </c>
      <c r="V126" s="104"/>
      <c r="W126" s="96"/>
      <c r="X126" s="96"/>
      <c r="Y126" s="96"/>
      <c r="Z126" s="96"/>
      <c r="AA126" s="96"/>
      <c r="AB126" s="104">
        <f t="shared" si="119"/>
        <v>54372.80000000001</v>
      </c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</row>
    <row r="127" spans="1:39" x14ac:dyDescent="0.35">
      <c r="A127" s="96" t="s">
        <v>49</v>
      </c>
      <c r="B127" s="8" t="str">
        <f t="shared" si="126"/>
        <v>RT2</v>
      </c>
      <c r="C127" s="98">
        <v>0.5</v>
      </c>
      <c r="D127" s="96">
        <v>13199.066666666666</v>
      </c>
      <c r="E127" s="96">
        <v>3411.6666666666665</v>
      </c>
      <c r="F127" s="96">
        <v>1894.5333333333335</v>
      </c>
      <c r="G127" s="96">
        <v>936.66666666666663</v>
      </c>
      <c r="H127" s="96">
        <v>854.86666666666679</v>
      </c>
      <c r="I127" s="96">
        <v>1068.2</v>
      </c>
      <c r="J127" s="97">
        <v>0.73980408751978088</v>
      </c>
      <c r="K127" s="98">
        <v>0.28011779452737134</v>
      </c>
      <c r="L127" s="98">
        <v>0.13375505382113592</v>
      </c>
      <c r="M127" s="98">
        <v>0.10124484317858365</v>
      </c>
      <c r="N127" s="98">
        <v>7.0001610424633501E-2</v>
      </c>
      <c r="O127" s="98">
        <v>7.3913133731430034E-2</v>
      </c>
      <c r="P127" s="104">
        <f t="shared" si="120"/>
        <v>26.019591248021911</v>
      </c>
      <c r="Q127" s="96">
        <f t="shared" si="121"/>
        <v>71.988220547262856</v>
      </c>
      <c r="R127" s="96">
        <f t="shared" si="122"/>
        <v>86.624494617886398</v>
      </c>
      <c r="S127" s="96">
        <f t="shared" si="123"/>
        <v>89.875515682141639</v>
      </c>
      <c r="T127" s="96">
        <f t="shared" si="124"/>
        <v>92.999838957536653</v>
      </c>
      <c r="U127" s="96">
        <f t="shared" si="125"/>
        <v>92.608686626856993</v>
      </c>
      <c r="V127" s="104"/>
      <c r="W127" s="96"/>
      <c r="X127" s="96"/>
      <c r="Y127" s="96"/>
      <c r="Z127" s="96"/>
      <c r="AA127" s="96"/>
      <c r="AB127" s="104">
        <f t="shared" si="119"/>
        <v>26398.133333333331</v>
      </c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</row>
    <row r="128" spans="1:39" x14ac:dyDescent="0.35">
      <c r="A128" s="96" t="s">
        <v>49</v>
      </c>
      <c r="B128" s="8" t="str">
        <f t="shared" si="126"/>
        <v>RT2</v>
      </c>
      <c r="C128" s="98">
        <v>1</v>
      </c>
      <c r="D128" s="96">
        <v>10958.066666666666</v>
      </c>
      <c r="E128" s="96">
        <v>3988.3333333333335</v>
      </c>
      <c r="F128" s="96">
        <v>1206.3333333333333</v>
      </c>
      <c r="G128" s="96">
        <v>521</v>
      </c>
      <c r="H128" s="96">
        <v>622.26666666666677</v>
      </c>
      <c r="I128" s="96">
        <v>763.93333333333339</v>
      </c>
      <c r="J128" s="97">
        <v>0.61419664859997125</v>
      </c>
      <c r="K128" s="98">
        <v>0.32746550185832912</v>
      </c>
      <c r="L128" s="98">
        <v>8.5167770388255834E-2</v>
      </c>
      <c r="M128" s="98">
        <v>5.6315192131005783E-2</v>
      </c>
      <c r="N128" s="98">
        <v>5.0954927216995176E-2</v>
      </c>
      <c r="O128" s="98">
        <v>5.2859676679052413E-2</v>
      </c>
      <c r="P128" s="104">
        <f t="shared" si="120"/>
        <v>38.580335140002873</v>
      </c>
      <c r="Q128" s="96">
        <f t="shared" si="121"/>
        <v>67.253449814167084</v>
      </c>
      <c r="R128" s="96">
        <f t="shared" si="122"/>
        <v>91.48322296117442</v>
      </c>
      <c r="S128" s="96">
        <f t="shared" si="123"/>
        <v>94.368480786899426</v>
      </c>
      <c r="T128" s="96">
        <f t="shared" si="124"/>
        <v>94.904507278300485</v>
      </c>
      <c r="U128" s="96">
        <f t="shared" si="125"/>
        <v>94.71403233209476</v>
      </c>
      <c r="V128" s="104"/>
      <c r="W128" s="96"/>
      <c r="X128" s="96"/>
      <c r="Y128" s="96"/>
      <c r="Z128" s="96"/>
      <c r="AA128" s="96"/>
      <c r="AB128" s="104">
        <f t="shared" si="119"/>
        <v>10958.066666666666</v>
      </c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</row>
    <row r="129" spans="1:38" x14ac:dyDescent="0.35">
      <c r="A129" s="96" t="s">
        <v>49</v>
      </c>
      <c r="B129" s="8" t="str">
        <f t="shared" si="126"/>
        <v>RT2</v>
      </c>
      <c r="C129" s="98">
        <v>4</v>
      </c>
      <c r="D129" s="96">
        <v>10138.466666666667</v>
      </c>
      <c r="E129" s="96">
        <v>1649.9333333333334</v>
      </c>
      <c r="F129" s="96">
        <v>495</v>
      </c>
      <c r="G129" s="96">
        <v>170.46666666666667</v>
      </c>
      <c r="H129" s="96">
        <v>232.26666666666665</v>
      </c>
      <c r="I129" s="96">
        <v>298.8</v>
      </c>
      <c r="J129" s="97">
        <v>0.56825829209007572</v>
      </c>
      <c r="K129" s="98">
        <v>0.13546918020044776</v>
      </c>
      <c r="L129" s="98">
        <v>3.4947261405515309E-2</v>
      </c>
      <c r="M129" s="98">
        <v>1.8425840854636184E-2</v>
      </c>
      <c r="N129" s="98">
        <v>1.9019387874867275E-2</v>
      </c>
      <c r="O129" s="98">
        <v>2.0675195992277941E-2</v>
      </c>
      <c r="P129" s="104">
        <f t="shared" si="120"/>
        <v>43.174170790992427</v>
      </c>
      <c r="Q129" s="96">
        <f t="shared" si="121"/>
        <v>86.453081979955229</v>
      </c>
      <c r="R129" s="96">
        <f t="shared" si="122"/>
        <v>96.505273859448465</v>
      </c>
      <c r="S129" s="96">
        <f t="shared" si="123"/>
        <v>98.157415914536386</v>
      </c>
      <c r="T129" s="96">
        <f t="shared" si="124"/>
        <v>98.098061212513272</v>
      </c>
      <c r="U129" s="96">
        <f t="shared" si="125"/>
        <v>97.932480400772207</v>
      </c>
      <c r="V129" s="104"/>
      <c r="W129" s="96"/>
      <c r="X129" s="96"/>
      <c r="Y129" s="96"/>
      <c r="Z129" s="96"/>
      <c r="AA129" s="96"/>
      <c r="AB129" s="104">
        <f t="shared" si="119"/>
        <v>2534.6166666666668</v>
      </c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</row>
    <row r="130" spans="1:38" x14ac:dyDescent="0.35">
      <c r="A130" s="96" t="s">
        <v>49</v>
      </c>
      <c r="B130" s="8" t="str">
        <f t="shared" si="126"/>
        <v>RT2</v>
      </c>
      <c r="C130" s="98">
        <v>8</v>
      </c>
      <c r="D130" s="96">
        <v>9640.9333333333343</v>
      </c>
      <c r="E130" s="96">
        <v>1546.7333333333333</v>
      </c>
      <c r="F130" s="96">
        <v>367.2</v>
      </c>
      <c r="G130" s="96">
        <v>113.66666666666667</v>
      </c>
      <c r="H130" s="96">
        <v>178.4666666666667</v>
      </c>
      <c r="I130" s="96">
        <v>226.86666666666667</v>
      </c>
      <c r="J130" s="97">
        <v>0.54037168442508865</v>
      </c>
      <c r="K130" s="98">
        <v>0.12699585639139313</v>
      </c>
      <c r="L130" s="98">
        <v>2.5924513915364086E-2</v>
      </c>
      <c r="M130" s="98">
        <v>1.228629591597759E-2</v>
      </c>
      <c r="N130" s="98">
        <v>1.4613921165619893E-2</v>
      </c>
      <c r="O130" s="98">
        <v>1.5697833994136955E-2</v>
      </c>
      <c r="P130" s="104">
        <f t="shared" si="120"/>
        <v>45.962831557491135</v>
      </c>
      <c r="Q130" s="96">
        <f t="shared" si="121"/>
        <v>87.300414360860685</v>
      </c>
      <c r="R130" s="96">
        <f t="shared" si="122"/>
        <v>97.407548608463586</v>
      </c>
      <c r="S130" s="96">
        <f t="shared" si="123"/>
        <v>98.771370408402234</v>
      </c>
      <c r="T130" s="96">
        <f t="shared" si="124"/>
        <v>98.538607883438019</v>
      </c>
      <c r="U130" s="96">
        <f t="shared" si="125"/>
        <v>98.430216600586306</v>
      </c>
      <c r="V130" s="104"/>
      <c r="W130" s="96"/>
      <c r="X130" s="96"/>
      <c r="Y130" s="96"/>
      <c r="Z130" s="96"/>
      <c r="AA130" s="96"/>
      <c r="AB130" s="104">
        <f t="shared" si="119"/>
        <v>1205.1166666666668</v>
      </c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</row>
    <row r="131" spans="1:38" x14ac:dyDescent="0.35">
      <c r="A131" s="107" t="s">
        <v>49</v>
      </c>
      <c r="B131" s="106" t="str">
        <f t="shared" si="126"/>
        <v>RT2</v>
      </c>
      <c r="C131" s="110">
        <v>24</v>
      </c>
      <c r="D131" s="107">
        <v>11388</v>
      </c>
      <c r="E131" s="107">
        <v>1291.8666666666666</v>
      </c>
      <c r="F131" s="107">
        <v>274.06666666666666</v>
      </c>
      <c r="G131" s="107">
        <v>71.466666666666654</v>
      </c>
      <c r="H131" s="107">
        <v>118.46666666666665</v>
      </c>
      <c r="I131" s="107">
        <v>151.93333333333334</v>
      </c>
      <c r="J131" s="109">
        <v>0.63829429469825627</v>
      </c>
      <c r="K131" s="110">
        <v>0.10606981186812706</v>
      </c>
      <c r="L131" s="110">
        <v>1.9349251399067131E-2</v>
      </c>
      <c r="M131" s="110">
        <v>7.7248734439460251E-3</v>
      </c>
      <c r="N131" s="110">
        <v>9.7007612668309831E-3</v>
      </c>
      <c r="O131" s="110">
        <v>1.0512889706916873E-2</v>
      </c>
      <c r="P131" s="152">
        <f t="shared" si="120"/>
        <v>36.170570530174373</v>
      </c>
      <c r="Q131" s="107">
        <f t="shared" si="121"/>
        <v>89.393018813187297</v>
      </c>
      <c r="R131" s="107">
        <f t="shared" si="122"/>
        <v>98.065074860093276</v>
      </c>
      <c r="S131" s="107">
        <f t="shared" si="123"/>
        <v>99.227512655605395</v>
      </c>
      <c r="T131" s="107">
        <f t="shared" si="124"/>
        <v>99.029923873316903</v>
      </c>
      <c r="U131" s="107">
        <f t="shared" si="125"/>
        <v>98.948711029308313</v>
      </c>
      <c r="V131" s="152"/>
      <c r="W131" s="107"/>
      <c r="X131" s="107"/>
      <c r="Y131" s="107"/>
      <c r="Z131" s="107"/>
      <c r="AA131" s="107"/>
      <c r="AB131" s="152">
        <f t="shared" si="119"/>
        <v>474.5</v>
      </c>
      <c r="AC131" s="107"/>
      <c r="AD131" s="107"/>
      <c r="AE131" s="107"/>
      <c r="AF131" s="107"/>
      <c r="AG131" s="107"/>
      <c r="AH131" s="96"/>
      <c r="AI131" s="96"/>
      <c r="AJ131" s="96"/>
      <c r="AK131" s="96"/>
      <c r="AL131" s="96"/>
    </row>
    <row r="132" spans="1:38" x14ac:dyDescent="0.35">
      <c r="A132" s="8" t="s">
        <v>56</v>
      </c>
      <c r="B132" s="414" t="s">
        <v>767</v>
      </c>
      <c r="C132" s="98">
        <v>0</v>
      </c>
      <c r="D132" s="96">
        <v>17841.3</v>
      </c>
      <c r="E132" s="96">
        <v>12179.4</v>
      </c>
      <c r="F132" s="96">
        <v>14164.2</v>
      </c>
      <c r="G132" s="96">
        <v>9251.5</v>
      </c>
      <c r="H132" s="96">
        <v>12212.1</v>
      </c>
      <c r="I132" s="96">
        <v>14452.1</v>
      </c>
      <c r="J132" s="97">
        <v>1</v>
      </c>
      <c r="K132" s="98">
        <v>1</v>
      </c>
      <c r="L132" s="98">
        <v>1</v>
      </c>
      <c r="M132" s="98">
        <v>1</v>
      </c>
      <c r="N132" s="98">
        <v>1</v>
      </c>
      <c r="O132" s="98">
        <v>1</v>
      </c>
      <c r="P132" s="104">
        <f t="shared" si="120"/>
        <v>0</v>
      </c>
      <c r="Q132" s="96">
        <f t="shared" si="121"/>
        <v>0</v>
      </c>
      <c r="R132" s="96">
        <f t="shared" si="122"/>
        <v>0</v>
      </c>
      <c r="S132" s="96">
        <f t="shared" si="123"/>
        <v>0</v>
      </c>
      <c r="T132" s="96">
        <f t="shared" si="124"/>
        <v>0</v>
      </c>
      <c r="U132" s="96">
        <f t="shared" si="125"/>
        <v>0</v>
      </c>
      <c r="V132" s="104"/>
      <c r="W132" s="96"/>
      <c r="X132" s="96"/>
      <c r="Y132" s="96"/>
      <c r="Z132" s="96"/>
      <c r="AA132" s="96"/>
      <c r="AB132" s="104" t="e">
        <f t="shared" si="119"/>
        <v>#DIV/0!</v>
      </c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</row>
    <row r="133" spans="1:38" x14ac:dyDescent="0.35">
      <c r="A133" s="8" t="str">
        <f t="shared" ref="A133:A138" si="127">A132</f>
        <v>H</v>
      </c>
      <c r="B133" s="414" t="str">
        <f t="shared" si="126"/>
        <v>RT2</v>
      </c>
      <c r="C133" s="98">
        <v>0.25</v>
      </c>
      <c r="D133" s="96">
        <v>13005.266666666668</v>
      </c>
      <c r="E133" s="96">
        <v>8606.2666666666682</v>
      </c>
      <c r="F133" s="96">
        <v>10327.800000000001</v>
      </c>
      <c r="G133" s="96">
        <v>6132.5333333333328</v>
      </c>
      <c r="H133" s="96">
        <v>8275.4</v>
      </c>
      <c r="I133" s="96">
        <v>9676.1999999999989</v>
      </c>
      <c r="J133" s="97">
        <v>0.72894165036553771</v>
      </c>
      <c r="K133" s="98">
        <v>0.70662484741996068</v>
      </c>
      <c r="L133" s="98">
        <v>0.72914813402804257</v>
      </c>
      <c r="M133" s="98">
        <v>0.66286908429263713</v>
      </c>
      <c r="N133" s="98">
        <v>0.67763939044062849</v>
      </c>
      <c r="O133" s="98">
        <v>0.66953591519571543</v>
      </c>
      <c r="P133" s="104">
        <f t="shared" si="120"/>
        <v>27.105834963446227</v>
      </c>
      <c r="Q133" s="96">
        <f t="shared" si="121"/>
        <v>29.337515258003933</v>
      </c>
      <c r="R133" s="96">
        <f t="shared" si="122"/>
        <v>27.085186597195744</v>
      </c>
      <c r="S133" s="96">
        <f t="shared" si="123"/>
        <v>33.713091570736289</v>
      </c>
      <c r="T133" s="96">
        <f t="shared" si="124"/>
        <v>32.236060955937148</v>
      </c>
      <c r="U133" s="96">
        <f t="shared" si="125"/>
        <v>33.046408480428454</v>
      </c>
      <c r="V133" s="104"/>
      <c r="W133" s="96"/>
      <c r="X133" s="96"/>
      <c r="Y133" s="96"/>
      <c r="Z133" s="96"/>
      <c r="AA133" s="96"/>
      <c r="AB133" s="104">
        <f t="shared" si="119"/>
        <v>52021.066666666673</v>
      </c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</row>
    <row r="134" spans="1:38" x14ac:dyDescent="0.35">
      <c r="A134" s="8" t="str">
        <f t="shared" si="127"/>
        <v>H</v>
      </c>
      <c r="B134" s="414" t="str">
        <f t="shared" si="126"/>
        <v>RT2</v>
      </c>
      <c r="C134" s="98">
        <v>0.5</v>
      </c>
      <c r="D134" s="96">
        <v>13271.533333333333</v>
      </c>
      <c r="E134" s="96">
        <v>6899.666666666667</v>
      </c>
      <c r="F134" s="96">
        <v>8348.0666666666675</v>
      </c>
      <c r="G134" s="96">
        <v>4767.9999999999991</v>
      </c>
      <c r="H134" s="96">
        <v>6044.9333333333334</v>
      </c>
      <c r="I134" s="96">
        <v>7113.8666666666659</v>
      </c>
      <c r="J134" s="97">
        <v>0.7438658244260975</v>
      </c>
      <c r="K134" s="98">
        <v>0.5665030023372799</v>
      </c>
      <c r="L134" s="98">
        <v>0.58937791521347249</v>
      </c>
      <c r="M134" s="98">
        <v>0.5153758849916229</v>
      </c>
      <c r="N134" s="98">
        <v>0.49499540073642806</v>
      </c>
      <c r="O134" s="98">
        <v>0.49223757562338111</v>
      </c>
      <c r="P134" s="104">
        <f t="shared" si="120"/>
        <v>25.61341755739025</v>
      </c>
      <c r="Q134" s="96">
        <f t="shared" si="121"/>
        <v>43.34969976627201</v>
      </c>
      <c r="R134" s="96">
        <f t="shared" si="122"/>
        <v>41.062208478652749</v>
      </c>
      <c r="S134" s="96">
        <f t="shared" si="123"/>
        <v>48.46241150083771</v>
      </c>
      <c r="T134" s="96">
        <f t="shared" si="124"/>
        <v>50.500459926357188</v>
      </c>
      <c r="U134" s="96">
        <f t="shared" si="125"/>
        <v>50.776242437661892</v>
      </c>
      <c r="V134" s="104"/>
      <c r="W134" s="96"/>
      <c r="X134" s="96"/>
      <c r="Y134" s="96"/>
      <c r="Z134" s="96"/>
      <c r="AA134" s="96"/>
      <c r="AB134" s="104">
        <f t="shared" si="119"/>
        <v>26543.066666666666</v>
      </c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</row>
    <row r="135" spans="1:38" x14ac:dyDescent="0.35">
      <c r="A135" s="8" t="str">
        <f t="shared" si="127"/>
        <v>H</v>
      </c>
      <c r="B135" s="414" t="str">
        <f t="shared" si="126"/>
        <v>RT2</v>
      </c>
      <c r="C135" s="98">
        <v>1</v>
      </c>
      <c r="D135" s="96">
        <v>14642.533333333333</v>
      </c>
      <c r="E135" s="96">
        <v>4847.2000000000007</v>
      </c>
      <c r="F135" s="96">
        <v>5418.333333333333</v>
      </c>
      <c r="G135" s="96">
        <v>3738.8666666666672</v>
      </c>
      <c r="H135" s="96">
        <v>3432.7333333333336</v>
      </c>
      <c r="I135" s="96">
        <v>4119.3999999999996</v>
      </c>
      <c r="J135" s="97">
        <v>0.82071000057918053</v>
      </c>
      <c r="K135" s="98">
        <v>0.39798348030280645</v>
      </c>
      <c r="L135" s="98">
        <v>0.38253719471154973</v>
      </c>
      <c r="M135" s="98">
        <v>0.40413626619106818</v>
      </c>
      <c r="N135" s="98">
        <v>0.28109279594282177</v>
      </c>
      <c r="O135" s="98">
        <v>0.28503816054414233</v>
      </c>
      <c r="P135" s="104">
        <f t="shared" si="120"/>
        <v>17.928999942081948</v>
      </c>
      <c r="Q135" s="96">
        <f t="shared" si="121"/>
        <v>60.201651969719364</v>
      </c>
      <c r="R135" s="96">
        <f t="shared" si="122"/>
        <v>61.746280528845034</v>
      </c>
      <c r="S135" s="96">
        <f t="shared" si="123"/>
        <v>59.586373380893185</v>
      </c>
      <c r="T135" s="96">
        <f t="shared" si="124"/>
        <v>71.890720405717829</v>
      </c>
      <c r="U135" s="96">
        <f t="shared" si="125"/>
        <v>71.49618394558577</v>
      </c>
      <c r="V135" s="104"/>
      <c r="W135" s="96"/>
      <c r="X135" s="96"/>
      <c r="Y135" s="96"/>
      <c r="Z135" s="96"/>
      <c r="AA135" s="96"/>
      <c r="AB135" s="104">
        <f t="shared" si="119"/>
        <v>14642.533333333333</v>
      </c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</row>
    <row r="136" spans="1:38" x14ac:dyDescent="0.35">
      <c r="A136" s="8" t="str">
        <f t="shared" si="127"/>
        <v>H</v>
      </c>
      <c r="B136" s="414" t="str">
        <f t="shared" si="126"/>
        <v>RT2</v>
      </c>
      <c r="C136" s="98">
        <v>4</v>
      </c>
      <c r="D136" s="96">
        <v>9702.1333333333332</v>
      </c>
      <c r="E136" s="96">
        <v>1285.8666666666666</v>
      </c>
      <c r="F136" s="96">
        <v>1258.3333333333333</v>
      </c>
      <c r="G136" s="96">
        <v>832.86666666666679</v>
      </c>
      <c r="H136" s="96">
        <v>393.8</v>
      </c>
      <c r="I136" s="96">
        <v>492.39999999999992</v>
      </c>
      <c r="J136" s="97">
        <v>0.5438019277369549</v>
      </c>
      <c r="K136" s="98">
        <v>0.10557717676294946</v>
      </c>
      <c r="L136" s="98">
        <v>8.8838997849037232E-2</v>
      </c>
      <c r="M136" s="98">
        <v>9.0025040984344898E-2</v>
      </c>
      <c r="N136" s="98">
        <v>3.2246706135717854E-2</v>
      </c>
      <c r="O136" s="98">
        <v>3.4071173047515578E-2</v>
      </c>
      <c r="P136" s="104">
        <f t="shared" si="120"/>
        <v>45.619807226304509</v>
      </c>
      <c r="Q136" s="96">
        <f t="shared" si="121"/>
        <v>89.442282323705058</v>
      </c>
      <c r="R136" s="96">
        <f t="shared" si="122"/>
        <v>91.116100215096267</v>
      </c>
      <c r="S136" s="96">
        <f t="shared" si="123"/>
        <v>90.9974959015655</v>
      </c>
      <c r="T136" s="96">
        <f t="shared" si="124"/>
        <v>96.775329386428211</v>
      </c>
      <c r="U136" s="96">
        <f t="shared" si="125"/>
        <v>96.592882695248434</v>
      </c>
      <c r="V136" s="104"/>
      <c r="W136" s="96"/>
      <c r="X136" s="96"/>
      <c r="Y136" s="96"/>
      <c r="Z136" s="96"/>
      <c r="AA136" s="96"/>
      <c r="AB136" s="104">
        <f t="shared" si="119"/>
        <v>2425.5333333333333</v>
      </c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</row>
    <row r="137" spans="1:38" x14ac:dyDescent="0.35">
      <c r="A137" s="8" t="str">
        <f t="shared" si="127"/>
        <v>H</v>
      </c>
      <c r="B137" s="414" t="str">
        <f t="shared" si="126"/>
        <v>RT2</v>
      </c>
      <c r="C137" s="98">
        <v>8</v>
      </c>
      <c r="D137" s="96">
        <v>5544.5333333333328</v>
      </c>
      <c r="E137" s="96">
        <v>1090.6666666666667</v>
      </c>
      <c r="F137" s="96">
        <v>706.33333333333337</v>
      </c>
      <c r="G137" s="96">
        <v>253.33333333333334</v>
      </c>
      <c r="H137" s="96">
        <v>195.79999999999998</v>
      </c>
      <c r="I137" s="96">
        <v>251.20000000000002</v>
      </c>
      <c r="J137" s="97">
        <v>0.3107695814393196</v>
      </c>
      <c r="K137" s="98">
        <v>8.9550114674505049E-2</v>
      </c>
      <c r="L137" s="98">
        <v>4.9867506342280772E-2</v>
      </c>
      <c r="M137" s="98">
        <v>2.738294690951017E-2</v>
      </c>
      <c r="N137" s="98">
        <v>1.6033278469714463E-2</v>
      </c>
      <c r="O137" s="98">
        <v>1.7381557005556287E-2</v>
      </c>
      <c r="P137" s="104">
        <f t="shared" si="120"/>
        <v>68.923041856068039</v>
      </c>
      <c r="Q137" s="96">
        <f t="shared" si="121"/>
        <v>91.044988532549496</v>
      </c>
      <c r="R137" s="96">
        <f t="shared" si="122"/>
        <v>95.013249365771927</v>
      </c>
      <c r="S137" s="96">
        <f t="shared" si="123"/>
        <v>97.261705309048978</v>
      </c>
      <c r="T137" s="96">
        <f t="shared" si="124"/>
        <v>98.396672153028547</v>
      </c>
      <c r="U137" s="96">
        <f t="shared" si="125"/>
        <v>98.261844299444363</v>
      </c>
      <c r="V137" s="104"/>
      <c r="W137" s="96"/>
      <c r="X137" s="96"/>
      <c r="Y137" s="96"/>
      <c r="Z137" s="96"/>
      <c r="AA137" s="96"/>
      <c r="AB137" s="104">
        <f t="shared" si="119"/>
        <v>693.06666666666661</v>
      </c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</row>
    <row r="138" spans="1:38" x14ac:dyDescent="0.35">
      <c r="A138" s="106" t="str">
        <f t="shared" si="127"/>
        <v>H</v>
      </c>
      <c r="B138" s="415" t="str">
        <f t="shared" si="126"/>
        <v>RT2</v>
      </c>
      <c r="C138" s="110">
        <v>24</v>
      </c>
      <c r="D138" s="107">
        <v>5244.666666666667</v>
      </c>
      <c r="E138" s="107">
        <v>749.26666666666677</v>
      </c>
      <c r="F138" s="107">
        <v>499.2</v>
      </c>
      <c r="G138" s="107">
        <v>133.33333333333334</v>
      </c>
      <c r="H138" s="107">
        <v>101</v>
      </c>
      <c r="I138" s="107">
        <v>125.33333333333333</v>
      </c>
      <c r="J138" s="109">
        <v>0.29396213654087244</v>
      </c>
      <c r="K138" s="110">
        <v>6.1519177189899896E-2</v>
      </c>
      <c r="L138" s="110">
        <v>3.5243783623501501E-2</v>
      </c>
      <c r="M138" s="110">
        <v>1.4412077320794827E-2</v>
      </c>
      <c r="N138" s="110">
        <v>8.2704858296279923E-3</v>
      </c>
      <c r="O138" s="110">
        <v>8.6723267437488899E-3</v>
      </c>
      <c r="P138" s="152">
        <f t="shared" si="120"/>
        <v>70.603786345912752</v>
      </c>
      <c r="Q138" s="107">
        <f t="shared" si="121"/>
        <v>93.848082281010008</v>
      </c>
      <c r="R138" s="107">
        <f t="shared" si="122"/>
        <v>96.475621637649851</v>
      </c>
      <c r="S138" s="107">
        <f t="shared" si="123"/>
        <v>98.558792267920509</v>
      </c>
      <c r="T138" s="107">
        <f t="shared" si="124"/>
        <v>99.172951417037197</v>
      </c>
      <c r="U138" s="107">
        <f t="shared" si="125"/>
        <v>99.13276732562511</v>
      </c>
      <c r="V138" s="152"/>
      <c r="W138" s="107"/>
      <c r="X138" s="107"/>
      <c r="Y138" s="107"/>
      <c r="Z138" s="107"/>
      <c r="AA138" s="107"/>
      <c r="AB138" s="152">
        <f t="shared" si="119"/>
        <v>218.5277777777778</v>
      </c>
      <c r="AC138" s="107"/>
      <c r="AD138" s="107"/>
      <c r="AE138" s="107"/>
      <c r="AF138" s="107"/>
      <c r="AG138" s="107"/>
      <c r="AH138" s="96"/>
      <c r="AI138" s="96"/>
      <c r="AJ138" s="96"/>
      <c r="AK138" s="96"/>
      <c r="AL138" s="96"/>
    </row>
    <row r="139" spans="1:38" x14ac:dyDescent="0.35">
      <c r="A139" s="8" t="s">
        <v>681</v>
      </c>
      <c r="B139" s="414" t="s">
        <v>767</v>
      </c>
      <c r="C139" s="98">
        <v>0</v>
      </c>
      <c r="D139" s="96">
        <v>15927</v>
      </c>
      <c r="E139" s="96">
        <v>11887.4</v>
      </c>
      <c r="F139" s="96">
        <v>13842.2</v>
      </c>
      <c r="G139" s="96">
        <v>7898</v>
      </c>
      <c r="H139" s="96">
        <v>13404.3</v>
      </c>
      <c r="I139" s="96">
        <v>17283</v>
      </c>
      <c r="J139" s="97">
        <v>1</v>
      </c>
      <c r="K139" s="98">
        <v>1</v>
      </c>
      <c r="L139" s="98">
        <v>1</v>
      </c>
      <c r="M139" s="98">
        <v>1</v>
      </c>
      <c r="N139" s="98">
        <v>1</v>
      </c>
      <c r="O139" s="98">
        <v>1</v>
      </c>
      <c r="P139" s="104">
        <f t="shared" si="120"/>
        <v>0</v>
      </c>
      <c r="Q139" s="96">
        <f t="shared" si="121"/>
        <v>0</v>
      </c>
      <c r="R139" s="96">
        <f t="shared" si="122"/>
        <v>0</v>
      </c>
      <c r="S139" s="96">
        <f t="shared" si="123"/>
        <v>0</v>
      </c>
      <c r="T139" s="96">
        <f t="shared" si="124"/>
        <v>0</v>
      </c>
      <c r="U139" s="96">
        <f t="shared" si="125"/>
        <v>0</v>
      </c>
      <c r="V139" s="104"/>
      <c r="W139" s="96"/>
      <c r="X139" s="96"/>
      <c r="Y139" s="96"/>
      <c r="Z139" s="96"/>
      <c r="AA139" s="96"/>
      <c r="AB139" s="104" t="e">
        <f t="shared" si="119"/>
        <v>#DIV/0!</v>
      </c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</row>
    <row r="140" spans="1:38" x14ac:dyDescent="0.35">
      <c r="A140" s="8" t="str">
        <f t="shared" ref="A140:A145" si="128">A139</f>
        <v>A</v>
      </c>
      <c r="B140" s="414" t="str">
        <f t="shared" si="126"/>
        <v>RT2</v>
      </c>
      <c r="C140" s="98">
        <v>0.25</v>
      </c>
      <c r="D140" s="96">
        <v>15441.666666666666</v>
      </c>
      <c r="E140" s="96">
        <v>10069.533333333333</v>
      </c>
      <c r="F140" s="96">
        <v>11256.733333333332</v>
      </c>
      <c r="G140" s="96">
        <v>6579.9333333333343</v>
      </c>
      <c r="H140" s="96">
        <v>10184.933333333332</v>
      </c>
      <c r="I140" s="96">
        <v>13322.4</v>
      </c>
      <c r="J140" s="97">
        <v>0.96952763650823548</v>
      </c>
      <c r="K140" s="98">
        <v>0.84707617589492512</v>
      </c>
      <c r="L140" s="98">
        <v>0.81321851536123824</v>
      </c>
      <c r="M140" s="98">
        <v>0.8331138684899132</v>
      </c>
      <c r="N140" s="98">
        <v>0.75982582703560297</v>
      </c>
      <c r="O140" s="98">
        <v>0.77083839611178617</v>
      </c>
      <c r="P140" s="104">
        <f t="shared" si="120"/>
        <v>3.047236349176452</v>
      </c>
      <c r="Q140" s="96">
        <f t="shared" si="121"/>
        <v>15.292382410507487</v>
      </c>
      <c r="R140" s="96">
        <f t="shared" si="122"/>
        <v>18.678148463876177</v>
      </c>
      <c r="S140" s="96">
        <f t="shared" si="123"/>
        <v>16.688613151008681</v>
      </c>
      <c r="T140" s="96">
        <f t="shared" si="124"/>
        <v>24.017417296439703</v>
      </c>
      <c r="U140" s="96">
        <f t="shared" si="125"/>
        <v>22.916160388821382</v>
      </c>
      <c r="V140" s="104"/>
      <c r="W140" s="96"/>
      <c r="X140" s="96"/>
      <c r="Y140" s="96"/>
      <c r="Z140" s="96"/>
      <c r="AA140" s="96"/>
      <c r="AB140" s="104">
        <f t="shared" si="119"/>
        <v>61766.666666666664</v>
      </c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</row>
    <row r="141" spans="1:38" x14ac:dyDescent="0.35">
      <c r="A141" s="8" t="str">
        <f t="shared" si="128"/>
        <v>A</v>
      </c>
      <c r="B141" s="414" t="str">
        <f t="shared" si="126"/>
        <v>RT2</v>
      </c>
      <c r="C141" s="98">
        <v>0.5</v>
      </c>
      <c r="D141" s="96">
        <v>15595.7</v>
      </c>
      <c r="E141" s="96">
        <v>9364.9000000000015</v>
      </c>
      <c r="F141" s="96">
        <v>11237.7</v>
      </c>
      <c r="G141" s="96">
        <v>5902.1</v>
      </c>
      <c r="H141" s="96">
        <v>9531.5</v>
      </c>
      <c r="I141" s="96">
        <v>12009.5</v>
      </c>
      <c r="J141" s="97">
        <v>0.97919884472907648</v>
      </c>
      <c r="K141" s="98">
        <v>0.78780052829045899</v>
      </c>
      <c r="L141" s="98">
        <v>0.81184349308635917</v>
      </c>
      <c r="M141" s="98">
        <v>0.74729045327931132</v>
      </c>
      <c r="N141" s="98">
        <v>0.71107778847086389</v>
      </c>
      <c r="O141" s="98">
        <v>0.69487357518949255</v>
      </c>
      <c r="P141" s="104">
        <f t="shared" si="120"/>
        <v>2.0801155270923521</v>
      </c>
      <c r="Q141" s="96">
        <f t="shared" si="121"/>
        <v>21.2199471709541</v>
      </c>
      <c r="R141" s="96">
        <f t="shared" si="122"/>
        <v>18.815650691364084</v>
      </c>
      <c r="S141" s="96">
        <f t="shared" si="123"/>
        <v>25.270954672068868</v>
      </c>
      <c r="T141" s="96">
        <f t="shared" si="124"/>
        <v>28.89222115291361</v>
      </c>
      <c r="U141" s="96">
        <f t="shared" si="125"/>
        <v>30.512642481050744</v>
      </c>
      <c r="V141" s="104"/>
      <c r="W141" s="96"/>
      <c r="X141" s="96"/>
      <c r="Y141" s="96"/>
      <c r="Z141" s="96"/>
      <c r="AA141" s="96"/>
      <c r="AB141" s="104">
        <f t="shared" si="119"/>
        <v>31191.4</v>
      </c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</row>
    <row r="142" spans="1:38" x14ac:dyDescent="0.35">
      <c r="A142" s="8" t="str">
        <f t="shared" si="128"/>
        <v>A</v>
      </c>
      <c r="B142" s="414" t="str">
        <f t="shared" si="126"/>
        <v>RT2</v>
      </c>
      <c r="C142" s="98">
        <v>1</v>
      </c>
      <c r="D142" s="96">
        <v>17133.666666666668</v>
      </c>
      <c r="E142" s="96">
        <v>7079.2</v>
      </c>
      <c r="F142" s="96">
        <v>8200.2666666666664</v>
      </c>
      <c r="G142" s="96">
        <v>4505.8</v>
      </c>
      <c r="H142" s="96">
        <v>5913.0666666666666</v>
      </c>
      <c r="I142" s="96">
        <v>7726.8666666666659</v>
      </c>
      <c r="J142" s="97">
        <v>1.0757623323078211</v>
      </c>
      <c r="K142" s="98">
        <v>0.5955213082759897</v>
      </c>
      <c r="L142" s="98">
        <v>0.59241064763308338</v>
      </c>
      <c r="M142" s="98">
        <v>0.57049886047100529</v>
      </c>
      <c r="N142" s="98">
        <v>0.44113207453329656</v>
      </c>
      <c r="O142" s="98">
        <v>0.447079017917414</v>
      </c>
      <c r="P142" s="104">
        <f t="shared" si="120"/>
        <v>-7.5762332307821145</v>
      </c>
      <c r="Q142" s="96">
        <f t="shared" si="121"/>
        <v>40.447869172401028</v>
      </c>
      <c r="R142" s="96">
        <f t="shared" si="122"/>
        <v>40.758935236691663</v>
      </c>
      <c r="S142" s="96">
        <f t="shared" si="123"/>
        <v>42.950113952899471</v>
      </c>
      <c r="T142" s="96">
        <f t="shared" si="124"/>
        <v>55.88679254667035</v>
      </c>
      <c r="U142" s="96">
        <f t="shared" si="125"/>
        <v>55.292098208258601</v>
      </c>
      <c r="V142" s="104"/>
      <c r="W142" s="96"/>
      <c r="X142" s="96"/>
      <c r="Y142" s="96"/>
      <c r="Z142" s="96"/>
      <c r="AA142" s="96"/>
      <c r="AB142" s="104">
        <f t="shared" si="119"/>
        <v>17133.666666666668</v>
      </c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</row>
    <row r="143" spans="1:38" x14ac:dyDescent="0.35">
      <c r="A143" s="8" t="str">
        <f t="shared" si="128"/>
        <v>A</v>
      </c>
      <c r="B143" s="414" t="str">
        <f t="shared" si="126"/>
        <v>RT2</v>
      </c>
      <c r="C143" s="98">
        <v>4</v>
      </c>
      <c r="D143" s="96">
        <v>10568.666666666666</v>
      </c>
      <c r="E143" s="96">
        <v>2634.4666666666667</v>
      </c>
      <c r="F143" s="96">
        <v>2834.3333333333335</v>
      </c>
      <c r="G143" s="96">
        <v>1649.6666666666667</v>
      </c>
      <c r="H143" s="96">
        <v>887.5333333333333</v>
      </c>
      <c r="I143" s="96">
        <v>1144.6666666666667</v>
      </c>
      <c r="J143" s="97">
        <v>0.66356920114689932</v>
      </c>
      <c r="K143" s="98">
        <v>0.22161840828664525</v>
      </c>
      <c r="L143" s="98">
        <v>0.2047603222994418</v>
      </c>
      <c r="M143" s="98">
        <v>0.20887144424748882</v>
      </c>
      <c r="N143" s="98">
        <v>6.6212583524192486E-2</v>
      </c>
      <c r="O143" s="98">
        <v>6.6230785550348129E-2</v>
      </c>
      <c r="P143" s="104">
        <f t="shared" si="120"/>
        <v>33.643079885310065</v>
      </c>
      <c r="Q143" s="96">
        <f t="shared" si="121"/>
        <v>77.838159171335477</v>
      </c>
      <c r="R143" s="96">
        <f t="shared" si="122"/>
        <v>79.523967770055819</v>
      </c>
      <c r="S143" s="96">
        <f t="shared" si="123"/>
        <v>79.112855575251118</v>
      </c>
      <c r="T143" s="96">
        <f t="shared" si="124"/>
        <v>93.378741647580753</v>
      </c>
      <c r="U143" s="96">
        <f t="shared" si="125"/>
        <v>93.376921444965191</v>
      </c>
      <c r="V143" s="104"/>
      <c r="W143" s="96"/>
      <c r="X143" s="96"/>
      <c r="Y143" s="96"/>
      <c r="Z143" s="96"/>
      <c r="AA143" s="96"/>
      <c r="AB143" s="104">
        <f t="shared" si="119"/>
        <v>2642.1666666666665</v>
      </c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</row>
    <row r="144" spans="1:38" x14ac:dyDescent="0.35">
      <c r="A144" s="8" t="str">
        <f t="shared" si="128"/>
        <v>A</v>
      </c>
      <c r="B144" s="414" t="str">
        <f t="shared" si="126"/>
        <v>RT2</v>
      </c>
      <c r="C144" s="98">
        <v>8</v>
      </c>
      <c r="D144" s="96">
        <v>9323.7000000000007</v>
      </c>
      <c r="E144" s="96">
        <v>1070.2</v>
      </c>
      <c r="F144" s="96">
        <v>969.1</v>
      </c>
      <c r="G144" s="96">
        <v>708</v>
      </c>
      <c r="H144" s="96">
        <v>134</v>
      </c>
      <c r="I144" s="96">
        <v>165.60000000000002</v>
      </c>
      <c r="J144" s="97">
        <v>0.58540214729704276</v>
      </c>
      <c r="K144" s="98">
        <v>9.0028096976630723E-2</v>
      </c>
      <c r="L144" s="98">
        <v>7.0010547456329189E-2</v>
      </c>
      <c r="M144" s="98">
        <v>8.9642947581666244E-2</v>
      </c>
      <c r="N144" s="98">
        <v>9.9967920741851502E-3</v>
      </c>
      <c r="O144" s="98">
        <v>9.5816698489845521E-3</v>
      </c>
      <c r="P144" s="104">
        <f t="shared" ref="P144:P175" si="129">(1-J144)*100</f>
        <v>41.459785270295725</v>
      </c>
      <c r="Q144" s="96">
        <f t="shared" ref="Q144:Q175" si="130">(1-K144)*100</f>
        <v>90.997190302336932</v>
      </c>
      <c r="R144" s="96">
        <f t="shared" ref="R144:R175" si="131">(1-L144)*100</f>
        <v>92.998945254367086</v>
      </c>
      <c r="S144" s="96">
        <f t="shared" ref="S144:S175" si="132">(1-M144)*100</f>
        <v>91.035705241833369</v>
      </c>
      <c r="T144" s="96">
        <f t="shared" ref="T144:T175" si="133">(1-N144)*100</f>
        <v>99.000320792581491</v>
      </c>
      <c r="U144" s="96">
        <f t="shared" ref="U144:U175" si="134">(1-O144)*100</f>
        <v>99.041833015101545</v>
      </c>
      <c r="V144" s="104"/>
      <c r="W144" s="96"/>
      <c r="X144" s="96"/>
      <c r="Y144" s="96"/>
      <c r="Z144" s="96"/>
      <c r="AA144" s="96"/>
      <c r="AB144" s="104">
        <f t="shared" si="119"/>
        <v>1165.4625000000001</v>
      </c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</row>
    <row r="145" spans="1:38" x14ac:dyDescent="0.35">
      <c r="A145" s="106" t="str">
        <f t="shared" si="128"/>
        <v>A</v>
      </c>
      <c r="B145" s="415" t="str">
        <f t="shared" si="126"/>
        <v>RT2</v>
      </c>
      <c r="C145" s="110">
        <v>24</v>
      </c>
      <c r="D145" s="107">
        <v>5606.5333333333328</v>
      </c>
      <c r="E145" s="107">
        <v>376.33333333333331</v>
      </c>
      <c r="F145" s="107">
        <v>203.4</v>
      </c>
      <c r="G145" s="107">
        <v>42.133333333333333</v>
      </c>
      <c r="H145" s="107">
        <v>13.266666666666667</v>
      </c>
      <c r="I145" s="107">
        <v>19.733333333333331</v>
      </c>
      <c r="J145" s="109">
        <v>0.35201439902890269</v>
      </c>
      <c r="K145" s="110">
        <v>3.1658170275529834E-2</v>
      </c>
      <c r="L145" s="110">
        <v>1.4694196009304879E-2</v>
      </c>
      <c r="M145" s="110">
        <v>5.3346838862159199E-3</v>
      </c>
      <c r="N145" s="110">
        <v>9.8973215062828101E-4</v>
      </c>
      <c r="O145" s="110">
        <v>1.1417770834538756E-3</v>
      </c>
      <c r="P145" s="152">
        <f t="shared" si="129"/>
        <v>64.798560097109743</v>
      </c>
      <c r="Q145" s="107">
        <f t="shared" si="130"/>
        <v>96.83418297244701</v>
      </c>
      <c r="R145" s="107">
        <f t="shared" si="131"/>
        <v>98.530580399069507</v>
      </c>
      <c r="S145" s="107">
        <f t="shared" si="132"/>
        <v>99.4665316113784</v>
      </c>
      <c r="T145" s="107">
        <f t="shared" si="133"/>
        <v>99.901026784937173</v>
      </c>
      <c r="U145" s="107">
        <f t="shared" si="134"/>
        <v>99.88582229165462</v>
      </c>
      <c r="V145" s="152"/>
      <c r="W145" s="107"/>
      <c r="X145" s="107"/>
      <c r="Y145" s="107"/>
      <c r="Z145" s="107"/>
      <c r="AA145" s="107"/>
      <c r="AB145" s="152">
        <f t="shared" si="119"/>
        <v>233.60555555555553</v>
      </c>
      <c r="AC145" s="107"/>
      <c r="AD145" s="107"/>
      <c r="AE145" s="107"/>
      <c r="AF145" s="107"/>
      <c r="AG145" s="107"/>
      <c r="AH145" s="96"/>
      <c r="AI145" s="96"/>
      <c r="AJ145" s="96"/>
      <c r="AK145" s="96"/>
      <c r="AL145" s="96"/>
    </row>
    <row r="146" spans="1:38" x14ac:dyDescent="0.35">
      <c r="A146" s="8" t="s">
        <v>58</v>
      </c>
      <c r="B146" s="414" t="s">
        <v>767</v>
      </c>
      <c r="C146" s="8">
        <v>0</v>
      </c>
      <c r="D146" s="128">
        <v>17841.3</v>
      </c>
      <c r="E146" s="128">
        <v>12179.4</v>
      </c>
      <c r="F146" s="128">
        <v>14164.2</v>
      </c>
      <c r="G146" s="128">
        <v>9251.5</v>
      </c>
      <c r="H146" s="128">
        <v>12212.1</v>
      </c>
      <c r="I146" s="128">
        <v>14452.1</v>
      </c>
      <c r="J146" s="97">
        <v>1</v>
      </c>
      <c r="K146" s="98">
        <v>1</v>
      </c>
      <c r="L146" s="98">
        <v>1</v>
      </c>
      <c r="M146" s="98">
        <v>1</v>
      </c>
      <c r="N146" s="98">
        <v>1</v>
      </c>
      <c r="O146" s="98">
        <v>1</v>
      </c>
      <c r="P146" s="104">
        <f t="shared" si="129"/>
        <v>0</v>
      </c>
      <c r="Q146" s="96">
        <f t="shared" si="130"/>
        <v>0</v>
      </c>
      <c r="R146" s="96">
        <f t="shared" si="131"/>
        <v>0</v>
      </c>
      <c r="S146" s="96">
        <f t="shared" si="132"/>
        <v>0</v>
      </c>
      <c r="T146" s="96">
        <f t="shared" si="133"/>
        <v>0</v>
      </c>
      <c r="U146" s="96">
        <f t="shared" si="134"/>
        <v>0</v>
      </c>
      <c r="V146" s="104"/>
      <c r="W146" s="96"/>
      <c r="X146" s="96"/>
      <c r="Y146" s="96"/>
      <c r="Z146" s="96"/>
      <c r="AA146" s="96"/>
      <c r="AB146" s="104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</row>
    <row r="147" spans="1:38" x14ac:dyDescent="0.35">
      <c r="A147" s="8" t="str">
        <f t="shared" ref="A147:A152" si="135">A146</f>
        <v>IX</v>
      </c>
      <c r="B147" s="414" t="str">
        <f t="shared" si="126"/>
        <v>RT2</v>
      </c>
      <c r="C147" s="8">
        <v>0.25</v>
      </c>
      <c r="D147" s="128">
        <v>15582</v>
      </c>
      <c r="E147" s="128">
        <v>10356.666666666666</v>
      </c>
      <c r="F147" s="128">
        <v>13244.066666666666</v>
      </c>
      <c r="G147" s="128">
        <v>7418.8666666666659</v>
      </c>
      <c r="H147" s="128">
        <v>11347.733333333332</v>
      </c>
      <c r="I147" s="128">
        <v>13170.066666666666</v>
      </c>
      <c r="J147" s="97">
        <v>0.87336685107026957</v>
      </c>
      <c r="K147" s="98">
        <v>0.85034292877043749</v>
      </c>
      <c r="L147" s="98">
        <v>0.93503810075166016</v>
      </c>
      <c r="M147" s="98">
        <v>0.80190960024500524</v>
      </c>
      <c r="N147" s="98">
        <v>0.9292204725913914</v>
      </c>
      <c r="O147" s="98">
        <v>0.91129086199698761</v>
      </c>
      <c r="P147" s="104">
        <f t="shared" si="129"/>
        <v>12.663314892973043</v>
      </c>
      <c r="Q147" s="96">
        <f t="shared" si="130"/>
        <v>14.965707122956251</v>
      </c>
      <c r="R147" s="96">
        <f t="shared" si="131"/>
        <v>6.4961899248339838</v>
      </c>
      <c r="S147" s="96">
        <f t="shared" si="132"/>
        <v>19.809039975499477</v>
      </c>
      <c r="T147" s="96">
        <f t="shared" si="133"/>
        <v>7.0779527408608605</v>
      </c>
      <c r="U147" s="96">
        <f t="shared" si="134"/>
        <v>8.8709138003012384</v>
      </c>
      <c r="V147" s="104"/>
      <c r="W147" s="96"/>
      <c r="X147" s="96"/>
      <c r="Y147" s="96"/>
      <c r="Z147" s="96"/>
      <c r="AA147" s="96"/>
      <c r="AB147" s="104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</row>
    <row r="148" spans="1:38" x14ac:dyDescent="0.35">
      <c r="A148" s="8" t="str">
        <f t="shared" si="135"/>
        <v>IX</v>
      </c>
      <c r="B148" s="414" t="str">
        <f t="shared" si="126"/>
        <v>RT2</v>
      </c>
      <c r="C148" s="8">
        <v>0.5</v>
      </c>
      <c r="D148" s="128">
        <v>15080.333333333334</v>
      </c>
      <c r="E148" s="128">
        <v>11111.333333333334</v>
      </c>
      <c r="F148" s="128">
        <v>13672.666666666666</v>
      </c>
      <c r="G148" s="128">
        <v>7797.4000000000005</v>
      </c>
      <c r="H148" s="128">
        <v>12360.666666666666</v>
      </c>
      <c r="I148" s="128">
        <v>14364.333333333334</v>
      </c>
      <c r="J148" s="97">
        <v>0.84524857119903452</v>
      </c>
      <c r="K148" s="98">
        <v>0.91230547755499736</v>
      </c>
      <c r="L148" s="98">
        <v>0.96529748709187002</v>
      </c>
      <c r="M148" s="98">
        <v>0.84282548775874189</v>
      </c>
      <c r="N148" s="98">
        <v>1.0121655298160566</v>
      </c>
      <c r="O148" s="98">
        <v>0.99392706480949711</v>
      </c>
      <c r="P148" s="104">
        <f t="shared" si="129"/>
        <v>15.475142880096548</v>
      </c>
      <c r="Q148" s="96">
        <f t="shared" si="130"/>
        <v>8.7694522445002647</v>
      </c>
      <c r="R148" s="96">
        <f t="shared" si="131"/>
        <v>3.4702512908129979</v>
      </c>
      <c r="S148" s="96">
        <f t="shared" si="132"/>
        <v>15.717451224125812</v>
      </c>
      <c r="T148" s="96">
        <f t="shared" si="133"/>
        <v>-1.2165529816056564</v>
      </c>
      <c r="U148" s="96">
        <f t="shared" si="134"/>
        <v>0.60729351905028928</v>
      </c>
      <c r="V148" s="104"/>
      <c r="W148" s="96"/>
      <c r="X148" s="96"/>
      <c r="Y148" s="96"/>
      <c r="Z148" s="96"/>
      <c r="AA148" s="96"/>
      <c r="AB148" s="104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</row>
    <row r="149" spans="1:38" x14ac:dyDescent="0.35">
      <c r="A149" s="8" t="str">
        <f t="shared" si="135"/>
        <v>IX</v>
      </c>
      <c r="B149" s="414" t="str">
        <f t="shared" si="126"/>
        <v>RT2</v>
      </c>
      <c r="C149" s="8">
        <v>1</v>
      </c>
      <c r="D149" s="128">
        <v>14974</v>
      </c>
      <c r="E149" s="128">
        <v>10781.733333333335</v>
      </c>
      <c r="F149" s="128">
        <v>13792.933333333334</v>
      </c>
      <c r="G149" s="128">
        <v>9000.1999999999989</v>
      </c>
      <c r="H149" s="128">
        <v>11910.533333333333</v>
      </c>
      <c r="I149" s="128">
        <v>13698.733333333332</v>
      </c>
      <c r="J149" s="97">
        <v>0.83928861686087897</v>
      </c>
      <c r="K149" s="98">
        <v>0.88524338911057487</v>
      </c>
      <c r="L149" s="98">
        <v>0.97378837727039536</v>
      </c>
      <c r="M149" s="98">
        <v>0.97283683726963188</v>
      </c>
      <c r="N149" s="98">
        <v>0.97530591244203146</v>
      </c>
      <c r="O149" s="98">
        <v>0.94787147427248164</v>
      </c>
      <c r="P149" s="104">
        <f t="shared" si="129"/>
        <v>16.071138313912105</v>
      </c>
      <c r="Q149" s="96">
        <f t="shared" si="130"/>
        <v>11.475661088942513</v>
      </c>
      <c r="R149" s="96">
        <f t="shared" si="131"/>
        <v>2.6211622729604644</v>
      </c>
      <c r="S149" s="96">
        <f t="shared" si="132"/>
        <v>2.7163162730368118</v>
      </c>
      <c r="T149" s="96">
        <f t="shared" si="133"/>
        <v>2.4694087557968536</v>
      </c>
      <c r="U149" s="96">
        <f t="shared" si="134"/>
        <v>5.212852572751836</v>
      </c>
      <c r="V149" s="104"/>
      <c r="W149" s="96"/>
      <c r="X149" s="96"/>
      <c r="Y149" s="96"/>
      <c r="Z149" s="96"/>
      <c r="AA149" s="96"/>
      <c r="AB149" s="104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</row>
    <row r="150" spans="1:38" x14ac:dyDescent="0.35">
      <c r="A150" s="8" t="str">
        <f t="shared" si="135"/>
        <v>IX</v>
      </c>
      <c r="B150" s="414" t="str">
        <f t="shared" si="126"/>
        <v>RT2</v>
      </c>
      <c r="C150" s="8">
        <v>4</v>
      </c>
      <c r="D150" s="128">
        <v>13784.733333333332</v>
      </c>
      <c r="E150" s="128">
        <v>5775.0666666666666</v>
      </c>
      <c r="F150" s="128">
        <v>10450.466666666667</v>
      </c>
      <c r="G150" s="128">
        <v>7516.8666666666659</v>
      </c>
      <c r="H150" s="128">
        <v>7778.2</v>
      </c>
      <c r="I150" s="128">
        <v>9134.2666666666664</v>
      </c>
      <c r="J150" s="97">
        <v>0.77263054448573432</v>
      </c>
      <c r="K150" s="98">
        <v>0.47416676245682604</v>
      </c>
      <c r="L150" s="98">
        <v>0.73780846547398837</v>
      </c>
      <c r="M150" s="98">
        <v>0.81250247707578938</v>
      </c>
      <c r="N150" s="98">
        <v>0.63692567207933115</v>
      </c>
      <c r="O150" s="98">
        <v>0.63203732790851619</v>
      </c>
      <c r="P150" s="104">
        <f t="shared" si="129"/>
        <v>22.736945551426569</v>
      </c>
      <c r="Q150" s="96">
        <f t="shared" si="130"/>
        <v>52.583323754317405</v>
      </c>
      <c r="R150" s="96">
        <f t="shared" si="131"/>
        <v>26.219153452601162</v>
      </c>
      <c r="S150" s="96">
        <f t="shared" si="132"/>
        <v>18.749752292421064</v>
      </c>
      <c r="T150" s="96">
        <f t="shared" si="133"/>
        <v>36.307432792066884</v>
      </c>
      <c r="U150" s="96">
        <f t="shared" si="134"/>
        <v>36.796267209148382</v>
      </c>
      <c r="V150" s="104"/>
      <c r="W150" s="96"/>
      <c r="X150" s="96"/>
      <c r="Y150" s="96"/>
      <c r="Z150" s="96"/>
      <c r="AA150" s="96"/>
      <c r="AB150" s="104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</row>
    <row r="151" spans="1:38" x14ac:dyDescent="0.35">
      <c r="A151" s="8" t="str">
        <f t="shared" si="135"/>
        <v>IX</v>
      </c>
      <c r="B151" s="414" t="str">
        <f t="shared" si="126"/>
        <v>RT2</v>
      </c>
      <c r="C151" s="8">
        <v>8</v>
      </c>
      <c r="D151" s="128">
        <v>13634.866666666667</v>
      </c>
      <c r="E151" s="128">
        <v>4030.6666666666665</v>
      </c>
      <c r="F151" s="128">
        <v>6823.2666666666664</v>
      </c>
      <c r="G151" s="128">
        <v>4896.4666666666662</v>
      </c>
      <c r="H151" s="128">
        <v>3690.6666666666665</v>
      </c>
      <c r="I151" s="128">
        <v>4409.5333333333338</v>
      </c>
      <c r="J151" s="97">
        <v>0.76423055868499867</v>
      </c>
      <c r="K151" s="98">
        <v>0.33094131621152656</v>
      </c>
      <c r="L151" s="98">
        <v>0.48172622997886688</v>
      </c>
      <c r="M151" s="98">
        <v>0.52926192149020879</v>
      </c>
      <c r="N151" s="98">
        <v>0.30221392444105982</v>
      </c>
      <c r="O151" s="98">
        <v>0.3051136743679696</v>
      </c>
      <c r="P151" s="104">
        <f t="shared" si="129"/>
        <v>23.576944131500134</v>
      </c>
      <c r="Q151" s="96">
        <f t="shared" si="130"/>
        <v>66.905868378847345</v>
      </c>
      <c r="R151" s="96">
        <f t="shared" si="131"/>
        <v>51.827377002113309</v>
      </c>
      <c r="S151" s="96">
        <f t="shared" si="132"/>
        <v>47.073807850979122</v>
      </c>
      <c r="T151" s="96">
        <f t="shared" si="133"/>
        <v>69.778607555894027</v>
      </c>
      <c r="U151" s="96">
        <f t="shared" si="134"/>
        <v>69.488632563203041</v>
      </c>
      <c r="V151" s="104"/>
      <c r="W151" s="96"/>
      <c r="X151" s="96"/>
      <c r="Y151" s="96"/>
      <c r="Z151" s="96"/>
      <c r="AA151" s="96"/>
      <c r="AB151" s="104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</row>
    <row r="152" spans="1:38" x14ac:dyDescent="0.35">
      <c r="A152" s="106" t="str">
        <f t="shared" si="135"/>
        <v>IX</v>
      </c>
      <c r="B152" s="415" t="str">
        <f t="shared" si="126"/>
        <v>RT2</v>
      </c>
      <c r="C152" s="106">
        <v>24</v>
      </c>
      <c r="D152" s="131">
        <v>10153.6</v>
      </c>
      <c r="E152" s="131">
        <v>1481.6666666666667</v>
      </c>
      <c r="F152" s="131">
        <v>4341.4666666666672</v>
      </c>
      <c r="G152" s="131">
        <v>2919</v>
      </c>
      <c r="H152" s="131">
        <v>980.26666666666677</v>
      </c>
      <c r="I152" s="131">
        <v>1188.2666666666667</v>
      </c>
      <c r="J152" s="109">
        <v>0.56910651129682255</v>
      </c>
      <c r="K152" s="110">
        <v>0.12165350236191165</v>
      </c>
      <c r="L152" s="110">
        <v>0.3065098393602651</v>
      </c>
      <c r="M152" s="110">
        <v>0.31551640274550075</v>
      </c>
      <c r="N152" s="110">
        <v>8.0270114613102309E-2</v>
      </c>
      <c r="O152" s="110">
        <v>8.2221038234351174E-2</v>
      </c>
      <c r="P152" s="152">
        <f t="shared" si="129"/>
        <v>43.089348870317743</v>
      </c>
      <c r="Q152" s="107">
        <f t="shared" si="130"/>
        <v>87.834649763808841</v>
      </c>
      <c r="R152" s="107">
        <f t="shared" si="131"/>
        <v>69.349016063973494</v>
      </c>
      <c r="S152" s="107">
        <f t="shared" si="132"/>
        <v>68.448359725449919</v>
      </c>
      <c r="T152" s="107">
        <f t="shared" si="133"/>
        <v>91.972988538689776</v>
      </c>
      <c r="U152" s="107">
        <f t="shared" si="134"/>
        <v>91.777896176564894</v>
      </c>
      <c r="V152" s="152"/>
      <c r="W152" s="107"/>
      <c r="X152" s="107"/>
      <c r="Y152" s="107"/>
      <c r="Z152" s="107"/>
      <c r="AA152" s="107"/>
      <c r="AB152" s="152"/>
      <c r="AC152" s="107"/>
      <c r="AD152" s="107"/>
      <c r="AE152" s="107"/>
      <c r="AF152" s="107"/>
      <c r="AG152" s="107"/>
      <c r="AH152" s="96"/>
      <c r="AI152" s="96"/>
      <c r="AJ152" s="96"/>
      <c r="AK152" s="96"/>
      <c r="AL152" s="96"/>
    </row>
    <row r="153" spans="1:38" x14ac:dyDescent="0.35">
      <c r="A153" s="15" t="s">
        <v>49</v>
      </c>
      <c r="B153" s="15" t="s">
        <v>766</v>
      </c>
      <c r="C153" s="140">
        <v>0</v>
      </c>
      <c r="D153" s="166">
        <v>12237.40993938973</v>
      </c>
      <c r="E153" s="166">
        <v>6665.8312217447847</v>
      </c>
      <c r="F153" s="166">
        <v>8359.4961274430898</v>
      </c>
      <c r="G153" s="166">
        <v>5939.3263674023356</v>
      </c>
      <c r="H153" s="166">
        <v>6455.1231369363913</v>
      </c>
      <c r="I153" s="166">
        <v>7880.1944416002534</v>
      </c>
      <c r="J153" s="173">
        <v>1</v>
      </c>
      <c r="K153" s="140">
        <v>1</v>
      </c>
      <c r="L153" s="140">
        <v>1</v>
      </c>
      <c r="M153" s="140">
        <v>1</v>
      </c>
      <c r="N153" s="140">
        <v>1</v>
      </c>
      <c r="O153" s="140">
        <v>1</v>
      </c>
      <c r="P153" s="167">
        <f t="shared" si="129"/>
        <v>0</v>
      </c>
      <c r="Q153" s="166">
        <f t="shared" si="130"/>
        <v>0</v>
      </c>
      <c r="R153" s="166">
        <f t="shared" si="131"/>
        <v>0</v>
      </c>
      <c r="S153" s="166">
        <f t="shared" si="132"/>
        <v>0</v>
      </c>
      <c r="T153" s="166">
        <f t="shared" si="133"/>
        <v>0</v>
      </c>
      <c r="U153" s="166">
        <f t="shared" si="134"/>
        <v>0</v>
      </c>
      <c r="V153" s="167"/>
      <c r="W153" s="166"/>
      <c r="X153" s="166"/>
      <c r="Y153" s="166"/>
      <c r="Z153" s="166"/>
      <c r="AA153" s="166"/>
      <c r="AB153" s="167" t="e">
        <f t="shared" ref="AB153:AB184" si="136">D153/C153</f>
        <v>#DIV/0!</v>
      </c>
      <c r="AC153" s="166"/>
      <c r="AD153" s="166"/>
      <c r="AE153" s="166"/>
      <c r="AF153" s="166"/>
      <c r="AG153" s="166"/>
      <c r="AH153" s="96"/>
      <c r="AI153" s="96"/>
      <c r="AJ153" s="96"/>
      <c r="AK153" s="96"/>
      <c r="AL153" s="96"/>
    </row>
    <row r="154" spans="1:38" x14ac:dyDescent="0.35">
      <c r="A154" s="15" t="s">
        <v>49</v>
      </c>
      <c r="B154" s="15" t="s">
        <v>766</v>
      </c>
      <c r="C154" s="140">
        <v>0.25</v>
      </c>
      <c r="D154" s="166">
        <v>5363.1834703726627</v>
      </c>
      <c r="E154" s="166">
        <v>881.68616921424098</v>
      </c>
      <c r="F154" s="166">
        <v>473.06257299779099</v>
      </c>
      <c r="G154" s="166">
        <v>219.73083529417025</v>
      </c>
      <c r="H154" s="166">
        <v>316.8404775442782</v>
      </c>
      <c r="I154" s="166">
        <v>400.54510597992061</v>
      </c>
      <c r="J154" s="173">
        <v>0.43826132301980564</v>
      </c>
      <c r="K154" s="140">
        <v>0.13226950096457124</v>
      </c>
      <c r="L154" s="140">
        <v>5.6589842950556656E-2</v>
      </c>
      <c r="M154" s="140">
        <v>3.6995918678614931E-2</v>
      </c>
      <c r="N154" s="140">
        <v>4.9083568325956221E-2</v>
      </c>
      <c r="O154" s="140">
        <v>5.0829342974763041E-2</v>
      </c>
      <c r="P154" s="167">
        <f t="shared" si="129"/>
        <v>56.173867698019443</v>
      </c>
      <c r="Q154" s="166">
        <f t="shared" si="130"/>
        <v>86.773049903542869</v>
      </c>
      <c r="R154" s="166">
        <f t="shared" si="131"/>
        <v>94.341015704944326</v>
      </c>
      <c r="S154" s="166">
        <f t="shared" si="132"/>
        <v>96.3004081321385</v>
      </c>
      <c r="T154" s="166">
        <f t="shared" si="133"/>
        <v>95.091643167404385</v>
      </c>
      <c r="U154" s="166">
        <f t="shared" si="134"/>
        <v>94.917065702523701</v>
      </c>
      <c r="V154" s="167"/>
      <c r="W154" s="166"/>
      <c r="X154" s="166"/>
      <c r="Y154" s="166"/>
      <c r="Z154" s="166"/>
      <c r="AA154" s="166"/>
      <c r="AB154" s="167">
        <f t="shared" si="136"/>
        <v>21452.733881490651</v>
      </c>
      <c r="AC154" s="166"/>
      <c r="AD154" s="166"/>
      <c r="AE154" s="166"/>
      <c r="AF154" s="166"/>
      <c r="AG154" s="166"/>
      <c r="AH154" s="96"/>
      <c r="AI154" s="96"/>
      <c r="AJ154" s="96"/>
      <c r="AK154" s="96"/>
      <c r="AL154" s="96"/>
    </row>
    <row r="155" spans="1:38" x14ac:dyDescent="0.35">
      <c r="A155" s="15" t="s">
        <v>49</v>
      </c>
      <c r="B155" s="15" t="s">
        <v>766</v>
      </c>
      <c r="C155" s="140">
        <v>0.5</v>
      </c>
      <c r="D155" s="166">
        <v>4799.6110663749268</v>
      </c>
      <c r="E155" s="166">
        <v>683.98580973065782</v>
      </c>
      <c r="F155" s="166">
        <v>413.15886935026515</v>
      </c>
      <c r="G155" s="166">
        <v>276.33258791989181</v>
      </c>
      <c r="H155" s="166">
        <v>331.07802599428055</v>
      </c>
      <c r="I155" s="166">
        <v>415.24543954596248</v>
      </c>
      <c r="J155" s="173">
        <v>0.39220808080686714</v>
      </c>
      <c r="K155" s="140">
        <v>0.10261073030163284</v>
      </c>
      <c r="L155" s="140">
        <v>4.9423896255411943E-2</v>
      </c>
      <c r="M155" s="140">
        <v>4.6525914022258134E-2</v>
      </c>
      <c r="N155" s="140">
        <v>5.1289188288267194E-2</v>
      </c>
      <c r="O155" s="140">
        <v>5.2694821507683183E-2</v>
      </c>
      <c r="P155" s="167">
        <f t="shared" si="129"/>
        <v>60.779191919313291</v>
      </c>
      <c r="Q155" s="166">
        <f t="shared" si="130"/>
        <v>89.738926969836712</v>
      </c>
      <c r="R155" s="166">
        <f t="shared" si="131"/>
        <v>95.057610374458804</v>
      </c>
      <c r="S155" s="166">
        <f t="shared" si="132"/>
        <v>95.347408597774191</v>
      </c>
      <c r="T155" s="166">
        <f t="shared" si="133"/>
        <v>94.871081171173273</v>
      </c>
      <c r="U155" s="166">
        <f t="shared" si="134"/>
        <v>94.730517849231674</v>
      </c>
      <c r="V155" s="167"/>
      <c r="W155" s="166"/>
      <c r="X155" s="166"/>
      <c r="Y155" s="166"/>
      <c r="Z155" s="166"/>
      <c r="AA155" s="166"/>
      <c r="AB155" s="167">
        <f t="shared" si="136"/>
        <v>9599.2221327498537</v>
      </c>
      <c r="AC155" s="166"/>
      <c r="AD155" s="166"/>
      <c r="AE155" s="166"/>
      <c r="AF155" s="166"/>
      <c r="AG155" s="166"/>
      <c r="AH155" s="96"/>
      <c r="AI155" s="96"/>
      <c r="AJ155" s="96"/>
      <c r="AK155" s="96"/>
      <c r="AL155" s="96"/>
    </row>
    <row r="156" spans="1:38" x14ac:dyDescent="0.35">
      <c r="A156" s="15" t="s">
        <v>49</v>
      </c>
      <c r="B156" s="15" t="s">
        <v>766</v>
      </c>
      <c r="C156" s="140">
        <v>1</v>
      </c>
      <c r="D156" s="166">
        <v>3095.879510212379</v>
      </c>
      <c r="E156" s="166">
        <v>363.7898571288751</v>
      </c>
      <c r="F156" s="166">
        <v>134.45972177295729</v>
      </c>
      <c r="G156" s="166">
        <v>68.206363971791447</v>
      </c>
      <c r="H156" s="166">
        <v>578.45821081579879</v>
      </c>
      <c r="I156" s="166">
        <v>737.90244168378069</v>
      </c>
      <c r="J156" s="173">
        <v>0.25298486571471085</v>
      </c>
      <c r="K156" s="140">
        <v>5.4575317770144939E-2</v>
      </c>
      <c r="L156" s="140">
        <v>1.6084668229170453E-2</v>
      </c>
      <c r="M156" s="140">
        <v>1.1483855197137896E-2</v>
      </c>
      <c r="N156" s="140">
        <v>8.9612265876981512E-2</v>
      </c>
      <c r="O156" s="140">
        <v>9.3640131236905469E-2</v>
      </c>
      <c r="P156" s="167">
        <f t="shared" si="129"/>
        <v>74.701513428528912</v>
      </c>
      <c r="Q156" s="166">
        <f t="shared" si="130"/>
        <v>94.542468222985505</v>
      </c>
      <c r="R156" s="166">
        <f t="shared" si="131"/>
        <v>98.391533177082962</v>
      </c>
      <c r="S156" s="166">
        <f t="shared" si="132"/>
        <v>98.851614480286216</v>
      </c>
      <c r="T156" s="166">
        <f t="shared" si="133"/>
        <v>91.03877341230185</v>
      </c>
      <c r="U156" s="166">
        <f t="shared" si="134"/>
        <v>90.635986876309445</v>
      </c>
      <c r="V156" s="167"/>
      <c r="W156" s="166"/>
      <c r="X156" s="166"/>
      <c r="Y156" s="166"/>
      <c r="Z156" s="166"/>
      <c r="AA156" s="166"/>
      <c r="AB156" s="167">
        <f t="shared" si="136"/>
        <v>3095.879510212379</v>
      </c>
      <c r="AC156" s="166"/>
      <c r="AD156" s="166"/>
      <c r="AE156" s="166"/>
      <c r="AF156" s="166"/>
      <c r="AG156" s="166"/>
      <c r="AH156" s="96"/>
      <c r="AI156" s="96"/>
      <c r="AJ156" s="96"/>
      <c r="AK156" s="96"/>
      <c r="AL156" s="96"/>
    </row>
    <row r="157" spans="1:38" x14ac:dyDescent="0.35">
      <c r="A157" s="15" t="s">
        <v>49</v>
      </c>
      <c r="B157" s="15" t="s">
        <v>766</v>
      </c>
      <c r="C157" s="140">
        <v>4</v>
      </c>
      <c r="D157" s="166">
        <v>2475.6907941773566</v>
      </c>
      <c r="E157" s="166">
        <v>179.92833585629032</v>
      </c>
      <c r="F157" s="166">
        <v>44.510043335034503</v>
      </c>
      <c r="G157" s="166">
        <v>30.505212478864767</v>
      </c>
      <c r="H157" s="166">
        <v>49.630170112954637</v>
      </c>
      <c r="I157" s="166">
        <v>66.868986216224755</v>
      </c>
      <c r="J157" s="173">
        <v>0.20230512881721907</v>
      </c>
      <c r="K157" s="140">
        <v>2.6992633007169656E-2</v>
      </c>
      <c r="L157" s="140">
        <v>5.3244887797619855E-3</v>
      </c>
      <c r="M157" s="140">
        <v>5.1361401263097682E-3</v>
      </c>
      <c r="N157" s="140">
        <v>7.6884931642851933E-3</v>
      </c>
      <c r="O157" s="140">
        <v>8.4857025688626891E-3</v>
      </c>
      <c r="P157" s="167">
        <f t="shared" si="129"/>
        <v>79.769487118278093</v>
      </c>
      <c r="Q157" s="166">
        <f t="shared" si="130"/>
        <v>97.300736699283036</v>
      </c>
      <c r="R157" s="166">
        <f t="shared" si="131"/>
        <v>99.467551122023806</v>
      </c>
      <c r="S157" s="166">
        <f t="shared" si="132"/>
        <v>99.486385987369019</v>
      </c>
      <c r="T157" s="166">
        <f t="shared" si="133"/>
        <v>99.231150683571485</v>
      </c>
      <c r="U157" s="166">
        <f t="shared" si="134"/>
        <v>99.151429743113724</v>
      </c>
      <c r="V157" s="167"/>
      <c r="W157" s="166"/>
      <c r="X157" s="166"/>
      <c r="Y157" s="166"/>
      <c r="Z157" s="166"/>
      <c r="AA157" s="166"/>
      <c r="AB157" s="167">
        <f t="shared" si="136"/>
        <v>618.92269854433914</v>
      </c>
      <c r="AC157" s="166"/>
      <c r="AD157" s="166"/>
      <c r="AE157" s="166"/>
      <c r="AF157" s="166"/>
      <c r="AG157" s="166"/>
      <c r="AH157" s="96"/>
      <c r="AI157" s="96"/>
      <c r="AJ157" s="96"/>
      <c r="AK157" s="96"/>
      <c r="AL157" s="96"/>
    </row>
    <row r="158" spans="1:38" x14ac:dyDescent="0.35">
      <c r="A158" s="15" t="s">
        <v>49</v>
      </c>
      <c r="B158" s="15" t="s">
        <v>766</v>
      </c>
      <c r="C158" s="140">
        <v>8</v>
      </c>
      <c r="D158" s="166">
        <v>770.91226870658886</v>
      </c>
      <c r="E158" s="166">
        <v>89.141706435829306</v>
      </c>
      <c r="F158" s="166">
        <v>0</v>
      </c>
      <c r="G158" s="166">
        <v>0</v>
      </c>
      <c r="H158" s="166">
        <v>597.69268128968201</v>
      </c>
      <c r="I158" s="166">
        <v>806.27983540959451</v>
      </c>
      <c r="J158" s="173">
        <v>6.2996358912941156E-2</v>
      </c>
      <c r="K158" s="140">
        <v>1.3372931817571045E-2</v>
      </c>
      <c r="L158" s="140">
        <v>0</v>
      </c>
      <c r="M158" s="140">
        <v>0</v>
      </c>
      <c r="N158" s="140">
        <v>9.2591987574902807E-2</v>
      </c>
      <c r="O158" s="140">
        <v>0.10231725135526744</v>
      </c>
      <c r="P158" s="167">
        <f t="shared" si="129"/>
        <v>93.700364108705884</v>
      </c>
      <c r="Q158" s="166">
        <f t="shared" si="130"/>
        <v>98.662706818242896</v>
      </c>
      <c r="R158" s="166">
        <f t="shared" si="131"/>
        <v>100</v>
      </c>
      <c r="S158" s="166">
        <f t="shared" si="132"/>
        <v>100</v>
      </c>
      <c r="T158" s="166">
        <f t="shared" si="133"/>
        <v>90.740801242509718</v>
      </c>
      <c r="U158" s="166">
        <f t="shared" si="134"/>
        <v>89.768274864473256</v>
      </c>
      <c r="V158" s="167"/>
      <c r="W158" s="166"/>
      <c r="X158" s="166"/>
      <c r="Y158" s="166"/>
      <c r="Z158" s="166"/>
      <c r="AA158" s="166"/>
      <c r="AB158" s="167">
        <f t="shared" si="136"/>
        <v>96.364033588323608</v>
      </c>
      <c r="AC158" s="166"/>
      <c r="AD158" s="166"/>
      <c r="AE158" s="166"/>
      <c r="AF158" s="166"/>
      <c r="AG158" s="166"/>
      <c r="AH158" s="96"/>
      <c r="AI158" s="96"/>
      <c r="AJ158" s="96"/>
      <c r="AK158" s="96"/>
      <c r="AL158" s="96"/>
    </row>
    <row r="159" spans="1:38" x14ac:dyDescent="0.35">
      <c r="A159" s="172" t="s">
        <v>49</v>
      </c>
      <c r="B159" s="172" t="s">
        <v>766</v>
      </c>
      <c r="C159" s="170">
        <v>24</v>
      </c>
      <c r="D159" s="168">
        <v>1897.2800168756064</v>
      </c>
      <c r="E159" s="168">
        <v>108.33715828850019</v>
      </c>
      <c r="F159" s="168">
        <v>0</v>
      </c>
      <c r="G159" s="168">
        <v>0</v>
      </c>
      <c r="H159" s="168">
        <v>659.59576789005689</v>
      </c>
      <c r="I159" s="168">
        <v>844.08840538544484</v>
      </c>
      <c r="J159" s="171">
        <v>0.15503934462215313</v>
      </c>
      <c r="K159" s="170">
        <v>1.6252610467407377E-2</v>
      </c>
      <c r="L159" s="170">
        <v>0</v>
      </c>
      <c r="M159" s="170">
        <v>0</v>
      </c>
      <c r="N159" s="170">
        <v>0.10218174834122556</v>
      </c>
      <c r="O159" s="170">
        <v>0.10711517484003014</v>
      </c>
      <c r="P159" s="169">
        <f t="shared" si="129"/>
        <v>84.496065537784688</v>
      </c>
      <c r="Q159" s="168">
        <f t="shared" si="130"/>
        <v>98.374738953259268</v>
      </c>
      <c r="R159" s="168">
        <f t="shared" si="131"/>
        <v>100</v>
      </c>
      <c r="S159" s="168">
        <f t="shared" si="132"/>
        <v>100</v>
      </c>
      <c r="T159" s="168">
        <f t="shared" si="133"/>
        <v>89.78182516587745</v>
      </c>
      <c r="U159" s="168">
        <f t="shared" si="134"/>
        <v>89.288482515996989</v>
      </c>
      <c r="V159" s="169"/>
      <c r="W159" s="168"/>
      <c r="X159" s="168"/>
      <c r="Y159" s="168"/>
      <c r="Z159" s="168"/>
      <c r="AA159" s="168"/>
      <c r="AB159" s="169">
        <f t="shared" si="136"/>
        <v>79.053334036483605</v>
      </c>
      <c r="AC159" s="168"/>
      <c r="AD159" s="168"/>
      <c r="AE159" s="168"/>
      <c r="AF159" s="168"/>
      <c r="AG159" s="168"/>
      <c r="AH159" s="96"/>
      <c r="AI159" s="96"/>
      <c r="AJ159" s="96"/>
      <c r="AK159" s="96"/>
      <c r="AL159" s="96"/>
    </row>
    <row r="160" spans="1:38" x14ac:dyDescent="0.35">
      <c r="A160" s="15" t="s">
        <v>52</v>
      </c>
      <c r="B160" s="15" t="s">
        <v>766</v>
      </c>
      <c r="C160" s="140">
        <v>0</v>
      </c>
      <c r="D160" s="166">
        <v>12237.40993938973</v>
      </c>
      <c r="E160" s="166">
        <v>6665.8312217447847</v>
      </c>
      <c r="F160" s="166">
        <v>8359.4961274430898</v>
      </c>
      <c r="G160" s="166">
        <v>5939.3263674023356</v>
      </c>
      <c r="H160" s="166">
        <v>6455.1231369363913</v>
      </c>
      <c r="I160" s="166">
        <v>7880.1944416002534</v>
      </c>
      <c r="J160" s="173">
        <v>1</v>
      </c>
      <c r="K160" s="140">
        <v>1</v>
      </c>
      <c r="L160" s="140">
        <v>1</v>
      </c>
      <c r="M160" s="140">
        <v>1</v>
      </c>
      <c r="N160" s="140">
        <v>1</v>
      </c>
      <c r="O160" s="140">
        <v>1</v>
      </c>
      <c r="P160" s="167">
        <f t="shared" si="129"/>
        <v>0</v>
      </c>
      <c r="Q160" s="166">
        <f t="shared" si="130"/>
        <v>0</v>
      </c>
      <c r="R160" s="166">
        <f t="shared" si="131"/>
        <v>0</v>
      </c>
      <c r="S160" s="166">
        <f t="shared" si="132"/>
        <v>0</v>
      </c>
      <c r="T160" s="166">
        <f t="shared" si="133"/>
        <v>0</v>
      </c>
      <c r="U160" s="166">
        <f t="shared" si="134"/>
        <v>0</v>
      </c>
      <c r="V160" s="167"/>
      <c r="W160" s="166"/>
      <c r="X160" s="166"/>
      <c r="Y160" s="166"/>
      <c r="Z160" s="166"/>
      <c r="AA160" s="166"/>
      <c r="AB160" s="167" t="e">
        <f t="shared" si="136"/>
        <v>#DIV/0!</v>
      </c>
      <c r="AC160" s="166"/>
      <c r="AD160" s="166"/>
      <c r="AE160" s="166"/>
      <c r="AF160" s="166"/>
      <c r="AG160" s="166"/>
      <c r="AH160" s="96"/>
      <c r="AI160" s="96"/>
      <c r="AJ160" s="96"/>
      <c r="AK160" s="96"/>
      <c r="AL160" s="96"/>
    </row>
    <row r="161" spans="1:38" x14ac:dyDescent="0.35">
      <c r="A161" s="15" t="s">
        <v>52</v>
      </c>
      <c r="B161" s="15" t="s">
        <v>766</v>
      </c>
      <c r="C161" s="140">
        <v>0.25</v>
      </c>
      <c r="D161" s="166">
        <v>12730.142966871708</v>
      </c>
      <c r="E161" s="166">
        <v>5754.678875293077</v>
      </c>
      <c r="F161" s="166">
        <v>4084.0041250748823</v>
      </c>
      <c r="G161" s="166">
        <v>2052.3031609318641</v>
      </c>
      <c r="H161" s="166">
        <v>4016.2067574498396</v>
      </c>
      <c r="I161" s="166">
        <v>5086.023610996328</v>
      </c>
      <c r="J161" s="173">
        <v>1.0402644865149095</v>
      </c>
      <c r="K161" s="140">
        <v>0.86331001848960509</v>
      </c>
      <c r="L161" s="140">
        <v>0.48854668544766133</v>
      </c>
      <c r="M161" s="140">
        <v>0.3455447695543078</v>
      </c>
      <c r="N161" s="140">
        <v>0.62217353135666686</v>
      </c>
      <c r="O161" s="140">
        <v>0.64541854248503727</v>
      </c>
      <c r="P161" s="167">
        <f t="shared" si="129"/>
        <v>-4.0264486514909548</v>
      </c>
      <c r="Q161" s="166">
        <f t="shared" si="130"/>
        <v>13.66899815103949</v>
      </c>
      <c r="R161" s="166">
        <f t="shared" si="131"/>
        <v>51.145331455233865</v>
      </c>
      <c r="S161" s="166">
        <f t="shared" si="132"/>
        <v>65.445523044569214</v>
      </c>
      <c r="T161" s="166">
        <f t="shared" si="133"/>
        <v>37.782646864333316</v>
      </c>
      <c r="U161" s="166">
        <f t="shared" si="134"/>
        <v>35.458145751496275</v>
      </c>
      <c r="V161" s="167"/>
      <c r="W161" s="166"/>
      <c r="X161" s="166"/>
      <c r="Y161" s="166"/>
      <c r="Z161" s="166"/>
      <c r="AA161" s="166"/>
      <c r="AB161" s="167">
        <f t="shared" si="136"/>
        <v>50920.571867486833</v>
      </c>
      <c r="AC161" s="166"/>
      <c r="AD161" s="166"/>
      <c r="AE161" s="166"/>
      <c r="AF161" s="166"/>
      <c r="AG161" s="166"/>
      <c r="AH161" s="96"/>
      <c r="AI161" s="96"/>
      <c r="AJ161" s="96"/>
      <c r="AK161" s="96"/>
      <c r="AL161" s="96"/>
    </row>
    <row r="162" spans="1:38" x14ac:dyDescent="0.35">
      <c r="A162" s="15" t="s">
        <v>52</v>
      </c>
      <c r="B162" s="15" t="s">
        <v>766</v>
      </c>
      <c r="C162" s="140">
        <v>0.5</v>
      </c>
      <c r="D162" s="166">
        <v>12312.243433595448</v>
      </c>
      <c r="E162" s="166">
        <v>5467.26246139259</v>
      </c>
      <c r="F162" s="166">
        <v>2956.4420223201905</v>
      </c>
      <c r="G162" s="166">
        <v>1288.3048320093358</v>
      </c>
      <c r="H162" s="166">
        <v>2397.2281729609513</v>
      </c>
      <c r="I162" s="166">
        <v>3030.9764679215609</v>
      </c>
      <c r="J162" s="173">
        <v>1.0061151415680571</v>
      </c>
      <c r="K162" s="140">
        <v>0.82019215301426895</v>
      </c>
      <c r="L162" s="140">
        <v>0.35366270613064743</v>
      </c>
      <c r="M162" s="140">
        <v>0.21691093439150366</v>
      </c>
      <c r="N162" s="140">
        <v>0.37136831042679047</v>
      </c>
      <c r="O162" s="140">
        <v>0.38463219282011168</v>
      </c>
      <c r="P162" s="167">
        <f t="shared" si="129"/>
        <v>-0.61151415680571475</v>
      </c>
      <c r="Q162" s="166">
        <f t="shared" si="130"/>
        <v>17.980784698573103</v>
      </c>
      <c r="R162" s="166">
        <f t="shared" si="131"/>
        <v>64.633729386935258</v>
      </c>
      <c r="S162" s="166">
        <f t="shared" si="132"/>
        <v>78.308906560849636</v>
      </c>
      <c r="T162" s="166">
        <f t="shared" si="133"/>
        <v>62.863168957320958</v>
      </c>
      <c r="U162" s="166">
        <f t="shared" si="134"/>
        <v>61.536780717988826</v>
      </c>
      <c r="V162" s="167"/>
      <c r="W162" s="166"/>
      <c r="X162" s="166"/>
      <c r="Y162" s="166"/>
      <c r="Z162" s="166"/>
      <c r="AA162" s="166"/>
      <c r="AB162" s="167">
        <f t="shared" si="136"/>
        <v>24624.486867190895</v>
      </c>
      <c r="AC162" s="166"/>
      <c r="AD162" s="166"/>
      <c r="AE162" s="166"/>
      <c r="AF162" s="166"/>
      <c r="AG162" s="166"/>
      <c r="AH162" s="96"/>
      <c r="AI162" s="96"/>
      <c r="AJ162" s="96"/>
      <c r="AK162" s="96"/>
      <c r="AL162" s="96"/>
    </row>
    <row r="163" spans="1:38" x14ac:dyDescent="0.35">
      <c r="A163" s="15" t="s">
        <v>52</v>
      </c>
      <c r="B163" s="15" t="s">
        <v>766</v>
      </c>
      <c r="C163" s="140">
        <v>1</v>
      </c>
      <c r="D163" s="166">
        <v>12082.172312532564</v>
      </c>
      <c r="E163" s="166">
        <v>4919.5940134213643</v>
      </c>
      <c r="F163" s="166">
        <v>2075.1482604641878</v>
      </c>
      <c r="G163" s="166">
        <v>869.2221265623507</v>
      </c>
      <c r="H163" s="166">
        <v>1605.3798529236374</v>
      </c>
      <c r="I163" s="166">
        <v>2084.6373696498581</v>
      </c>
      <c r="J163" s="173">
        <v>0.98731450301771062</v>
      </c>
      <c r="K163" s="140">
        <v>0.73803158972477823</v>
      </c>
      <c r="L163" s="140">
        <v>0.24823843791873509</v>
      </c>
      <c r="M163" s="140">
        <v>0.14635028836486041</v>
      </c>
      <c r="N163" s="140">
        <v>0.24869856374042038</v>
      </c>
      <c r="O163" s="140">
        <v>0.26454136190407568</v>
      </c>
      <c r="P163" s="167">
        <f t="shared" si="129"/>
        <v>1.2685496982289379</v>
      </c>
      <c r="Q163" s="166">
        <f t="shared" si="130"/>
        <v>26.196841027522176</v>
      </c>
      <c r="R163" s="166">
        <f t="shared" si="131"/>
        <v>75.176156208126486</v>
      </c>
      <c r="S163" s="166">
        <f t="shared" si="132"/>
        <v>85.364971163513957</v>
      </c>
      <c r="T163" s="166">
        <f t="shared" si="133"/>
        <v>75.130143625957956</v>
      </c>
      <c r="U163" s="166">
        <f t="shared" si="134"/>
        <v>73.545863809592433</v>
      </c>
      <c r="V163" s="167"/>
      <c r="W163" s="166"/>
      <c r="X163" s="166"/>
      <c r="Y163" s="166"/>
      <c r="Z163" s="166"/>
      <c r="AA163" s="166"/>
      <c r="AB163" s="167">
        <f t="shared" si="136"/>
        <v>12082.172312532564</v>
      </c>
      <c r="AC163" s="166"/>
      <c r="AD163" s="166"/>
      <c r="AE163" s="166"/>
      <c r="AF163" s="166"/>
      <c r="AG163" s="166"/>
      <c r="AH163" s="96"/>
      <c r="AI163" s="96"/>
      <c r="AJ163" s="96"/>
      <c r="AK163" s="96"/>
      <c r="AL163" s="96"/>
    </row>
    <row r="164" spans="1:38" x14ac:dyDescent="0.35">
      <c r="A164" s="15" t="s">
        <v>52</v>
      </c>
      <c r="B164" s="15" t="s">
        <v>766</v>
      </c>
      <c r="C164" s="140">
        <v>4</v>
      </c>
      <c r="D164" s="166">
        <v>11273.637384593034</v>
      </c>
      <c r="E164" s="166">
        <v>4089.2157913565666</v>
      </c>
      <c r="F164" s="166">
        <v>891.53682173172467</v>
      </c>
      <c r="G164" s="166">
        <v>324.49476848983522</v>
      </c>
      <c r="H164" s="166">
        <v>635.92539929479256</v>
      </c>
      <c r="I164" s="166">
        <v>828.37240166174035</v>
      </c>
      <c r="J164" s="173">
        <v>0.9212437468737148</v>
      </c>
      <c r="K164" s="140">
        <v>0.61345924541518959</v>
      </c>
      <c r="L164" s="140">
        <v>0.10664958846083204</v>
      </c>
      <c r="M164" s="140">
        <v>5.4634944843375978E-2</v>
      </c>
      <c r="N164" s="140">
        <v>9.8514836325276273E-2</v>
      </c>
      <c r="O164" s="140">
        <v>0.10512080733550026</v>
      </c>
      <c r="P164" s="167">
        <f t="shared" si="129"/>
        <v>7.8756253126285198</v>
      </c>
      <c r="Q164" s="166">
        <f t="shared" si="130"/>
        <v>38.654075458481039</v>
      </c>
      <c r="R164" s="166">
        <f t="shared" si="131"/>
        <v>89.335041153916791</v>
      </c>
      <c r="S164" s="166">
        <f t="shared" si="132"/>
        <v>94.536505515662412</v>
      </c>
      <c r="T164" s="166">
        <f t="shared" si="133"/>
        <v>90.148516367472382</v>
      </c>
      <c r="U164" s="166">
        <f t="shared" si="134"/>
        <v>89.487919266449978</v>
      </c>
      <c r="V164" s="167"/>
      <c r="W164" s="166"/>
      <c r="X164" s="166"/>
      <c r="Y164" s="166"/>
      <c r="Z164" s="166"/>
      <c r="AA164" s="166"/>
      <c r="AB164" s="167">
        <f t="shared" si="136"/>
        <v>2818.4093461482585</v>
      </c>
      <c r="AC164" s="166"/>
      <c r="AD164" s="166"/>
      <c r="AE164" s="166"/>
      <c r="AF164" s="166"/>
      <c r="AG164" s="166"/>
      <c r="AH164" s="96"/>
      <c r="AI164" s="96"/>
      <c r="AJ164" s="96"/>
      <c r="AK164" s="96"/>
      <c r="AL164" s="96"/>
    </row>
    <row r="165" spans="1:38" x14ac:dyDescent="0.35">
      <c r="A165" s="15" t="s">
        <v>52</v>
      </c>
      <c r="B165" s="15" t="s">
        <v>766</v>
      </c>
      <c r="C165" s="140">
        <v>8</v>
      </c>
      <c r="D165" s="166">
        <v>11602.853456339646</v>
      </c>
      <c r="E165" s="166">
        <v>4077.9288652125761</v>
      </c>
      <c r="F165" s="166">
        <v>891.93653627015362</v>
      </c>
      <c r="G165" s="166">
        <v>372.34123214051374</v>
      </c>
      <c r="H165" s="166">
        <v>673.04189683287905</v>
      </c>
      <c r="I165" s="166">
        <v>865.27258583306138</v>
      </c>
      <c r="J165" s="173">
        <v>0.9481461774842096</v>
      </c>
      <c r="K165" s="140">
        <v>0.61176599430088419</v>
      </c>
      <c r="L165" s="140">
        <v>0.10669740408659885</v>
      </c>
      <c r="M165" s="140">
        <v>6.2690818639650453E-2</v>
      </c>
      <c r="N165" s="140">
        <v>0.10426476498669945</v>
      </c>
      <c r="O165" s="140">
        <v>0.10980345627833873</v>
      </c>
      <c r="P165" s="167">
        <f t="shared" si="129"/>
        <v>5.1853822515790409</v>
      </c>
      <c r="Q165" s="166">
        <f t="shared" si="130"/>
        <v>38.823400569911584</v>
      </c>
      <c r="R165" s="166">
        <f t="shared" si="131"/>
        <v>89.330259591340109</v>
      </c>
      <c r="S165" s="166">
        <f t="shared" si="132"/>
        <v>93.730918136034958</v>
      </c>
      <c r="T165" s="166">
        <f t="shared" si="133"/>
        <v>89.573523501330058</v>
      </c>
      <c r="U165" s="166">
        <f t="shared" si="134"/>
        <v>89.01965437216613</v>
      </c>
      <c r="V165" s="167"/>
      <c r="W165" s="166"/>
      <c r="X165" s="166"/>
      <c r="Y165" s="166"/>
      <c r="Z165" s="166"/>
      <c r="AA165" s="166"/>
      <c r="AB165" s="167">
        <f t="shared" si="136"/>
        <v>1450.3566820424558</v>
      </c>
      <c r="AC165" s="166"/>
      <c r="AD165" s="166"/>
      <c r="AE165" s="166"/>
      <c r="AF165" s="166"/>
      <c r="AG165" s="166"/>
      <c r="AH165" s="96"/>
      <c r="AI165" s="96"/>
      <c r="AJ165" s="96"/>
      <c r="AK165" s="96"/>
      <c r="AL165" s="96"/>
    </row>
    <row r="166" spans="1:38" x14ac:dyDescent="0.35">
      <c r="A166" s="172" t="s">
        <v>52</v>
      </c>
      <c r="B166" s="172" t="s">
        <v>766</v>
      </c>
      <c r="C166" s="170">
        <v>24</v>
      </c>
      <c r="D166" s="168">
        <v>11706.545577151104</v>
      </c>
      <c r="E166" s="168">
        <v>2683.4608045284499</v>
      </c>
      <c r="F166" s="168">
        <v>301.05747332116857</v>
      </c>
      <c r="G166" s="168">
        <v>100.66675321979643</v>
      </c>
      <c r="H166" s="168">
        <v>256.54812785856501</v>
      </c>
      <c r="I166" s="168">
        <v>330.41498279294461</v>
      </c>
      <c r="J166" s="171">
        <v>0.95661954900032542</v>
      </c>
      <c r="K166" s="170">
        <v>0.40256956938463445</v>
      </c>
      <c r="L166" s="170">
        <v>3.6013830107874303E-2</v>
      </c>
      <c r="M166" s="170">
        <v>1.6949186994050427E-2</v>
      </c>
      <c r="N166" s="170">
        <v>3.9743336016409912E-2</v>
      </c>
      <c r="O166" s="170">
        <v>4.1929800748145792E-2</v>
      </c>
      <c r="P166" s="169">
        <f t="shared" si="129"/>
        <v>4.3380450999674576</v>
      </c>
      <c r="Q166" s="168">
        <f t="shared" si="130"/>
        <v>59.743043061536547</v>
      </c>
      <c r="R166" s="168">
        <f t="shared" si="131"/>
        <v>96.39861698921257</v>
      </c>
      <c r="S166" s="168">
        <f t="shared" si="132"/>
        <v>98.305081300594949</v>
      </c>
      <c r="T166" s="168">
        <f t="shared" si="133"/>
        <v>96.025666398359007</v>
      </c>
      <c r="U166" s="168">
        <f t="shared" si="134"/>
        <v>95.807019925185415</v>
      </c>
      <c r="V166" s="169"/>
      <c r="W166" s="168"/>
      <c r="X166" s="168"/>
      <c r="Y166" s="168"/>
      <c r="Z166" s="168"/>
      <c r="AA166" s="168"/>
      <c r="AB166" s="169">
        <f t="shared" si="136"/>
        <v>487.77273238129601</v>
      </c>
      <c r="AC166" s="168"/>
      <c r="AD166" s="168"/>
      <c r="AE166" s="168"/>
      <c r="AF166" s="168"/>
      <c r="AG166" s="168"/>
      <c r="AH166" s="96"/>
      <c r="AI166" s="96"/>
      <c r="AJ166" s="96"/>
      <c r="AK166" s="96"/>
      <c r="AL166" s="96"/>
    </row>
    <row r="167" spans="1:38" x14ac:dyDescent="0.35">
      <c r="A167" s="15" t="s">
        <v>54</v>
      </c>
      <c r="B167" s="15" t="s">
        <v>766</v>
      </c>
      <c r="C167" s="140">
        <v>0</v>
      </c>
      <c r="D167" s="166">
        <v>12237.40993938973</v>
      </c>
      <c r="E167" s="166">
        <v>6665.8312217447847</v>
      </c>
      <c r="F167" s="166">
        <v>8359.4961274430898</v>
      </c>
      <c r="G167" s="166">
        <v>5939.3263674023356</v>
      </c>
      <c r="H167" s="166">
        <v>6455.1231369363913</v>
      </c>
      <c r="I167" s="166">
        <v>7880.1944416002534</v>
      </c>
      <c r="J167" s="173">
        <v>1</v>
      </c>
      <c r="K167" s="140">
        <v>1</v>
      </c>
      <c r="L167" s="140">
        <v>1</v>
      </c>
      <c r="M167" s="140">
        <v>1</v>
      </c>
      <c r="N167" s="140">
        <v>1</v>
      </c>
      <c r="O167" s="140">
        <v>1</v>
      </c>
      <c r="P167" s="167">
        <f t="shared" si="129"/>
        <v>0</v>
      </c>
      <c r="Q167" s="166">
        <f t="shared" si="130"/>
        <v>0</v>
      </c>
      <c r="R167" s="166">
        <f t="shared" si="131"/>
        <v>0</v>
      </c>
      <c r="S167" s="166">
        <f t="shared" si="132"/>
        <v>0</v>
      </c>
      <c r="T167" s="166">
        <f t="shared" si="133"/>
        <v>0</v>
      </c>
      <c r="U167" s="166">
        <f t="shared" si="134"/>
        <v>0</v>
      </c>
      <c r="V167" s="167"/>
      <c r="W167" s="166"/>
      <c r="X167" s="166"/>
      <c r="Y167" s="166"/>
      <c r="Z167" s="166"/>
      <c r="AA167" s="166"/>
      <c r="AB167" s="167" t="e">
        <f t="shared" si="136"/>
        <v>#DIV/0!</v>
      </c>
      <c r="AC167" s="166"/>
      <c r="AD167" s="166"/>
      <c r="AE167" s="166"/>
      <c r="AF167" s="166"/>
      <c r="AG167" s="166"/>
      <c r="AH167" s="96"/>
      <c r="AI167" s="96"/>
      <c r="AJ167" s="96"/>
      <c r="AK167" s="96"/>
      <c r="AL167" s="96"/>
    </row>
    <row r="168" spans="1:38" x14ac:dyDescent="0.35">
      <c r="A168" s="15" t="s">
        <v>54</v>
      </c>
      <c r="B168" s="15" t="s">
        <v>766</v>
      </c>
      <c r="C168" s="140">
        <v>0.25</v>
      </c>
      <c r="D168" s="166">
        <v>12370.54734612914</v>
      </c>
      <c r="E168" s="166">
        <v>5112.2050862364231</v>
      </c>
      <c r="F168" s="166">
        <v>3136.6606782925314</v>
      </c>
      <c r="G168" s="166">
        <v>1548.9050652213855</v>
      </c>
      <c r="H168" s="166">
        <v>2137.0081243053883</v>
      </c>
      <c r="I168" s="166">
        <v>2695.3491226718038</v>
      </c>
      <c r="J168" s="173">
        <v>1.0108795412917293</v>
      </c>
      <c r="K168" s="140">
        <v>0.76692687170952711</v>
      </c>
      <c r="L168" s="140">
        <v>0.37522126100343545</v>
      </c>
      <c r="M168" s="140">
        <v>0.26078800345481357</v>
      </c>
      <c r="N168" s="140">
        <v>0.33105613618388924</v>
      </c>
      <c r="O168" s="140">
        <v>0.34204094107663308</v>
      </c>
      <c r="P168" s="167">
        <f t="shared" si="129"/>
        <v>-1.08795412917293</v>
      </c>
      <c r="Q168" s="166">
        <f t="shared" si="130"/>
        <v>23.307312829047287</v>
      </c>
      <c r="R168" s="166">
        <f t="shared" si="131"/>
        <v>62.477873899656458</v>
      </c>
      <c r="S168" s="166">
        <f t="shared" si="132"/>
        <v>73.921199654518645</v>
      </c>
      <c r="T168" s="166">
        <f t="shared" si="133"/>
        <v>66.894386381611071</v>
      </c>
      <c r="U168" s="166">
        <f t="shared" si="134"/>
        <v>65.795905892336691</v>
      </c>
      <c r="V168" s="167"/>
      <c r="W168" s="166"/>
      <c r="X168" s="166"/>
      <c r="Y168" s="166"/>
      <c r="Z168" s="166"/>
      <c r="AA168" s="166"/>
      <c r="AB168" s="167">
        <f t="shared" si="136"/>
        <v>49482.189384516561</v>
      </c>
      <c r="AC168" s="166"/>
      <c r="AD168" s="166"/>
      <c r="AE168" s="166"/>
      <c r="AF168" s="166"/>
      <c r="AG168" s="166"/>
      <c r="AH168" s="96"/>
      <c r="AI168" s="96"/>
      <c r="AJ168" s="96"/>
      <c r="AK168" s="96"/>
      <c r="AL168" s="96"/>
    </row>
    <row r="169" spans="1:38" x14ac:dyDescent="0.35">
      <c r="A169" s="15" t="s">
        <v>54</v>
      </c>
      <c r="B169" s="15" t="s">
        <v>766</v>
      </c>
      <c r="C169" s="140">
        <v>0.5</v>
      </c>
      <c r="D169" s="166">
        <v>11351.758205373582</v>
      </c>
      <c r="E169" s="166">
        <v>4731.3281972912127</v>
      </c>
      <c r="F169" s="166">
        <v>2001.2141499724178</v>
      </c>
      <c r="G169" s="166">
        <v>840.26103327458804</v>
      </c>
      <c r="H169" s="166">
        <v>1369.4657998097509</v>
      </c>
      <c r="I169" s="166">
        <v>1741.7259616542331</v>
      </c>
      <c r="J169" s="173">
        <v>0.92762751771799234</v>
      </c>
      <c r="K169" s="140">
        <v>0.70978817793301185</v>
      </c>
      <c r="L169" s="140">
        <v>0.23939411173392422</v>
      </c>
      <c r="M169" s="140">
        <v>0.14147413044790977</v>
      </c>
      <c r="N169" s="140">
        <v>0.21215177011475275</v>
      </c>
      <c r="O169" s="140">
        <v>0.22102575952434694</v>
      </c>
      <c r="P169" s="167">
        <f t="shared" si="129"/>
        <v>7.237248228200766</v>
      </c>
      <c r="Q169" s="166">
        <f t="shared" si="130"/>
        <v>29.021182206698814</v>
      </c>
      <c r="R169" s="166">
        <f t="shared" si="131"/>
        <v>76.060588826607585</v>
      </c>
      <c r="S169" s="166">
        <f t="shared" si="132"/>
        <v>85.85258695520902</v>
      </c>
      <c r="T169" s="166">
        <f t="shared" si="133"/>
        <v>78.784822988524724</v>
      </c>
      <c r="U169" s="166">
        <f t="shared" si="134"/>
        <v>77.897424047565295</v>
      </c>
      <c r="V169" s="167"/>
      <c r="W169" s="166"/>
      <c r="X169" s="166"/>
      <c r="Y169" s="166"/>
      <c r="Z169" s="166"/>
      <c r="AA169" s="166"/>
      <c r="AB169" s="167">
        <f t="shared" si="136"/>
        <v>22703.516410747165</v>
      </c>
      <c r="AC169" s="166"/>
      <c r="AD169" s="166"/>
      <c r="AE169" s="166"/>
      <c r="AF169" s="166"/>
      <c r="AG169" s="166"/>
      <c r="AH169" s="96"/>
      <c r="AI169" s="96"/>
      <c r="AJ169" s="96"/>
      <c r="AK169" s="96"/>
      <c r="AL169" s="96"/>
    </row>
    <row r="170" spans="1:38" x14ac:dyDescent="0.35">
      <c r="A170" s="15" t="s">
        <v>54</v>
      </c>
      <c r="B170" s="15" t="s">
        <v>766</v>
      </c>
      <c r="C170" s="140">
        <v>1</v>
      </c>
      <c r="D170" s="166">
        <v>12915.419496677276</v>
      </c>
      <c r="E170" s="166">
        <v>4634.0640901920233</v>
      </c>
      <c r="F170" s="166">
        <v>1726.8645345887746</v>
      </c>
      <c r="G170" s="166">
        <v>695.06720316144219</v>
      </c>
      <c r="H170" s="166">
        <v>1138.7846837400105</v>
      </c>
      <c r="I170" s="166">
        <v>1478.6097385570499</v>
      </c>
      <c r="J170" s="173">
        <v>1.0554046616600765</v>
      </c>
      <c r="K170" s="140">
        <v>0.69519673331588716</v>
      </c>
      <c r="L170" s="140">
        <v>0.20657519403827618</v>
      </c>
      <c r="M170" s="140">
        <v>0.11702795235774213</v>
      </c>
      <c r="N170" s="140">
        <v>0.17641564065971929</v>
      </c>
      <c r="O170" s="140">
        <v>0.18763619978097704</v>
      </c>
      <c r="P170" s="167">
        <f t="shared" si="129"/>
        <v>-5.5404661660076515</v>
      </c>
      <c r="Q170" s="166">
        <f t="shared" si="130"/>
        <v>30.480326668411283</v>
      </c>
      <c r="R170" s="166">
        <f t="shared" si="131"/>
        <v>79.342480596172379</v>
      </c>
      <c r="S170" s="166">
        <f t="shared" si="132"/>
        <v>88.297204764225796</v>
      </c>
      <c r="T170" s="166">
        <f t="shared" si="133"/>
        <v>82.35843593402808</v>
      </c>
      <c r="U170" s="166">
        <f t="shared" si="134"/>
        <v>81.236380021902306</v>
      </c>
      <c r="V170" s="167"/>
      <c r="W170" s="166"/>
      <c r="X170" s="166"/>
      <c r="Y170" s="166"/>
      <c r="Z170" s="166"/>
      <c r="AA170" s="166"/>
      <c r="AB170" s="167">
        <f t="shared" si="136"/>
        <v>12915.419496677276</v>
      </c>
      <c r="AC170" s="166"/>
      <c r="AD170" s="166"/>
      <c r="AE170" s="166"/>
      <c r="AF170" s="166"/>
      <c r="AG170" s="166"/>
      <c r="AH170" s="96"/>
      <c r="AI170" s="96"/>
      <c r="AJ170" s="96"/>
      <c r="AK170" s="96"/>
      <c r="AL170" s="96"/>
    </row>
    <row r="171" spans="1:38" x14ac:dyDescent="0.35">
      <c r="A171" s="15" t="s">
        <v>54</v>
      </c>
      <c r="B171" s="15" t="s">
        <v>766</v>
      </c>
      <c r="C171" s="140">
        <v>4</v>
      </c>
      <c r="D171" s="166">
        <v>9920.0330791410033</v>
      </c>
      <c r="E171" s="166">
        <v>3040.8123151838317</v>
      </c>
      <c r="F171" s="166">
        <v>564.76071870495628</v>
      </c>
      <c r="G171" s="166">
        <v>213.83895047414634</v>
      </c>
      <c r="H171" s="166">
        <v>441.95233289764701</v>
      </c>
      <c r="I171" s="166">
        <v>581.25769201781679</v>
      </c>
      <c r="J171" s="173">
        <v>0.81063175363688988</v>
      </c>
      <c r="K171" s="140">
        <v>0.4561790141437001</v>
      </c>
      <c r="L171" s="140">
        <v>6.7559181808927879E-2</v>
      </c>
      <c r="M171" s="140">
        <v>3.6003906376957093E-2</v>
      </c>
      <c r="N171" s="140">
        <v>6.8465360539566422E-2</v>
      </c>
      <c r="O171" s="140">
        <v>7.3761846401822942E-2</v>
      </c>
      <c r="P171" s="167">
        <f t="shared" si="129"/>
        <v>18.936824636311012</v>
      </c>
      <c r="Q171" s="166">
        <f t="shared" si="130"/>
        <v>54.38209858562999</v>
      </c>
      <c r="R171" s="166">
        <f t="shared" si="131"/>
        <v>93.244081819107222</v>
      </c>
      <c r="S171" s="166">
        <f t="shared" si="132"/>
        <v>96.39960936230429</v>
      </c>
      <c r="T171" s="166">
        <f t="shared" si="133"/>
        <v>93.15346394604336</v>
      </c>
      <c r="U171" s="166">
        <f t="shared" si="134"/>
        <v>92.623815359817712</v>
      </c>
      <c r="V171" s="167"/>
      <c r="W171" s="166"/>
      <c r="X171" s="166"/>
      <c r="Y171" s="166"/>
      <c r="Z171" s="166"/>
      <c r="AA171" s="166"/>
      <c r="AB171" s="167">
        <f t="shared" si="136"/>
        <v>2480.0082697852508</v>
      </c>
      <c r="AC171" s="166"/>
      <c r="AD171" s="166"/>
      <c r="AE171" s="166"/>
      <c r="AF171" s="166"/>
      <c r="AG171" s="166"/>
      <c r="AH171" s="96"/>
      <c r="AI171" s="96"/>
      <c r="AJ171" s="96"/>
      <c r="AK171" s="96"/>
      <c r="AL171" s="96"/>
    </row>
    <row r="172" spans="1:38" x14ac:dyDescent="0.35">
      <c r="A172" s="15" t="s">
        <v>54</v>
      </c>
      <c r="B172" s="15" t="s">
        <v>766</v>
      </c>
      <c r="C172" s="140">
        <v>8</v>
      </c>
      <c r="D172" s="166">
        <v>9948.6473958678562</v>
      </c>
      <c r="E172" s="166">
        <v>3513.9966536626234</v>
      </c>
      <c r="F172" s="166">
        <v>679.93316874374023</v>
      </c>
      <c r="G172" s="166">
        <v>271.8924358242848</v>
      </c>
      <c r="H172" s="166">
        <v>533.28089937006428</v>
      </c>
      <c r="I172" s="166">
        <v>687.00315614600788</v>
      </c>
      <c r="J172" s="173">
        <v>0.81297001940297731</v>
      </c>
      <c r="K172" s="140">
        <v>0.52716556071799747</v>
      </c>
      <c r="L172" s="140">
        <v>8.1336621056813704E-2</v>
      </c>
      <c r="M172" s="140">
        <v>4.5778328888702161E-2</v>
      </c>
      <c r="N172" s="140">
        <v>8.2613590485767247E-2</v>
      </c>
      <c r="O172" s="140">
        <v>8.718099042318761E-2</v>
      </c>
      <c r="P172" s="167">
        <f t="shared" si="129"/>
        <v>18.702998059702271</v>
      </c>
      <c r="Q172" s="166">
        <f t="shared" si="130"/>
        <v>47.283443928200256</v>
      </c>
      <c r="R172" s="166">
        <f t="shared" si="131"/>
        <v>91.866337894318633</v>
      </c>
      <c r="S172" s="166">
        <f t="shared" si="132"/>
        <v>95.422167111129781</v>
      </c>
      <c r="T172" s="166">
        <f t="shared" si="133"/>
        <v>91.738640951423278</v>
      </c>
      <c r="U172" s="166">
        <f t="shared" si="134"/>
        <v>91.281900957681245</v>
      </c>
      <c r="V172" s="167"/>
      <c r="W172" s="166"/>
      <c r="X172" s="166"/>
      <c r="Y172" s="166"/>
      <c r="Z172" s="166"/>
      <c r="AA172" s="166"/>
      <c r="AB172" s="167">
        <f t="shared" si="136"/>
        <v>1243.580924483482</v>
      </c>
      <c r="AC172" s="166"/>
      <c r="AD172" s="166"/>
      <c r="AE172" s="166"/>
      <c r="AF172" s="166"/>
      <c r="AG172" s="166"/>
      <c r="AH172" s="96"/>
      <c r="AI172" s="96"/>
      <c r="AJ172" s="96"/>
      <c r="AK172" s="96"/>
      <c r="AL172" s="96"/>
    </row>
    <row r="173" spans="1:38" x14ac:dyDescent="0.35">
      <c r="A173" s="172" t="s">
        <v>54</v>
      </c>
      <c r="B173" s="172" t="s">
        <v>766</v>
      </c>
      <c r="C173" s="170">
        <v>24</v>
      </c>
      <c r="D173" s="168">
        <v>9607.0080586331351</v>
      </c>
      <c r="E173" s="168">
        <v>2647.890190690905</v>
      </c>
      <c r="F173" s="168">
        <v>269.87297170042115</v>
      </c>
      <c r="G173" s="168">
        <v>96.82526797614112</v>
      </c>
      <c r="H173" s="168">
        <v>236.87887431598824</v>
      </c>
      <c r="I173" s="168">
        <v>303.2017169561571</v>
      </c>
      <c r="J173" s="171">
        <v>0.78505240130185827</v>
      </c>
      <c r="K173" s="170">
        <v>0.39723330858620487</v>
      </c>
      <c r="L173" s="170">
        <v>3.2283401724951442E-2</v>
      </c>
      <c r="M173" s="170">
        <v>1.630239895681794E-2</v>
      </c>
      <c r="N173" s="170">
        <v>3.6696259589621277E-2</v>
      </c>
      <c r="O173" s="170">
        <v>3.8476425829739432E-2</v>
      </c>
      <c r="P173" s="169">
        <f t="shared" si="129"/>
        <v>21.494759869814175</v>
      </c>
      <c r="Q173" s="168">
        <f t="shared" si="130"/>
        <v>60.276669141379514</v>
      </c>
      <c r="R173" s="168">
        <f t="shared" si="131"/>
        <v>96.771659827504848</v>
      </c>
      <c r="S173" s="168">
        <f t="shared" si="132"/>
        <v>98.369760104318203</v>
      </c>
      <c r="T173" s="168">
        <f t="shared" si="133"/>
        <v>96.330374041037871</v>
      </c>
      <c r="U173" s="168">
        <f t="shared" si="134"/>
        <v>96.152357417026053</v>
      </c>
      <c r="V173" s="169"/>
      <c r="W173" s="168"/>
      <c r="X173" s="168"/>
      <c r="Y173" s="168"/>
      <c r="Z173" s="168"/>
      <c r="AA173" s="168"/>
      <c r="AB173" s="169">
        <f t="shared" si="136"/>
        <v>400.29200244304729</v>
      </c>
      <c r="AC173" s="168"/>
      <c r="AD173" s="168"/>
      <c r="AE173" s="168"/>
      <c r="AF173" s="168"/>
      <c r="AG173" s="168"/>
      <c r="AH173" s="96"/>
      <c r="AI173" s="96"/>
      <c r="AJ173" s="96"/>
      <c r="AK173" s="96"/>
      <c r="AL173" s="96"/>
    </row>
    <row r="174" spans="1:38" x14ac:dyDescent="0.35">
      <c r="A174" s="15" t="s">
        <v>58</v>
      </c>
      <c r="B174" s="15" t="s">
        <v>766</v>
      </c>
      <c r="C174" s="140">
        <v>0</v>
      </c>
      <c r="D174" s="166">
        <v>0</v>
      </c>
      <c r="E174" s="166">
        <v>0</v>
      </c>
      <c r="F174" s="166">
        <v>0</v>
      </c>
      <c r="G174" s="166">
        <v>0</v>
      </c>
      <c r="H174" s="166">
        <v>0</v>
      </c>
      <c r="I174" s="166">
        <v>0</v>
      </c>
      <c r="J174" s="173">
        <v>1</v>
      </c>
      <c r="K174" s="140">
        <v>1</v>
      </c>
      <c r="L174" s="140">
        <v>1</v>
      </c>
      <c r="M174" s="140">
        <v>1</v>
      </c>
      <c r="N174" s="140">
        <v>1</v>
      </c>
      <c r="O174" s="140">
        <v>1</v>
      </c>
      <c r="P174" s="167">
        <f t="shared" si="129"/>
        <v>0</v>
      </c>
      <c r="Q174" s="166">
        <f t="shared" si="130"/>
        <v>0</v>
      </c>
      <c r="R174" s="166">
        <f t="shared" si="131"/>
        <v>0</v>
      </c>
      <c r="S174" s="166">
        <f t="shared" si="132"/>
        <v>0</v>
      </c>
      <c r="T174" s="166">
        <f t="shared" si="133"/>
        <v>0</v>
      </c>
      <c r="U174" s="166">
        <f t="shared" si="134"/>
        <v>0</v>
      </c>
      <c r="V174" s="167"/>
      <c r="W174" s="166"/>
      <c r="X174" s="166"/>
      <c r="Y174" s="166"/>
      <c r="Z174" s="166"/>
      <c r="AA174" s="166"/>
      <c r="AB174" s="167" t="e">
        <f t="shared" si="136"/>
        <v>#DIV/0!</v>
      </c>
      <c r="AC174" s="166"/>
      <c r="AD174" s="166"/>
      <c r="AE174" s="166"/>
      <c r="AF174" s="166"/>
      <c r="AG174" s="166"/>
      <c r="AH174" s="96"/>
      <c r="AI174" s="96"/>
      <c r="AJ174" s="96"/>
      <c r="AK174" s="96"/>
      <c r="AL174" s="96"/>
    </row>
    <row r="175" spans="1:38" x14ac:dyDescent="0.35">
      <c r="A175" s="15" t="s">
        <v>58</v>
      </c>
      <c r="B175" s="15" t="s">
        <v>766</v>
      </c>
      <c r="C175" s="140">
        <v>0.25</v>
      </c>
      <c r="D175" s="166">
        <v>10246.98211301433</v>
      </c>
      <c r="E175" s="166">
        <v>5416.4525388638804</v>
      </c>
      <c r="F175" s="166">
        <v>6938.0177420323525</v>
      </c>
      <c r="G175" s="166">
        <v>4917.7264765961272</v>
      </c>
      <c r="H175" s="166">
        <v>4983.2397519908372</v>
      </c>
      <c r="I175" s="166">
        <v>6177.5053092860753</v>
      </c>
      <c r="J175" s="173">
        <v>0.81285791684554654</v>
      </c>
      <c r="K175" s="140">
        <v>0.80659977249899606</v>
      </c>
      <c r="L175" s="140">
        <v>0.83352465049456437</v>
      </c>
      <c r="M175" s="140">
        <v>0.8257263597059985</v>
      </c>
      <c r="N175" s="140">
        <v>0.80810396961075792</v>
      </c>
      <c r="O175" s="140">
        <v>0.81855877821832945</v>
      </c>
      <c r="P175" s="167">
        <f t="shared" si="129"/>
        <v>18.714208315445347</v>
      </c>
      <c r="Q175" s="166">
        <f t="shared" si="130"/>
        <v>19.340022750100395</v>
      </c>
      <c r="R175" s="166">
        <f t="shared" si="131"/>
        <v>16.647534950543562</v>
      </c>
      <c r="S175" s="166">
        <f t="shared" si="132"/>
        <v>17.427364029400149</v>
      </c>
      <c r="T175" s="166">
        <f t="shared" si="133"/>
        <v>19.189603038924208</v>
      </c>
      <c r="U175" s="166">
        <f t="shared" si="134"/>
        <v>18.144122178167056</v>
      </c>
      <c r="V175" s="167"/>
      <c r="W175" s="166"/>
      <c r="X175" s="166"/>
      <c r="Y175" s="166"/>
      <c r="Z175" s="166"/>
      <c r="AA175" s="166"/>
      <c r="AB175" s="167">
        <f t="shared" si="136"/>
        <v>40987.92845205732</v>
      </c>
      <c r="AC175" s="166"/>
      <c r="AD175" s="166"/>
      <c r="AE175" s="166"/>
      <c r="AF175" s="166"/>
      <c r="AG175" s="166"/>
      <c r="AH175" s="96"/>
      <c r="AI175" s="96"/>
      <c r="AJ175" s="96"/>
      <c r="AK175" s="96"/>
      <c r="AL175" s="96"/>
    </row>
    <row r="176" spans="1:38" x14ac:dyDescent="0.35">
      <c r="A176" s="15" t="s">
        <v>58</v>
      </c>
      <c r="B176" s="15" t="s">
        <v>766</v>
      </c>
      <c r="C176" s="140">
        <v>0.5</v>
      </c>
      <c r="D176" s="166">
        <v>10058.811420867694</v>
      </c>
      <c r="E176" s="166">
        <v>5408.9957045000647</v>
      </c>
      <c r="F176" s="166">
        <v>7101.5607639401969</v>
      </c>
      <c r="G176" s="166">
        <v>4778.1951046530357</v>
      </c>
      <c r="H176" s="166">
        <v>4643.5055486639167</v>
      </c>
      <c r="I176" s="166">
        <v>5757.4993869451546</v>
      </c>
      <c r="J176" s="173">
        <v>0.76872460558903466</v>
      </c>
      <c r="K176" s="140">
        <v>0.81145104407312874</v>
      </c>
      <c r="L176" s="140">
        <v>0.84952019304449922</v>
      </c>
      <c r="M176" s="140">
        <v>0.80450118566945494</v>
      </c>
      <c r="N176" s="140">
        <v>0.7193519705447059</v>
      </c>
      <c r="O176" s="140">
        <v>0.73062910180880802</v>
      </c>
      <c r="P176" s="167">
        <f t="shared" ref="P176:P207" si="137">(1-J176)*100</f>
        <v>23.127539441096534</v>
      </c>
      <c r="Q176" s="166">
        <f t="shared" ref="Q176:Q207" si="138">(1-K176)*100</f>
        <v>18.854895592687125</v>
      </c>
      <c r="R176" s="166">
        <f t="shared" ref="R176:R207" si="139">(1-L176)*100</f>
        <v>15.047980695550079</v>
      </c>
      <c r="S176" s="166">
        <f t="shared" ref="S176:S207" si="140">(1-M176)*100</f>
        <v>19.549881433054505</v>
      </c>
      <c r="T176" s="166">
        <f t="shared" ref="T176:T207" si="141">(1-N176)*100</f>
        <v>28.064802945529411</v>
      </c>
      <c r="U176" s="166">
        <f t="shared" ref="U176:U207" si="142">(1-O176)*100</f>
        <v>26.937089819119198</v>
      </c>
      <c r="V176" s="167"/>
      <c r="W176" s="166"/>
      <c r="X176" s="166"/>
      <c r="Y176" s="166"/>
      <c r="Z176" s="166"/>
      <c r="AA176" s="166"/>
      <c r="AB176" s="167">
        <f t="shared" si="136"/>
        <v>20117.622841735389</v>
      </c>
      <c r="AC176" s="166"/>
      <c r="AD176" s="166"/>
      <c r="AE176" s="166"/>
      <c r="AF176" s="166"/>
      <c r="AG176" s="166"/>
      <c r="AH176" s="96"/>
      <c r="AI176" s="96"/>
      <c r="AJ176" s="96"/>
      <c r="AK176" s="96"/>
      <c r="AL176" s="96"/>
    </row>
    <row r="177" spans="1:38" x14ac:dyDescent="0.35">
      <c r="A177" s="15" t="s">
        <v>58</v>
      </c>
      <c r="B177" s="15" t="s">
        <v>766</v>
      </c>
      <c r="C177" s="140">
        <v>1</v>
      </c>
      <c r="D177" s="166">
        <v>10334.123304464543</v>
      </c>
      <c r="E177" s="166">
        <v>5947.8009392114591</v>
      </c>
      <c r="F177" s="166">
        <v>8097.3107768568034</v>
      </c>
      <c r="G177" s="166">
        <v>5801.7556283848762</v>
      </c>
      <c r="H177" s="166">
        <v>5390.1738421404689</v>
      </c>
      <c r="I177" s="166">
        <v>6423.4885069235488</v>
      </c>
      <c r="J177" s="173">
        <v>0.78976476732155332</v>
      </c>
      <c r="K177" s="140">
        <v>0.89228195874641714</v>
      </c>
      <c r="L177" s="140">
        <v>0.96863622560628171</v>
      </c>
      <c r="M177" s="140">
        <v>0.9768373161352929</v>
      </c>
      <c r="N177" s="140">
        <v>0.83502262122588278</v>
      </c>
      <c r="O177" s="140">
        <v>0.81514340217461856</v>
      </c>
      <c r="P177" s="167">
        <f t="shared" si="137"/>
        <v>21.023523267844666</v>
      </c>
      <c r="Q177" s="166">
        <f t="shared" si="138"/>
        <v>10.771804125358287</v>
      </c>
      <c r="R177" s="166">
        <f t="shared" si="139"/>
        <v>3.1363774393718291</v>
      </c>
      <c r="S177" s="166">
        <f t="shared" si="140"/>
        <v>2.3162683864707101</v>
      </c>
      <c r="T177" s="166">
        <f t="shared" si="141"/>
        <v>16.497737877411723</v>
      </c>
      <c r="U177" s="166">
        <f t="shared" si="142"/>
        <v>18.485659782538143</v>
      </c>
      <c r="V177" s="167"/>
      <c r="W177" s="166"/>
      <c r="X177" s="166"/>
      <c r="Y177" s="166"/>
      <c r="Z177" s="166"/>
      <c r="AA177" s="166"/>
      <c r="AB177" s="167">
        <f t="shared" si="136"/>
        <v>10334.123304464543</v>
      </c>
      <c r="AC177" s="166"/>
      <c r="AD177" s="166"/>
      <c r="AE177" s="166"/>
      <c r="AF177" s="166"/>
      <c r="AG177" s="166"/>
      <c r="AH177" s="96"/>
      <c r="AI177" s="96"/>
      <c r="AJ177" s="96"/>
      <c r="AK177" s="96"/>
      <c r="AL177" s="96"/>
    </row>
    <row r="178" spans="1:38" x14ac:dyDescent="0.35">
      <c r="A178" s="15" t="s">
        <v>58</v>
      </c>
      <c r="B178" s="15" t="s">
        <v>766</v>
      </c>
      <c r="C178" s="140">
        <v>4</v>
      </c>
      <c r="D178" s="166">
        <v>7873.2167167950865</v>
      </c>
      <c r="E178" s="166">
        <v>3779.7490320415613</v>
      </c>
      <c r="F178" s="166">
        <v>5935.8813729578142</v>
      </c>
      <c r="G178" s="166">
        <v>3839.8529431540737</v>
      </c>
      <c r="H178" s="166">
        <v>2973.1699659342607</v>
      </c>
      <c r="I178" s="166">
        <v>3635.3336475222659</v>
      </c>
      <c r="J178" s="173">
        <v>0.60169488840195495</v>
      </c>
      <c r="K178" s="140">
        <v>0.56703341358412163</v>
      </c>
      <c r="L178" s="140">
        <v>0.7100764546646684</v>
      </c>
      <c r="M178" s="140">
        <v>0.64651320800097711</v>
      </c>
      <c r="N178" s="140">
        <v>0.46059074364076819</v>
      </c>
      <c r="O178" s="140">
        <v>0.46132537394394907</v>
      </c>
      <c r="P178" s="167">
        <f t="shared" si="137"/>
        <v>39.830511159804502</v>
      </c>
      <c r="Q178" s="166">
        <f t="shared" si="138"/>
        <v>43.29665864158784</v>
      </c>
      <c r="R178" s="166">
        <f t="shared" si="139"/>
        <v>28.99235453353316</v>
      </c>
      <c r="S178" s="166">
        <f t="shared" si="140"/>
        <v>35.348679199902286</v>
      </c>
      <c r="T178" s="166">
        <f t="shared" si="141"/>
        <v>53.940925635923186</v>
      </c>
      <c r="U178" s="166">
        <f t="shared" si="142"/>
        <v>53.867462605605084</v>
      </c>
      <c r="V178" s="167"/>
      <c r="W178" s="166"/>
      <c r="X178" s="166"/>
      <c r="Y178" s="166"/>
      <c r="Z178" s="166"/>
      <c r="AA178" s="166"/>
      <c r="AB178" s="167">
        <f t="shared" si="136"/>
        <v>1968.3041791987716</v>
      </c>
      <c r="AC178" s="166"/>
      <c r="AD178" s="166"/>
      <c r="AE178" s="166"/>
      <c r="AF178" s="166"/>
      <c r="AG178" s="166"/>
      <c r="AH178" s="96"/>
      <c r="AI178" s="96"/>
      <c r="AJ178" s="96"/>
      <c r="AK178" s="96"/>
      <c r="AL178" s="96"/>
    </row>
    <row r="179" spans="1:38" x14ac:dyDescent="0.35">
      <c r="A179" s="15" t="s">
        <v>58</v>
      </c>
      <c r="B179" s="15" t="s">
        <v>766</v>
      </c>
      <c r="C179" s="140">
        <v>8</v>
      </c>
      <c r="D179" s="166">
        <v>3662.8888308537262</v>
      </c>
      <c r="E179" s="166">
        <v>1191.2703988977028</v>
      </c>
      <c r="F179" s="166">
        <v>2414.5889183690488</v>
      </c>
      <c r="G179" s="166">
        <v>1778.0135696377672</v>
      </c>
      <c r="H179" s="166">
        <v>1215.3745824394509</v>
      </c>
      <c r="I179" s="166">
        <v>1564.2333193447223</v>
      </c>
      <c r="J179" s="173">
        <v>0.27992897510465686</v>
      </c>
      <c r="K179" s="140">
        <v>0.17871295555933489</v>
      </c>
      <c r="L179" s="140">
        <v>0.28884383479074549</v>
      </c>
      <c r="M179" s="140">
        <v>0.29936283336714686</v>
      </c>
      <c r="N179" s="140">
        <v>0.18828061938664567</v>
      </c>
      <c r="O179" s="140">
        <v>0.19850186831520225</v>
      </c>
      <c r="P179" s="167">
        <f t="shared" si="137"/>
        <v>72.007102489534319</v>
      </c>
      <c r="Q179" s="166">
        <f t="shared" si="138"/>
        <v>82.128704444066514</v>
      </c>
      <c r="R179" s="166">
        <f t="shared" si="139"/>
        <v>71.115616520925457</v>
      </c>
      <c r="S179" s="166">
        <f t="shared" si="140"/>
        <v>70.063716663285319</v>
      </c>
      <c r="T179" s="166">
        <f t="shared" si="141"/>
        <v>81.171938061335439</v>
      </c>
      <c r="U179" s="166">
        <f t="shared" si="142"/>
        <v>80.149813168479781</v>
      </c>
      <c r="V179" s="167"/>
      <c r="W179" s="166"/>
      <c r="X179" s="166"/>
      <c r="Y179" s="166"/>
      <c r="Z179" s="166"/>
      <c r="AA179" s="166"/>
      <c r="AB179" s="167">
        <f t="shared" si="136"/>
        <v>457.86110385671577</v>
      </c>
      <c r="AC179" s="166"/>
      <c r="AD179" s="166"/>
      <c r="AE179" s="166"/>
      <c r="AF179" s="166"/>
      <c r="AG179" s="166"/>
      <c r="AH179" s="96"/>
      <c r="AI179" s="96"/>
      <c r="AJ179" s="96"/>
      <c r="AK179" s="96"/>
      <c r="AL179" s="96"/>
    </row>
    <row r="180" spans="1:38" x14ac:dyDescent="0.35">
      <c r="A180" s="172" t="s">
        <v>58</v>
      </c>
      <c r="B180" s="172" t="s">
        <v>766</v>
      </c>
      <c r="C180" s="170">
        <v>24</v>
      </c>
      <c r="D180" s="168">
        <v>2801.2715080094099</v>
      </c>
      <c r="E180" s="168">
        <v>193.64575511906756</v>
      </c>
      <c r="F180" s="168">
        <v>615.14441219499031</v>
      </c>
      <c r="G180" s="168">
        <v>270.94217444564487</v>
      </c>
      <c r="H180" s="168">
        <v>67.870054898470826</v>
      </c>
      <c r="I180" s="168">
        <v>79.248934913947508</v>
      </c>
      <c r="J180" s="171">
        <v>0.2140815892695776</v>
      </c>
      <c r="K180" s="170">
        <v>2.905050378223958E-2</v>
      </c>
      <c r="L180" s="170">
        <v>7.3586302669075329E-2</v>
      </c>
      <c r="M180" s="170">
        <v>4.5618334081234536E-2</v>
      </c>
      <c r="N180" s="170">
        <v>1.0514137911656016E-2</v>
      </c>
      <c r="O180" s="170">
        <v>1.0056723282814605E-2</v>
      </c>
      <c r="P180" s="169">
        <f t="shared" si="137"/>
        <v>78.591841073042247</v>
      </c>
      <c r="Q180" s="168">
        <f t="shared" si="138"/>
        <v>97.094949621776038</v>
      </c>
      <c r="R180" s="168">
        <f t="shared" si="139"/>
        <v>92.641369733092475</v>
      </c>
      <c r="S180" s="168">
        <f t="shared" si="140"/>
        <v>95.438166591876552</v>
      </c>
      <c r="T180" s="168">
        <f t="shared" si="141"/>
        <v>98.948586208834399</v>
      </c>
      <c r="U180" s="168">
        <f t="shared" si="142"/>
        <v>98.994327671718537</v>
      </c>
      <c r="V180" s="169"/>
      <c r="W180" s="168"/>
      <c r="X180" s="168"/>
      <c r="Y180" s="168"/>
      <c r="Z180" s="168"/>
      <c r="AA180" s="168"/>
      <c r="AB180" s="169">
        <f t="shared" si="136"/>
        <v>116.71964616705874</v>
      </c>
      <c r="AC180" s="168"/>
      <c r="AD180" s="168"/>
      <c r="AE180" s="168"/>
      <c r="AF180" s="168"/>
      <c r="AG180" s="168"/>
      <c r="AH180" s="96"/>
      <c r="AI180" s="96"/>
      <c r="AJ180" s="96"/>
      <c r="AK180" s="96"/>
      <c r="AL180" s="96"/>
    </row>
    <row r="181" spans="1:38" x14ac:dyDescent="0.35">
      <c r="A181" s="15" t="s">
        <v>56</v>
      </c>
      <c r="B181" s="15" t="s">
        <v>766</v>
      </c>
      <c r="C181" s="140">
        <v>0</v>
      </c>
      <c r="D181" s="166">
        <v>0</v>
      </c>
      <c r="E181" s="166">
        <v>0</v>
      </c>
      <c r="F181" s="166">
        <v>0</v>
      </c>
      <c r="G181" s="166">
        <v>0</v>
      </c>
      <c r="H181" s="166">
        <v>0</v>
      </c>
      <c r="I181" s="166">
        <v>0</v>
      </c>
      <c r="J181" s="173">
        <v>1</v>
      </c>
      <c r="K181" s="140">
        <v>1</v>
      </c>
      <c r="L181" s="140">
        <v>1</v>
      </c>
      <c r="M181" s="140">
        <v>1</v>
      </c>
      <c r="N181" s="140">
        <v>1</v>
      </c>
      <c r="O181" s="140">
        <v>1</v>
      </c>
      <c r="P181" s="167">
        <f t="shared" si="137"/>
        <v>0</v>
      </c>
      <c r="Q181" s="166">
        <f t="shared" si="138"/>
        <v>0</v>
      </c>
      <c r="R181" s="166">
        <f t="shared" si="139"/>
        <v>0</v>
      </c>
      <c r="S181" s="166">
        <f t="shared" si="140"/>
        <v>0</v>
      </c>
      <c r="T181" s="166">
        <f t="shared" si="141"/>
        <v>0</v>
      </c>
      <c r="U181" s="166">
        <f t="shared" si="142"/>
        <v>0</v>
      </c>
      <c r="V181" s="167"/>
      <c r="W181" s="166"/>
      <c r="X181" s="166"/>
      <c r="Y181" s="166"/>
      <c r="Z181" s="166"/>
      <c r="AA181" s="166"/>
      <c r="AB181" s="167" t="e">
        <f t="shared" si="136"/>
        <v>#DIV/0!</v>
      </c>
      <c r="AC181" s="166"/>
      <c r="AD181" s="166"/>
      <c r="AE181" s="166"/>
      <c r="AF181" s="166"/>
      <c r="AG181" s="166"/>
      <c r="AH181" s="96"/>
      <c r="AI181" s="96"/>
      <c r="AJ181" s="96"/>
      <c r="AK181" s="96"/>
      <c r="AL181" s="96"/>
    </row>
    <row r="182" spans="1:38" x14ac:dyDescent="0.35">
      <c r="A182" s="15" t="s">
        <v>56</v>
      </c>
      <c r="B182" s="15" t="s">
        <v>766</v>
      </c>
      <c r="C182" s="140">
        <v>0.25</v>
      </c>
      <c r="D182" s="166">
        <v>9337.3383355946407</v>
      </c>
      <c r="E182" s="166">
        <v>5659.2455600162621</v>
      </c>
      <c r="F182" s="166">
        <v>7339.1318302729342</v>
      </c>
      <c r="G182" s="166">
        <v>5018.4682518124901</v>
      </c>
      <c r="H182" s="166">
        <v>4867.4588807064802</v>
      </c>
      <c r="I182" s="166">
        <v>6036.1373127887637</v>
      </c>
      <c r="J182" s="173">
        <v>0.75440875840772936</v>
      </c>
      <c r="K182" s="140">
        <v>0.69471615765778694</v>
      </c>
      <c r="L182" s="140">
        <v>0.67872469863244467</v>
      </c>
      <c r="M182" s="140">
        <v>0.60496437491277577</v>
      </c>
      <c r="N182" s="140">
        <v>0.65002763860464641</v>
      </c>
      <c r="O182" s="140">
        <v>0.65305692260449755</v>
      </c>
      <c r="P182" s="167">
        <f t="shared" si="137"/>
        <v>24.559124159227064</v>
      </c>
      <c r="Q182" s="166">
        <f t="shared" si="138"/>
        <v>30.528384234221306</v>
      </c>
      <c r="R182" s="166">
        <f t="shared" si="139"/>
        <v>32.127530136755531</v>
      </c>
      <c r="S182" s="166">
        <f t="shared" si="140"/>
        <v>39.503562508722425</v>
      </c>
      <c r="T182" s="166">
        <f t="shared" si="141"/>
        <v>34.99723613953536</v>
      </c>
      <c r="U182" s="166">
        <f t="shared" si="142"/>
        <v>34.694307739550247</v>
      </c>
      <c r="V182" s="167"/>
      <c r="W182" s="166"/>
      <c r="X182" s="166"/>
      <c r="Y182" s="166"/>
      <c r="Z182" s="166"/>
      <c r="AA182" s="166"/>
      <c r="AB182" s="167">
        <f t="shared" si="136"/>
        <v>37349.353342378563</v>
      </c>
      <c r="AC182" s="166"/>
      <c r="AD182" s="166"/>
      <c r="AE182" s="166"/>
      <c r="AF182" s="166"/>
      <c r="AG182" s="166"/>
      <c r="AH182" s="96"/>
      <c r="AI182" s="96"/>
      <c r="AJ182" s="96"/>
      <c r="AK182" s="96"/>
      <c r="AL182" s="96"/>
    </row>
    <row r="183" spans="1:38" x14ac:dyDescent="0.35">
      <c r="A183" s="15" t="s">
        <v>56</v>
      </c>
      <c r="B183" s="15" t="s">
        <v>766</v>
      </c>
      <c r="C183" s="140">
        <v>0.5</v>
      </c>
      <c r="D183" s="166">
        <v>7663.098474175029</v>
      </c>
      <c r="E183" s="166">
        <v>4292.4383321935429</v>
      </c>
      <c r="F183" s="166">
        <v>5329.6670989230452</v>
      </c>
      <c r="G183" s="166">
        <v>3598.3795002235097</v>
      </c>
      <c r="H183" s="166">
        <v>3264.3512232058179</v>
      </c>
      <c r="I183" s="166">
        <v>4003.3102148176235</v>
      </c>
      <c r="J183" s="173">
        <v>0.61913881640344182</v>
      </c>
      <c r="K183" s="140">
        <v>0.52693000038611659</v>
      </c>
      <c r="L183" s="140">
        <v>0.49288891100260745</v>
      </c>
      <c r="M183" s="140">
        <v>0.43377606389468482</v>
      </c>
      <c r="N183" s="140">
        <v>0.43593969033975366</v>
      </c>
      <c r="O183" s="140">
        <v>0.43312292508337091</v>
      </c>
      <c r="P183" s="167">
        <f t="shared" si="137"/>
        <v>38.086118359655821</v>
      </c>
      <c r="Q183" s="166">
        <f t="shared" si="138"/>
        <v>47.306999961388343</v>
      </c>
      <c r="R183" s="166">
        <f t="shared" si="139"/>
        <v>50.711108899739251</v>
      </c>
      <c r="S183" s="166">
        <f t="shared" si="140"/>
        <v>56.622393610531518</v>
      </c>
      <c r="T183" s="166">
        <f t="shared" si="141"/>
        <v>56.40603096602463</v>
      </c>
      <c r="U183" s="166">
        <f t="shared" si="142"/>
        <v>56.687707491662906</v>
      </c>
      <c r="V183" s="167"/>
      <c r="W183" s="166"/>
      <c r="X183" s="166"/>
      <c r="Y183" s="166"/>
      <c r="Z183" s="166"/>
      <c r="AA183" s="166"/>
      <c r="AB183" s="167">
        <f t="shared" si="136"/>
        <v>15326.196948350058</v>
      </c>
      <c r="AC183" s="166"/>
      <c r="AD183" s="166"/>
      <c r="AE183" s="166"/>
      <c r="AF183" s="166"/>
      <c r="AG183" s="166"/>
      <c r="AH183" s="96"/>
      <c r="AI183" s="96"/>
      <c r="AJ183" s="96"/>
      <c r="AK183" s="96"/>
      <c r="AL183" s="96"/>
    </row>
    <row r="184" spans="1:38" x14ac:dyDescent="0.35">
      <c r="A184" s="15" t="s">
        <v>56</v>
      </c>
      <c r="B184" s="15" t="s">
        <v>766</v>
      </c>
      <c r="C184" s="140">
        <v>1</v>
      </c>
      <c r="D184" s="166">
        <v>5293.3520722642934</v>
      </c>
      <c r="E184" s="166">
        <v>2273.4882027090789</v>
      </c>
      <c r="F184" s="166">
        <v>2864.3887038251742</v>
      </c>
      <c r="G184" s="166">
        <v>1816.4120297239108</v>
      </c>
      <c r="H184" s="166">
        <v>1519.5865296215773</v>
      </c>
      <c r="I184" s="166">
        <v>1875.1940073924761</v>
      </c>
      <c r="J184" s="173">
        <v>0.42767553462520791</v>
      </c>
      <c r="K184" s="140">
        <v>0.27908825865860126</v>
      </c>
      <c r="L184" s="140">
        <v>0.26489936476554887</v>
      </c>
      <c r="M184" s="140">
        <v>0.21896413666642239</v>
      </c>
      <c r="N184" s="140">
        <v>0.2029340704696358</v>
      </c>
      <c r="O184" s="140">
        <v>0.20287948472602638</v>
      </c>
      <c r="P184" s="167">
        <f t="shared" si="137"/>
        <v>57.232446537479206</v>
      </c>
      <c r="Q184" s="166">
        <f t="shared" si="138"/>
        <v>72.091174134139877</v>
      </c>
      <c r="R184" s="166">
        <f t="shared" si="139"/>
        <v>73.510063523445112</v>
      </c>
      <c r="S184" s="166">
        <f t="shared" si="140"/>
        <v>78.103586333357768</v>
      </c>
      <c r="T184" s="166">
        <f t="shared" si="141"/>
        <v>79.70659295303642</v>
      </c>
      <c r="U184" s="166">
        <f t="shared" si="142"/>
        <v>79.712051527397364</v>
      </c>
      <c r="V184" s="167"/>
      <c r="W184" s="166"/>
      <c r="X184" s="166"/>
      <c r="Y184" s="166"/>
      <c r="Z184" s="166"/>
      <c r="AA184" s="166"/>
      <c r="AB184" s="167">
        <f t="shared" si="136"/>
        <v>5293.3520722642934</v>
      </c>
      <c r="AC184" s="166"/>
      <c r="AD184" s="166"/>
      <c r="AE184" s="166"/>
      <c r="AF184" s="166"/>
      <c r="AG184" s="166"/>
      <c r="AH184" s="96"/>
      <c r="AI184" s="96"/>
      <c r="AJ184" s="96"/>
      <c r="AK184" s="96"/>
      <c r="AL184" s="96"/>
    </row>
    <row r="185" spans="1:38" x14ac:dyDescent="0.35">
      <c r="A185" s="15" t="s">
        <v>56</v>
      </c>
      <c r="B185" s="15" t="s">
        <v>766</v>
      </c>
      <c r="C185" s="140">
        <v>4</v>
      </c>
      <c r="D185" s="166">
        <v>1460.0365597819834</v>
      </c>
      <c r="E185" s="166">
        <v>268.71092211165364</v>
      </c>
      <c r="F185" s="166">
        <v>247.36762014283204</v>
      </c>
      <c r="G185" s="166">
        <v>113.85337480794014</v>
      </c>
      <c r="H185" s="166">
        <v>86.383351305114104</v>
      </c>
      <c r="I185" s="166">
        <v>104.15836673422017</v>
      </c>
      <c r="J185" s="173">
        <v>0.11796342048527396</v>
      </c>
      <c r="K185" s="140">
        <v>3.2986343736169751E-2</v>
      </c>
      <c r="L185" s="140">
        <v>2.2876617741123872E-2</v>
      </c>
      <c r="M185" s="140">
        <v>1.3724752706668912E-2</v>
      </c>
      <c r="N185" s="140">
        <v>1.1536115094097906E-2</v>
      </c>
      <c r="O185" s="140">
        <v>1.126901840003601E-2</v>
      </c>
      <c r="P185" s="167">
        <f t="shared" si="137"/>
        <v>88.203657951472607</v>
      </c>
      <c r="Q185" s="166">
        <f t="shared" si="138"/>
        <v>96.701365626383023</v>
      </c>
      <c r="R185" s="166">
        <f t="shared" si="139"/>
        <v>97.712338225887606</v>
      </c>
      <c r="S185" s="166">
        <f t="shared" si="140"/>
        <v>98.627524729333103</v>
      </c>
      <c r="T185" s="166">
        <f t="shared" si="141"/>
        <v>98.846388490590215</v>
      </c>
      <c r="U185" s="166">
        <f t="shared" si="142"/>
        <v>98.873098159996403</v>
      </c>
      <c r="V185" s="167"/>
      <c r="W185" s="166"/>
      <c r="X185" s="166"/>
      <c r="Y185" s="166"/>
      <c r="Z185" s="166"/>
      <c r="AA185" s="166"/>
      <c r="AB185" s="167">
        <f t="shared" ref="AB185:AB217" si="143">D185/C185</f>
        <v>365.00913994549586</v>
      </c>
      <c r="AC185" s="166"/>
      <c r="AD185" s="166"/>
      <c r="AE185" s="166"/>
      <c r="AF185" s="166"/>
      <c r="AG185" s="166"/>
      <c r="AH185" s="96"/>
      <c r="AI185" s="96"/>
      <c r="AJ185" s="96"/>
      <c r="AK185" s="96"/>
      <c r="AL185" s="96"/>
    </row>
    <row r="186" spans="1:38" x14ac:dyDescent="0.35">
      <c r="A186" s="15" t="s">
        <v>56</v>
      </c>
      <c r="B186" s="15" t="s">
        <v>766</v>
      </c>
      <c r="C186" s="140">
        <v>8</v>
      </c>
      <c r="D186" s="166">
        <v>964.94275509648685</v>
      </c>
      <c r="E186" s="166">
        <v>152.51866415858939</v>
      </c>
      <c r="F186" s="166">
        <v>117.50336980231602</v>
      </c>
      <c r="G186" s="166">
        <v>45.318212603730409</v>
      </c>
      <c r="H186" s="166">
        <v>47.338241972611343</v>
      </c>
      <c r="I186" s="166">
        <v>53.600613090756234</v>
      </c>
      <c r="J186" s="173">
        <v>7.7962395668134982E-2</v>
      </c>
      <c r="K186" s="140">
        <v>1.8722845512123207E-2</v>
      </c>
      <c r="L186" s="140">
        <v>1.0866740249630826E-2</v>
      </c>
      <c r="M186" s="140">
        <v>5.4630024111597007E-3</v>
      </c>
      <c r="N186" s="140">
        <v>6.3218131676719318E-3</v>
      </c>
      <c r="O186" s="140">
        <v>5.7991145033430749E-3</v>
      </c>
      <c r="P186" s="167">
        <f t="shared" si="137"/>
        <v>92.203760433186503</v>
      </c>
      <c r="Q186" s="166">
        <f t="shared" si="138"/>
        <v>98.127715448787683</v>
      </c>
      <c r="R186" s="166">
        <f t="shared" si="139"/>
        <v>98.913325975036912</v>
      </c>
      <c r="S186" s="166">
        <f t="shared" si="140"/>
        <v>99.453699758884028</v>
      </c>
      <c r="T186" s="166">
        <f t="shared" si="141"/>
        <v>99.367818683232812</v>
      </c>
      <c r="U186" s="166">
        <f t="shared" si="142"/>
        <v>99.420088549665692</v>
      </c>
      <c r="V186" s="167"/>
      <c r="W186" s="166"/>
      <c r="X186" s="166"/>
      <c r="Y186" s="166"/>
      <c r="Z186" s="166"/>
      <c r="AA186" s="166"/>
      <c r="AB186" s="167">
        <f t="shared" si="143"/>
        <v>120.61784438706086</v>
      </c>
      <c r="AC186" s="166"/>
      <c r="AD186" s="166"/>
      <c r="AE186" s="166"/>
      <c r="AF186" s="166"/>
      <c r="AG186" s="166"/>
      <c r="AH186" s="96"/>
      <c r="AI186" s="96"/>
      <c r="AJ186" s="96"/>
      <c r="AK186" s="96"/>
      <c r="AL186" s="96"/>
    </row>
    <row r="187" spans="1:38" x14ac:dyDescent="0.35">
      <c r="A187" s="172" t="s">
        <v>56</v>
      </c>
      <c r="B187" s="172" t="s">
        <v>766</v>
      </c>
      <c r="C187" s="170">
        <v>24</v>
      </c>
      <c r="D187" s="168">
        <v>745.96085723420401</v>
      </c>
      <c r="E187" s="168">
        <v>101.74643988365381</v>
      </c>
      <c r="F187" s="168">
        <v>46.731791787712524</v>
      </c>
      <c r="G187" s="168">
        <v>15.016336705144985</v>
      </c>
      <c r="H187" s="168">
        <v>37.30506737165615</v>
      </c>
      <c r="I187" s="168">
        <v>44.106138855337981</v>
      </c>
      <c r="J187" s="171">
        <v>6.0269788230928704E-2</v>
      </c>
      <c r="K187" s="170">
        <v>1.2490162340848815E-2</v>
      </c>
      <c r="L187" s="170">
        <v>4.3217674830198245E-3</v>
      </c>
      <c r="M187" s="170">
        <v>1.810183564482423E-3</v>
      </c>
      <c r="N187" s="170">
        <v>4.9819270066571693E-3</v>
      </c>
      <c r="O187" s="170">
        <v>4.7718959686034691E-3</v>
      </c>
      <c r="P187" s="169">
        <f t="shared" si="137"/>
        <v>93.973021176907139</v>
      </c>
      <c r="Q187" s="168">
        <f t="shared" si="138"/>
        <v>98.750983765915123</v>
      </c>
      <c r="R187" s="168">
        <f t="shared" si="139"/>
        <v>99.567823251698016</v>
      </c>
      <c r="S187" s="168">
        <f t="shared" si="140"/>
        <v>99.818981643551766</v>
      </c>
      <c r="T187" s="168">
        <f t="shared" si="141"/>
        <v>99.501807299334288</v>
      </c>
      <c r="U187" s="168">
        <f t="shared" si="142"/>
        <v>99.522810403139644</v>
      </c>
      <c r="V187" s="169"/>
      <c r="W187" s="168"/>
      <c r="X187" s="168"/>
      <c r="Y187" s="168"/>
      <c r="Z187" s="168"/>
      <c r="AA187" s="168"/>
      <c r="AB187" s="169">
        <f t="shared" si="143"/>
        <v>31.081702384758501</v>
      </c>
      <c r="AC187" s="168"/>
      <c r="AD187" s="168"/>
      <c r="AE187" s="168"/>
      <c r="AF187" s="168"/>
      <c r="AG187" s="168"/>
      <c r="AH187" s="96"/>
      <c r="AI187" s="96"/>
      <c r="AJ187" s="96"/>
      <c r="AK187" s="96"/>
      <c r="AL187" s="96"/>
    </row>
    <row r="188" spans="1:38" x14ac:dyDescent="0.35">
      <c r="A188" s="15" t="s">
        <v>47</v>
      </c>
      <c r="B188" s="15" t="s">
        <v>766</v>
      </c>
      <c r="C188" s="140">
        <v>0</v>
      </c>
      <c r="D188" s="166">
        <v>0</v>
      </c>
      <c r="E188" s="166">
        <v>0</v>
      </c>
      <c r="F188" s="166">
        <v>0</v>
      </c>
      <c r="G188" s="166">
        <v>0</v>
      </c>
      <c r="H188" s="166">
        <v>0</v>
      </c>
      <c r="I188" s="166">
        <v>0</v>
      </c>
      <c r="J188" s="173">
        <v>1</v>
      </c>
      <c r="K188" s="140">
        <v>1</v>
      </c>
      <c r="L188" s="140">
        <v>1</v>
      </c>
      <c r="M188" s="140">
        <v>1</v>
      </c>
      <c r="N188" s="140">
        <v>1</v>
      </c>
      <c r="O188" s="140">
        <v>1</v>
      </c>
      <c r="P188" s="167">
        <f t="shared" si="137"/>
        <v>0</v>
      </c>
      <c r="Q188" s="166">
        <f t="shared" si="138"/>
        <v>0</v>
      </c>
      <c r="R188" s="166">
        <f t="shared" si="139"/>
        <v>0</v>
      </c>
      <c r="S188" s="166">
        <f t="shared" si="140"/>
        <v>0</v>
      </c>
      <c r="T188" s="166">
        <f t="shared" si="141"/>
        <v>0</v>
      </c>
      <c r="U188" s="166">
        <f t="shared" si="142"/>
        <v>0</v>
      </c>
      <c r="V188" s="167"/>
      <c r="W188" s="166"/>
      <c r="X188" s="166"/>
      <c r="Y188" s="166"/>
      <c r="Z188" s="166"/>
      <c r="AA188" s="166"/>
      <c r="AB188" s="167" t="e">
        <f t="shared" si="143"/>
        <v>#DIV/0!</v>
      </c>
      <c r="AC188" s="166"/>
      <c r="AD188" s="166"/>
      <c r="AE188" s="166"/>
      <c r="AF188" s="166"/>
      <c r="AG188" s="166"/>
      <c r="AH188" s="96"/>
      <c r="AI188" s="96"/>
      <c r="AJ188" s="96"/>
      <c r="AK188" s="96"/>
      <c r="AL188" s="96"/>
    </row>
    <row r="189" spans="1:38" x14ac:dyDescent="0.35">
      <c r="A189" s="172" t="s">
        <v>47</v>
      </c>
      <c r="B189" s="172" t="s">
        <v>766</v>
      </c>
      <c r="C189" s="170">
        <v>24</v>
      </c>
      <c r="D189" s="168">
        <v>8646.016288063578</v>
      </c>
      <c r="E189" s="168">
        <v>3974.8289824564636</v>
      </c>
      <c r="F189" s="168">
        <v>6029.6171049532322</v>
      </c>
      <c r="G189" s="168">
        <v>4045.253959786869</v>
      </c>
      <c r="H189" s="168">
        <v>3503.7137763369246</v>
      </c>
      <c r="I189" s="168">
        <v>4315.5373843774905</v>
      </c>
      <c r="J189" s="171">
        <v>0.69855350407367034</v>
      </c>
      <c r="K189" s="170">
        <v>0.48794099650820427</v>
      </c>
      <c r="L189" s="170">
        <v>0.55762045798763404</v>
      </c>
      <c r="M189" s="170">
        <v>0.48764571386140404</v>
      </c>
      <c r="N189" s="170">
        <v>0.46790550227479139</v>
      </c>
      <c r="O189" s="170">
        <v>0.46690315637040142</v>
      </c>
      <c r="P189" s="169">
        <f t="shared" si="137"/>
        <v>30.144649592632966</v>
      </c>
      <c r="Q189" s="168">
        <f t="shared" si="138"/>
        <v>51.205900349179579</v>
      </c>
      <c r="R189" s="168">
        <f t="shared" si="139"/>
        <v>44.237954201236597</v>
      </c>
      <c r="S189" s="168">
        <f t="shared" si="140"/>
        <v>51.23542861385959</v>
      </c>
      <c r="T189" s="168">
        <f t="shared" si="141"/>
        <v>53.20944977252087</v>
      </c>
      <c r="U189" s="168">
        <f t="shared" si="142"/>
        <v>53.309684362959864</v>
      </c>
      <c r="V189" s="169"/>
      <c r="W189" s="168"/>
      <c r="X189" s="168"/>
      <c r="Y189" s="168"/>
      <c r="Z189" s="168"/>
      <c r="AA189" s="168"/>
      <c r="AB189" s="169">
        <f t="shared" si="143"/>
        <v>360.25067866931573</v>
      </c>
      <c r="AC189" s="168"/>
      <c r="AD189" s="168"/>
      <c r="AE189" s="168"/>
      <c r="AF189" s="168"/>
      <c r="AG189" s="168"/>
      <c r="AH189" s="96"/>
      <c r="AI189" s="96"/>
      <c r="AJ189" s="96"/>
      <c r="AK189" s="96"/>
      <c r="AL189" s="96"/>
    </row>
    <row r="190" spans="1:38" x14ac:dyDescent="0.35">
      <c r="A190" s="15" t="s">
        <v>681</v>
      </c>
      <c r="B190" s="15" t="s">
        <v>766</v>
      </c>
      <c r="C190" s="140">
        <v>0</v>
      </c>
      <c r="D190" s="166">
        <v>18602.7</v>
      </c>
      <c r="E190" s="166">
        <v>10747.7</v>
      </c>
      <c r="F190" s="166">
        <v>12591.5</v>
      </c>
      <c r="G190" s="166">
        <v>8721.0999999999985</v>
      </c>
      <c r="H190" s="166">
        <v>10995.9</v>
      </c>
      <c r="I190" s="166">
        <v>14729.099999999999</v>
      </c>
      <c r="J190" s="173">
        <v>1</v>
      </c>
      <c r="K190" s="140">
        <v>1</v>
      </c>
      <c r="L190" s="140">
        <v>1</v>
      </c>
      <c r="M190" s="140">
        <v>1</v>
      </c>
      <c r="N190" s="140">
        <v>1</v>
      </c>
      <c r="O190" s="140">
        <v>1</v>
      </c>
      <c r="P190" s="167">
        <f t="shared" si="137"/>
        <v>0</v>
      </c>
      <c r="Q190" s="166">
        <f t="shared" si="138"/>
        <v>0</v>
      </c>
      <c r="R190" s="166">
        <f t="shared" si="139"/>
        <v>0</v>
      </c>
      <c r="S190" s="166">
        <f t="shared" si="140"/>
        <v>0</v>
      </c>
      <c r="T190" s="166">
        <f t="shared" si="141"/>
        <v>0</v>
      </c>
      <c r="U190" s="166">
        <f t="shared" si="142"/>
        <v>0</v>
      </c>
      <c r="V190" s="167"/>
      <c r="W190" s="166"/>
      <c r="X190" s="166"/>
      <c r="Y190" s="166"/>
      <c r="Z190" s="166"/>
      <c r="AA190" s="166"/>
      <c r="AB190" s="167" t="e">
        <f t="shared" si="143"/>
        <v>#DIV/0!</v>
      </c>
      <c r="AC190" s="166"/>
      <c r="AD190" s="166"/>
      <c r="AE190" s="166"/>
      <c r="AF190" s="166"/>
      <c r="AG190" s="166"/>
      <c r="AH190" s="96"/>
      <c r="AI190" s="96"/>
      <c r="AJ190" s="96"/>
      <c r="AK190" s="96"/>
      <c r="AL190" s="96"/>
    </row>
    <row r="191" spans="1:38" x14ac:dyDescent="0.35">
      <c r="A191" s="15" t="str">
        <f t="shared" ref="A191:A196" si="144">A190</f>
        <v>A</v>
      </c>
      <c r="B191" s="15" t="s">
        <v>766</v>
      </c>
      <c r="C191" s="140">
        <v>0.25</v>
      </c>
      <c r="D191" s="166">
        <v>13623.533333333333</v>
      </c>
      <c r="E191" s="166">
        <v>7743.3999999999987</v>
      </c>
      <c r="F191" s="166">
        <v>8338.3333333333339</v>
      </c>
      <c r="G191" s="166">
        <v>4937.4666666666672</v>
      </c>
      <c r="H191" s="166">
        <v>7046.333333333333</v>
      </c>
      <c r="I191" s="166">
        <v>9154.6</v>
      </c>
      <c r="J191" s="173">
        <v>0.732341721004657</v>
      </c>
      <c r="K191" s="140">
        <v>0.72047042623072832</v>
      </c>
      <c r="L191" s="140">
        <v>0.66221922196190552</v>
      </c>
      <c r="M191" s="140">
        <v>0.56615182335561665</v>
      </c>
      <c r="N191" s="140">
        <v>0.64081460665642043</v>
      </c>
      <c r="O191" s="140">
        <v>0.62153152602670914</v>
      </c>
      <c r="P191" s="167">
        <f t="shared" si="137"/>
        <v>26.765827899534301</v>
      </c>
      <c r="Q191" s="166">
        <f t="shared" si="138"/>
        <v>27.952957376927166</v>
      </c>
      <c r="R191" s="166">
        <f t="shared" si="139"/>
        <v>33.778077803809445</v>
      </c>
      <c r="S191" s="166">
        <f t="shared" si="140"/>
        <v>43.384817664438337</v>
      </c>
      <c r="T191" s="166">
        <f t="shared" si="141"/>
        <v>35.918539334357959</v>
      </c>
      <c r="U191" s="166">
        <f t="shared" si="142"/>
        <v>37.846847397329086</v>
      </c>
      <c r="V191" s="167"/>
      <c r="W191" s="166"/>
      <c r="X191" s="166"/>
      <c r="Y191" s="166"/>
      <c r="Z191" s="166"/>
      <c r="AA191" s="166"/>
      <c r="AB191" s="167">
        <f t="shared" si="143"/>
        <v>54494.133333333331</v>
      </c>
      <c r="AC191" s="166"/>
      <c r="AD191" s="166"/>
      <c r="AE191" s="166"/>
      <c r="AF191" s="166"/>
      <c r="AG191" s="166"/>
      <c r="AH191" s="96"/>
      <c r="AI191" s="96"/>
      <c r="AJ191" s="96"/>
      <c r="AK191" s="96"/>
      <c r="AL191" s="96"/>
    </row>
    <row r="192" spans="1:38" x14ac:dyDescent="0.35">
      <c r="A192" s="15" t="str">
        <f t="shared" si="144"/>
        <v>A</v>
      </c>
      <c r="B192" s="15" t="s">
        <v>766</v>
      </c>
      <c r="C192" s="140">
        <v>0.5</v>
      </c>
      <c r="D192" s="166">
        <v>8114.4666666666672</v>
      </c>
      <c r="E192" s="166">
        <v>4027.7333333333336</v>
      </c>
      <c r="F192" s="166">
        <v>5030</v>
      </c>
      <c r="G192" s="166">
        <v>3426.2000000000003</v>
      </c>
      <c r="H192" s="166">
        <v>4055.1999999999994</v>
      </c>
      <c r="I192" s="166">
        <v>5386.4000000000005</v>
      </c>
      <c r="J192" s="173">
        <v>0.43619832963315364</v>
      </c>
      <c r="K192" s="140">
        <v>0.37475304793893888</v>
      </c>
      <c r="L192" s="140">
        <v>0.39947583687408172</v>
      </c>
      <c r="M192" s="140">
        <v>0.39286328559470718</v>
      </c>
      <c r="N192" s="140">
        <v>0.36879200429250897</v>
      </c>
      <c r="O192" s="140">
        <v>0.3656978362561189</v>
      </c>
      <c r="P192" s="167">
        <f t="shared" si="137"/>
        <v>56.380167036684639</v>
      </c>
      <c r="Q192" s="166">
        <f t="shared" si="138"/>
        <v>62.524695206106109</v>
      </c>
      <c r="R192" s="166">
        <f t="shared" si="139"/>
        <v>60.052416312591831</v>
      </c>
      <c r="S192" s="166">
        <f t="shared" si="140"/>
        <v>60.713671440529282</v>
      </c>
      <c r="T192" s="166">
        <f t="shared" si="141"/>
        <v>63.120799570749099</v>
      </c>
      <c r="U192" s="166">
        <f t="shared" si="142"/>
        <v>63.430216374388102</v>
      </c>
      <c r="V192" s="167"/>
      <c r="W192" s="166"/>
      <c r="X192" s="166"/>
      <c r="Y192" s="166"/>
      <c r="Z192" s="166"/>
      <c r="AA192" s="166"/>
      <c r="AB192" s="167">
        <f t="shared" si="143"/>
        <v>16228.933333333334</v>
      </c>
      <c r="AC192" s="166"/>
      <c r="AD192" s="166"/>
      <c r="AE192" s="166"/>
      <c r="AF192" s="166"/>
      <c r="AG192" s="166"/>
      <c r="AH192" s="96"/>
      <c r="AI192" s="96"/>
      <c r="AJ192" s="96"/>
      <c r="AK192" s="96"/>
      <c r="AL192" s="96"/>
    </row>
    <row r="193" spans="1:38" x14ac:dyDescent="0.35">
      <c r="A193" s="15" t="str">
        <f t="shared" si="144"/>
        <v>A</v>
      </c>
      <c r="B193" s="15" t="s">
        <v>766</v>
      </c>
      <c r="C193" s="140">
        <v>1</v>
      </c>
      <c r="D193" s="166">
        <v>4227</v>
      </c>
      <c r="E193" s="166">
        <v>3013.3333333333335</v>
      </c>
      <c r="F193" s="166">
        <v>3986.3333333333335</v>
      </c>
      <c r="G193" s="166">
        <v>2846.7333333333336</v>
      </c>
      <c r="H193" s="166">
        <v>3214.4666666666667</v>
      </c>
      <c r="I193" s="166">
        <v>4207.9333333333334</v>
      </c>
      <c r="J193" s="173">
        <v>0.22722508023028914</v>
      </c>
      <c r="K193" s="140">
        <v>0.28037006367253769</v>
      </c>
      <c r="L193" s="140">
        <v>0.31658923347761059</v>
      </c>
      <c r="M193" s="140">
        <v>0.32641906793103326</v>
      </c>
      <c r="N193" s="140">
        <v>0.29233320298171744</v>
      </c>
      <c r="O193" s="140">
        <v>0.2856884217863504</v>
      </c>
      <c r="P193" s="167">
        <f t="shared" si="137"/>
        <v>77.277491976971092</v>
      </c>
      <c r="Q193" s="166">
        <f t="shared" si="138"/>
        <v>71.962993632746233</v>
      </c>
      <c r="R193" s="166">
        <f t="shared" si="139"/>
        <v>68.341076652238939</v>
      </c>
      <c r="S193" s="166">
        <f t="shared" si="140"/>
        <v>67.358093206896669</v>
      </c>
      <c r="T193" s="166">
        <f t="shared" si="141"/>
        <v>70.766679701828267</v>
      </c>
      <c r="U193" s="166">
        <f t="shared" si="142"/>
        <v>71.431157821364948</v>
      </c>
      <c r="V193" s="167"/>
      <c r="W193" s="166"/>
      <c r="X193" s="166"/>
      <c r="Y193" s="166"/>
      <c r="Z193" s="166"/>
      <c r="AA193" s="166"/>
      <c r="AB193" s="167">
        <f t="shared" si="143"/>
        <v>4227</v>
      </c>
      <c r="AC193" s="166"/>
      <c r="AD193" s="166"/>
      <c r="AE193" s="166"/>
      <c r="AF193" s="166"/>
      <c r="AG193" s="166"/>
      <c r="AH193" s="96"/>
      <c r="AI193" s="96"/>
      <c r="AJ193" s="96"/>
      <c r="AK193" s="96"/>
      <c r="AL193" s="96"/>
    </row>
    <row r="194" spans="1:38" x14ac:dyDescent="0.35">
      <c r="A194" s="15" t="str">
        <f t="shared" si="144"/>
        <v>A</v>
      </c>
      <c r="B194" s="15" t="s">
        <v>766</v>
      </c>
      <c r="C194" s="140">
        <v>4</v>
      </c>
      <c r="D194" s="166">
        <v>1988.4666666666665</v>
      </c>
      <c r="E194" s="166">
        <v>2105.5333333333333</v>
      </c>
      <c r="F194" s="166">
        <v>2973.1333333333337</v>
      </c>
      <c r="G194" s="166">
        <v>2310.9333333333329</v>
      </c>
      <c r="H194" s="166">
        <v>2294.9333333333329</v>
      </c>
      <c r="I194" s="166">
        <v>3016.9333333333329</v>
      </c>
      <c r="J194" s="173">
        <v>0.10689129355774518</v>
      </c>
      <c r="K194" s="140">
        <v>0.19590548055242826</v>
      </c>
      <c r="L194" s="140">
        <v>0.23612225178361065</v>
      </c>
      <c r="M194" s="140">
        <v>0.26498186390860479</v>
      </c>
      <c r="N194" s="140">
        <v>0.20870809422906111</v>
      </c>
      <c r="O194" s="140">
        <v>0.2048280840875093</v>
      </c>
      <c r="P194" s="167">
        <f t="shared" si="137"/>
        <v>89.310870644225488</v>
      </c>
      <c r="Q194" s="166">
        <f t="shared" si="138"/>
        <v>80.409451944757166</v>
      </c>
      <c r="R194" s="166">
        <f t="shared" si="139"/>
        <v>76.387774821638928</v>
      </c>
      <c r="S194" s="166">
        <f t="shared" si="140"/>
        <v>73.501813609139518</v>
      </c>
      <c r="T194" s="166">
        <f t="shared" si="141"/>
        <v>79.129190577093894</v>
      </c>
      <c r="U194" s="166">
        <f t="shared" si="142"/>
        <v>79.517191591249073</v>
      </c>
      <c r="V194" s="167"/>
      <c r="W194" s="166"/>
      <c r="X194" s="166"/>
      <c r="Y194" s="166"/>
      <c r="Z194" s="166"/>
      <c r="AA194" s="166"/>
      <c r="AB194" s="167">
        <f t="shared" si="143"/>
        <v>497.11666666666662</v>
      </c>
      <c r="AC194" s="166"/>
      <c r="AD194" s="166"/>
      <c r="AE194" s="166"/>
      <c r="AF194" s="166"/>
      <c r="AG194" s="166"/>
      <c r="AH194" s="96"/>
      <c r="AI194" s="96"/>
      <c r="AJ194" s="96"/>
      <c r="AK194" s="96"/>
      <c r="AL194" s="96"/>
    </row>
    <row r="195" spans="1:38" x14ac:dyDescent="0.35">
      <c r="A195" s="15" t="str">
        <f t="shared" si="144"/>
        <v>A</v>
      </c>
      <c r="B195" s="15" t="s">
        <v>766</v>
      </c>
      <c r="C195" s="140">
        <v>8</v>
      </c>
      <c r="D195" s="166">
        <v>1461.6000000000001</v>
      </c>
      <c r="E195" s="166">
        <v>1418.7333333333333</v>
      </c>
      <c r="F195" s="166">
        <v>2203.2666666666669</v>
      </c>
      <c r="G195" s="166">
        <v>1961.0666666666666</v>
      </c>
      <c r="H195" s="166">
        <v>1763.6666666666667</v>
      </c>
      <c r="I195" s="166">
        <v>2272.5333333333333</v>
      </c>
      <c r="J195" s="173">
        <v>7.8569239949039665E-2</v>
      </c>
      <c r="K195" s="140">
        <v>0.13200343639414325</v>
      </c>
      <c r="L195" s="140">
        <v>0.17498047624720381</v>
      </c>
      <c r="M195" s="140">
        <v>0.22486460041355644</v>
      </c>
      <c r="N195" s="140">
        <v>0.16039311622210703</v>
      </c>
      <c r="O195" s="140">
        <v>0.1542886757054629</v>
      </c>
      <c r="P195" s="167">
        <f t="shared" si="137"/>
        <v>92.143076005096034</v>
      </c>
      <c r="Q195" s="166">
        <f t="shared" si="138"/>
        <v>86.799656360585672</v>
      </c>
      <c r="R195" s="166">
        <f t="shared" si="139"/>
        <v>82.501952375279615</v>
      </c>
      <c r="S195" s="166">
        <f t="shared" si="140"/>
        <v>77.513539958644358</v>
      </c>
      <c r="T195" s="166">
        <f t="shared" si="141"/>
        <v>83.960688377789296</v>
      </c>
      <c r="U195" s="166">
        <f t="shared" si="142"/>
        <v>84.571132429453712</v>
      </c>
      <c r="V195" s="167"/>
      <c r="W195" s="166"/>
      <c r="X195" s="166"/>
      <c r="Y195" s="166"/>
      <c r="Z195" s="166"/>
      <c r="AA195" s="166"/>
      <c r="AB195" s="167">
        <f t="shared" si="143"/>
        <v>182.70000000000002</v>
      </c>
      <c r="AC195" s="166"/>
      <c r="AD195" s="166"/>
      <c r="AE195" s="166"/>
      <c r="AF195" s="166"/>
      <c r="AG195" s="166"/>
      <c r="AH195" s="96"/>
      <c r="AI195" s="96"/>
      <c r="AJ195" s="96"/>
      <c r="AK195" s="96"/>
      <c r="AL195" s="96"/>
    </row>
    <row r="196" spans="1:38" x14ac:dyDescent="0.35">
      <c r="A196" s="172" t="str">
        <f t="shared" si="144"/>
        <v>A</v>
      </c>
      <c r="B196" s="172" t="s">
        <v>766</v>
      </c>
      <c r="C196" s="170">
        <v>24</v>
      </c>
      <c r="D196" s="168">
        <v>1234.6000000000001</v>
      </c>
      <c r="E196" s="168">
        <v>845.26666666666654</v>
      </c>
      <c r="F196" s="168">
        <v>1389.8666666666668</v>
      </c>
      <c r="G196" s="168">
        <v>1319.2</v>
      </c>
      <c r="H196" s="168">
        <v>1124.1333333333334</v>
      </c>
      <c r="I196" s="168">
        <v>1432.6666666666667</v>
      </c>
      <c r="J196" s="171">
        <v>6.6366710208733151E-2</v>
      </c>
      <c r="K196" s="170">
        <v>7.8646284011152756E-2</v>
      </c>
      <c r="L196" s="170">
        <v>0.11038134191054813</v>
      </c>
      <c r="M196" s="170">
        <v>0.1512653220350644</v>
      </c>
      <c r="N196" s="170">
        <v>0.10223204406490906</v>
      </c>
      <c r="O196" s="170">
        <v>9.7267766982820872E-2</v>
      </c>
      <c r="P196" s="169">
        <f t="shared" si="137"/>
        <v>93.363328979126678</v>
      </c>
      <c r="Q196" s="168">
        <f t="shared" si="138"/>
        <v>92.135371598884717</v>
      </c>
      <c r="R196" s="168">
        <f t="shared" si="139"/>
        <v>88.961865808945191</v>
      </c>
      <c r="S196" s="168">
        <f t="shared" si="140"/>
        <v>84.873467796493557</v>
      </c>
      <c r="T196" s="168">
        <f t="shared" si="141"/>
        <v>89.776795593509092</v>
      </c>
      <c r="U196" s="168">
        <f t="shared" si="142"/>
        <v>90.273223301717906</v>
      </c>
      <c r="V196" s="169"/>
      <c r="W196" s="168"/>
      <c r="X196" s="168"/>
      <c r="Y196" s="168"/>
      <c r="Z196" s="168"/>
      <c r="AA196" s="168"/>
      <c r="AB196" s="169">
        <f t="shared" si="143"/>
        <v>51.44166666666667</v>
      </c>
      <c r="AC196" s="168"/>
      <c r="AD196" s="168"/>
      <c r="AE196" s="168"/>
      <c r="AF196" s="168"/>
      <c r="AG196" s="168"/>
      <c r="AH196" s="96"/>
      <c r="AI196" s="96"/>
      <c r="AJ196" s="96"/>
      <c r="AK196" s="96"/>
      <c r="AL196" s="96"/>
    </row>
    <row r="197" spans="1:38" s="49" customFormat="1" x14ac:dyDescent="0.35">
      <c r="A197" s="48" t="s">
        <v>49</v>
      </c>
      <c r="B197" s="48" t="s">
        <v>765</v>
      </c>
      <c r="C197" s="420">
        <v>0</v>
      </c>
      <c r="D197" s="421">
        <v>1552.3734226733145</v>
      </c>
      <c r="E197" s="421">
        <v>930.31333120405179</v>
      </c>
      <c r="F197" s="421">
        <v>1219.5856394710099</v>
      </c>
      <c r="G197" s="421">
        <v>853.17508593867092</v>
      </c>
      <c r="H197" s="421">
        <v>981.60579737325725</v>
      </c>
      <c r="I197" s="421">
        <v>1171.7269915557965</v>
      </c>
      <c r="J197" s="422">
        <v>1</v>
      </c>
      <c r="K197" s="420">
        <v>1</v>
      </c>
      <c r="L197" s="420">
        <v>1</v>
      </c>
      <c r="M197" s="420">
        <v>1</v>
      </c>
      <c r="N197" s="420">
        <v>1</v>
      </c>
      <c r="O197" s="420">
        <v>1</v>
      </c>
      <c r="P197" s="423">
        <f t="shared" si="137"/>
        <v>0</v>
      </c>
      <c r="Q197" s="421">
        <f t="shared" si="138"/>
        <v>0</v>
      </c>
      <c r="R197" s="421">
        <f t="shared" si="139"/>
        <v>0</v>
      </c>
      <c r="S197" s="421">
        <f t="shared" si="140"/>
        <v>0</v>
      </c>
      <c r="T197" s="421">
        <f t="shared" si="141"/>
        <v>0</v>
      </c>
      <c r="U197" s="421">
        <f t="shared" si="142"/>
        <v>0</v>
      </c>
      <c r="V197" s="423"/>
      <c r="W197" s="421"/>
      <c r="X197" s="421"/>
      <c r="Y197" s="421"/>
      <c r="Z197" s="421"/>
      <c r="AA197" s="421"/>
      <c r="AB197" s="423" t="e">
        <f t="shared" si="143"/>
        <v>#DIV/0!</v>
      </c>
      <c r="AC197" s="421"/>
      <c r="AD197" s="421"/>
      <c r="AE197" s="421"/>
      <c r="AF197" s="421"/>
      <c r="AG197" s="421"/>
      <c r="AH197" s="421"/>
      <c r="AI197" s="421"/>
      <c r="AJ197" s="421"/>
      <c r="AK197" s="421"/>
      <c r="AL197" s="421"/>
    </row>
    <row r="198" spans="1:38" s="49" customFormat="1" x14ac:dyDescent="0.35">
      <c r="A198" s="48" t="str">
        <f t="shared" ref="A198:B203" si="145">A197</f>
        <v>S1</v>
      </c>
      <c r="B198" s="48" t="str">
        <f t="shared" si="145"/>
        <v>SC1</v>
      </c>
      <c r="C198" s="420">
        <v>0.25</v>
      </c>
      <c r="D198" s="421">
        <v>482.95910225340361</v>
      </c>
      <c r="E198" s="421">
        <v>48.694943028059548</v>
      </c>
      <c r="F198" s="421">
        <v>27.816169614361154</v>
      </c>
      <c r="G198" s="421">
        <v>22.358205999740097</v>
      </c>
      <c r="H198" s="421">
        <v>16.433729013810233</v>
      </c>
      <c r="I198" s="421">
        <v>20.744210870594259</v>
      </c>
      <c r="J198" s="422">
        <v>0.31111013316738467</v>
      </c>
      <c r="K198" s="420">
        <v>5.2342518799592438E-2</v>
      </c>
      <c r="L198" s="420">
        <v>2.2807885493327306E-2</v>
      </c>
      <c r="M198" s="420">
        <v>2.6205882436359938E-2</v>
      </c>
      <c r="N198" s="420">
        <v>1.6741678846830688E-2</v>
      </c>
      <c r="O198" s="420">
        <v>1.770396262959727E-2</v>
      </c>
      <c r="P198" s="423">
        <f t="shared" si="137"/>
        <v>68.888986683261535</v>
      </c>
      <c r="Q198" s="421">
        <f t="shared" si="138"/>
        <v>94.765748120040755</v>
      </c>
      <c r="R198" s="421">
        <f t="shared" si="139"/>
        <v>97.71921145066726</v>
      </c>
      <c r="S198" s="421">
        <f t="shared" si="140"/>
        <v>97.379411756364007</v>
      </c>
      <c r="T198" s="421">
        <f t="shared" si="141"/>
        <v>98.325832115316942</v>
      </c>
      <c r="U198" s="421">
        <f t="shared" si="142"/>
        <v>98.229603737040279</v>
      </c>
      <c r="V198" s="423"/>
      <c r="W198" s="421"/>
      <c r="X198" s="421"/>
      <c r="Y198" s="421"/>
      <c r="Z198" s="421"/>
      <c r="AA198" s="421"/>
      <c r="AB198" s="423">
        <f t="shared" si="143"/>
        <v>1931.8364090136145</v>
      </c>
      <c r="AC198" s="421"/>
      <c r="AD198" s="421"/>
      <c r="AE198" s="421"/>
      <c r="AF198" s="421"/>
      <c r="AG198" s="421"/>
      <c r="AH198" s="421"/>
      <c r="AI198" s="421"/>
      <c r="AJ198" s="421"/>
      <c r="AK198" s="421"/>
      <c r="AL198" s="421"/>
    </row>
    <row r="199" spans="1:38" s="49" customFormat="1" x14ac:dyDescent="0.35">
      <c r="A199" s="48" t="str">
        <f t="shared" si="145"/>
        <v>S1</v>
      </c>
      <c r="B199" s="48" t="str">
        <f t="shared" si="145"/>
        <v>SC1</v>
      </c>
      <c r="C199" s="420">
        <v>0.5</v>
      </c>
      <c r="D199" s="421">
        <v>341.67035282748253</v>
      </c>
      <c r="E199" s="421">
        <v>49.077255543920302</v>
      </c>
      <c r="F199" s="421">
        <v>33.738377077077892</v>
      </c>
      <c r="G199" s="421">
        <v>5.6554295866690412</v>
      </c>
      <c r="H199" s="421">
        <v>12.118898372175083</v>
      </c>
      <c r="I199" s="421">
        <v>15.620665607565945</v>
      </c>
      <c r="J199" s="422">
        <v>0.22009546661723836</v>
      </c>
      <c r="K199" s="420">
        <v>5.2753469070901511E-2</v>
      </c>
      <c r="L199" s="420">
        <v>2.7663803168190608E-2</v>
      </c>
      <c r="M199" s="420">
        <v>6.6286858112445781E-3</v>
      </c>
      <c r="N199" s="420">
        <v>1.2345993070339265E-2</v>
      </c>
      <c r="O199" s="420">
        <v>1.3331318404490389E-2</v>
      </c>
      <c r="P199" s="423">
        <f t="shared" si="137"/>
        <v>77.990453338276168</v>
      </c>
      <c r="Q199" s="421">
        <f t="shared" si="138"/>
        <v>94.724653092909847</v>
      </c>
      <c r="R199" s="421">
        <f t="shared" si="139"/>
        <v>97.233619683180933</v>
      </c>
      <c r="S199" s="421">
        <f t="shared" si="140"/>
        <v>99.337131418875543</v>
      </c>
      <c r="T199" s="421">
        <f t="shared" si="141"/>
        <v>98.765400692966082</v>
      </c>
      <c r="U199" s="421">
        <f t="shared" si="142"/>
        <v>98.666868159550958</v>
      </c>
      <c r="V199" s="423"/>
      <c r="W199" s="421"/>
      <c r="X199" s="421"/>
      <c r="Y199" s="421"/>
      <c r="Z199" s="421"/>
      <c r="AA199" s="421"/>
      <c r="AB199" s="423">
        <f t="shared" si="143"/>
        <v>683.34070565496506</v>
      </c>
      <c r="AC199" s="421"/>
      <c r="AD199" s="421"/>
      <c r="AE199" s="421"/>
      <c r="AF199" s="421"/>
      <c r="AG199" s="421"/>
      <c r="AH199" s="421"/>
      <c r="AI199" s="421"/>
      <c r="AJ199" s="421"/>
      <c r="AK199" s="421"/>
      <c r="AL199" s="421"/>
    </row>
    <row r="200" spans="1:38" s="49" customFormat="1" x14ac:dyDescent="0.35">
      <c r="A200" s="48" t="str">
        <f t="shared" si="145"/>
        <v>S1</v>
      </c>
      <c r="B200" s="48" t="str">
        <f t="shared" si="145"/>
        <v>SC1</v>
      </c>
      <c r="C200" s="420">
        <v>1</v>
      </c>
      <c r="D200" s="421">
        <v>430.74751177153229</v>
      </c>
      <c r="E200" s="421">
        <v>20.18380167439798</v>
      </c>
      <c r="F200" s="421">
        <v>46.423450872210196</v>
      </c>
      <c r="G200" s="421">
        <v>7.7380106276972329</v>
      </c>
      <c r="H200" s="421">
        <v>7.7362345204694494</v>
      </c>
      <c r="I200" s="421">
        <v>10.359590923643884</v>
      </c>
      <c r="J200" s="422">
        <v>0.27747673689861924</v>
      </c>
      <c r="K200" s="420">
        <v>2.1695702939433566E-2</v>
      </c>
      <c r="L200" s="420">
        <v>3.8064937278489253E-2</v>
      </c>
      <c r="M200" s="420">
        <v>9.0696631385852114E-3</v>
      </c>
      <c r="N200" s="420">
        <v>7.8812029647454627E-3</v>
      </c>
      <c r="O200" s="420">
        <v>8.8413009159143963E-3</v>
      </c>
      <c r="P200" s="423">
        <f t="shared" si="137"/>
        <v>72.252326310138073</v>
      </c>
      <c r="Q200" s="421">
        <f t="shared" si="138"/>
        <v>97.830429706056648</v>
      </c>
      <c r="R200" s="421">
        <f t="shared" si="139"/>
        <v>96.193506272151069</v>
      </c>
      <c r="S200" s="421">
        <f t="shared" si="140"/>
        <v>99.093033686141467</v>
      </c>
      <c r="T200" s="421">
        <f t="shared" si="141"/>
        <v>99.211879703525454</v>
      </c>
      <c r="U200" s="421">
        <f t="shared" si="142"/>
        <v>99.115869908408555</v>
      </c>
      <c r="V200" s="423"/>
      <c r="W200" s="421"/>
      <c r="X200" s="421"/>
      <c r="Y200" s="421"/>
      <c r="Z200" s="421"/>
      <c r="AA200" s="421"/>
      <c r="AB200" s="423">
        <f t="shared" si="143"/>
        <v>430.74751177153229</v>
      </c>
      <c r="AC200" s="421"/>
      <c r="AD200" s="421"/>
      <c r="AE200" s="421"/>
      <c r="AF200" s="421"/>
      <c r="AG200" s="421"/>
      <c r="AH200" s="421"/>
      <c r="AI200" s="421"/>
      <c r="AJ200" s="421"/>
      <c r="AK200" s="421"/>
      <c r="AL200" s="421"/>
    </row>
    <row r="201" spans="1:38" s="49" customFormat="1" x14ac:dyDescent="0.35">
      <c r="A201" s="48" t="str">
        <f t="shared" si="145"/>
        <v>S1</v>
      </c>
      <c r="B201" s="48" t="str">
        <f t="shared" si="145"/>
        <v>SC1</v>
      </c>
      <c r="C201" s="420">
        <v>4</v>
      </c>
      <c r="D201" s="421">
        <v>170.96814572858662</v>
      </c>
      <c r="E201" s="421">
        <v>4.7133348292583905</v>
      </c>
      <c r="F201" s="421">
        <v>15.15222244773696</v>
      </c>
      <c r="G201" s="421">
        <v>2.3568196427538175</v>
      </c>
      <c r="H201" s="421">
        <v>10.168080632824903</v>
      </c>
      <c r="I201" s="421">
        <v>14.208007198597157</v>
      </c>
      <c r="J201" s="422">
        <v>0.11013338880419986</v>
      </c>
      <c r="K201" s="420">
        <v>5.0663950210819708E-3</v>
      </c>
      <c r="L201" s="420">
        <v>1.2424074175151137E-2</v>
      </c>
      <c r="M201" s="420">
        <v>2.7624102972496241E-3</v>
      </c>
      <c r="N201" s="420">
        <v>1.0358619172823073E-2</v>
      </c>
      <c r="O201" s="420">
        <v>1.212569762494934E-2</v>
      </c>
      <c r="P201" s="423">
        <f t="shared" si="137"/>
        <v>88.986661119580006</v>
      </c>
      <c r="Q201" s="421">
        <f t="shared" si="138"/>
        <v>99.4933604978918</v>
      </c>
      <c r="R201" s="421">
        <f t="shared" si="139"/>
        <v>98.757592582484889</v>
      </c>
      <c r="S201" s="421">
        <f t="shared" si="140"/>
        <v>99.723758970275028</v>
      </c>
      <c r="T201" s="421">
        <f t="shared" si="141"/>
        <v>98.964138082717696</v>
      </c>
      <c r="U201" s="421">
        <f t="shared" si="142"/>
        <v>98.787430237505063</v>
      </c>
      <c r="V201" s="423"/>
      <c r="W201" s="421"/>
      <c r="X201" s="421"/>
      <c r="Y201" s="421"/>
      <c r="Z201" s="421"/>
      <c r="AA201" s="421"/>
      <c r="AB201" s="423">
        <f t="shared" si="143"/>
        <v>42.742036432146655</v>
      </c>
      <c r="AC201" s="421"/>
      <c r="AD201" s="421"/>
      <c r="AE201" s="421"/>
      <c r="AF201" s="421"/>
      <c r="AG201" s="421"/>
      <c r="AH201" s="421"/>
      <c r="AI201" s="421"/>
      <c r="AJ201" s="421"/>
      <c r="AK201" s="421"/>
      <c r="AL201" s="421"/>
    </row>
    <row r="202" spans="1:38" s="49" customFormat="1" x14ac:dyDescent="0.35">
      <c r="A202" s="48" t="str">
        <f t="shared" si="145"/>
        <v>S1</v>
      </c>
      <c r="B202" s="48" t="str">
        <f t="shared" si="145"/>
        <v>SC1</v>
      </c>
      <c r="C202" s="420">
        <v>8</v>
      </c>
      <c r="D202" s="421">
        <v>178.47533140772046</v>
      </c>
      <c r="E202" s="421">
        <v>2.4909782002893714</v>
      </c>
      <c r="F202" s="421">
        <v>4.7128164556962036</v>
      </c>
      <c r="G202" s="421">
        <v>2.1544294682360907</v>
      </c>
      <c r="H202" s="421">
        <v>2.2216482972183562</v>
      </c>
      <c r="I202" s="421">
        <v>6.3957660800194374</v>
      </c>
      <c r="J202" s="422">
        <v>0.11496932941583816</v>
      </c>
      <c r="K202" s="420">
        <v>2.677569069192462E-3</v>
      </c>
      <c r="L202" s="420">
        <v>3.8642767700514803E-3</v>
      </c>
      <c r="M202" s="420">
        <v>2.5251903199514647E-3</v>
      </c>
      <c r="N202" s="420">
        <v>2.2632795192972671E-3</v>
      </c>
      <c r="O202" s="420">
        <v>5.4584097883819014E-3</v>
      </c>
      <c r="P202" s="423">
        <f t="shared" si="137"/>
        <v>88.503067058416178</v>
      </c>
      <c r="Q202" s="421">
        <f t="shared" si="138"/>
        <v>99.732243093080754</v>
      </c>
      <c r="R202" s="421">
        <f t="shared" si="139"/>
        <v>99.613572322994841</v>
      </c>
      <c r="S202" s="421">
        <f t="shared" si="140"/>
        <v>99.747480968004851</v>
      </c>
      <c r="T202" s="421">
        <f t="shared" si="141"/>
        <v>99.773672048070267</v>
      </c>
      <c r="U202" s="421">
        <f t="shared" si="142"/>
        <v>99.454159021161814</v>
      </c>
      <c r="V202" s="423"/>
      <c r="W202" s="421"/>
      <c r="X202" s="421"/>
      <c r="Y202" s="421"/>
      <c r="Z202" s="421"/>
      <c r="AA202" s="421"/>
      <c r="AB202" s="423">
        <f t="shared" si="143"/>
        <v>22.309416425965058</v>
      </c>
      <c r="AC202" s="421"/>
      <c r="AD202" s="421"/>
      <c r="AE202" s="421"/>
      <c r="AF202" s="421"/>
      <c r="AG202" s="421"/>
      <c r="AH202" s="421"/>
      <c r="AI202" s="421"/>
      <c r="AJ202" s="421"/>
      <c r="AK202" s="421"/>
      <c r="AL202" s="421"/>
    </row>
    <row r="203" spans="1:38" s="49" customFormat="1" x14ac:dyDescent="0.35">
      <c r="A203" s="424" t="str">
        <f t="shared" si="145"/>
        <v>S1</v>
      </c>
      <c r="B203" s="424" t="str">
        <f t="shared" si="145"/>
        <v>SC1</v>
      </c>
      <c r="C203" s="425">
        <v>24</v>
      </c>
      <c r="D203" s="426">
        <v>259.80577357205988</v>
      </c>
      <c r="E203" s="426">
        <v>1.3127326150832517</v>
      </c>
      <c r="F203" s="426">
        <v>6.1597453476983333</v>
      </c>
      <c r="G203" s="426">
        <v>0.60587659157688534</v>
      </c>
      <c r="H203" s="426">
        <v>35.844949468180403</v>
      </c>
      <c r="I203" s="426">
        <v>44.225388301461976</v>
      </c>
      <c r="J203" s="427">
        <v>0.1673603591619425</v>
      </c>
      <c r="K203" s="425">
        <v>1.4110650369636823E-3</v>
      </c>
      <c r="L203" s="425">
        <v>5.050687010688398E-3</v>
      </c>
      <c r="M203" s="425">
        <v>7.1014332411065953E-4</v>
      </c>
      <c r="N203" s="425">
        <v>3.6516644017486687E-2</v>
      </c>
      <c r="O203" s="425">
        <v>3.7743765075122455E-2</v>
      </c>
      <c r="P203" s="428">
        <f t="shared" si="137"/>
        <v>83.263964083805746</v>
      </c>
      <c r="Q203" s="426">
        <f t="shared" si="138"/>
        <v>99.858893496303637</v>
      </c>
      <c r="R203" s="426">
        <f t="shared" si="139"/>
        <v>99.494931298931149</v>
      </c>
      <c r="S203" s="426">
        <f t="shared" si="140"/>
        <v>99.928985667588933</v>
      </c>
      <c r="T203" s="426">
        <f t="shared" si="141"/>
        <v>96.348335598251339</v>
      </c>
      <c r="U203" s="426">
        <f t="shared" si="142"/>
        <v>96.225623492487756</v>
      </c>
      <c r="V203" s="428"/>
      <c r="W203" s="426"/>
      <c r="X203" s="426"/>
      <c r="Y203" s="426"/>
      <c r="Z203" s="426"/>
      <c r="AA203" s="426"/>
      <c r="AB203" s="428">
        <f t="shared" si="143"/>
        <v>10.825240565502495</v>
      </c>
      <c r="AC203" s="426"/>
      <c r="AD203" s="426"/>
      <c r="AE203" s="426"/>
      <c r="AF203" s="426"/>
      <c r="AG203" s="426"/>
      <c r="AH203" s="421"/>
      <c r="AI203" s="421"/>
      <c r="AJ203" s="421"/>
      <c r="AK203" s="421"/>
      <c r="AL203" s="421"/>
    </row>
    <row r="204" spans="1:38" s="49" customFormat="1" x14ac:dyDescent="0.35">
      <c r="A204" s="48" t="s">
        <v>56</v>
      </c>
      <c r="B204" s="48" t="s">
        <v>765</v>
      </c>
      <c r="C204" s="420">
        <v>0</v>
      </c>
      <c r="D204" s="421">
        <v>1552.3734226733145</v>
      </c>
      <c r="E204" s="421">
        <v>930.31333120405179</v>
      </c>
      <c r="F204" s="421">
        <v>1219.5856394710099</v>
      </c>
      <c r="G204" s="421">
        <v>853.17508593867092</v>
      </c>
      <c r="H204" s="421">
        <v>981.60579737325725</v>
      </c>
      <c r="I204" s="421">
        <v>1171.7269915557965</v>
      </c>
      <c r="J204" s="422">
        <v>1</v>
      </c>
      <c r="K204" s="420">
        <v>1</v>
      </c>
      <c r="L204" s="420">
        <v>1</v>
      </c>
      <c r="M204" s="420">
        <v>1</v>
      </c>
      <c r="N204" s="420">
        <v>1</v>
      </c>
      <c r="O204" s="420">
        <v>1</v>
      </c>
      <c r="P204" s="423">
        <f t="shared" si="137"/>
        <v>0</v>
      </c>
      <c r="Q204" s="421">
        <f t="shared" si="138"/>
        <v>0</v>
      </c>
      <c r="R204" s="421">
        <f t="shared" si="139"/>
        <v>0</v>
      </c>
      <c r="S204" s="421">
        <f t="shared" si="140"/>
        <v>0</v>
      </c>
      <c r="T204" s="421">
        <f t="shared" si="141"/>
        <v>0</v>
      </c>
      <c r="U204" s="421">
        <f t="shared" si="142"/>
        <v>0</v>
      </c>
      <c r="V204" s="423"/>
      <c r="W204" s="421"/>
      <c r="X204" s="421"/>
      <c r="Y204" s="421"/>
      <c r="Z204" s="421"/>
      <c r="AA204" s="421"/>
      <c r="AB204" s="423" t="e">
        <f t="shared" si="143"/>
        <v>#DIV/0!</v>
      </c>
      <c r="AC204" s="421"/>
      <c r="AD204" s="421"/>
      <c r="AE204" s="421"/>
      <c r="AF204" s="421"/>
      <c r="AG204" s="421"/>
      <c r="AH204" s="421"/>
      <c r="AI204" s="421"/>
      <c r="AJ204" s="421"/>
      <c r="AK204" s="421"/>
      <c r="AL204" s="421"/>
    </row>
    <row r="205" spans="1:38" s="49" customFormat="1" x14ac:dyDescent="0.35">
      <c r="A205" s="48" t="str">
        <f t="shared" ref="A205:B210" si="146">A204</f>
        <v>H</v>
      </c>
      <c r="B205" s="48" t="str">
        <f t="shared" si="146"/>
        <v>SC1</v>
      </c>
      <c r="C205" s="420">
        <v>0.25</v>
      </c>
      <c r="D205" s="421">
        <v>1037.7698191118545</v>
      </c>
      <c r="E205" s="421">
        <v>515.95914818321842</v>
      </c>
      <c r="F205" s="421">
        <v>382.37984490664502</v>
      </c>
      <c r="G205" s="421">
        <v>312.05382866828637</v>
      </c>
      <c r="H205" s="421">
        <v>441.05895329944315</v>
      </c>
      <c r="I205" s="421">
        <v>534.93652341840982</v>
      </c>
      <c r="J205" s="422">
        <v>0.66850527325102593</v>
      </c>
      <c r="K205" s="420">
        <v>0.5546079271114408</v>
      </c>
      <c r="L205" s="420">
        <v>0.31353259052189286</v>
      </c>
      <c r="M205" s="420">
        <v>0.36575590850143253</v>
      </c>
      <c r="N205" s="420">
        <v>0.44932390831401103</v>
      </c>
      <c r="O205" s="420">
        <v>0.45653682749778718</v>
      </c>
      <c r="P205" s="423">
        <f t="shared" si="137"/>
        <v>33.14947267489741</v>
      </c>
      <c r="Q205" s="421">
        <f t="shared" si="138"/>
        <v>44.53920728885592</v>
      </c>
      <c r="R205" s="421">
        <f t="shared" si="139"/>
        <v>68.646740947810713</v>
      </c>
      <c r="S205" s="421">
        <f t="shared" si="140"/>
        <v>63.424409149856743</v>
      </c>
      <c r="T205" s="421">
        <f t="shared" si="141"/>
        <v>55.067609168598899</v>
      </c>
      <c r="U205" s="421">
        <f t="shared" si="142"/>
        <v>54.346317250221276</v>
      </c>
      <c r="V205" s="423"/>
      <c r="W205" s="421"/>
      <c r="X205" s="421"/>
      <c r="Y205" s="421"/>
      <c r="Z205" s="421"/>
      <c r="AA205" s="421"/>
      <c r="AB205" s="423">
        <f t="shared" si="143"/>
        <v>4151.0792764474181</v>
      </c>
      <c r="AC205" s="421"/>
      <c r="AD205" s="421"/>
      <c r="AE205" s="421"/>
      <c r="AF205" s="421"/>
      <c r="AG205" s="421"/>
      <c r="AH205" s="421"/>
      <c r="AI205" s="421"/>
      <c r="AJ205" s="421"/>
      <c r="AK205" s="421"/>
      <c r="AL205" s="421"/>
    </row>
    <row r="206" spans="1:38" s="49" customFormat="1" x14ac:dyDescent="0.35">
      <c r="A206" s="48" t="str">
        <f t="shared" si="146"/>
        <v>H</v>
      </c>
      <c r="B206" s="48" t="str">
        <f t="shared" si="146"/>
        <v>SC1</v>
      </c>
      <c r="C206" s="420">
        <v>0.5</v>
      </c>
      <c r="D206" s="421">
        <v>1142.6907386585988</v>
      </c>
      <c r="E206" s="421">
        <v>442.51054787435578</v>
      </c>
      <c r="F206" s="421">
        <v>536.41116749696369</v>
      </c>
      <c r="G206" s="421">
        <v>276.04739539096141</v>
      </c>
      <c r="H206" s="421">
        <v>335.28210735056257</v>
      </c>
      <c r="I206" s="421">
        <v>403.60400210420988</v>
      </c>
      <c r="J206" s="422">
        <v>0.73609269649231146</v>
      </c>
      <c r="K206" s="420">
        <v>0.47565753712422831</v>
      </c>
      <c r="L206" s="420">
        <v>0.43983066882423261</v>
      </c>
      <c r="M206" s="420">
        <v>0.32355304314500882</v>
      </c>
      <c r="N206" s="420">
        <v>0.34156492173107145</v>
      </c>
      <c r="O206" s="420">
        <v>0.3444522529674871</v>
      </c>
      <c r="P206" s="423">
        <f t="shared" si="137"/>
        <v>26.390730350768855</v>
      </c>
      <c r="Q206" s="421">
        <f t="shared" si="138"/>
        <v>52.434246287577167</v>
      </c>
      <c r="R206" s="421">
        <f t="shared" si="139"/>
        <v>56.016933117576741</v>
      </c>
      <c r="S206" s="421">
        <f t="shared" si="140"/>
        <v>67.644695685499116</v>
      </c>
      <c r="T206" s="421">
        <f t="shared" si="141"/>
        <v>65.843507826892861</v>
      </c>
      <c r="U206" s="421">
        <f t="shared" si="142"/>
        <v>65.554774703251283</v>
      </c>
      <c r="V206" s="423"/>
      <c r="W206" s="421"/>
      <c r="X206" s="421"/>
      <c r="Y206" s="421"/>
      <c r="Z206" s="421"/>
      <c r="AA206" s="421"/>
      <c r="AB206" s="423">
        <f t="shared" si="143"/>
        <v>2285.3814773171976</v>
      </c>
      <c r="AC206" s="421"/>
      <c r="AD206" s="421"/>
      <c r="AE206" s="421"/>
      <c r="AF206" s="421"/>
      <c r="AG206" s="421"/>
      <c r="AH206" s="421"/>
      <c r="AI206" s="421"/>
      <c r="AJ206" s="421"/>
      <c r="AK206" s="421"/>
      <c r="AL206" s="421"/>
    </row>
    <row r="207" spans="1:38" s="49" customFormat="1" x14ac:dyDescent="0.35">
      <c r="A207" s="48" t="str">
        <f t="shared" si="146"/>
        <v>H</v>
      </c>
      <c r="B207" s="48" t="str">
        <f t="shared" si="146"/>
        <v>SC1</v>
      </c>
      <c r="C207" s="420">
        <v>1</v>
      </c>
      <c r="D207" s="421">
        <v>768.19894620829461</v>
      </c>
      <c r="E207" s="421">
        <v>209.03152184097016</v>
      </c>
      <c r="F207" s="421">
        <v>225.52279566252196</v>
      </c>
      <c r="G207" s="421">
        <v>126.660091230737</v>
      </c>
      <c r="H207" s="421">
        <v>122.82524954798684</v>
      </c>
      <c r="I207" s="421">
        <v>151.63084567080872</v>
      </c>
      <c r="J207" s="422">
        <v>0.49485448216795219</v>
      </c>
      <c r="K207" s="420">
        <v>0.22468937596587218</v>
      </c>
      <c r="L207" s="420">
        <v>0.18491755590065942</v>
      </c>
      <c r="M207" s="420">
        <v>0.14845732525274624</v>
      </c>
      <c r="N207" s="420">
        <v>0.12512685833423448</v>
      </c>
      <c r="O207" s="420">
        <v>0.12940799927248942</v>
      </c>
      <c r="P207" s="423">
        <f t="shared" si="137"/>
        <v>50.514551783204787</v>
      </c>
      <c r="Q207" s="421">
        <f t="shared" si="138"/>
        <v>77.53106240341279</v>
      </c>
      <c r="R207" s="421">
        <f t="shared" si="139"/>
        <v>81.508244409934065</v>
      </c>
      <c r="S207" s="421">
        <f t="shared" si="140"/>
        <v>85.154267474725373</v>
      </c>
      <c r="T207" s="421">
        <f t="shared" si="141"/>
        <v>87.487314166576553</v>
      </c>
      <c r="U207" s="421">
        <f t="shared" si="142"/>
        <v>87.059200072751054</v>
      </c>
      <c r="V207" s="423"/>
      <c r="W207" s="421"/>
      <c r="X207" s="421"/>
      <c r="Y207" s="421"/>
      <c r="Z207" s="421"/>
      <c r="AA207" s="421"/>
      <c r="AB207" s="423">
        <f t="shared" si="143"/>
        <v>768.19894620829461</v>
      </c>
      <c r="AC207" s="421"/>
      <c r="AD207" s="421"/>
      <c r="AE207" s="421"/>
      <c r="AF207" s="421"/>
      <c r="AG207" s="421"/>
      <c r="AH207" s="421"/>
      <c r="AI207" s="421"/>
      <c r="AJ207" s="421"/>
      <c r="AK207" s="421"/>
      <c r="AL207" s="421"/>
    </row>
    <row r="208" spans="1:38" s="49" customFormat="1" x14ac:dyDescent="0.35">
      <c r="A208" s="48" t="str">
        <f t="shared" si="146"/>
        <v>H</v>
      </c>
      <c r="B208" s="48" t="str">
        <f t="shared" si="146"/>
        <v>SC1</v>
      </c>
      <c r="C208" s="420">
        <v>4</v>
      </c>
      <c r="D208" s="421">
        <v>352</v>
      </c>
      <c r="E208" s="421">
        <v>76.2</v>
      </c>
      <c r="F208" s="421">
        <v>133.5</v>
      </c>
      <c r="G208" s="421">
        <v>68.8</v>
      </c>
      <c r="H208" s="421">
        <v>38.1</v>
      </c>
      <c r="I208" s="421">
        <v>48.5</v>
      </c>
      <c r="J208" s="422">
        <v>0.22674956608947033</v>
      </c>
      <c r="K208" s="420">
        <v>8.1907887852556802E-2</v>
      </c>
      <c r="L208" s="420">
        <v>0.10946340763564998</v>
      </c>
      <c r="M208" s="420">
        <v>8.063995437033375E-2</v>
      </c>
      <c r="N208" s="420">
        <v>3.881395169217039E-2</v>
      </c>
      <c r="O208" s="420">
        <v>4.1391894485252607E-2</v>
      </c>
      <c r="P208" s="423">
        <f t="shared" ref="P208:P217" si="147">(1-J208)*100</f>
        <v>77.325043391052972</v>
      </c>
      <c r="Q208" s="421">
        <f t="shared" ref="Q208:Q217" si="148">(1-K208)*100</f>
        <v>91.809211214744323</v>
      </c>
      <c r="R208" s="421">
        <f t="shared" ref="R208:R217" si="149">(1-L208)*100</f>
        <v>89.053659236434996</v>
      </c>
      <c r="S208" s="421">
        <f t="shared" ref="S208:S217" si="150">(1-M208)*100</f>
        <v>91.936004562966616</v>
      </c>
      <c r="T208" s="421">
        <f t="shared" ref="T208:T217" si="151">(1-N208)*100</f>
        <v>96.118604830782957</v>
      </c>
      <c r="U208" s="421">
        <f t="shared" ref="U208:U217" si="152">(1-O208)*100</f>
        <v>95.860810551474742</v>
      </c>
      <c r="V208" s="423"/>
      <c r="W208" s="421"/>
      <c r="X208" s="421"/>
      <c r="Y208" s="421"/>
      <c r="Z208" s="421"/>
      <c r="AA208" s="421"/>
      <c r="AB208" s="423">
        <f t="shared" si="143"/>
        <v>88</v>
      </c>
      <c r="AC208" s="421"/>
      <c r="AD208" s="421"/>
      <c r="AE208" s="421"/>
      <c r="AF208" s="421"/>
      <c r="AG208" s="421"/>
      <c r="AH208" s="421"/>
      <c r="AI208" s="421"/>
      <c r="AJ208" s="421"/>
      <c r="AK208" s="421"/>
      <c r="AL208" s="421"/>
    </row>
    <row r="209" spans="1:38" s="49" customFormat="1" x14ac:dyDescent="0.35">
      <c r="A209" s="48" t="str">
        <f t="shared" si="146"/>
        <v>H</v>
      </c>
      <c r="B209" s="48" t="str">
        <f t="shared" si="146"/>
        <v>SC1</v>
      </c>
      <c r="C209" s="420">
        <v>8</v>
      </c>
      <c r="D209" s="421">
        <v>126</v>
      </c>
      <c r="E209" s="421">
        <v>6.9</v>
      </c>
      <c r="F209" s="421">
        <v>0.2</v>
      </c>
      <c r="G209" s="421">
        <v>0</v>
      </c>
      <c r="H209" s="421">
        <v>5.9</v>
      </c>
      <c r="I209" s="421">
        <v>13.100000000000001</v>
      </c>
      <c r="J209" s="422">
        <v>8.1166037861571769E-2</v>
      </c>
      <c r="K209" s="420">
        <v>7.4168559866488442E-3</v>
      </c>
      <c r="L209" s="420">
        <v>1.6399012379872657E-4</v>
      </c>
      <c r="M209" s="420">
        <v>0</v>
      </c>
      <c r="N209" s="420">
        <v>6.0105594483938398E-3</v>
      </c>
      <c r="O209" s="420">
        <v>1.118007871663524E-2</v>
      </c>
      <c r="P209" s="423">
        <f t="shared" si="147"/>
        <v>91.883396213842829</v>
      </c>
      <c r="Q209" s="421">
        <f t="shared" si="148"/>
        <v>99.258314401335113</v>
      </c>
      <c r="R209" s="421">
        <f t="shared" si="149"/>
        <v>99.983600987620122</v>
      </c>
      <c r="S209" s="421">
        <f t="shared" si="150"/>
        <v>100</v>
      </c>
      <c r="T209" s="421">
        <f t="shared" si="151"/>
        <v>99.398944055160626</v>
      </c>
      <c r="U209" s="421">
        <f t="shared" si="152"/>
        <v>98.881992128336478</v>
      </c>
      <c r="V209" s="423"/>
      <c r="W209" s="421"/>
      <c r="X209" s="421"/>
      <c r="Y209" s="421"/>
      <c r="Z209" s="421"/>
      <c r="AA209" s="421"/>
      <c r="AB209" s="423">
        <f t="shared" si="143"/>
        <v>15.75</v>
      </c>
      <c r="AC209" s="421"/>
      <c r="AD209" s="421"/>
      <c r="AE209" s="421"/>
      <c r="AF209" s="421"/>
      <c r="AG209" s="421"/>
      <c r="AH209" s="421"/>
      <c r="AI209" s="421"/>
      <c r="AJ209" s="421"/>
      <c r="AK209" s="421"/>
      <c r="AL209" s="421"/>
    </row>
    <row r="210" spans="1:38" s="49" customFormat="1" x14ac:dyDescent="0.35">
      <c r="A210" s="424" t="str">
        <f t="shared" si="146"/>
        <v>H</v>
      </c>
      <c r="B210" s="424" t="str">
        <f t="shared" si="146"/>
        <v>SC1</v>
      </c>
      <c r="C210" s="425">
        <v>24</v>
      </c>
      <c r="D210" s="426">
        <v>179.79999999999998</v>
      </c>
      <c r="E210" s="426">
        <v>0.53333333333333333</v>
      </c>
      <c r="F210" s="426">
        <v>3.6</v>
      </c>
      <c r="G210" s="426">
        <v>0</v>
      </c>
      <c r="H210" s="426">
        <v>3.1333333333333333</v>
      </c>
      <c r="I210" s="426">
        <v>11.466666666666667</v>
      </c>
      <c r="J210" s="427">
        <v>0.11582264767865558</v>
      </c>
      <c r="K210" s="425">
        <v>5.7328355452358206E-4</v>
      </c>
      <c r="L210" s="425">
        <v>2.9518222283770779E-3</v>
      </c>
      <c r="M210" s="425">
        <v>0</v>
      </c>
      <c r="N210" s="425">
        <v>3.1920485206159374E-3</v>
      </c>
      <c r="O210" s="429">
        <v>9.7861248817366978E-3</v>
      </c>
      <c r="P210" s="428">
        <f t="shared" si="147"/>
        <v>88.417735232134447</v>
      </c>
      <c r="Q210" s="426">
        <f t="shared" si="148"/>
        <v>99.942671644547644</v>
      </c>
      <c r="R210" s="426">
        <f t="shared" si="149"/>
        <v>99.70481777716229</v>
      </c>
      <c r="S210" s="426">
        <f t="shared" si="150"/>
        <v>100</v>
      </c>
      <c r="T210" s="426">
        <f t="shared" si="151"/>
        <v>99.680795147938412</v>
      </c>
      <c r="U210" s="426">
        <f t="shared" si="152"/>
        <v>99.021387511826333</v>
      </c>
      <c r="V210" s="428"/>
      <c r="W210" s="426"/>
      <c r="X210" s="426"/>
      <c r="Y210" s="426"/>
      <c r="Z210" s="426"/>
      <c r="AA210" s="426"/>
      <c r="AB210" s="428">
        <f t="shared" si="143"/>
        <v>7.4916666666666663</v>
      </c>
      <c r="AC210" s="426"/>
      <c r="AD210" s="426"/>
      <c r="AE210" s="426"/>
      <c r="AF210" s="426"/>
      <c r="AG210" s="426"/>
      <c r="AH210" s="421"/>
      <c r="AI210" s="421"/>
      <c r="AJ210" s="421"/>
      <c r="AK210" s="421"/>
      <c r="AL210" s="421"/>
    </row>
    <row r="211" spans="1:38" s="49" customFormat="1" x14ac:dyDescent="0.35">
      <c r="A211" s="48" t="s">
        <v>681</v>
      </c>
      <c r="B211" s="48" t="s">
        <v>765</v>
      </c>
      <c r="C211" s="420">
        <v>0</v>
      </c>
      <c r="D211" s="421">
        <v>1380.8</v>
      </c>
      <c r="E211" s="421">
        <v>687.7</v>
      </c>
      <c r="F211" s="421">
        <v>878.8</v>
      </c>
      <c r="G211" s="421">
        <v>676.09999999999991</v>
      </c>
      <c r="H211" s="421">
        <v>868.9</v>
      </c>
      <c r="I211" s="421">
        <v>1129.7</v>
      </c>
      <c r="J211" s="422">
        <v>1</v>
      </c>
      <c r="K211" s="420">
        <v>1</v>
      </c>
      <c r="L211" s="420">
        <v>1</v>
      </c>
      <c r="M211" s="420">
        <v>1</v>
      </c>
      <c r="N211" s="420">
        <v>1</v>
      </c>
      <c r="O211" s="420">
        <v>1</v>
      </c>
      <c r="P211" s="423">
        <f t="shared" si="147"/>
        <v>0</v>
      </c>
      <c r="Q211" s="421">
        <f t="shared" si="148"/>
        <v>0</v>
      </c>
      <c r="R211" s="421">
        <f t="shared" si="149"/>
        <v>0</v>
      </c>
      <c r="S211" s="421">
        <f t="shared" si="150"/>
        <v>0</v>
      </c>
      <c r="T211" s="421">
        <f t="shared" si="151"/>
        <v>0</v>
      </c>
      <c r="U211" s="421">
        <f t="shared" si="152"/>
        <v>0</v>
      </c>
      <c r="V211" s="423"/>
      <c r="W211" s="421"/>
      <c r="X211" s="421"/>
      <c r="Y211" s="421"/>
      <c r="Z211" s="421"/>
      <c r="AA211" s="421"/>
      <c r="AB211" s="423" t="e">
        <f t="shared" si="143"/>
        <v>#DIV/0!</v>
      </c>
    </row>
    <row r="212" spans="1:38" s="49" customFormat="1" x14ac:dyDescent="0.35">
      <c r="A212" s="48" t="str">
        <f t="shared" ref="A212:B217" si="153">A211</f>
        <v>A</v>
      </c>
      <c r="B212" s="48" t="str">
        <f t="shared" si="153"/>
        <v>SC1</v>
      </c>
      <c r="C212" s="420">
        <v>0.25</v>
      </c>
      <c r="D212" s="421">
        <v>708.13333333333333</v>
      </c>
      <c r="E212" s="421">
        <v>374.40000000000003</v>
      </c>
      <c r="F212" s="421">
        <v>366.93333333333334</v>
      </c>
      <c r="G212" s="421">
        <v>220.4</v>
      </c>
      <c r="H212" s="421">
        <v>243.33333333333334</v>
      </c>
      <c r="I212" s="421">
        <v>316.13333333333333</v>
      </c>
      <c r="J212" s="422">
        <v>0.51284279644650443</v>
      </c>
      <c r="K212" s="420">
        <v>0.54442344045368618</v>
      </c>
      <c r="L212" s="420">
        <v>0.4175390684266424</v>
      </c>
      <c r="M212" s="420">
        <v>0.32598727998816746</v>
      </c>
      <c r="N212" s="420">
        <v>0.28004756972417233</v>
      </c>
      <c r="O212" s="420">
        <v>0.27983830515476082</v>
      </c>
      <c r="P212" s="423">
        <f t="shared" si="147"/>
        <v>48.715720355349553</v>
      </c>
      <c r="Q212" s="421">
        <f t="shared" si="148"/>
        <v>45.557655954631379</v>
      </c>
      <c r="R212" s="421">
        <f t="shared" si="149"/>
        <v>58.246093157335757</v>
      </c>
      <c r="S212" s="421">
        <f t="shared" si="150"/>
        <v>67.401272001183258</v>
      </c>
      <c r="T212" s="421">
        <f t="shared" si="151"/>
        <v>71.995243027582774</v>
      </c>
      <c r="U212" s="421">
        <f t="shared" si="152"/>
        <v>72.016169484523914</v>
      </c>
      <c r="V212" s="423"/>
      <c r="W212" s="421"/>
      <c r="X212" s="421"/>
      <c r="Y212" s="421"/>
      <c r="Z212" s="421"/>
      <c r="AA212" s="421"/>
      <c r="AB212" s="423">
        <f t="shared" si="143"/>
        <v>2832.5333333333333</v>
      </c>
    </row>
    <row r="213" spans="1:38" s="49" customFormat="1" x14ac:dyDescent="0.35">
      <c r="A213" s="48" t="str">
        <f t="shared" si="153"/>
        <v>A</v>
      </c>
      <c r="B213" s="48" t="str">
        <f t="shared" si="153"/>
        <v>SC1</v>
      </c>
      <c r="C213" s="420">
        <v>0.5</v>
      </c>
      <c r="D213" s="421">
        <v>607.06666666666661</v>
      </c>
      <c r="E213" s="421">
        <v>242.46666666666667</v>
      </c>
      <c r="F213" s="421">
        <v>237.13333333333333</v>
      </c>
      <c r="G213" s="421">
        <v>121.33333333333333</v>
      </c>
      <c r="H213" s="421">
        <v>148.73333333333335</v>
      </c>
      <c r="I213" s="421">
        <v>196.4</v>
      </c>
      <c r="J213" s="422">
        <v>0.4396485129393588</v>
      </c>
      <c r="K213" s="420">
        <v>0.35257622025107843</v>
      </c>
      <c r="L213" s="420">
        <v>0.26983765741162191</v>
      </c>
      <c r="M213" s="420">
        <v>0.17946063205640192</v>
      </c>
      <c r="N213" s="420">
        <v>0.17117428165880233</v>
      </c>
      <c r="O213" s="420">
        <v>0.1738514649907055</v>
      </c>
      <c r="P213" s="423">
        <f t="shared" si="147"/>
        <v>56.03514870606412</v>
      </c>
      <c r="Q213" s="421">
        <f t="shared" si="148"/>
        <v>64.74237797489215</v>
      </c>
      <c r="R213" s="421">
        <f t="shared" si="149"/>
        <v>73.016234258837812</v>
      </c>
      <c r="S213" s="421">
        <f t="shared" si="150"/>
        <v>82.053936794359799</v>
      </c>
      <c r="T213" s="421">
        <f t="shared" si="151"/>
        <v>82.882571834119773</v>
      </c>
      <c r="U213" s="421">
        <f t="shared" si="152"/>
        <v>82.614853500929456</v>
      </c>
      <c r="V213" s="423"/>
      <c r="W213" s="421"/>
      <c r="X213" s="421"/>
      <c r="Y213" s="421"/>
      <c r="Z213" s="421"/>
      <c r="AA213" s="421"/>
      <c r="AB213" s="423">
        <f t="shared" si="143"/>
        <v>1214.1333333333332</v>
      </c>
    </row>
    <row r="214" spans="1:38" s="49" customFormat="1" x14ac:dyDescent="0.35">
      <c r="A214" s="48" t="str">
        <f t="shared" si="153"/>
        <v>A</v>
      </c>
      <c r="B214" s="48" t="str">
        <f t="shared" si="153"/>
        <v>SC1</v>
      </c>
      <c r="C214" s="420">
        <v>1</v>
      </c>
      <c r="D214" s="421">
        <v>183</v>
      </c>
      <c r="E214" s="421">
        <v>59.7</v>
      </c>
      <c r="F214" s="421">
        <v>62.9</v>
      </c>
      <c r="G214" s="421">
        <v>60.2</v>
      </c>
      <c r="H214" s="421">
        <v>65.2</v>
      </c>
      <c r="I214" s="421">
        <v>75.599999999999994</v>
      </c>
      <c r="J214" s="422">
        <v>0.13253186558516802</v>
      </c>
      <c r="K214" s="420">
        <v>8.6811109495419508E-2</v>
      </c>
      <c r="L214" s="420">
        <v>7.1574874829312699E-2</v>
      </c>
      <c r="M214" s="420">
        <v>8.9040082827984049E-2</v>
      </c>
      <c r="N214" s="420">
        <v>7.5037403613764542E-2</v>
      </c>
      <c r="O214" s="420">
        <v>6.692042135080109E-2</v>
      </c>
      <c r="P214" s="423">
        <f t="shared" si="147"/>
        <v>86.746813441483198</v>
      </c>
      <c r="Q214" s="421">
        <f t="shared" si="148"/>
        <v>91.318889050458054</v>
      </c>
      <c r="R214" s="421">
        <f t="shared" si="149"/>
        <v>92.842512517068727</v>
      </c>
      <c r="S214" s="421">
        <f t="shared" si="150"/>
        <v>91.095991717201599</v>
      </c>
      <c r="T214" s="421">
        <f t="shared" si="151"/>
        <v>92.496259638623542</v>
      </c>
      <c r="U214" s="421">
        <f t="shared" si="152"/>
        <v>93.307957864919885</v>
      </c>
      <c r="V214" s="423"/>
      <c r="W214" s="421"/>
      <c r="X214" s="421"/>
      <c r="Y214" s="421"/>
      <c r="Z214" s="421"/>
      <c r="AA214" s="421"/>
      <c r="AB214" s="423">
        <f t="shared" si="143"/>
        <v>183</v>
      </c>
    </row>
    <row r="215" spans="1:38" s="49" customFormat="1" x14ac:dyDescent="0.35">
      <c r="A215" s="48" t="str">
        <f t="shared" si="153"/>
        <v>A</v>
      </c>
      <c r="B215" s="48" t="str">
        <f t="shared" si="153"/>
        <v>SC1</v>
      </c>
      <c r="C215" s="420">
        <v>4</v>
      </c>
      <c r="D215" s="421">
        <v>66.13333333333334</v>
      </c>
      <c r="E215" s="421">
        <v>6.2</v>
      </c>
      <c r="F215" s="421">
        <v>13.799999999999999</v>
      </c>
      <c r="G215" s="421">
        <v>15.466666666666667</v>
      </c>
      <c r="H215" s="421">
        <v>9.6</v>
      </c>
      <c r="I215" s="421">
        <v>10.133333333333333</v>
      </c>
      <c r="J215" s="422">
        <v>4.7894940131324844E-2</v>
      </c>
      <c r="K215" s="420">
        <v>9.0155591100770684E-3</v>
      </c>
      <c r="L215" s="420">
        <v>1.5703231679563039E-2</v>
      </c>
      <c r="M215" s="420">
        <v>2.2876300350046841E-2</v>
      </c>
      <c r="N215" s="420">
        <v>1.1048452065830361E-2</v>
      </c>
      <c r="O215" s="420">
        <v>8.969933020565932E-3</v>
      </c>
      <c r="P215" s="423">
        <f t="shared" si="147"/>
        <v>95.210505986867517</v>
      </c>
      <c r="Q215" s="421">
        <f t="shared" si="148"/>
        <v>99.098444088992295</v>
      </c>
      <c r="R215" s="421">
        <f t="shared" si="149"/>
        <v>98.429676832043697</v>
      </c>
      <c r="S215" s="421">
        <f t="shared" si="150"/>
        <v>97.712369964995318</v>
      </c>
      <c r="T215" s="421">
        <f t="shared" si="151"/>
        <v>98.895154793416964</v>
      </c>
      <c r="U215" s="421">
        <f t="shared" si="152"/>
        <v>99.103006697943414</v>
      </c>
      <c r="V215" s="423"/>
      <c r="W215" s="421"/>
      <c r="X215" s="421"/>
      <c r="Y215" s="421"/>
      <c r="Z215" s="421"/>
      <c r="AA215" s="421"/>
      <c r="AB215" s="423">
        <f t="shared" si="143"/>
        <v>16.533333333333335</v>
      </c>
    </row>
    <row r="216" spans="1:38" s="49" customFormat="1" x14ac:dyDescent="0.35">
      <c r="A216" s="48" t="str">
        <f t="shared" si="153"/>
        <v>A</v>
      </c>
      <c r="B216" s="48" t="str">
        <f t="shared" si="153"/>
        <v>SC1</v>
      </c>
      <c r="C216" s="420">
        <v>8</v>
      </c>
      <c r="D216" s="421">
        <v>74.8</v>
      </c>
      <c r="E216" s="421">
        <v>3</v>
      </c>
      <c r="F216" s="421">
        <v>2.9333333333333336</v>
      </c>
      <c r="G216" s="421">
        <v>0</v>
      </c>
      <c r="H216" s="421">
        <v>0</v>
      </c>
      <c r="I216" s="421">
        <v>0</v>
      </c>
      <c r="J216" s="422">
        <v>5.4171494785631519E-2</v>
      </c>
      <c r="K216" s="420">
        <v>4.3623673113276137E-3</v>
      </c>
      <c r="L216" s="420">
        <v>3.3378849946897288E-3</v>
      </c>
      <c r="M216" s="420">
        <v>0</v>
      </c>
      <c r="N216" s="420">
        <v>0</v>
      </c>
      <c r="O216" s="420">
        <v>0</v>
      </c>
      <c r="P216" s="423">
        <f t="shared" si="147"/>
        <v>94.582850521436839</v>
      </c>
      <c r="Q216" s="421">
        <f t="shared" si="148"/>
        <v>99.563763268867234</v>
      </c>
      <c r="R216" s="421">
        <f t="shared" si="149"/>
        <v>99.666211500531034</v>
      </c>
      <c r="S216" s="421">
        <f t="shared" si="150"/>
        <v>100</v>
      </c>
      <c r="T216" s="421">
        <f t="shared" si="151"/>
        <v>100</v>
      </c>
      <c r="U216" s="433">
        <f t="shared" si="152"/>
        <v>100</v>
      </c>
      <c r="V216" s="423"/>
      <c r="W216" s="433"/>
      <c r="X216" s="433"/>
      <c r="Y216" s="433"/>
      <c r="Z216" s="433"/>
      <c r="AA216" s="433"/>
      <c r="AB216" s="423">
        <f t="shared" si="143"/>
        <v>9.35</v>
      </c>
      <c r="AC216" s="434"/>
      <c r="AD216" s="434"/>
      <c r="AE216" s="434"/>
      <c r="AF216" s="434"/>
      <c r="AG216" s="434"/>
    </row>
    <row r="217" spans="1:38" s="49" customFormat="1" x14ac:dyDescent="0.35">
      <c r="A217" s="424" t="str">
        <f t="shared" si="153"/>
        <v>A</v>
      </c>
      <c r="B217" s="424" t="str">
        <f t="shared" si="153"/>
        <v>SC1</v>
      </c>
      <c r="C217" s="425">
        <v>24</v>
      </c>
      <c r="D217" s="426">
        <v>48.266666666666673</v>
      </c>
      <c r="E217" s="426">
        <v>2.8000000000000003</v>
      </c>
      <c r="F217" s="426">
        <v>0.53333333333333333</v>
      </c>
      <c r="G217" s="426">
        <v>0</v>
      </c>
      <c r="H217" s="426">
        <v>0</v>
      </c>
      <c r="I217" s="426">
        <v>0</v>
      </c>
      <c r="J217" s="427">
        <v>3.4955581305523377E-2</v>
      </c>
      <c r="K217" s="425">
        <v>4.0715428239057726E-3</v>
      </c>
      <c r="L217" s="425">
        <v>6.0688818085267787E-4</v>
      </c>
      <c r="M217" s="425">
        <v>0</v>
      </c>
      <c r="N217" s="425">
        <v>0</v>
      </c>
      <c r="O217" s="425">
        <v>0</v>
      </c>
      <c r="P217" s="428">
        <f t="shared" si="147"/>
        <v>96.50444186944766</v>
      </c>
      <c r="Q217" s="426">
        <f t="shared" si="148"/>
        <v>99.592845717609421</v>
      </c>
      <c r="R217" s="426">
        <f t="shared" si="149"/>
        <v>99.939311181914732</v>
      </c>
      <c r="S217" s="426">
        <f t="shared" si="150"/>
        <v>100</v>
      </c>
      <c r="T217" s="426">
        <f t="shared" si="151"/>
        <v>100</v>
      </c>
      <c r="U217" s="426">
        <f t="shared" si="152"/>
        <v>100</v>
      </c>
      <c r="V217" s="428"/>
      <c r="W217" s="426"/>
      <c r="X217" s="426"/>
      <c r="Y217" s="426"/>
      <c r="Z217" s="426"/>
      <c r="AA217" s="426"/>
      <c r="AB217" s="428">
        <f t="shared" si="143"/>
        <v>2.0111111111111115</v>
      </c>
      <c r="AC217" s="435"/>
      <c r="AD217" s="435"/>
      <c r="AE217" s="435"/>
      <c r="AF217" s="435"/>
      <c r="AG217" s="435"/>
    </row>
    <row r="218" spans="1:38" x14ac:dyDescent="0.35">
      <c r="J218" s="98"/>
      <c r="K218" s="98"/>
      <c r="L218" s="98"/>
      <c r="M218" s="98"/>
      <c r="N218" s="98"/>
      <c r="O218" s="98"/>
    </row>
  </sheetData>
  <mergeCells count="8">
    <mergeCell ref="V2:AA2"/>
    <mergeCell ref="AB2:AG2"/>
    <mergeCell ref="A2:A3"/>
    <mergeCell ref="B2:B3"/>
    <mergeCell ref="C2:C3"/>
    <mergeCell ref="D2:I2"/>
    <mergeCell ref="J2:O2"/>
    <mergeCell ref="P2:U2"/>
  </mergeCells>
  <conditionalFormatting sqref="AM111:AM117 AC104:AM110 AC111:AL145 AB97:AM103 AB104:AB145 AB153:AB217 P146:AB152 AB4:AL96 P4:AA145">
    <cfRule type="cellIs" dxfId="163" priority="7" operator="lessThan">
      <formula>0</formula>
    </cfRule>
  </conditionalFormatting>
  <conditionalFormatting sqref="P153:AA180 AC146:AL173">
    <cfRule type="cellIs" dxfId="162" priority="6" operator="lessThan">
      <formula>0</formula>
    </cfRule>
  </conditionalFormatting>
  <conditionalFormatting sqref="P181:AA190 AC174:AL183">
    <cfRule type="cellIs" dxfId="161" priority="5" operator="lessThan">
      <formula>0</formula>
    </cfRule>
  </conditionalFormatting>
  <conditionalFormatting sqref="P191:AA196 AC184:AL189">
    <cfRule type="cellIs" dxfId="160" priority="4" operator="lessThan">
      <formula>0</formula>
    </cfRule>
  </conditionalFormatting>
  <conditionalFormatting sqref="P197:AA203 AC190:AL196">
    <cfRule type="cellIs" dxfId="159" priority="3" operator="lessThan">
      <formula>0</formula>
    </cfRule>
  </conditionalFormatting>
  <conditionalFormatting sqref="P204:AA210 AC197:AL203">
    <cfRule type="cellIs" dxfId="158" priority="2" operator="lessThan">
      <formula>0</formula>
    </cfRule>
  </conditionalFormatting>
  <conditionalFormatting sqref="P211:AA217 AC204:AL210">
    <cfRule type="cellIs" dxfId="157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F58D-BF33-4D41-9A76-268401F18FB1}">
  <dimension ref="A1:O56"/>
  <sheetViews>
    <sheetView zoomScale="40" zoomScaleNormal="40" workbookViewId="0">
      <pane ySplit="1" topLeftCell="A2" activePane="bottomLeft" state="frozen"/>
      <selection pane="bottomLeft" activeCell="T35" sqref="T35"/>
    </sheetView>
  </sheetViews>
  <sheetFormatPr defaultRowHeight="14.5" x14ac:dyDescent="0.35"/>
  <cols>
    <col min="1" max="1" width="18.7265625" style="136" customWidth="1"/>
    <col min="2" max="2" width="15.81640625" style="136" bestFit="1" customWidth="1"/>
    <col min="3" max="3" width="12.36328125" style="136" bestFit="1" customWidth="1"/>
    <col min="4" max="4" width="13.54296875" style="136" customWidth="1"/>
    <col min="5" max="5" width="20.26953125" style="136" customWidth="1"/>
    <col min="6" max="6" width="24.54296875" style="136" bestFit="1" customWidth="1"/>
    <col min="7" max="7" width="25.453125" style="136" bestFit="1" customWidth="1"/>
    <col min="8" max="8" width="17" style="136" customWidth="1"/>
    <col min="9" max="9" width="15" style="136" bestFit="1" customWidth="1"/>
    <col min="10" max="10" width="8.81640625" style="136" customWidth="1"/>
    <col min="11" max="11" width="8.7265625" style="136"/>
    <col min="12" max="12" width="24.81640625" bestFit="1" customWidth="1"/>
  </cols>
  <sheetData>
    <row r="1" spans="1:15" x14ac:dyDescent="0.35">
      <c r="A1" s="38" t="s">
        <v>3</v>
      </c>
      <c r="B1" s="38" t="s">
        <v>50</v>
      </c>
      <c r="C1" s="38" t="s">
        <v>63</v>
      </c>
      <c r="D1" s="38" t="s">
        <v>1220</v>
      </c>
      <c r="E1" s="436" t="s">
        <v>1221</v>
      </c>
      <c r="F1" s="38" t="s">
        <v>1222</v>
      </c>
      <c r="G1" s="38" t="s">
        <v>1223</v>
      </c>
      <c r="H1" s="38" t="s">
        <v>1224</v>
      </c>
      <c r="I1" s="38" t="s">
        <v>1225</v>
      </c>
      <c r="J1" s="38" t="s">
        <v>1226</v>
      </c>
    </row>
    <row r="2" spans="1:15" x14ac:dyDescent="0.35">
      <c r="A2" s="5">
        <v>45393</v>
      </c>
      <c r="B2" s="136" t="s">
        <v>49</v>
      </c>
      <c r="C2" s="136" t="s">
        <v>95</v>
      </c>
      <c r="D2" s="136">
        <v>1</v>
      </c>
      <c r="E2" s="437">
        <f t="shared" ref="E2:E7" si="0">C47</f>
        <v>1.04515</v>
      </c>
      <c r="F2" s="142">
        <v>1.0785166666666666</v>
      </c>
      <c r="G2" s="142">
        <f t="shared" ref="G2:G43" si="1">(E2-F2)*$M$4/$M$5</f>
        <v>-0.33366666666666545</v>
      </c>
      <c r="H2" s="142">
        <v>0.78232703093612577</v>
      </c>
      <c r="I2" s="142" t="s">
        <v>368</v>
      </c>
      <c r="J2" s="142" t="s">
        <v>368</v>
      </c>
      <c r="L2" t="s">
        <v>1227</v>
      </c>
      <c r="O2" s="136">
        <v>1.0011386000000002</v>
      </c>
    </row>
    <row r="3" spans="1:15" x14ac:dyDescent="0.35">
      <c r="A3" s="5">
        <v>45362</v>
      </c>
      <c r="B3" s="136" t="s">
        <v>49</v>
      </c>
      <c r="C3" s="136" t="s">
        <v>95</v>
      </c>
      <c r="D3" s="136">
        <v>10</v>
      </c>
      <c r="E3" s="437">
        <f t="shared" si="0"/>
        <v>11.546686666666666</v>
      </c>
      <c r="F3" s="142">
        <v>8.4802666666666671</v>
      </c>
      <c r="G3" s="142">
        <f t="shared" si="1"/>
        <v>30.66419999999999</v>
      </c>
      <c r="H3" s="142">
        <v>4.2202552023939344</v>
      </c>
      <c r="I3" s="142">
        <v>3.5873675652469799</v>
      </c>
      <c r="J3" s="142">
        <v>7.8041756026200573E-2</v>
      </c>
      <c r="L3" t="s">
        <v>1228</v>
      </c>
      <c r="M3">
        <v>100</v>
      </c>
      <c r="O3" s="136">
        <v>11.77519</v>
      </c>
    </row>
    <row r="4" spans="1:15" x14ac:dyDescent="0.35">
      <c r="A4" s="5">
        <v>45393</v>
      </c>
      <c r="B4" s="136" t="s">
        <v>49</v>
      </c>
      <c r="C4" s="136" t="s">
        <v>95</v>
      </c>
      <c r="D4" s="136">
        <v>30</v>
      </c>
      <c r="E4" s="437">
        <f t="shared" si="0"/>
        <v>36.637299999999996</v>
      </c>
      <c r="F4" s="142">
        <v>26.021940000000001</v>
      </c>
      <c r="G4" s="142">
        <f t="shared" si="1"/>
        <v>106.15359999999995</v>
      </c>
      <c r="H4" s="142">
        <v>36.103458033822726</v>
      </c>
      <c r="I4" s="142">
        <v>3.5049815476308988</v>
      </c>
      <c r="J4" s="142">
        <v>0.24685760936764387</v>
      </c>
      <c r="L4" t="s">
        <v>1229</v>
      </c>
      <c r="M4">
        <v>0.05</v>
      </c>
      <c r="O4" s="136">
        <v>34.690040000000003</v>
      </c>
    </row>
    <row r="5" spans="1:15" x14ac:dyDescent="0.35">
      <c r="A5" s="5">
        <v>45393</v>
      </c>
      <c r="B5" s="136" t="s">
        <v>49</v>
      </c>
      <c r="C5" s="136" t="s">
        <v>95</v>
      </c>
      <c r="D5" s="136">
        <v>50</v>
      </c>
      <c r="E5" s="437">
        <f t="shared" si="0"/>
        <v>62.979700000000001</v>
      </c>
      <c r="F5" s="142">
        <v>35.359380000000002</v>
      </c>
      <c r="G5" s="142">
        <f t="shared" si="1"/>
        <v>276.20319999999998</v>
      </c>
      <c r="H5" s="142">
        <v>39.568281261636841</v>
      </c>
      <c r="I5" s="142">
        <v>3.6466660575931842</v>
      </c>
      <c r="J5" s="142">
        <v>0.15810406219619555</v>
      </c>
      <c r="L5" t="s">
        <v>1230</v>
      </c>
      <c r="M5">
        <v>5.0000000000000001E-3</v>
      </c>
      <c r="O5" s="136">
        <v>51.232439999999997</v>
      </c>
    </row>
    <row r="6" spans="1:15" x14ac:dyDescent="0.35">
      <c r="A6" s="5">
        <v>45393</v>
      </c>
      <c r="B6" s="136" t="s">
        <v>49</v>
      </c>
      <c r="C6" s="136" t="s">
        <v>95</v>
      </c>
      <c r="D6" s="136">
        <v>100</v>
      </c>
      <c r="E6" s="437">
        <f t="shared" si="0"/>
        <v>123.774</v>
      </c>
      <c r="F6" s="142">
        <v>104.46016</v>
      </c>
      <c r="G6" s="142">
        <f t="shared" si="1"/>
        <v>193.13839999999999</v>
      </c>
      <c r="H6" s="142">
        <v>87.36898251255991</v>
      </c>
      <c r="I6" s="142">
        <v>3.2745215929266145</v>
      </c>
      <c r="J6" s="142">
        <v>0.22669365942937769</v>
      </c>
      <c r="O6" s="136">
        <v>125.03036</v>
      </c>
    </row>
    <row r="7" spans="1:15" x14ac:dyDescent="0.35">
      <c r="A7" s="383">
        <v>45393</v>
      </c>
      <c r="B7" s="148" t="s">
        <v>49</v>
      </c>
      <c r="C7" s="148" t="s">
        <v>95</v>
      </c>
      <c r="D7" s="148">
        <v>160</v>
      </c>
      <c r="E7" s="438">
        <f t="shared" si="0"/>
        <v>178.2424</v>
      </c>
      <c r="F7" s="329">
        <v>74.62406</v>
      </c>
      <c r="G7" s="329">
        <f t="shared" si="1"/>
        <v>1036.1834000000001</v>
      </c>
      <c r="H7" s="329">
        <v>196.12285398718845</v>
      </c>
      <c r="I7" s="329">
        <v>3.6700806837454545</v>
      </c>
      <c r="J7" s="329">
        <v>0.35747530045732551</v>
      </c>
      <c r="O7" s="136">
        <v>111.62396</v>
      </c>
    </row>
    <row r="8" spans="1:15" x14ac:dyDescent="0.35">
      <c r="A8" s="5">
        <v>45393</v>
      </c>
      <c r="B8" s="136" t="s">
        <v>52</v>
      </c>
      <c r="C8" s="136" t="s">
        <v>95</v>
      </c>
      <c r="D8" s="136">
        <v>1</v>
      </c>
      <c r="E8" s="437">
        <f t="shared" ref="E8:E13" si="2">C47</f>
        <v>1.04515</v>
      </c>
      <c r="F8" s="142">
        <v>1.1814866666666666</v>
      </c>
      <c r="G8" s="142">
        <f t="shared" si="1"/>
        <v>-1.3633666666666655</v>
      </c>
      <c r="H8" s="142">
        <v>1.1394969606512042</v>
      </c>
      <c r="I8" s="142" t="s">
        <v>368</v>
      </c>
      <c r="J8" s="142" t="s">
        <v>368</v>
      </c>
      <c r="L8" s="98"/>
      <c r="O8" s="136">
        <v>1.0011386000000002</v>
      </c>
    </row>
    <row r="9" spans="1:15" x14ac:dyDescent="0.35">
      <c r="A9" s="5">
        <v>45362</v>
      </c>
      <c r="B9" s="136" t="s">
        <v>52</v>
      </c>
      <c r="C9" s="136" t="s">
        <v>95</v>
      </c>
      <c r="D9" s="136">
        <v>10</v>
      </c>
      <c r="E9" s="437">
        <f t="shared" si="2"/>
        <v>11.546686666666666</v>
      </c>
      <c r="F9" s="142">
        <v>10.887146666666666</v>
      </c>
      <c r="G9" s="142">
        <f t="shared" si="1"/>
        <v>6.5953999999999979</v>
      </c>
      <c r="H9" s="142">
        <v>6.8513799174570149</v>
      </c>
      <c r="I9" s="142">
        <v>2.831696681922486</v>
      </c>
      <c r="J9" s="142">
        <v>0.34182839673895432</v>
      </c>
      <c r="L9" s="98"/>
      <c r="O9" s="136">
        <v>11.77519</v>
      </c>
    </row>
    <row r="10" spans="1:15" x14ac:dyDescent="0.35">
      <c r="A10" s="5">
        <v>45393</v>
      </c>
      <c r="B10" s="136" t="s">
        <v>52</v>
      </c>
      <c r="C10" s="136" t="s">
        <v>95</v>
      </c>
      <c r="D10" s="136">
        <v>30</v>
      </c>
      <c r="E10" s="437">
        <f t="shared" si="2"/>
        <v>36.637299999999996</v>
      </c>
      <c r="F10" s="142">
        <v>26.426680000000001</v>
      </c>
      <c r="G10" s="142">
        <f t="shared" si="1"/>
        <v>102.10619999999994</v>
      </c>
      <c r="H10" s="142">
        <v>55.769794674895465</v>
      </c>
      <c r="I10" s="142">
        <v>3.2308935533087588</v>
      </c>
      <c r="J10" s="142">
        <v>0.58310101800244607</v>
      </c>
      <c r="L10" s="98"/>
      <c r="O10" s="136">
        <v>32.370183999999995</v>
      </c>
    </row>
    <row r="11" spans="1:15" x14ac:dyDescent="0.35">
      <c r="A11" s="5">
        <v>45393</v>
      </c>
      <c r="B11" s="136" t="s">
        <v>52</v>
      </c>
      <c r="C11" s="136" t="s">
        <v>95</v>
      </c>
      <c r="D11" s="136">
        <v>50</v>
      </c>
      <c r="E11" s="437">
        <f t="shared" si="2"/>
        <v>62.979700000000001</v>
      </c>
      <c r="F11" s="142">
        <v>31.840199999999999</v>
      </c>
      <c r="G11" s="142">
        <f t="shared" si="1"/>
        <v>311.39500000000004</v>
      </c>
      <c r="H11" s="142">
        <v>0</v>
      </c>
      <c r="I11" s="142">
        <v>3.5146201002287358</v>
      </c>
      <c r="J11" s="142" t="s">
        <v>368</v>
      </c>
      <c r="L11" s="98"/>
      <c r="O11" s="136">
        <v>42.25</v>
      </c>
    </row>
    <row r="12" spans="1:15" x14ac:dyDescent="0.35">
      <c r="A12" s="5">
        <v>45393</v>
      </c>
      <c r="B12" s="136" t="s">
        <v>52</v>
      </c>
      <c r="C12" s="136" t="s">
        <v>95</v>
      </c>
      <c r="D12" s="136">
        <v>100</v>
      </c>
      <c r="E12" s="437">
        <f t="shared" si="2"/>
        <v>123.774</v>
      </c>
      <c r="F12" s="142">
        <v>90.920479999999998</v>
      </c>
      <c r="G12" s="142">
        <f t="shared" si="1"/>
        <v>328.53520000000003</v>
      </c>
      <c r="H12" s="142">
        <v>48.479806603574445</v>
      </c>
      <c r="I12" s="142">
        <v>3.4474530318029704</v>
      </c>
      <c r="J12" s="142">
        <v>0.10562654829204444</v>
      </c>
      <c r="L12" s="98"/>
      <c r="O12" s="136">
        <v>116.60717279999999</v>
      </c>
    </row>
    <row r="13" spans="1:15" x14ac:dyDescent="0.35">
      <c r="A13" s="383">
        <v>45372</v>
      </c>
      <c r="B13" s="148" t="s">
        <v>52</v>
      </c>
      <c r="C13" s="148" t="s">
        <v>95</v>
      </c>
      <c r="D13" s="148">
        <v>160</v>
      </c>
      <c r="E13" s="438">
        <f t="shared" si="2"/>
        <v>178.2424</v>
      </c>
      <c r="F13" s="329">
        <v>135.63102000000001</v>
      </c>
      <c r="G13" s="329">
        <f t="shared" si="1"/>
        <v>426.11379999999997</v>
      </c>
      <c r="H13" s="329">
        <v>67.314585669971962</v>
      </c>
      <c r="I13" s="329">
        <v>3.3053607284881545</v>
      </c>
      <c r="J13" s="329">
        <v>0.12780067956396005</v>
      </c>
      <c r="L13" s="98"/>
      <c r="O13" s="136">
        <v>163.42284000000001</v>
      </c>
    </row>
    <row r="14" spans="1:15" x14ac:dyDescent="0.35">
      <c r="A14" s="5">
        <v>45436</v>
      </c>
      <c r="B14" s="136" t="s">
        <v>54</v>
      </c>
      <c r="C14" s="136" t="s">
        <v>95</v>
      </c>
      <c r="D14" s="136">
        <v>1</v>
      </c>
      <c r="E14" s="437">
        <f t="shared" ref="E14:E19" si="3">C47</f>
        <v>1.04515</v>
      </c>
      <c r="F14" s="142">
        <v>8.0506666666666671E-2</v>
      </c>
      <c r="G14" s="142">
        <f t="shared" si="1"/>
        <v>9.6464333333333325</v>
      </c>
      <c r="H14" s="142">
        <v>1.1511238696740411</v>
      </c>
      <c r="I14" s="142">
        <v>5.4533371285955239</v>
      </c>
      <c r="J14" s="142">
        <v>0.79830559172710747</v>
      </c>
      <c r="O14" s="98">
        <v>1.0011386000000002</v>
      </c>
    </row>
    <row r="15" spans="1:15" x14ac:dyDescent="0.35">
      <c r="A15" s="5">
        <v>45436</v>
      </c>
      <c r="B15" s="136" t="s">
        <v>54</v>
      </c>
      <c r="C15" s="136" t="s">
        <v>95</v>
      </c>
      <c r="D15" s="136">
        <v>10</v>
      </c>
      <c r="E15" s="437">
        <f t="shared" si="3"/>
        <v>11.546686666666666</v>
      </c>
      <c r="F15" s="142">
        <v>0.36717333333333335</v>
      </c>
      <c r="G15" s="142">
        <f t="shared" si="1"/>
        <v>111.79513333333333</v>
      </c>
      <c r="H15" s="142">
        <v>0.45980001449905877</v>
      </c>
      <c r="I15" s="142">
        <v>5.4945625676924079</v>
      </c>
      <c r="J15" s="142">
        <v>5.5332596134487398E-2</v>
      </c>
      <c r="O15" s="98">
        <v>11.77519</v>
      </c>
    </row>
    <row r="16" spans="1:15" x14ac:dyDescent="0.35">
      <c r="A16" s="5">
        <v>45352</v>
      </c>
      <c r="B16" s="136" t="s">
        <v>54</v>
      </c>
      <c r="C16" s="136" t="s">
        <v>95</v>
      </c>
      <c r="D16" s="136">
        <v>30</v>
      </c>
      <c r="E16" s="142">
        <f t="shared" si="3"/>
        <v>36.637299999999996</v>
      </c>
      <c r="F16" s="142">
        <v>10.467379999999999</v>
      </c>
      <c r="G16" s="142">
        <f t="shared" si="1"/>
        <v>261.69919999999996</v>
      </c>
      <c r="H16" s="142">
        <v>10.630077662933621</v>
      </c>
      <c r="I16" s="142">
        <v>4.3215284833022194</v>
      </c>
      <c r="J16" s="142">
        <v>6.5266405275539535E-2</v>
      </c>
      <c r="O16" s="98">
        <v>32.370183999999995</v>
      </c>
    </row>
    <row r="17" spans="1:15" x14ac:dyDescent="0.35">
      <c r="A17" s="5">
        <v>45352</v>
      </c>
      <c r="B17" s="136" t="s">
        <v>54</v>
      </c>
      <c r="C17" s="136" t="s">
        <v>95</v>
      </c>
      <c r="D17" s="136">
        <v>50</v>
      </c>
      <c r="E17" s="142">
        <f t="shared" si="3"/>
        <v>62.979700000000001</v>
      </c>
      <c r="F17" s="142">
        <v>20.590779999999999</v>
      </c>
      <c r="G17" s="142">
        <f t="shared" si="1"/>
        <v>423.88919999999996</v>
      </c>
      <c r="H17" s="142">
        <v>27.288947742263716</v>
      </c>
      <c r="I17" s="142">
        <v>4.2087695197005379</v>
      </c>
      <c r="J17" s="142">
        <v>9.3453631577123844E-2</v>
      </c>
      <c r="O17" s="98">
        <v>42.25</v>
      </c>
    </row>
    <row r="18" spans="1:15" x14ac:dyDescent="0.35">
      <c r="A18" s="5">
        <v>45352</v>
      </c>
      <c r="B18" s="136" t="s">
        <v>54</v>
      </c>
      <c r="C18" s="136" t="s">
        <v>95</v>
      </c>
      <c r="D18" s="136">
        <v>100</v>
      </c>
      <c r="E18" s="142">
        <f t="shared" si="3"/>
        <v>123.774</v>
      </c>
      <c r="F18" s="142">
        <v>78.707719999999995</v>
      </c>
      <c r="G18" s="142">
        <f t="shared" si="1"/>
        <v>450.66280000000006</v>
      </c>
      <c r="H18" s="142">
        <v>19.014949874243705</v>
      </c>
      <c r="I18" s="142">
        <v>3.682405508412943</v>
      </c>
      <c r="J18" s="142">
        <v>3.2291727530562558E-2</v>
      </c>
      <c r="O18" s="98">
        <v>116.60717279999999</v>
      </c>
    </row>
    <row r="19" spans="1:15" x14ac:dyDescent="0.35">
      <c r="A19" s="383">
        <v>45372</v>
      </c>
      <c r="B19" s="148" t="s">
        <v>54</v>
      </c>
      <c r="C19" s="148" t="s">
        <v>95</v>
      </c>
      <c r="D19" s="148">
        <v>160</v>
      </c>
      <c r="E19" s="329">
        <f t="shared" si="3"/>
        <v>178.2424</v>
      </c>
      <c r="F19" s="329">
        <v>136.65512000000001</v>
      </c>
      <c r="G19" s="329">
        <f t="shared" si="1"/>
        <v>415.87279999999993</v>
      </c>
      <c r="H19" s="329">
        <v>115.91912590974751</v>
      </c>
      <c r="I19" s="329">
        <v>3.2713876710939918</v>
      </c>
      <c r="J19" s="329">
        <v>0.23119053826924837</v>
      </c>
      <c r="O19" s="98">
        <v>163.42284000000001</v>
      </c>
    </row>
    <row r="20" spans="1:15" x14ac:dyDescent="0.35">
      <c r="A20" s="5">
        <v>45436</v>
      </c>
      <c r="B20" s="136" t="s">
        <v>56</v>
      </c>
      <c r="C20" s="136" t="s">
        <v>95</v>
      </c>
      <c r="D20" s="136">
        <v>1</v>
      </c>
      <c r="E20" s="142">
        <f>E14</f>
        <v>1.04515</v>
      </c>
      <c r="F20" s="142">
        <v>1.5076666666666667E-2</v>
      </c>
      <c r="G20" s="142">
        <f t="shared" si="1"/>
        <v>10.300733333333334</v>
      </c>
      <c r="H20" s="142">
        <v>1.481361985921535E-2</v>
      </c>
      <c r="I20" s="142">
        <v>5.816969923900384</v>
      </c>
      <c r="J20" s="142">
        <v>4.2719283805331659E-2</v>
      </c>
      <c r="O20" s="98">
        <v>1.0011386000000002</v>
      </c>
    </row>
    <row r="21" spans="1:15" x14ac:dyDescent="0.35">
      <c r="A21" s="5">
        <v>45436</v>
      </c>
      <c r="B21" s="136" t="s">
        <v>56</v>
      </c>
      <c r="C21" s="136" t="s">
        <v>95</v>
      </c>
      <c r="D21" s="136">
        <v>10</v>
      </c>
      <c r="E21" s="142">
        <f t="shared" ref="E21:E43" si="4">E15</f>
        <v>11.546686666666666</v>
      </c>
      <c r="F21" s="142">
        <v>0.59061333333333332</v>
      </c>
      <c r="G21" s="142">
        <f t="shared" si="1"/>
        <v>109.56073333333333</v>
      </c>
      <c r="H21" s="142">
        <v>0.68469208651286051</v>
      </c>
      <c r="I21" s="142">
        <v>5.2792295555629716</v>
      </c>
      <c r="J21" s="142">
        <v>5.2480956624609672E-2</v>
      </c>
      <c r="O21" s="98">
        <v>11.77519</v>
      </c>
    </row>
    <row r="22" spans="1:15" x14ac:dyDescent="0.35">
      <c r="A22" s="5">
        <v>45352</v>
      </c>
      <c r="B22" s="136" t="s">
        <v>56</v>
      </c>
      <c r="C22" s="136" t="s">
        <v>95</v>
      </c>
      <c r="D22" s="136">
        <v>30</v>
      </c>
      <c r="E22" s="142">
        <f t="shared" si="4"/>
        <v>36.637299999999996</v>
      </c>
      <c r="F22" s="142">
        <v>5.6898800000000005</v>
      </c>
      <c r="G22" s="142">
        <f t="shared" si="1"/>
        <v>309.47419999999994</v>
      </c>
      <c r="H22" s="142">
        <v>11.530931702165283</v>
      </c>
      <c r="I22" s="142">
        <v>4.6753902870513517</v>
      </c>
      <c r="J22" s="142">
        <v>0.10739830302669036</v>
      </c>
      <c r="O22" s="98">
        <v>32.370183999999995</v>
      </c>
    </row>
    <row r="23" spans="1:15" x14ac:dyDescent="0.35">
      <c r="A23" s="5">
        <v>45352</v>
      </c>
      <c r="B23" s="136" t="s">
        <v>56</v>
      </c>
      <c r="C23" s="136" t="s">
        <v>95</v>
      </c>
      <c r="D23" s="136">
        <v>50</v>
      </c>
      <c r="E23" s="142">
        <f t="shared" si="4"/>
        <v>62.979700000000001</v>
      </c>
      <c r="F23" s="142">
        <v>13.73274</v>
      </c>
      <c r="G23" s="142">
        <f t="shared" si="1"/>
        <v>492.46960000000007</v>
      </c>
      <c r="H23" s="142">
        <v>14.205775234037763</v>
      </c>
      <c r="I23" s="142">
        <v>4.4660629980177626</v>
      </c>
      <c r="J23" s="142">
        <v>6.0406775897864591E-2</v>
      </c>
      <c r="O23" s="98">
        <v>53.800196800000002</v>
      </c>
    </row>
    <row r="24" spans="1:15" x14ac:dyDescent="0.35">
      <c r="A24" s="5">
        <v>45352</v>
      </c>
      <c r="B24" s="136" t="s">
        <v>56</v>
      </c>
      <c r="C24" s="136" t="s">
        <v>95</v>
      </c>
      <c r="D24" s="136">
        <v>100</v>
      </c>
      <c r="E24" s="142">
        <f t="shared" si="4"/>
        <v>123.774</v>
      </c>
      <c r="F24" s="142">
        <v>62.903259999999996</v>
      </c>
      <c r="G24" s="142">
        <f t="shared" si="1"/>
        <v>608.70740000000012</v>
      </c>
      <c r="H24" s="142">
        <v>42.3955770155331</v>
      </c>
      <c r="I24" s="142">
        <v>3.9311488418443594</v>
      </c>
      <c r="J24" s="142">
        <v>6.3613061113020591E-2</v>
      </c>
      <c r="L24" s="142"/>
      <c r="O24" s="98">
        <v>116.60717279999999</v>
      </c>
    </row>
    <row r="25" spans="1:15" x14ac:dyDescent="0.35">
      <c r="A25" s="383">
        <v>45372</v>
      </c>
      <c r="B25" s="148" t="s">
        <v>56</v>
      </c>
      <c r="C25" s="148" t="s">
        <v>95</v>
      </c>
      <c r="D25" s="148">
        <v>160</v>
      </c>
      <c r="E25" s="329">
        <f t="shared" si="4"/>
        <v>178.2424</v>
      </c>
      <c r="F25" s="329">
        <v>112.66471999999999</v>
      </c>
      <c r="G25" s="329">
        <f t="shared" si="1"/>
        <v>655.77680000000021</v>
      </c>
      <c r="H25" s="329">
        <v>18.07251795627834</v>
      </c>
      <c r="I25" s="329">
        <v>3.6536078400994816</v>
      </c>
      <c r="J25" s="329">
        <v>2.2433204969400856E-2</v>
      </c>
      <c r="O25" s="98">
        <v>163.42284000000001</v>
      </c>
    </row>
    <row r="26" spans="1:15" x14ac:dyDescent="0.35">
      <c r="A26" s="5">
        <v>45436</v>
      </c>
      <c r="B26" s="136" t="s">
        <v>681</v>
      </c>
      <c r="C26" s="136" t="s">
        <v>95</v>
      </c>
      <c r="D26" s="136">
        <v>1</v>
      </c>
      <c r="E26" s="142">
        <f t="shared" si="4"/>
        <v>1.04515</v>
      </c>
      <c r="F26" s="142">
        <v>1.1216666666666666E-2</v>
      </c>
      <c r="G26" s="142">
        <f t="shared" si="1"/>
        <v>10.339333333333334</v>
      </c>
      <c r="H26" s="142">
        <v>3.0107972366135893E-2</v>
      </c>
      <c r="I26" s="142">
        <v>5.9868277875133096</v>
      </c>
      <c r="J26" s="142">
        <v>0.23174789542047228</v>
      </c>
      <c r="O26" s="98">
        <v>1.0011386000000002</v>
      </c>
    </row>
    <row r="27" spans="1:15" x14ac:dyDescent="0.35">
      <c r="A27" s="5">
        <v>45436</v>
      </c>
      <c r="B27" s="416" t="s">
        <v>681</v>
      </c>
      <c r="C27" s="136" t="s">
        <v>95</v>
      </c>
      <c r="D27" s="136">
        <v>10</v>
      </c>
      <c r="E27" s="142">
        <f t="shared" si="4"/>
        <v>11.546686666666666</v>
      </c>
      <c r="F27" s="142">
        <v>5.1528400000000003</v>
      </c>
      <c r="G27" s="142">
        <f t="shared" si="1"/>
        <v>63.938466666666656</v>
      </c>
      <c r="H27" s="142">
        <v>20.805991622927579</v>
      </c>
      <c r="I27" s="142">
        <v>4.1158059049106006</v>
      </c>
      <c r="J27" s="142">
        <v>0.30723423618482543</v>
      </c>
      <c r="O27" s="98">
        <v>11.77519</v>
      </c>
    </row>
    <row r="28" spans="1:15" x14ac:dyDescent="0.35">
      <c r="A28" s="5">
        <v>45352</v>
      </c>
      <c r="B28" s="416" t="s">
        <v>681</v>
      </c>
      <c r="C28" s="136" t="s">
        <v>95</v>
      </c>
      <c r="D28" s="136">
        <v>30</v>
      </c>
      <c r="E28" s="142">
        <f t="shared" si="4"/>
        <v>36.637299999999996</v>
      </c>
      <c r="F28" s="142">
        <v>15.45656</v>
      </c>
      <c r="G28" s="142">
        <f t="shared" si="1"/>
        <v>211.80739999999994</v>
      </c>
      <c r="H28" s="142">
        <v>1.3859292911256387</v>
      </c>
      <c r="I28" s="142">
        <v>4.0391252669287159</v>
      </c>
      <c r="J28" s="142">
        <v>7.4529189533793843E-3</v>
      </c>
      <c r="O28" s="98">
        <v>32.370183999999995</v>
      </c>
    </row>
    <row r="29" spans="1:15" x14ac:dyDescent="0.35">
      <c r="A29" s="5">
        <v>45352</v>
      </c>
      <c r="B29" s="416" t="s">
        <v>681</v>
      </c>
      <c r="C29" s="136" t="s">
        <v>95</v>
      </c>
      <c r="D29" s="136">
        <v>50</v>
      </c>
      <c r="E29" s="142">
        <f t="shared" si="4"/>
        <v>62.979700000000001</v>
      </c>
      <c r="F29" s="142">
        <v>23.920819999999999</v>
      </c>
      <c r="G29" s="142">
        <f t="shared" si="1"/>
        <v>390.58880000000005</v>
      </c>
      <c r="H29" s="142">
        <v>2.730280703517495</v>
      </c>
      <c r="I29" s="142">
        <v>4.0966005511500878</v>
      </c>
      <c r="J29" s="142">
        <v>8.9255667358478265E-3</v>
      </c>
      <c r="O29" s="98">
        <v>53.800196800000002</v>
      </c>
    </row>
    <row r="30" spans="1:15" x14ac:dyDescent="0.35">
      <c r="A30" s="5">
        <v>45352</v>
      </c>
      <c r="B30" s="416" t="s">
        <v>681</v>
      </c>
      <c r="C30" s="136" t="s">
        <v>95</v>
      </c>
      <c r="D30" s="136">
        <v>100</v>
      </c>
      <c r="E30" s="142">
        <f t="shared" si="4"/>
        <v>123.774</v>
      </c>
      <c r="F30" s="142">
        <v>80.94113999999999</v>
      </c>
      <c r="G30" s="142">
        <f t="shared" si="1"/>
        <v>428.32860000000011</v>
      </c>
      <c r="H30" s="142">
        <v>98.303964619541304</v>
      </c>
      <c r="I30" s="142">
        <v>3.637284038428672</v>
      </c>
      <c r="J30" s="142">
        <v>0.1741286790062431</v>
      </c>
      <c r="O30" s="98">
        <v>116.60717279999999</v>
      </c>
    </row>
    <row r="31" spans="1:15" x14ac:dyDescent="0.35">
      <c r="A31" s="383">
        <v>45372</v>
      </c>
      <c r="B31" s="418" t="s">
        <v>681</v>
      </c>
      <c r="C31" s="148" t="s">
        <v>95</v>
      </c>
      <c r="D31" s="148">
        <v>160</v>
      </c>
      <c r="E31" s="329">
        <f t="shared" si="4"/>
        <v>178.2424</v>
      </c>
      <c r="F31" s="329">
        <v>122.19228000000001</v>
      </c>
      <c r="G31" s="329">
        <f t="shared" si="1"/>
        <v>560.50119999999993</v>
      </c>
      <c r="H31" s="329">
        <v>8.8145102915591043</v>
      </c>
      <c r="I31" s="329">
        <v>3.5281314863587641</v>
      </c>
      <c r="J31" s="329">
        <v>1.2418179712183824E-2</v>
      </c>
      <c r="O31" s="98">
        <v>163.42284000000001</v>
      </c>
    </row>
    <row r="32" spans="1:15" x14ac:dyDescent="0.35">
      <c r="A32" s="5">
        <v>45436</v>
      </c>
      <c r="B32" s="136" t="s">
        <v>47</v>
      </c>
      <c r="C32" s="136" t="s">
        <v>95</v>
      </c>
      <c r="D32" s="136">
        <v>1</v>
      </c>
      <c r="E32" s="142">
        <f t="shared" si="4"/>
        <v>1.04515</v>
      </c>
      <c r="F32" s="142">
        <v>0.57012499999999999</v>
      </c>
      <c r="G32" s="142">
        <f t="shared" si="1"/>
        <v>4.7502500000000003</v>
      </c>
      <c r="H32" s="142">
        <v>1.8828132262654211</v>
      </c>
      <c r="I32" s="142">
        <v>3.868922701833208</v>
      </c>
      <c r="J32" s="142">
        <v>0.34223871212245932</v>
      </c>
      <c r="O32" s="98">
        <v>1.0011386000000002</v>
      </c>
    </row>
    <row r="33" spans="1:15" x14ac:dyDescent="0.35">
      <c r="A33" s="5">
        <v>45379</v>
      </c>
      <c r="B33" s="136" t="s">
        <v>47</v>
      </c>
      <c r="C33" s="136" t="s">
        <v>95</v>
      </c>
      <c r="D33" s="136">
        <v>10</v>
      </c>
      <c r="E33" s="142">
        <f t="shared" si="4"/>
        <v>11.546686666666666</v>
      </c>
      <c r="F33" s="142">
        <v>7.4597599999999993</v>
      </c>
      <c r="G33" s="142">
        <f t="shared" si="1"/>
        <v>40.869266666666668</v>
      </c>
      <c r="H33" s="142">
        <v>16.39633818794103</v>
      </c>
      <c r="I33" s="142">
        <v>3.757322819375803</v>
      </c>
      <c r="J33" s="142">
        <v>0.17942921940759238</v>
      </c>
      <c r="O33" s="98">
        <v>11.77519</v>
      </c>
    </row>
    <row r="34" spans="1:15" x14ac:dyDescent="0.35">
      <c r="A34" s="5">
        <v>45379</v>
      </c>
      <c r="B34" s="136" t="s">
        <v>47</v>
      </c>
      <c r="C34" s="136" t="s">
        <v>95</v>
      </c>
      <c r="D34" s="136">
        <v>30</v>
      </c>
      <c r="E34" s="142">
        <f t="shared" si="4"/>
        <v>36.637299999999996</v>
      </c>
      <c r="F34" s="142">
        <v>27.1999</v>
      </c>
      <c r="G34" s="142">
        <f t="shared" si="1"/>
        <v>94.373999999999967</v>
      </c>
      <c r="H34" s="142">
        <v>11.198308672295124</v>
      </c>
      <c r="I34" s="142">
        <v>3.1821705432221608</v>
      </c>
      <c r="J34" s="142">
        <v>0.50337396183783967</v>
      </c>
      <c r="O34" s="98">
        <v>32.370183999999995</v>
      </c>
    </row>
    <row r="35" spans="1:15" x14ac:dyDescent="0.35">
      <c r="A35" s="5">
        <v>45379</v>
      </c>
      <c r="B35" s="136" t="s">
        <v>47</v>
      </c>
      <c r="C35" s="136" t="s">
        <v>95</v>
      </c>
      <c r="D35" s="136">
        <v>50</v>
      </c>
      <c r="E35" s="142">
        <f t="shared" si="4"/>
        <v>62.979700000000001</v>
      </c>
      <c r="F35" s="142">
        <v>40.576900000000002</v>
      </c>
      <c r="G35" s="142">
        <f t="shared" si="1"/>
        <v>224.02799999999999</v>
      </c>
      <c r="H35" s="142">
        <v>28.730314205034372</v>
      </c>
      <c r="I35" s="142">
        <v>3.5084190449885826</v>
      </c>
      <c r="J35" s="142">
        <v>0.12588822086169588</v>
      </c>
      <c r="O35" s="98">
        <v>53.800196800000002</v>
      </c>
    </row>
    <row r="36" spans="1:15" x14ac:dyDescent="0.35">
      <c r="A36" s="5" t="s">
        <v>1231</v>
      </c>
      <c r="B36" s="136" t="s">
        <v>47</v>
      </c>
      <c r="C36" s="136" t="s">
        <v>95</v>
      </c>
      <c r="D36" s="136">
        <v>100</v>
      </c>
      <c r="E36" s="142">
        <f t="shared" si="4"/>
        <v>123.774</v>
      </c>
      <c r="F36" s="142">
        <v>87.476759999999999</v>
      </c>
      <c r="G36" s="142">
        <f t="shared" si="1"/>
        <v>362.97240000000005</v>
      </c>
      <c r="H36" s="142">
        <v>44.765516103358294</v>
      </c>
      <c r="I36" s="142">
        <v>3.5832601242320745</v>
      </c>
      <c r="J36" s="142">
        <v>0.69555049285519988</v>
      </c>
      <c r="O36" s="98">
        <v>116.60717279999999</v>
      </c>
    </row>
    <row r="37" spans="1:15" x14ac:dyDescent="0.35">
      <c r="A37" s="383">
        <v>45372</v>
      </c>
      <c r="B37" s="148" t="s">
        <v>47</v>
      </c>
      <c r="C37" s="148" t="s">
        <v>95</v>
      </c>
      <c r="D37" s="148">
        <v>160</v>
      </c>
      <c r="E37" s="329">
        <f t="shared" si="4"/>
        <v>178.2424</v>
      </c>
      <c r="F37" s="329">
        <v>127.24516</v>
      </c>
      <c r="G37" s="329">
        <f t="shared" si="1"/>
        <v>509.97240000000011</v>
      </c>
      <c r="H37" s="329">
        <v>69.40733889957157</v>
      </c>
      <c r="I37" s="329">
        <v>3.4500892291314083</v>
      </c>
      <c r="J37" s="329">
        <v>0.10753764291940128</v>
      </c>
      <c r="O37" s="98">
        <v>163.42284000000001</v>
      </c>
    </row>
    <row r="38" spans="1:15" x14ac:dyDescent="0.35">
      <c r="A38" s="5">
        <v>45379</v>
      </c>
      <c r="B38" s="136" t="s">
        <v>58</v>
      </c>
      <c r="C38" s="136" t="s">
        <v>95</v>
      </c>
      <c r="D38" s="136">
        <v>1</v>
      </c>
      <c r="E38" s="142">
        <f t="shared" si="4"/>
        <v>1.04515</v>
      </c>
      <c r="F38" s="142">
        <v>0.17405666666666667</v>
      </c>
      <c r="G38" s="142">
        <f t="shared" si="1"/>
        <v>8.710933333333335</v>
      </c>
      <c r="H38" s="142">
        <v>0.61366535125696409</v>
      </c>
      <c r="I38" s="142">
        <v>4.6932936988135161</v>
      </c>
      <c r="J38" s="142">
        <v>0.18082203251278445</v>
      </c>
      <c r="O38" s="98">
        <v>1.0011386000000002</v>
      </c>
    </row>
    <row r="39" spans="1:15" x14ac:dyDescent="0.35">
      <c r="A39" s="5">
        <v>45436</v>
      </c>
      <c r="B39" s="136" t="s">
        <v>58</v>
      </c>
      <c r="C39" s="136" t="s">
        <v>95</v>
      </c>
      <c r="D39" s="136">
        <v>10</v>
      </c>
      <c r="E39" s="142">
        <f t="shared" si="4"/>
        <v>11.546686666666666</v>
      </c>
      <c r="F39" s="142">
        <v>2.8348133333333334</v>
      </c>
      <c r="G39" s="142">
        <f t="shared" si="1"/>
        <v>87.118733333333324</v>
      </c>
      <c r="H39" s="142">
        <v>13.221639531212992</v>
      </c>
      <c r="I39" s="142">
        <v>4.5245730563519579</v>
      </c>
      <c r="J39" s="142">
        <v>0.25722282616996822</v>
      </c>
      <c r="O39" s="98">
        <v>11.77519</v>
      </c>
    </row>
    <row r="40" spans="1:15" x14ac:dyDescent="0.35">
      <c r="A40" s="5">
        <v>45379</v>
      </c>
      <c r="B40" s="136" t="s">
        <v>58</v>
      </c>
      <c r="C40" s="136" t="s">
        <v>95</v>
      </c>
      <c r="D40" s="136">
        <v>30</v>
      </c>
      <c r="E40" s="142">
        <f t="shared" si="4"/>
        <v>36.637299999999996</v>
      </c>
      <c r="F40" s="142">
        <v>14.853860000000001</v>
      </c>
      <c r="G40" s="142">
        <f t="shared" si="1"/>
        <v>217.83439999999996</v>
      </c>
      <c r="H40" s="142">
        <v>16.007483312501044</v>
      </c>
      <c r="I40" s="142">
        <v>4.0719596089886076</v>
      </c>
      <c r="J40" s="142">
        <v>8.6637154195994492E-2</v>
      </c>
      <c r="O40" s="98">
        <v>32.370183999999995</v>
      </c>
    </row>
    <row r="41" spans="1:15" x14ac:dyDescent="0.35">
      <c r="A41" s="5">
        <v>45379</v>
      </c>
      <c r="B41" s="136" t="s">
        <v>58</v>
      </c>
      <c r="C41" s="136" t="s">
        <v>95</v>
      </c>
      <c r="D41" s="136">
        <v>50</v>
      </c>
      <c r="E41" s="142">
        <f t="shared" si="4"/>
        <v>62.979700000000001</v>
      </c>
      <c r="F41" s="142">
        <v>28.96978</v>
      </c>
      <c r="G41" s="142">
        <f t="shared" si="1"/>
        <v>340.09920000000005</v>
      </c>
      <c r="H41" s="142">
        <v>59.802848912071127</v>
      </c>
      <c r="I41" s="142">
        <v>3.9313244849886342</v>
      </c>
      <c r="J41" s="142">
        <v>0.1959241173792324</v>
      </c>
      <c r="O41" s="98">
        <v>53.800196800000002</v>
      </c>
    </row>
    <row r="42" spans="1:15" x14ac:dyDescent="0.35">
      <c r="A42" s="5" t="s">
        <v>1232</v>
      </c>
      <c r="B42" s="136" t="s">
        <v>58</v>
      </c>
      <c r="C42" s="136" t="s">
        <v>95</v>
      </c>
      <c r="D42" s="136">
        <v>100</v>
      </c>
      <c r="E42" s="142">
        <f t="shared" si="4"/>
        <v>123.774</v>
      </c>
      <c r="F42" s="142">
        <v>87.311139999999995</v>
      </c>
      <c r="G42" s="142">
        <f t="shared" si="1"/>
        <v>364.62860000000006</v>
      </c>
      <c r="H42" s="142">
        <v>30.060806324515035</v>
      </c>
      <c r="I42" s="142">
        <v>3.1023378453273178</v>
      </c>
      <c r="J42" s="142">
        <v>0.32177572930852039</v>
      </c>
      <c r="O42" s="98">
        <v>116.60717279999999</v>
      </c>
    </row>
    <row r="43" spans="1:15" x14ac:dyDescent="0.35">
      <c r="A43" s="383">
        <v>45372</v>
      </c>
      <c r="B43" s="148" t="s">
        <v>58</v>
      </c>
      <c r="C43" s="148" t="s">
        <v>95</v>
      </c>
      <c r="D43" s="148">
        <v>160</v>
      </c>
      <c r="E43" s="329">
        <f t="shared" si="4"/>
        <v>178.2424</v>
      </c>
      <c r="F43" s="329">
        <v>150.48978</v>
      </c>
      <c r="G43" s="329">
        <f t="shared" si="1"/>
        <v>277.52620000000007</v>
      </c>
      <c r="H43" s="329">
        <v>69.642946879063189</v>
      </c>
      <c r="I43" s="329">
        <v>2.9004139153887118</v>
      </c>
      <c r="J43" s="329">
        <v>0.26636769370634383</v>
      </c>
      <c r="M43" s="136"/>
      <c r="O43" s="98">
        <v>163.42284000000001</v>
      </c>
    </row>
    <row r="44" spans="1:15" x14ac:dyDescent="0.35">
      <c r="A44" s="5"/>
      <c r="E44" s="142"/>
      <c r="F44" s="142"/>
      <c r="G44" s="142"/>
      <c r="H44" s="142"/>
      <c r="I44" s="142"/>
      <c r="J44" s="142"/>
      <c r="L44" s="98"/>
      <c r="M44" s="136"/>
    </row>
    <row r="45" spans="1:15" x14ac:dyDescent="0.35">
      <c r="L45" s="301"/>
      <c r="M45" s="86"/>
    </row>
    <row r="46" spans="1:15" x14ac:dyDescent="0.35">
      <c r="B46" s="86" t="s">
        <v>2047</v>
      </c>
      <c r="C46" s="86" t="s">
        <v>269</v>
      </c>
      <c r="D46" s="86" t="s">
        <v>48</v>
      </c>
      <c r="E46" s="184"/>
      <c r="F46" s="184"/>
      <c r="G46" s="184"/>
      <c r="H46" s="184"/>
      <c r="L46" s="98"/>
      <c r="M46" s="136"/>
    </row>
    <row r="47" spans="1:15" x14ac:dyDescent="0.35">
      <c r="C47" s="136">
        <v>1.04515</v>
      </c>
      <c r="D47" s="142">
        <v>0.95486000000000004</v>
      </c>
      <c r="E47" s="5">
        <v>45393</v>
      </c>
      <c r="L47" s="98"/>
    </row>
    <row r="48" spans="1:15" x14ac:dyDescent="0.35">
      <c r="C48" s="136">
        <v>11.546686666666666</v>
      </c>
      <c r="D48" s="142">
        <f>AVERAGE(8.36528, 8.40252, 11.02304)</f>
        <v>9.2636133333333337</v>
      </c>
      <c r="E48" s="5">
        <v>45362</v>
      </c>
      <c r="F48" s="5"/>
      <c r="G48" s="5"/>
      <c r="L48" s="98"/>
    </row>
    <row r="49" spans="3:12" x14ac:dyDescent="0.35">
      <c r="C49" s="136">
        <v>36.637299999999996</v>
      </c>
      <c r="D49" s="142">
        <v>32.792760000000001</v>
      </c>
      <c r="E49" s="5">
        <v>45393</v>
      </c>
      <c r="F49" s="5"/>
      <c r="G49" s="5"/>
      <c r="L49" s="98"/>
    </row>
    <row r="50" spans="3:12" x14ac:dyDescent="0.35">
      <c r="C50" s="136">
        <v>62.979700000000001</v>
      </c>
      <c r="D50" s="142">
        <v>51.824359999999999</v>
      </c>
      <c r="E50" s="5">
        <v>45393</v>
      </c>
      <c r="F50" s="5"/>
      <c r="G50" s="5"/>
      <c r="L50" s="98"/>
    </row>
    <row r="51" spans="3:12" x14ac:dyDescent="0.35">
      <c r="C51" s="136">
        <v>123.774</v>
      </c>
      <c r="D51" s="142">
        <v>125.93588</v>
      </c>
      <c r="E51" s="5">
        <v>45393</v>
      </c>
      <c r="F51" s="5"/>
      <c r="G51" s="5"/>
    </row>
    <row r="52" spans="3:12" x14ac:dyDescent="0.35">
      <c r="C52" s="136">
        <v>178.2424</v>
      </c>
      <c r="D52" s="142">
        <v>112.61767999999999</v>
      </c>
      <c r="E52" s="5">
        <v>45393</v>
      </c>
    </row>
    <row r="53" spans="3:12" x14ac:dyDescent="0.35">
      <c r="C53" s="133" t="s">
        <v>130</v>
      </c>
      <c r="D53" s="142">
        <v>141.50020000000001</v>
      </c>
      <c r="E53" s="5">
        <v>45393</v>
      </c>
      <c r="F53" s="5"/>
      <c r="G53" s="5"/>
    </row>
    <row r="54" spans="3:12" x14ac:dyDescent="0.35">
      <c r="G54" s="5"/>
      <c r="H54" s="5"/>
      <c r="K54"/>
    </row>
    <row r="55" spans="3:12" x14ac:dyDescent="0.35">
      <c r="K55"/>
    </row>
    <row r="56" spans="3:12" x14ac:dyDescent="0.35">
      <c r="K56"/>
    </row>
  </sheetData>
  <pageMargins left="0.7" right="0.7" top="0.75" bottom="0.75" header="0.3" footer="0.3"/>
  <pageSetup paperSize="11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E69A-C80E-440E-B16B-AF99F0949F56}">
  <dimension ref="A1:P59"/>
  <sheetViews>
    <sheetView zoomScale="60" zoomScaleNormal="60" workbookViewId="0">
      <pane ySplit="1" topLeftCell="A2" activePane="bottomLeft" state="frozen"/>
      <selection pane="bottomLeft" activeCell="E22" sqref="E22"/>
    </sheetView>
  </sheetViews>
  <sheetFormatPr defaultRowHeight="14.5" x14ac:dyDescent="0.35"/>
  <cols>
    <col min="1" max="1" width="13.7265625" style="136" bestFit="1" customWidth="1"/>
    <col min="2" max="2" width="9.90625" style="136" bestFit="1" customWidth="1"/>
    <col min="3" max="3" width="8.7265625" style="136"/>
    <col min="4" max="4" width="10.6328125" style="136" bestFit="1" customWidth="1"/>
    <col min="5" max="5" width="16.7265625" style="136" customWidth="1"/>
    <col min="6" max="6" width="18.7265625" style="136" bestFit="1" customWidth="1"/>
    <col min="7" max="7" width="11.90625" style="136" bestFit="1" customWidth="1"/>
    <col min="8" max="8" width="9.90625" style="136" bestFit="1" customWidth="1"/>
    <col min="9" max="9" width="11.90625" style="136" bestFit="1" customWidth="1"/>
    <col min="10" max="10" width="8.81640625" style="136" bestFit="1" customWidth="1"/>
    <col min="11" max="11" width="20.6328125" bestFit="1" customWidth="1"/>
    <col min="12" max="12" width="10" customWidth="1"/>
    <col min="13" max="13" width="22.6328125" bestFit="1" customWidth="1"/>
    <col min="15" max="15" width="9.81640625" bestFit="1" customWidth="1"/>
    <col min="16" max="17" width="10.1796875" bestFit="1" customWidth="1"/>
  </cols>
  <sheetData>
    <row r="1" spans="1:14" x14ac:dyDescent="0.35">
      <c r="A1" s="38" t="s">
        <v>3</v>
      </c>
      <c r="B1" s="38" t="s">
        <v>50</v>
      </c>
      <c r="C1" s="38" t="s">
        <v>63</v>
      </c>
      <c r="D1" s="38" t="s">
        <v>1220</v>
      </c>
      <c r="E1" s="38" t="s">
        <v>1233</v>
      </c>
      <c r="F1" s="38" t="s">
        <v>1222</v>
      </c>
      <c r="G1" s="38" t="s">
        <v>1223</v>
      </c>
      <c r="H1" s="38" t="s">
        <v>1224</v>
      </c>
      <c r="I1" s="38" t="s">
        <v>1225</v>
      </c>
      <c r="J1" s="38" t="s">
        <v>1226</v>
      </c>
      <c r="K1" s="86" t="s">
        <v>908</v>
      </c>
      <c r="L1" s="86"/>
    </row>
    <row r="2" spans="1:14" x14ac:dyDescent="0.35">
      <c r="A2" s="5">
        <v>45436</v>
      </c>
      <c r="B2" s="136" t="s">
        <v>49</v>
      </c>
      <c r="C2" s="136" t="s">
        <v>61</v>
      </c>
      <c r="D2" s="136">
        <v>1</v>
      </c>
      <c r="E2" s="142">
        <v>1.35619</v>
      </c>
      <c r="F2" s="142">
        <v>1.2933333333333334E-3</v>
      </c>
      <c r="G2" s="142">
        <f>(E2-F2)*$N$4/$N$5</f>
        <v>13.548966666666667</v>
      </c>
      <c r="H2" s="142">
        <v>5.3463383107802071E-3</v>
      </c>
      <c r="I2" s="142">
        <v>7.2423138650230996</v>
      </c>
      <c r="J2" s="142">
        <v>0.20565331712568513</v>
      </c>
      <c r="K2" s="61"/>
      <c r="L2" s="61"/>
      <c r="M2" t="s">
        <v>1227</v>
      </c>
    </row>
    <row r="3" spans="1:14" x14ac:dyDescent="0.35">
      <c r="A3" s="5">
        <v>45436</v>
      </c>
      <c r="B3" s="136" t="s">
        <v>49</v>
      </c>
      <c r="C3" s="136" t="s">
        <v>61</v>
      </c>
      <c r="D3" s="136">
        <v>10</v>
      </c>
      <c r="E3" s="142">
        <v>17.661560000000001</v>
      </c>
      <c r="F3" s="142">
        <v>0.23814000000000002</v>
      </c>
      <c r="G3" s="142">
        <f>(E3-F3)*$N$4/$N$5</f>
        <v>174.23420000000002</v>
      </c>
      <c r="H3" s="142">
        <v>0.15245222202379594</v>
      </c>
      <c r="I3" s="142">
        <v>5.8846437841592234</v>
      </c>
      <c r="J3" s="142">
        <v>2.8184617592598063E-2</v>
      </c>
      <c r="K3" s="61"/>
      <c r="L3" s="61"/>
      <c r="M3" t="s">
        <v>1228</v>
      </c>
      <c r="N3">
        <v>100</v>
      </c>
    </row>
    <row r="4" spans="1:14" x14ac:dyDescent="0.35">
      <c r="A4" s="5">
        <v>45393</v>
      </c>
      <c r="B4" s="136" t="s">
        <v>49</v>
      </c>
      <c r="C4" s="136" t="s">
        <v>61</v>
      </c>
      <c r="D4" s="136">
        <v>30</v>
      </c>
      <c r="E4" s="142">
        <v>40.109439999999999</v>
      </c>
      <c r="F4" s="142">
        <v>16.485560000000003</v>
      </c>
      <c r="G4" s="142">
        <f t="shared" ref="G4:G50" si="0">(E4-F4)*$N$4/$N$5</f>
        <v>236.23879999999997</v>
      </c>
      <c r="H4" s="142">
        <v>27.266551817199026</v>
      </c>
      <c r="I4" s="142">
        <v>4.4244183001842492</v>
      </c>
      <c r="J4" s="142">
        <v>0.10148008561129902</v>
      </c>
      <c r="M4" t="s">
        <v>1229</v>
      </c>
      <c r="N4">
        <v>0.05</v>
      </c>
    </row>
    <row r="5" spans="1:14" x14ac:dyDescent="0.35">
      <c r="A5" s="5">
        <v>45393</v>
      </c>
      <c r="B5" s="136" t="s">
        <v>49</v>
      </c>
      <c r="C5" s="136" t="s">
        <v>61</v>
      </c>
      <c r="D5" s="136">
        <v>50</v>
      </c>
      <c r="E5" s="142">
        <v>79.352560000000011</v>
      </c>
      <c r="F5" s="142">
        <v>46.863599999999998</v>
      </c>
      <c r="G5" s="142">
        <f>(E5-F5)*$N$4/$N$5</f>
        <v>324.88960000000014</v>
      </c>
      <c r="H5" s="142">
        <v>55.45938710515972</v>
      </c>
      <c r="I5" s="142">
        <v>3.8343549665297929</v>
      </c>
      <c r="J5" s="142">
        <v>0.12531822281609353</v>
      </c>
      <c r="M5" t="s">
        <v>1230</v>
      </c>
      <c r="N5">
        <v>5.0000000000000001E-3</v>
      </c>
    </row>
    <row r="6" spans="1:14" x14ac:dyDescent="0.35">
      <c r="A6" s="5">
        <v>45393</v>
      </c>
      <c r="B6" s="136" t="s">
        <v>49</v>
      </c>
      <c r="C6" s="136" t="s">
        <v>61</v>
      </c>
      <c r="D6" s="136">
        <v>70</v>
      </c>
      <c r="E6" s="142">
        <v>103.70856000000001</v>
      </c>
      <c r="F6" s="142">
        <v>74.986333333333334</v>
      </c>
      <c r="G6" s="142">
        <f>(E6-F6)*($N$4/$N$5)</f>
        <v>287.22226666666671</v>
      </c>
      <c r="H6" s="142">
        <v>46.560443909109509</v>
      </c>
      <c r="I6" s="142">
        <v>3.8609594311324185</v>
      </c>
      <c r="J6" s="142">
        <v>6.3759767079378596E-2</v>
      </c>
    </row>
    <row r="7" spans="1:14" x14ac:dyDescent="0.35">
      <c r="A7" s="5">
        <v>45393</v>
      </c>
      <c r="B7" s="136" t="s">
        <v>49</v>
      </c>
      <c r="C7" s="136" t="s">
        <v>61</v>
      </c>
      <c r="D7" s="136">
        <v>100</v>
      </c>
      <c r="E7" s="142">
        <v>137.60669999999999</v>
      </c>
      <c r="F7" s="142">
        <v>66.001040000000003</v>
      </c>
      <c r="G7" s="142">
        <f>(E7-F7)*($N$4/$N$5)</f>
        <v>716.05659999999989</v>
      </c>
      <c r="H7" s="142">
        <v>65.407549373447722</v>
      </c>
      <c r="I7" s="142">
        <v>4.2541477481502064</v>
      </c>
      <c r="J7" s="142">
        <v>6.805040211122125E-2</v>
      </c>
    </row>
    <row r="8" spans="1:14" x14ac:dyDescent="0.35">
      <c r="A8" s="383">
        <v>45398</v>
      </c>
      <c r="B8" s="148" t="s">
        <v>49</v>
      </c>
      <c r="C8" s="148" t="s">
        <v>61</v>
      </c>
      <c r="D8" s="148">
        <v>160</v>
      </c>
      <c r="E8" s="329">
        <v>215.93516</v>
      </c>
      <c r="F8" s="329">
        <v>120.44200000000001</v>
      </c>
      <c r="G8" s="329">
        <f t="shared" si="0"/>
        <v>954.93159999999989</v>
      </c>
      <c r="H8" s="329">
        <v>109.4606954131025</v>
      </c>
      <c r="I8" s="329">
        <v>4.0843232715559408</v>
      </c>
      <c r="J8" s="329">
        <v>7.2080649326903112E-2</v>
      </c>
      <c r="K8" s="102"/>
      <c r="M8" s="136"/>
    </row>
    <row r="9" spans="1:14" x14ac:dyDescent="0.35">
      <c r="A9" s="5">
        <v>45372</v>
      </c>
      <c r="B9" s="136" t="s">
        <v>52</v>
      </c>
      <c r="C9" s="136" t="s">
        <v>61</v>
      </c>
      <c r="D9" s="136">
        <v>1</v>
      </c>
      <c r="E9" s="142">
        <f>E2</f>
        <v>1.35619</v>
      </c>
      <c r="F9" s="142">
        <v>1.21</v>
      </c>
      <c r="G9" s="142">
        <f>(E9-F9)*$N$4/$N$5</f>
        <v>1.4619000000000004</v>
      </c>
      <c r="H9" s="142">
        <v>1.7952166372892144</v>
      </c>
      <c r="I9" s="142">
        <v>3.5888861766986495</v>
      </c>
      <c r="J9" s="142">
        <v>0.24040243727418537</v>
      </c>
      <c r="M9" s="5"/>
      <c r="N9" s="190"/>
    </row>
    <row r="10" spans="1:14" x14ac:dyDescent="0.35">
      <c r="A10" s="5">
        <v>45436</v>
      </c>
      <c r="B10" s="136" t="s">
        <v>52</v>
      </c>
      <c r="C10" s="136" t="s">
        <v>61</v>
      </c>
      <c r="D10" s="136">
        <v>10</v>
      </c>
      <c r="E10" s="142">
        <f t="shared" ref="E10:E50" si="1">E3</f>
        <v>17.661560000000001</v>
      </c>
      <c r="F10" s="142">
        <v>4.2420933333333304</v>
      </c>
      <c r="G10" s="142">
        <f t="shared" si="0"/>
        <v>134.19466666666673</v>
      </c>
      <c r="H10" s="142">
        <v>35.874518460508035</v>
      </c>
      <c r="I10" s="142">
        <v>4.9151820344025445</v>
      </c>
      <c r="J10" s="142">
        <v>1.0893136491247402</v>
      </c>
      <c r="K10" s="61"/>
      <c r="L10" s="61"/>
    </row>
    <row r="11" spans="1:14" x14ac:dyDescent="0.35">
      <c r="A11" s="5">
        <v>45393</v>
      </c>
      <c r="B11" s="136" t="s">
        <v>52</v>
      </c>
      <c r="C11" s="136" t="s">
        <v>61</v>
      </c>
      <c r="D11" s="136">
        <v>30</v>
      </c>
      <c r="E11" s="142">
        <f t="shared" si="1"/>
        <v>40.109439999999999</v>
      </c>
      <c r="F11" s="142">
        <v>45.036879999999996</v>
      </c>
      <c r="G11" s="142">
        <f t="shared" si="0"/>
        <v>-49.274399999999972</v>
      </c>
      <c r="H11" s="142">
        <v>17.984417873259058</v>
      </c>
      <c r="I11" s="142">
        <v>3.5175208355796834</v>
      </c>
      <c r="J11" s="142">
        <v>6.9785426614187976E-2</v>
      </c>
    </row>
    <row r="12" spans="1:14" x14ac:dyDescent="0.35">
      <c r="A12" s="5">
        <v>45393</v>
      </c>
      <c r="B12" s="136" t="s">
        <v>52</v>
      </c>
      <c r="C12" s="136" t="s">
        <v>61</v>
      </c>
      <c r="D12" s="136">
        <v>50</v>
      </c>
      <c r="E12" s="142">
        <f t="shared" si="1"/>
        <v>79.352560000000011</v>
      </c>
      <c r="F12" s="142">
        <v>73.808373333333336</v>
      </c>
      <c r="G12" s="142">
        <f t="shared" si="0"/>
        <v>55.441866666666762</v>
      </c>
      <c r="H12" s="142">
        <v>65.719885307670282</v>
      </c>
      <c r="I12" s="142">
        <v>2.496181601155246</v>
      </c>
      <c r="J12" s="142">
        <v>0.79820621696191818</v>
      </c>
    </row>
    <row r="13" spans="1:14" x14ac:dyDescent="0.35">
      <c r="A13" s="5">
        <v>45393</v>
      </c>
      <c r="B13" s="136" t="s">
        <v>52</v>
      </c>
      <c r="C13" s="136" t="s">
        <v>61</v>
      </c>
      <c r="D13" s="136">
        <v>70</v>
      </c>
      <c r="E13" s="142">
        <f t="shared" si="1"/>
        <v>103.70856000000001</v>
      </c>
      <c r="F13" s="142">
        <v>101.53976</v>
      </c>
      <c r="G13" s="142">
        <f t="shared" si="0"/>
        <v>21.688000000000045</v>
      </c>
      <c r="H13" s="142">
        <v>21.481904012447391</v>
      </c>
      <c r="I13" s="142">
        <v>3.4390947151833684</v>
      </c>
      <c r="J13" s="142">
        <v>4.2605156243229705E-2</v>
      </c>
    </row>
    <row r="14" spans="1:14" x14ac:dyDescent="0.35">
      <c r="A14" s="5">
        <v>45398</v>
      </c>
      <c r="B14" s="136" t="s">
        <v>52</v>
      </c>
      <c r="C14" s="136" t="s">
        <v>61</v>
      </c>
      <c r="D14" s="136">
        <v>100</v>
      </c>
      <c r="E14" s="142">
        <f t="shared" si="1"/>
        <v>137.60669999999999</v>
      </c>
      <c r="F14" s="142">
        <v>106.30354</v>
      </c>
      <c r="G14" s="142">
        <f t="shared" si="0"/>
        <v>313.03159999999991</v>
      </c>
      <c r="H14" s="142">
        <v>162.83283241435024</v>
      </c>
      <c r="I14" s="142">
        <v>3.8627960585273753</v>
      </c>
      <c r="J14" s="142">
        <v>0.15822720304248183</v>
      </c>
    </row>
    <row r="15" spans="1:14" x14ac:dyDescent="0.35">
      <c r="A15" s="383">
        <v>45398</v>
      </c>
      <c r="B15" s="148" t="s">
        <v>52</v>
      </c>
      <c r="C15" s="148" t="s">
        <v>61</v>
      </c>
      <c r="D15" s="148">
        <v>160</v>
      </c>
      <c r="E15" s="329">
        <f t="shared" si="1"/>
        <v>215.93516</v>
      </c>
      <c r="F15" s="329">
        <v>178.63047999999998</v>
      </c>
      <c r="G15" s="329">
        <f t="shared" si="0"/>
        <v>373.04680000000019</v>
      </c>
      <c r="H15" s="329">
        <v>145.79976142641692</v>
      </c>
      <c r="I15" s="329">
        <v>3.6900809688005509</v>
      </c>
      <c r="J15" s="329">
        <v>0.10780155921828088</v>
      </c>
      <c r="K15" s="102"/>
    </row>
    <row r="16" spans="1:14" x14ac:dyDescent="0.35">
      <c r="A16" s="5">
        <v>45372</v>
      </c>
      <c r="B16" s="136" t="s">
        <v>54</v>
      </c>
      <c r="C16" s="136" t="s">
        <v>61</v>
      </c>
      <c r="D16" s="136">
        <v>1</v>
      </c>
      <c r="E16" s="142">
        <f t="shared" si="1"/>
        <v>1.35619</v>
      </c>
      <c r="F16" s="142">
        <v>1.08</v>
      </c>
      <c r="G16" s="142">
        <f t="shared" si="0"/>
        <v>2.7618999999999994</v>
      </c>
      <c r="H16" s="142">
        <v>0.72547023793766607</v>
      </c>
      <c r="I16" s="142">
        <v>3.758601943113959</v>
      </c>
      <c r="J16" s="142">
        <v>8.1300997608543479E-2</v>
      </c>
    </row>
    <row r="17" spans="1:14" x14ac:dyDescent="0.35">
      <c r="A17" s="5">
        <v>45372</v>
      </c>
      <c r="B17" s="136" t="s">
        <v>54</v>
      </c>
      <c r="C17" s="136" t="s">
        <v>61</v>
      </c>
      <c r="D17" s="136">
        <v>10</v>
      </c>
      <c r="E17" s="142">
        <f t="shared" si="1"/>
        <v>17.661560000000001</v>
      </c>
      <c r="F17" s="142">
        <v>6.28</v>
      </c>
      <c r="G17" s="142">
        <f t="shared" si="0"/>
        <v>113.81560000000002</v>
      </c>
      <c r="H17" s="142">
        <v>13.374559948399574</v>
      </c>
      <c r="I17" s="142">
        <v>4.2360987894250757</v>
      </c>
      <c r="J17" s="142">
        <v>0.14532280077039855</v>
      </c>
    </row>
    <row r="18" spans="1:14" x14ac:dyDescent="0.35">
      <c r="A18" s="5">
        <v>45393</v>
      </c>
      <c r="B18" s="136" t="s">
        <v>54</v>
      </c>
      <c r="C18" s="136" t="s">
        <v>61</v>
      </c>
      <c r="D18" s="136">
        <v>30</v>
      </c>
      <c r="E18" s="142">
        <f t="shared" si="1"/>
        <v>40.109439999999999</v>
      </c>
      <c r="F18" s="142">
        <v>33.135759999999998</v>
      </c>
      <c r="G18" s="142">
        <f t="shared" si="0"/>
        <v>69.736800000000017</v>
      </c>
      <c r="H18" s="142">
        <v>91.415896042646665</v>
      </c>
      <c r="I18" s="142">
        <v>3.903137498197994</v>
      </c>
      <c r="J18" s="142">
        <v>0.27252457589933587</v>
      </c>
    </row>
    <row r="19" spans="1:14" x14ac:dyDescent="0.35">
      <c r="A19" s="5">
        <v>45393</v>
      </c>
      <c r="B19" s="136" t="s">
        <v>54</v>
      </c>
      <c r="C19" s="136" t="s">
        <v>61</v>
      </c>
      <c r="D19" s="136">
        <v>50</v>
      </c>
      <c r="E19" s="142">
        <f t="shared" si="1"/>
        <v>79.352560000000011</v>
      </c>
      <c r="F19" s="142">
        <v>68.151813333333337</v>
      </c>
      <c r="G19" s="142">
        <f t="shared" si="0"/>
        <v>112.00746666666674</v>
      </c>
      <c r="H19" s="142">
        <v>62.392625950614786</v>
      </c>
      <c r="I19" s="142">
        <v>3.1503176322773179</v>
      </c>
      <c r="J19" s="142">
        <v>0.31022913409622499</v>
      </c>
    </row>
    <row r="20" spans="1:14" x14ac:dyDescent="0.35">
      <c r="A20" s="5">
        <v>45393</v>
      </c>
      <c r="B20" s="136" t="s">
        <v>54</v>
      </c>
      <c r="C20" s="136" t="s">
        <v>61</v>
      </c>
      <c r="D20" s="136">
        <v>70</v>
      </c>
      <c r="E20" s="142">
        <f t="shared" si="1"/>
        <v>103.70856000000001</v>
      </c>
      <c r="F20" s="142">
        <v>87.390519999999995</v>
      </c>
      <c r="G20" s="142">
        <f t="shared" si="0"/>
        <v>163.18040000000011</v>
      </c>
      <c r="H20" s="142">
        <v>134.27429579364784</v>
      </c>
      <c r="I20" s="142">
        <v>3.6728302680389766</v>
      </c>
      <c r="J20" s="142">
        <v>0.20032353616046231</v>
      </c>
    </row>
    <row r="21" spans="1:14" x14ac:dyDescent="0.35">
      <c r="A21" s="5">
        <v>45398</v>
      </c>
      <c r="B21" s="136" t="s">
        <v>54</v>
      </c>
      <c r="C21" s="136" t="s">
        <v>61</v>
      </c>
      <c r="D21" s="136">
        <v>100</v>
      </c>
      <c r="E21" s="142">
        <f t="shared" si="1"/>
        <v>137.60669999999999</v>
      </c>
      <c r="F21" s="142">
        <v>99.156399999999991</v>
      </c>
      <c r="G21" s="142">
        <f t="shared" si="0"/>
        <v>384.50299999999999</v>
      </c>
      <c r="H21" s="142">
        <v>38.722864394050241</v>
      </c>
      <c r="I21" s="142">
        <v>3.9333154993782156</v>
      </c>
      <c r="J21" s="142">
        <v>3.6743596998324246E-2</v>
      </c>
    </row>
    <row r="22" spans="1:14" x14ac:dyDescent="0.35">
      <c r="A22" s="383">
        <v>45398</v>
      </c>
      <c r="B22" s="148" t="s">
        <v>54</v>
      </c>
      <c r="C22" s="148" t="s">
        <v>61</v>
      </c>
      <c r="D22" s="148">
        <v>160</v>
      </c>
      <c r="E22" s="329">
        <f t="shared" si="1"/>
        <v>215.93516</v>
      </c>
      <c r="F22" s="329">
        <v>169.76442</v>
      </c>
      <c r="G22" s="329">
        <f t="shared" si="0"/>
        <v>461.70739999999995</v>
      </c>
      <c r="H22" s="329">
        <v>202.55356589801104</v>
      </c>
      <c r="I22" s="329">
        <v>3.7529206327080362</v>
      </c>
      <c r="J22" s="329">
        <v>0.14345818603551655</v>
      </c>
      <c r="K22" s="102"/>
    </row>
    <row r="23" spans="1:14" x14ac:dyDescent="0.35">
      <c r="A23" s="5">
        <v>45421</v>
      </c>
      <c r="B23" s="136" t="s">
        <v>56</v>
      </c>
      <c r="C23" s="136" t="s">
        <v>61</v>
      </c>
      <c r="D23" s="136">
        <v>1</v>
      </c>
      <c r="E23" s="142">
        <f t="shared" si="1"/>
        <v>1.35619</v>
      </c>
      <c r="F23" s="142">
        <v>3.1019999999999999E-2</v>
      </c>
      <c r="G23" s="142">
        <f t="shared" si="0"/>
        <v>13.2517</v>
      </c>
      <c r="H23" s="142">
        <v>7.735748186180888E-2</v>
      </c>
      <c r="I23" s="142">
        <v>5.8333650475534471</v>
      </c>
      <c r="J23" s="142">
        <v>0.11106295407391729</v>
      </c>
    </row>
    <row r="24" spans="1:14" x14ac:dyDescent="0.35">
      <c r="A24" s="5">
        <v>45436</v>
      </c>
      <c r="B24" s="136" t="s">
        <v>56</v>
      </c>
      <c r="C24" s="136" t="s">
        <v>61</v>
      </c>
      <c r="D24" s="136">
        <v>10</v>
      </c>
      <c r="E24" s="142">
        <f t="shared" si="1"/>
        <v>17.661560000000001</v>
      </c>
      <c r="F24" s="142">
        <v>3.3012933333333336</v>
      </c>
      <c r="G24" s="142">
        <f t="shared" si="0"/>
        <v>143.60266666666666</v>
      </c>
      <c r="H24" s="142">
        <v>5.9408480516954345</v>
      </c>
      <c r="I24" s="142">
        <v>4.6673731350834018</v>
      </c>
      <c r="J24" s="142">
        <v>9.9844079695855542E-2</v>
      </c>
      <c r="K24" s="61"/>
      <c r="L24" s="61"/>
    </row>
    <row r="25" spans="1:14" x14ac:dyDescent="0.35">
      <c r="A25" s="5">
        <v>45421</v>
      </c>
      <c r="B25" s="136" t="s">
        <v>56</v>
      </c>
      <c r="C25" s="136" t="s">
        <v>61</v>
      </c>
      <c r="D25" s="136">
        <v>30</v>
      </c>
      <c r="E25" s="142">
        <f t="shared" si="1"/>
        <v>40.109439999999999</v>
      </c>
      <c r="F25" s="142">
        <v>5.6866133333333337</v>
      </c>
      <c r="G25" s="142">
        <f t="shared" si="0"/>
        <v>344.22826666666668</v>
      </c>
      <c r="H25" s="142">
        <v>5.2771824654197195</v>
      </c>
      <c r="I25" s="142">
        <v>4.9807478956124873</v>
      </c>
      <c r="J25" s="142">
        <v>4.5170510945004405E-2</v>
      </c>
    </row>
    <row r="26" spans="1:14" x14ac:dyDescent="0.35">
      <c r="A26" s="5">
        <v>45421</v>
      </c>
      <c r="B26" s="136" t="s">
        <v>56</v>
      </c>
      <c r="C26" s="136" t="s">
        <v>61</v>
      </c>
      <c r="D26" s="136">
        <v>50</v>
      </c>
      <c r="E26" s="142">
        <f t="shared" si="1"/>
        <v>79.352560000000011</v>
      </c>
      <c r="F26" s="142">
        <v>15.970079999999999</v>
      </c>
      <c r="G26" s="142">
        <f t="shared" si="0"/>
        <v>633.82480000000021</v>
      </c>
      <c r="H26" s="142">
        <v>30.379570061473817</v>
      </c>
      <c r="I26" s="142">
        <v>4.600026794922405</v>
      </c>
      <c r="J26" s="142">
        <v>0.10405565072118297</v>
      </c>
    </row>
    <row r="27" spans="1:14" x14ac:dyDescent="0.35">
      <c r="A27" s="5">
        <v>45421</v>
      </c>
      <c r="B27" s="136" t="s">
        <v>56</v>
      </c>
      <c r="C27" s="136" t="s">
        <v>61</v>
      </c>
      <c r="D27" s="136">
        <v>70</v>
      </c>
      <c r="E27" s="142">
        <f t="shared" si="1"/>
        <v>103.70856000000001</v>
      </c>
      <c r="F27" s="142">
        <v>39.217640000000003</v>
      </c>
      <c r="G27" s="142">
        <f t="shared" si="0"/>
        <v>644.90920000000006</v>
      </c>
      <c r="H27" s="142">
        <v>30.21325854653869</v>
      </c>
      <c r="I27" s="142">
        <v>4.3625782072033585</v>
      </c>
      <c r="J27" s="142">
        <v>4.8029938128262555E-2</v>
      </c>
    </row>
    <row r="28" spans="1:14" x14ac:dyDescent="0.35">
      <c r="A28" s="5">
        <v>45421</v>
      </c>
      <c r="B28" s="136" t="s">
        <v>56</v>
      </c>
      <c r="C28" s="136" t="s">
        <v>61</v>
      </c>
      <c r="D28" s="136">
        <v>100</v>
      </c>
      <c r="E28" s="142">
        <f t="shared" si="1"/>
        <v>137.60669999999999</v>
      </c>
      <c r="F28" s="142">
        <v>62.548500000000004</v>
      </c>
      <c r="G28" s="142">
        <f t="shared" si="0"/>
        <v>750.58199999999988</v>
      </c>
      <c r="H28" s="142">
        <v>0.42963808024881917</v>
      </c>
      <c r="I28" s="142">
        <v>4.2889384470325798</v>
      </c>
      <c r="J28" s="142">
        <v>4.5167859898413454E-4</v>
      </c>
      <c r="N28" s="190"/>
    </row>
    <row r="29" spans="1:14" x14ac:dyDescent="0.35">
      <c r="A29" s="388">
        <v>45421</v>
      </c>
      <c r="B29" s="389" t="s">
        <v>56</v>
      </c>
      <c r="C29" s="389" t="s">
        <v>61</v>
      </c>
      <c r="D29" s="389">
        <v>160</v>
      </c>
      <c r="E29" s="390">
        <f t="shared" si="1"/>
        <v>215.93516</v>
      </c>
      <c r="F29" s="390">
        <v>116.0026</v>
      </c>
      <c r="G29" s="390">
        <f t="shared" si="0"/>
        <v>999.32560000000001</v>
      </c>
      <c r="H29" s="390">
        <v>0</v>
      </c>
      <c r="I29" s="390">
        <v>4.1133399071948196</v>
      </c>
      <c r="J29" s="390">
        <v>0</v>
      </c>
      <c r="K29" s="389" t="s">
        <v>1234</v>
      </c>
      <c r="L29" s="136"/>
    </row>
    <row r="30" spans="1:14" x14ac:dyDescent="0.35">
      <c r="A30" s="5">
        <v>45421</v>
      </c>
      <c r="B30" s="136" t="s">
        <v>681</v>
      </c>
      <c r="C30" s="136" t="s">
        <v>61</v>
      </c>
      <c r="D30" s="136">
        <v>1</v>
      </c>
      <c r="E30" s="142">
        <f t="shared" si="1"/>
        <v>1.35619</v>
      </c>
      <c r="F30" s="142">
        <v>1.1466666666666667E-2</v>
      </c>
      <c r="G30" s="142">
        <f t="shared" si="0"/>
        <v>13.447233333333333</v>
      </c>
      <c r="H30" s="142">
        <v>3.2020670407307494E-2</v>
      </c>
      <c r="I30" s="142">
        <v>5.735094915028216</v>
      </c>
      <c r="J30" s="142">
        <v>3.7997959477426305E-2</v>
      </c>
    </row>
    <row r="31" spans="1:14" x14ac:dyDescent="0.35">
      <c r="A31" s="5">
        <v>45436</v>
      </c>
      <c r="B31" s="416" t="s">
        <v>681</v>
      </c>
      <c r="C31" s="136" t="s">
        <v>61</v>
      </c>
      <c r="D31" s="136">
        <v>10</v>
      </c>
      <c r="E31" s="142">
        <f t="shared" si="1"/>
        <v>17.661560000000001</v>
      </c>
      <c r="F31" s="142">
        <v>4.0539333333333332</v>
      </c>
      <c r="G31" s="142">
        <f t="shared" si="0"/>
        <v>136.0762666666667</v>
      </c>
      <c r="H31" s="142">
        <v>6.2012966945094137</v>
      </c>
      <c r="I31" s="142">
        <v>4.5545762819983606</v>
      </c>
      <c r="J31" s="142">
        <v>8.8207434525674186E-2</v>
      </c>
      <c r="K31" s="61"/>
      <c r="L31" s="61"/>
    </row>
    <row r="32" spans="1:14" x14ac:dyDescent="0.35">
      <c r="A32" s="5">
        <v>45421</v>
      </c>
      <c r="B32" s="416" t="s">
        <v>681</v>
      </c>
      <c r="C32" s="136" t="s">
        <v>61</v>
      </c>
      <c r="D32" s="136">
        <v>30</v>
      </c>
      <c r="E32" s="142">
        <f t="shared" si="1"/>
        <v>40.109439999999999</v>
      </c>
      <c r="F32" s="142">
        <v>21.471146666666666</v>
      </c>
      <c r="G32" s="142">
        <f t="shared" si="0"/>
        <v>186.38293333333334</v>
      </c>
      <c r="H32" s="142">
        <v>24.699377917132484</v>
      </c>
      <c r="I32" s="142">
        <v>4.2545031305999004</v>
      </c>
      <c r="J32" s="142">
        <v>7.8570036606080765E-2</v>
      </c>
    </row>
    <row r="33" spans="1:16" x14ac:dyDescent="0.35">
      <c r="A33" s="5">
        <v>45421</v>
      </c>
      <c r="B33" s="416" t="s">
        <v>681</v>
      </c>
      <c r="C33" s="136" t="s">
        <v>61</v>
      </c>
      <c r="D33" s="136">
        <v>50</v>
      </c>
      <c r="E33" s="142">
        <f t="shared" si="1"/>
        <v>79.352560000000011</v>
      </c>
      <c r="F33" s="142">
        <v>38.317999999999998</v>
      </c>
      <c r="G33" s="142">
        <f t="shared" si="0"/>
        <v>410.3456000000001</v>
      </c>
      <c r="H33" s="142">
        <v>32.541619755629831</v>
      </c>
      <c r="I33" s="142">
        <v>4.0262039460119876</v>
      </c>
      <c r="J33" s="142">
        <v>7.169411937173388E-2</v>
      </c>
    </row>
    <row r="34" spans="1:16" x14ac:dyDescent="0.35">
      <c r="A34" s="5">
        <v>45421</v>
      </c>
      <c r="B34" s="416" t="s">
        <v>681</v>
      </c>
      <c r="C34" s="136" t="s">
        <v>61</v>
      </c>
      <c r="D34" s="136">
        <v>70</v>
      </c>
      <c r="E34" s="142">
        <f t="shared" si="1"/>
        <v>103.70856000000001</v>
      </c>
      <c r="F34" s="142">
        <v>41.78622</v>
      </c>
      <c r="G34" s="142">
        <f t="shared" si="0"/>
        <v>619.22340000000008</v>
      </c>
      <c r="H34" s="142">
        <v>34.606654399407205</v>
      </c>
      <c r="I34" s="142">
        <v>4.3225426919713641</v>
      </c>
      <c r="J34" s="142">
        <v>5.3150601671365254E-2</v>
      </c>
    </row>
    <row r="35" spans="1:16" x14ac:dyDescent="0.35">
      <c r="A35" s="5">
        <v>45421</v>
      </c>
      <c r="B35" s="416" t="s">
        <v>681</v>
      </c>
      <c r="C35" s="136" t="s">
        <v>61</v>
      </c>
      <c r="D35" s="136">
        <v>100</v>
      </c>
      <c r="E35" s="142">
        <f t="shared" si="1"/>
        <v>137.60669999999999</v>
      </c>
      <c r="F35" s="142">
        <v>76.116600000000005</v>
      </c>
      <c r="G35" s="142">
        <f t="shared" si="0"/>
        <v>614.90099999999984</v>
      </c>
      <c r="H35" s="142">
        <v>32.042685210824644</v>
      </c>
      <c r="I35" s="142">
        <v>4.1524192730039324</v>
      </c>
      <c r="J35" s="142">
        <v>3.1163659387135681E-2</v>
      </c>
    </row>
    <row r="36" spans="1:16" x14ac:dyDescent="0.35">
      <c r="A36" s="383">
        <v>45421</v>
      </c>
      <c r="B36" s="418" t="s">
        <v>681</v>
      </c>
      <c r="C36" s="148" t="s">
        <v>61</v>
      </c>
      <c r="D36" s="148">
        <v>160</v>
      </c>
      <c r="E36" s="329">
        <f t="shared" si="1"/>
        <v>215.93516</v>
      </c>
      <c r="F36" s="329">
        <v>150.1703</v>
      </c>
      <c r="G36" s="329">
        <f t="shared" si="0"/>
        <v>657.64859999999999</v>
      </c>
      <c r="H36" s="329">
        <v>57.252739016400028</v>
      </c>
      <c r="I36" s="329">
        <v>3.8893621598367414</v>
      </c>
      <c r="J36" s="329">
        <v>3.7926667017298014E-2</v>
      </c>
      <c r="K36" s="102"/>
    </row>
    <row r="37" spans="1:16" x14ac:dyDescent="0.35">
      <c r="A37" s="5">
        <v>45421</v>
      </c>
      <c r="B37" s="136" t="s">
        <v>47</v>
      </c>
      <c r="C37" s="136" t="s">
        <v>61</v>
      </c>
      <c r="D37" s="136">
        <v>1</v>
      </c>
      <c r="E37" s="142">
        <f t="shared" si="1"/>
        <v>1.35619</v>
      </c>
      <c r="F37" s="142">
        <v>0.84909333333333337</v>
      </c>
      <c r="G37" s="142">
        <f t="shared" si="0"/>
        <v>5.0709666666666662</v>
      </c>
      <c r="H37" s="142">
        <v>0.88899519871219612</v>
      </c>
      <c r="I37" s="142">
        <v>4.1730277689354596</v>
      </c>
      <c r="J37" s="142">
        <v>7.5659905113279219E-2</v>
      </c>
    </row>
    <row r="38" spans="1:16" x14ac:dyDescent="0.35">
      <c r="A38" s="5">
        <v>45421</v>
      </c>
      <c r="B38" s="136" t="s">
        <v>47</v>
      </c>
      <c r="C38" s="136" t="s">
        <v>61</v>
      </c>
      <c r="D38" s="136">
        <v>10</v>
      </c>
      <c r="E38" s="142">
        <f t="shared" si="1"/>
        <v>17.661560000000001</v>
      </c>
      <c r="F38" s="142">
        <v>14.877379999999999</v>
      </c>
      <c r="G38" s="142">
        <f t="shared" si="0"/>
        <v>27.841800000000028</v>
      </c>
      <c r="H38" s="142">
        <v>5.1411438882801583</v>
      </c>
      <c r="I38" s="142">
        <v>3.4058867376132036</v>
      </c>
      <c r="J38" s="142">
        <v>7.6964932184637319E-2</v>
      </c>
    </row>
    <row r="39" spans="1:16" x14ac:dyDescent="0.35">
      <c r="A39" s="5">
        <v>45421</v>
      </c>
      <c r="B39" s="136" t="s">
        <v>47</v>
      </c>
      <c r="C39" s="136" t="s">
        <v>61</v>
      </c>
      <c r="D39" s="136">
        <v>30</v>
      </c>
      <c r="E39" s="142">
        <f t="shared" si="1"/>
        <v>40.109439999999999</v>
      </c>
      <c r="F39" s="142">
        <v>38.292519999999996</v>
      </c>
      <c r="G39" s="142">
        <f t="shared" si="0"/>
        <v>18.169200000000032</v>
      </c>
      <c r="H39" s="142">
        <v>73.521423597751564</v>
      </c>
      <c r="I39" s="142">
        <v>3.7386923368728486</v>
      </c>
      <c r="J39" s="142">
        <v>0.24248287286904474</v>
      </c>
    </row>
    <row r="40" spans="1:16" x14ac:dyDescent="0.35">
      <c r="A40" s="5">
        <v>45421</v>
      </c>
      <c r="B40" s="136" t="s">
        <v>47</v>
      </c>
      <c r="C40" s="136" t="s">
        <v>61</v>
      </c>
      <c r="D40" s="136">
        <v>50</v>
      </c>
      <c r="E40" s="142">
        <f t="shared" si="1"/>
        <v>79.352560000000011</v>
      </c>
      <c r="F40" s="142">
        <v>46.821460000000002</v>
      </c>
      <c r="G40" s="142">
        <f t="shared" si="0"/>
        <v>325.31100000000015</v>
      </c>
      <c r="H40" s="142">
        <v>74.355106468890384</v>
      </c>
      <c r="I40" s="142">
        <v>3.834150969767685</v>
      </c>
      <c r="J40" s="142">
        <v>0.17048610644489448</v>
      </c>
    </row>
    <row r="41" spans="1:16" x14ac:dyDescent="0.35">
      <c r="A41" s="5">
        <v>45421</v>
      </c>
      <c r="B41" s="136" t="s">
        <v>47</v>
      </c>
      <c r="C41" s="136" t="s">
        <v>61</v>
      </c>
      <c r="D41" s="136">
        <v>70</v>
      </c>
      <c r="E41" s="142">
        <f t="shared" si="1"/>
        <v>103.70856000000001</v>
      </c>
      <c r="F41" s="142">
        <v>65.643339999999995</v>
      </c>
      <c r="G41" s="142">
        <f t="shared" si="0"/>
        <v>380.65220000000011</v>
      </c>
      <c r="H41" s="142">
        <v>62.020335777872027</v>
      </c>
      <c r="I41" s="142">
        <v>3.987865196677209</v>
      </c>
      <c r="J41" s="142">
        <v>8.3349978556669313E-2</v>
      </c>
    </row>
    <row r="42" spans="1:16" x14ac:dyDescent="0.35">
      <c r="A42" s="5">
        <v>45421</v>
      </c>
      <c r="B42" s="136" t="s">
        <v>47</v>
      </c>
      <c r="C42" s="136" t="s">
        <v>61</v>
      </c>
      <c r="D42" s="136">
        <v>100</v>
      </c>
      <c r="E42" s="142">
        <f t="shared" si="1"/>
        <v>137.60669999999999</v>
      </c>
      <c r="F42" s="142">
        <v>81.549720000000008</v>
      </c>
      <c r="G42" s="142">
        <f t="shared" si="0"/>
        <v>560.56979999999987</v>
      </c>
      <c r="H42" s="142">
        <v>3.9360391867968296</v>
      </c>
      <c r="I42" s="142">
        <v>4.0999834417360619</v>
      </c>
      <c r="J42" s="142">
        <v>3.7612508234997465E-3</v>
      </c>
      <c r="M42" s="61"/>
    </row>
    <row r="43" spans="1:16" x14ac:dyDescent="0.35">
      <c r="A43" s="383">
        <v>45421</v>
      </c>
      <c r="B43" s="148" t="s">
        <v>47</v>
      </c>
      <c r="C43" s="148" t="s">
        <v>61</v>
      </c>
      <c r="D43" s="148">
        <v>160</v>
      </c>
      <c r="E43" s="329">
        <f t="shared" si="1"/>
        <v>215.93516</v>
      </c>
      <c r="F43" s="329">
        <v>140.09982000000002</v>
      </c>
      <c r="G43" s="329">
        <f t="shared" si="0"/>
        <v>758.35339999999974</v>
      </c>
      <c r="H43" s="329">
        <v>97.278376944108203</v>
      </c>
      <c r="I43" s="329">
        <v>3.955522892969574</v>
      </c>
      <c r="J43" s="329">
        <v>6.3610558461132755E-2</v>
      </c>
      <c r="K43" s="102"/>
      <c r="N43" s="136"/>
      <c r="O43" s="136"/>
    </row>
    <row r="44" spans="1:16" x14ac:dyDescent="0.35">
      <c r="A44" s="5">
        <v>45434</v>
      </c>
      <c r="B44" s="136" t="s">
        <v>58</v>
      </c>
      <c r="C44" s="136" t="s">
        <v>61</v>
      </c>
      <c r="D44" s="136">
        <v>1</v>
      </c>
      <c r="E44" s="142">
        <f t="shared" si="1"/>
        <v>1.35619</v>
      </c>
      <c r="F44" s="142">
        <v>0.33769666666666659</v>
      </c>
      <c r="G44" s="142">
        <f t="shared" si="0"/>
        <v>10.184933333333335</v>
      </c>
      <c r="H44" s="142">
        <v>0.827562462899327</v>
      </c>
      <c r="I44" s="142">
        <v>4.4987145544129383</v>
      </c>
      <c r="J44" s="142">
        <v>9.2550995215298054E-2</v>
      </c>
      <c r="K44" s="136"/>
      <c r="M44" s="86" t="s">
        <v>2047</v>
      </c>
      <c r="N44" s="86" t="s">
        <v>269</v>
      </c>
      <c r="O44" s="86" t="s">
        <v>48</v>
      </c>
    </row>
    <row r="45" spans="1:16" x14ac:dyDescent="0.35">
      <c r="A45" s="5">
        <v>45434</v>
      </c>
      <c r="B45" s="136" t="s">
        <v>58</v>
      </c>
      <c r="C45" s="136" t="s">
        <v>61</v>
      </c>
      <c r="D45" s="136">
        <v>10</v>
      </c>
      <c r="E45" s="142">
        <f t="shared" si="1"/>
        <v>17.661560000000001</v>
      </c>
      <c r="F45" s="142">
        <v>7.9190533333333333</v>
      </c>
      <c r="G45" s="142">
        <f t="shared" si="0"/>
        <v>97.42506666666668</v>
      </c>
      <c r="H45" s="142">
        <v>21.095121643956755</v>
      </c>
      <c r="I45" s="142">
        <v>3.8957840322725175</v>
      </c>
      <c r="J45" s="142">
        <v>0.20270663688443993</v>
      </c>
      <c r="K45" s="136"/>
      <c r="M45" s="136"/>
      <c r="N45" s="136">
        <v>1.35619</v>
      </c>
      <c r="O45" s="136">
        <v>1.1606700000000001</v>
      </c>
      <c r="P45" s="185">
        <v>45372</v>
      </c>
    </row>
    <row r="46" spans="1:16" x14ac:dyDescent="0.35">
      <c r="A46" s="5">
        <v>45434</v>
      </c>
      <c r="B46" s="136" t="s">
        <v>58</v>
      </c>
      <c r="C46" s="136" t="s">
        <v>61</v>
      </c>
      <c r="D46" s="136">
        <v>30</v>
      </c>
      <c r="E46" s="142">
        <f t="shared" si="1"/>
        <v>40.109439999999999</v>
      </c>
      <c r="F46" s="142">
        <v>30.705359999999999</v>
      </c>
      <c r="G46" s="142">
        <f t="shared" si="0"/>
        <v>94.040800000000004</v>
      </c>
      <c r="H46" s="142">
        <v>44.223598617932453</v>
      </c>
      <c r="I46" s="142">
        <v>3.6687495139490305</v>
      </c>
      <c r="J46" s="142">
        <v>0.15376873066850677</v>
      </c>
      <c r="K46" s="136"/>
      <c r="M46" s="136"/>
      <c r="N46" s="136">
        <v>17.661560000000001</v>
      </c>
      <c r="O46" s="136">
        <v>18.627839999999999</v>
      </c>
      <c r="P46" s="185">
        <v>45372</v>
      </c>
    </row>
    <row r="47" spans="1:16" x14ac:dyDescent="0.35">
      <c r="A47" s="5">
        <v>45434</v>
      </c>
      <c r="B47" s="136" t="s">
        <v>58</v>
      </c>
      <c r="C47" s="136" t="s">
        <v>61</v>
      </c>
      <c r="D47" s="136">
        <v>50</v>
      </c>
      <c r="E47" s="142">
        <f t="shared" si="1"/>
        <v>79.352560000000011</v>
      </c>
      <c r="F47" s="142">
        <v>35.960120000000003</v>
      </c>
      <c r="G47" s="142">
        <f t="shared" si="0"/>
        <v>433.92440000000005</v>
      </c>
      <c r="H47" s="142">
        <v>131.0257551830174</v>
      </c>
      <c r="I47" s="142">
        <v>3.7346295235169551</v>
      </c>
      <c r="J47" s="142">
        <v>0.32112649897108142</v>
      </c>
      <c r="K47" s="136"/>
      <c r="M47" s="136"/>
      <c r="N47" s="136">
        <v>40.109439999999999</v>
      </c>
      <c r="O47" s="136">
        <v>26.132680000000001</v>
      </c>
      <c r="P47" s="185">
        <v>45393</v>
      </c>
    </row>
    <row r="48" spans="1:16" x14ac:dyDescent="0.35">
      <c r="A48" s="5">
        <v>45434</v>
      </c>
      <c r="B48" s="136" t="s">
        <v>58</v>
      </c>
      <c r="C48" s="136" t="s">
        <v>61</v>
      </c>
      <c r="D48" s="136">
        <v>70</v>
      </c>
      <c r="E48" s="142">
        <f t="shared" si="1"/>
        <v>103.70856000000001</v>
      </c>
      <c r="F48" s="142">
        <v>65.269959999999998</v>
      </c>
      <c r="G48" s="142">
        <f t="shared" si="0"/>
        <v>384.38600000000008</v>
      </c>
      <c r="H48" s="142">
        <v>57.502206288802412</v>
      </c>
      <c r="I48" s="142">
        <v>3.5298546790662373</v>
      </c>
      <c r="J48" s="142">
        <v>0.10210494418400284</v>
      </c>
      <c r="K48" s="136"/>
      <c r="M48" s="136"/>
      <c r="N48" s="136">
        <v>79.352560000000011</v>
      </c>
      <c r="O48" s="136">
        <v>86.243920000000003</v>
      </c>
      <c r="P48" s="185">
        <v>45393</v>
      </c>
    </row>
    <row r="49" spans="1:16" x14ac:dyDescent="0.35">
      <c r="A49" s="5">
        <v>45434</v>
      </c>
      <c r="B49" s="136" t="s">
        <v>58</v>
      </c>
      <c r="C49" s="136" t="s">
        <v>61</v>
      </c>
      <c r="D49" s="136">
        <v>100</v>
      </c>
      <c r="E49" s="142">
        <f t="shared" si="1"/>
        <v>137.60669999999999</v>
      </c>
      <c r="F49" s="142">
        <v>78.285339999999991</v>
      </c>
      <c r="G49" s="142">
        <f t="shared" si="0"/>
        <v>593.21359999999993</v>
      </c>
      <c r="H49" s="142">
        <v>3.1460594908551203</v>
      </c>
      <c r="I49" s="142">
        <v>3.5000536642961659</v>
      </c>
      <c r="J49" s="142">
        <v>4.0632275618381368E-3</v>
      </c>
      <c r="K49" s="136"/>
      <c r="M49" s="136"/>
      <c r="N49" s="136">
        <v>103.70856000000001</v>
      </c>
      <c r="O49" s="136">
        <v>79.405600000000007</v>
      </c>
      <c r="P49" s="185">
        <v>45393</v>
      </c>
    </row>
    <row r="50" spans="1:16" x14ac:dyDescent="0.35">
      <c r="A50" s="383">
        <v>45434</v>
      </c>
      <c r="B50" s="148" t="s">
        <v>58</v>
      </c>
      <c r="C50" s="148" t="s">
        <v>61</v>
      </c>
      <c r="D50" s="148">
        <v>160</v>
      </c>
      <c r="E50" s="329">
        <f t="shared" si="1"/>
        <v>215.93516</v>
      </c>
      <c r="F50" s="329">
        <v>162.55063999999999</v>
      </c>
      <c r="G50" s="329">
        <f t="shared" si="0"/>
        <v>533.84520000000009</v>
      </c>
      <c r="H50" s="329">
        <v>103.26559148177091</v>
      </c>
      <c r="I50" s="329">
        <v>3.1171991128640295</v>
      </c>
      <c r="J50" s="329">
        <v>0.16354411353173945</v>
      </c>
      <c r="K50" s="148"/>
      <c r="M50" s="136"/>
      <c r="N50" s="136">
        <v>137.60669999999999</v>
      </c>
      <c r="O50" s="136">
        <v>99.909040000000005</v>
      </c>
      <c r="P50" s="185">
        <v>45393</v>
      </c>
    </row>
    <row r="51" spans="1:16" x14ac:dyDescent="0.35">
      <c r="A51" s="5"/>
      <c r="M51" s="136"/>
      <c r="N51" s="136">
        <v>215.93516</v>
      </c>
      <c r="O51" s="136">
        <v>174.98096000000001</v>
      </c>
      <c r="P51" s="185">
        <v>45398</v>
      </c>
    </row>
    <row r="52" spans="1:16" x14ac:dyDescent="0.35">
      <c r="M52" s="136"/>
      <c r="N52" s="136"/>
    </row>
    <row r="53" spans="1:16" x14ac:dyDescent="0.35">
      <c r="O53" s="136"/>
    </row>
    <row r="54" spans="1:16" x14ac:dyDescent="0.35">
      <c r="E54"/>
      <c r="F54"/>
      <c r="G54"/>
      <c r="H54"/>
      <c r="I54" s="61"/>
      <c r="J54"/>
      <c r="P54" s="136"/>
    </row>
    <row r="55" spans="1:16" x14ac:dyDescent="0.35">
      <c r="P55" s="136"/>
    </row>
    <row r="56" spans="1:16" x14ac:dyDescent="0.35">
      <c r="P56" s="136"/>
    </row>
    <row r="57" spans="1:16" x14ac:dyDescent="0.35">
      <c r="P57" s="136"/>
    </row>
    <row r="58" spans="1:16" x14ac:dyDescent="0.35">
      <c r="P58" s="136"/>
    </row>
    <row r="59" spans="1:16" x14ac:dyDescent="0.35">
      <c r="P59" s="136"/>
    </row>
  </sheetData>
  <pageMargins left="0.7" right="0.7" top="0.75" bottom="0.75" header="0.3" footer="0.3"/>
  <pageSetup paperSize="11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EE53-6A09-4501-85C8-3BA07E7870F9}">
  <dimension ref="A1:AS160"/>
  <sheetViews>
    <sheetView zoomScale="50" zoomScaleNormal="50" workbookViewId="0">
      <pane ySplit="1" topLeftCell="A2" activePane="bottomLeft" state="frozen"/>
      <selection pane="bottomLeft" activeCell="N27" sqref="N27"/>
    </sheetView>
  </sheetViews>
  <sheetFormatPr defaultRowHeight="14.5" x14ac:dyDescent="0.35"/>
  <cols>
    <col min="1" max="1" width="10.6328125" style="136" bestFit="1" customWidth="1"/>
    <col min="2" max="2" width="35" style="451" bestFit="1" customWidth="1"/>
    <col min="3" max="3" width="19.90625" style="136" bestFit="1" customWidth="1"/>
    <col min="4" max="4" width="15.54296875" style="136" bestFit="1" customWidth="1"/>
    <col min="5" max="6" width="8.7265625" style="136"/>
    <col min="7" max="8" width="12.453125" style="136" bestFit="1" customWidth="1"/>
    <col min="9" max="9" width="9.6328125" style="136" customWidth="1"/>
    <col min="10" max="10" width="14.7265625" style="136" bestFit="1" customWidth="1"/>
    <col min="11" max="11" width="14" style="100" bestFit="1" customWidth="1"/>
    <col min="12" max="12" width="11.90625" style="136" bestFit="1" customWidth="1"/>
    <col min="13" max="13" width="10.81640625" style="136" bestFit="1" customWidth="1"/>
    <col min="14" max="14" width="15" style="136" bestFit="1" customWidth="1"/>
    <col min="15" max="15" width="9.7265625" style="136" bestFit="1" customWidth="1"/>
    <col min="16" max="16" width="18.26953125" style="136" bestFit="1" customWidth="1"/>
    <col min="18" max="18" width="22.453125" customWidth="1"/>
    <col min="19" max="19" width="10.90625" bestFit="1" customWidth="1"/>
    <col min="21" max="21" width="16.453125" bestFit="1" customWidth="1"/>
    <col min="22" max="22" width="10.1796875" style="136" bestFit="1" customWidth="1"/>
    <col min="23" max="24" width="9.81640625" style="136" customWidth="1"/>
    <col min="25" max="27" width="11.08984375" style="136" customWidth="1"/>
    <col min="28" max="31" width="15.26953125" style="136" customWidth="1"/>
    <col min="32" max="32" width="10.08984375" style="136" customWidth="1"/>
    <col min="33" max="33" width="10.90625" bestFit="1" customWidth="1"/>
    <col min="35" max="35" width="9.36328125" bestFit="1" customWidth="1"/>
  </cols>
  <sheetData>
    <row r="1" spans="1:37" s="54" customFormat="1" x14ac:dyDescent="0.35">
      <c r="A1" s="87" t="s">
        <v>997</v>
      </c>
      <c r="B1" s="470" t="s">
        <v>1400</v>
      </c>
      <c r="C1" s="87" t="s">
        <v>1401</v>
      </c>
      <c r="D1" s="87" t="s">
        <v>1402</v>
      </c>
      <c r="E1" s="87" t="s">
        <v>1403</v>
      </c>
      <c r="F1" s="87" t="s">
        <v>1404</v>
      </c>
      <c r="G1" s="87" t="s">
        <v>1405</v>
      </c>
      <c r="H1" s="87" t="s">
        <v>1406</v>
      </c>
      <c r="I1" s="86" t="s">
        <v>1407</v>
      </c>
      <c r="J1" s="87" t="s">
        <v>1223</v>
      </c>
      <c r="K1" s="397" t="s">
        <v>1408</v>
      </c>
      <c r="L1" s="87" t="s">
        <v>1409</v>
      </c>
      <c r="M1" s="87" t="s">
        <v>1224</v>
      </c>
      <c r="N1" s="87" t="s">
        <v>1226</v>
      </c>
      <c r="O1" s="87" t="s">
        <v>1410</v>
      </c>
      <c r="P1" s="87" t="s">
        <v>105</v>
      </c>
      <c r="V1" s="1" t="s">
        <v>50</v>
      </c>
      <c r="W1" s="1" t="s">
        <v>1411</v>
      </c>
      <c r="X1" s="1" t="s">
        <v>46</v>
      </c>
      <c r="Y1" s="1" t="s">
        <v>1412</v>
      </c>
      <c r="Z1" s="1" t="s">
        <v>1413</v>
      </c>
      <c r="AA1" s="1" t="s">
        <v>1414</v>
      </c>
      <c r="AB1" s="1" t="s">
        <v>1415</v>
      </c>
      <c r="AC1" s="1" t="s">
        <v>1416</v>
      </c>
      <c r="AD1" s="398" t="s">
        <v>1417</v>
      </c>
      <c r="AE1" s="399" t="s">
        <v>1418</v>
      </c>
      <c r="AF1" s="85" t="s">
        <v>1404</v>
      </c>
      <c r="AG1" s="85" t="s">
        <v>1410</v>
      </c>
    </row>
    <row r="2" spans="1:37" x14ac:dyDescent="0.35">
      <c r="A2" s="5">
        <v>45448</v>
      </c>
      <c r="B2" s="451" t="s">
        <v>1722</v>
      </c>
      <c r="C2" s="142">
        <v>8.7866800000000005</v>
      </c>
      <c r="D2" s="142">
        <v>3.39276</v>
      </c>
      <c r="E2" s="98">
        <f>AVERAGE(C2:C4)</f>
        <v>8.9062399999999986</v>
      </c>
      <c r="F2" s="98">
        <f>STDEVA(C2:C4)</f>
        <v>0.99617566402718305</v>
      </c>
      <c r="G2" s="400">
        <f>($S$27-C2)*$S$20/$S$21</f>
        <v>27.600066666666656</v>
      </c>
      <c r="H2" s="401">
        <f>G2/C2*1000</f>
        <v>3141.1257342553336</v>
      </c>
      <c r="I2" s="136">
        <f t="shared" ref="I2:I65" si="0">LOG10(H2)</f>
        <v>3.4970853208621704</v>
      </c>
      <c r="J2" s="97">
        <f>AVERAGE(G2,G3:G4)</f>
        <v>26.404466666666661</v>
      </c>
      <c r="K2" s="100">
        <f t="shared" ref="K2" si="1">AVERAGE(H2,H3:H4)</f>
        <v>3072.0262584229918</v>
      </c>
      <c r="L2" s="98">
        <f>AVERAGE(I2,I3:I4)</f>
        <v>3.450477370768644</v>
      </c>
      <c r="M2" s="97">
        <f>STDEVA(G2,G3:G4)</f>
        <v>9.961756640271842</v>
      </c>
      <c r="N2" s="98">
        <f t="shared" ref="N2" si="2">STDEVA(H2,H3:H4)</f>
        <v>1441.9340322146406</v>
      </c>
      <c r="O2" s="98">
        <f>STDEVA(I2,I3:I4)</f>
        <v>0.22753578296071941</v>
      </c>
      <c r="P2" s="136" t="s">
        <v>1236</v>
      </c>
      <c r="U2" s="402"/>
      <c r="V2" s="136" t="s">
        <v>49</v>
      </c>
      <c r="W2" s="136" t="s">
        <v>1419</v>
      </c>
      <c r="X2" s="136" t="s">
        <v>48</v>
      </c>
      <c r="Y2" s="98">
        <f>E158</f>
        <v>8.4802666666666671</v>
      </c>
      <c r="Z2" s="98">
        <f>F158</f>
        <v>0.4220255202393966</v>
      </c>
      <c r="AA2" s="98">
        <f>K158</f>
        <v>8116.5896131709478</v>
      </c>
      <c r="AB2" s="98">
        <f>L158</f>
        <v>3.8844104301900138</v>
      </c>
      <c r="AC2" s="98">
        <f>O158</f>
        <v>0.17676808285686715</v>
      </c>
      <c r="AD2" s="97">
        <f>AVERAGE(Y2:Y7)</f>
        <v>8.5410266666666654</v>
      </c>
      <c r="AE2" s="98">
        <f>AVERAGE(AB2:AB7)</f>
        <v>3.5674116249704668</v>
      </c>
      <c r="AF2" s="98">
        <f>STDEVA(Y2:Y7)</f>
        <v>1.0920919573816998</v>
      </c>
      <c r="AG2" s="98">
        <f>STDEVA(AB2:AB7)</f>
        <v>0.26715802899077723</v>
      </c>
      <c r="AI2" s="139"/>
    </row>
    <row r="3" spans="1:37" x14ac:dyDescent="0.35">
      <c r="A3" s="5">
        <v>45448</v>
      </c>
      <c r="B3" s="451" t="s">
        <v>1723</v>
      </c>
      <c r="C3" s="142">
        <v>9.9567999999999994</v>
      </c>
      <c r="D3" s="142">
        <v>4.0258399999999996</v>
      </c>
      <c r="E3" s="98"/>
      <c r="F3" s="98"/>
      <c r="G3" s="400">
        <f>($S$27-C3)*$S$20/$S$21</f>
        <v>15.898866666666667</v>
      </c>
      <c r="H3" s="136">
        <f>G3/C3*1000</f>
        <v>1596.7847769028874</v>
      </c>
      <c r="I3" s="136">
        <f t="shared" si="0"/>
        <v>3.2032463835759435</v>
      </c>
      <c r="J3" s="97"/>
      <c r="L3" s="98"/>
      <c r="M3" s="97"/>
      <c r="N3" s="98"/>
      <c r="O3" s="98"/>
      <c r="P3" s="136" t="s">
        <v>1236</v>
      </c>
      <c r="R3" s="184"/>
      <c r="U3" s="402"/>
      <c r="X3" s="136" t="s">
        <v>765</v>
      </c>
      <c r="Y3" s="98">
        <f>E14</f>
        <v>9.4864000000000015</v>
      </c>
      <c r="Z3" s="98">
        <f>F14</f>
        <v>0.31785254191212614</v>
      </c>
      <c r="AA3" s="98">
        <f>K14</f>
        <v>2180.9045284828499</v>
      </c>
      <c r="AB3" s="98">
        <f>L14</f>
        <v>3.3334445803191648</v>
      </c>
      <c r="AC3" s="98">
        <f>O14</f>
        <v>8.2926050377118282E-2</v>
      </c>
      <c r="AD3" s="97"/>
      <c r="AE3"/>
      <c r="AF3"/>
    </row>
    <row r="4" spans="1:37" x14ac:dyDescent="0.35">
      <c r="A4" s="5">
        <v>45448</v>
      </c>
      <c r="B4" s="451" t="s">
        <v>1724</v>
      </c>
      <c r="C4" s="142">
        <v>7.9752400000000003</v>
      </c>
      <c r="D4" s="142">
        <v>4.0336800000000004</v>
      </c>
      <c r="E4" s="98"/>
      <c r="F4" s="98"/>
      <c r="G4" s="400">
        <f t="shared" ref="G4:G52" si="3">($S$27-C4)*$S$20/$S$21</f>
        <v>35.714466666666659</v>
      </c>
      <c r="H4" s="136">
        <f t="shared" ref="H4:H52" si="4">G4/C4*1000</f>
        <v>4478.1682641107545</v>
      </c>
      <c r="I4" s="136">
        <f t="shared" si="0"/>
        <v>3.65110040786782</v>
      </c>
      <c r="J4" s="97"/>
      <c r="L4" s="98"/>
      <c r="M4" s="97"/>
      <c r="N4" s="98"/>
      <c r="O4" s="98"/>
      <c r="P4" s="136" t="s">
        <v>1236</v>
      </c>
      <c r="R4" s="184"/>
      <c r="U4" s="402"/>
      <c r="X4" s="136" t="s">
        <v>764</v>
      </c>
      <c r="Y4" s="98">
        <f>E2</f>
        <v>8.9062399999999986</v>
      </c>
      <c r="Z4" s="98">
        <f>F2</f>
        <v>0.99617566402718305</v>
      </c>
      <c r="AA4" s="98">
        <f>K2</f>
        <v>3072.0262584229918</v>
      </c>
      <c r="AB4" s="98">
        <f>L2</f>
        <v>3.450477370768644</v>
      </c>
      <c r="AC4" s="98">
        <f>O2</f>
        <v>0.22753578296071941</v>
      </c>
      <c r="AD4" s="97"/>
      <c r="AE4"/>
      <c r="AF4"/>
    </row>
    <row r="5" spans="1:37" x14ac:dyDescent="0.35">
      <c r="A5" s="5">
        <v>45448</v>
      </c>
      <c r="B5" s="451" t="s">
        <v>1621</v>
      </c>
      <c r="C5" s="142">
        <v>3.6122800000000002</v>
      </c>
      <c r="D5" s="142">
        <v>3.80436</v>
      </c>
      <c r="E5" s="98">
        <f t="shared" ref="E5:E17" si="5">AVERAGE(C5:C7)</f>
        <v>4.7327466666666664</v>
      </c>
      <c r="F5" s="98">
        <f>STDEVA(C5:C7)</f>
        <v>0.99640958833872073</v>
      </c>
      <c r="G5" s="400">
        <f t="shared" si="3"/>
        <v>79.344066666666663</v>
      </c>
      <c r="H5" s="136">
        <f t="shared" si="4"/>
        <v>21965.093145234216</v>
      </c>
      <c r="I5" s="136">
        <f t="shared" si="0"/>
        <v>4.3417330492756152</v>
      </c>
      <c r="J5" s="97">
        <f>AVERAGE(G5,G6:G7)</f>
        <v>68.139399999999995</v>
      </c>
      <c r="K5" s="100">
        <f t="shared" ref="K5:L5" si="6">AVERAGE(H5,H6:H7)</f>
        <v>15225.080781110739</v>
      </c>
      <c r="L5" s="98">
        <f t="shared" si="6"/>
        <v>4.1622777509286673</v>
      </c>
      <c r="M5" s="97">
        <f>STDEVA(G5,G6:G7)</f>
        <v>9.9640958833872286</v>
      </c>
      <c r="N5" s="98">
        <f>STDEVA(H5,H6:H7)</f>
        <v>5911.3924691406519</v>
      </c>
      <c r="O5" s="98">
        <f t="shared" ref="O5" si="7">STDEVA(I5,I6:I7)</f>
        <v>0.15915593017179527</v>
      </c>
      <c r="P5" s="136" t="s">
        <v>1236</v>
      </c>
      <c r="R5" s="184"/>
      <c r="U5" s="402"/>
      <c r="X5" s="136" t="s">
        <v>763</v>
      </c>
      <c r="Y5" s="98">
        <f>E38</f>
        <v>7.6603333333333339</v>
      </c>
      <c r="Z5" s="98">
        <f>F38</f>
        <v>0.29299432440464351</v>
      </c>
      <c r="AA5" s="98">
        <f>K38</f>
        <v>5088.341094593331</v>
      </c>
      <c r="AB5" s="98">
        <f>L38</f>
        <v>3.704704008736337</v>
      </c>
      <c r="AC5" s="98">
        <f>O38</f>
        <v>4.8980364605562723E-2</v>
      </c>
      <c r="AD5" s="97"/>
      <c r="AE5"/>
      <c r="AF5"/>
    </row>
    <row r="6" spans="1:37" x14ac:dyDescent="0.35">
      <c r="A6" s="5">
        <v>45448</v>
      </c>
      <c r="B6" s="451" t="s">
        <v>1622</v>
      </c>
      <c r="C6" s="142">
        <v>5.0666000000000002</v>
      </c>
      <c r="D6" s="142">
        <v>3.5201600000000002</v>
      </c>
      <c r="E6" s="98"/>
      <c r="F6" s="98"/>
      <c r="G6" s="400">
        <f t="shared" si="3"/>
        <v>64.800866666666664</v>
      </c>
      <c r="H6" s="136">
        <f t="shared" si="4"/>
        <v>12789.813023855575</v>
      </c>
      <c r="I6" s="136">
        <f t="shared" si="0"/>
        <v>4.1068641955106067</v>
      </c>
      <c r="J6" s="97"/>
      <c r="L6" s="98"/>
      <c r="M6" s="97"/>
      <c r="N6" s="98"/>
      <c r="O6" s="98"/>
      <c r="P6" s="136" t="s">
        <v>1236</v>
      </c>
      <c r="R6" s="184"/>
      <c r="U6" s="402"/>
      <c r="V6" s="165"/>
      <c r="W6" s="165"/>
      <c r="X6" s="165" t="s">
        <v>766</v>
      </c>
      <c r="Y6" s="163">
        <f>E103</f>
        <v>9.7862799999999996</v>
      </c>
      <c r="Z6" s="163">
        <f>F103</f>
        <v>1.6495962862874367</v>
      </c>
      <c r="AA6" s="163">
        <f>K103</f>
        <v>1842.4635427738303</v>
      </c>
      <c r="AB6" s="163">
        <f>L103</f>
        <v>3.2295605261691049</v>
      </c>
      <c r="AC6" s="163">
        <f>O103</f>
        <v>0.25296024242825277</v>
      </c>
      <c r="AD6" s="164"/>
      <c r="AE6"/>
      <c r="AF6"/>
    </row>
    <row r="7" spans="1:37" x14ac:dyDescent="0.35">
      <c r="A7" s="5">
        <v>45448</v>
      </c>
      <c r="B7" s="451" t="s">
        <v>1623</v>
      </c>
      <c r="C7" s="142">
        <v>5.5193599999999998</v>
      </c>
      <c r="D7" s="142">
        <v>4.23752</v>
      </c>
      <c r="E7" s="98"/>
      <c r="F7" s="98"/>
      <c r="G7" s="400">
        <f t="shared" si="3"/>
        <v>60.273266666666672</v>
      </c>
      <c r="H7" s="136">
        <f t="shared" si="4"/>
        <v>10920.336174242426</v>
      </c>
      <c r="I7" s="136">
        <f t="shared" si="0"/>
        <v>4.0382360079997799</v>
      </c>
      <c r="J7" s="97"/>
      <c r="L7" s="98"/>
      <c r="M7" s="97"/>
      <c r="N7" s="98"/>
      <c r="O7" s="98"/>
      <c r="P7" s="136" t="s">
        <v>1236</v>
      </c>
      <c r="R7" s="184"/>
      <c r="V7" s="148"/>
      <c r="W7" s="148"/>
      <c r="X7" s="148" t="s">
        <v>767</v>
      </c>
      <c r="Y7" s="110">
        <f>E26</f>
        <v>6.926639999999999</v>
      </c>
      <c r="Z7" s="110">
        <f>F26</f>
        <v>1.9952482315742102</v>
      </c>
      <c r="AA7" s="110">
        <f>K26</f>
        <v>7552.7529495472809</v>
      </c>
      <c r="AB7" s="110">
        <f>L26</f>
        <v>3.8018728336395369</v>
      </c>
      <c r="AC7" s="110">
        <f>O26</f>
        <v>0.34146048024924086</v>
      </c>
      <c r="AD7" s="149"/>
      <c r="AE7" s="102"/>
      <c r="AF7" s="102"/>
      <c r="AG7" s="102"/>
    </row>
    <row r="8" spans="1:37" x14ac:dyDescent="0.35">
      <c r="A8" s="5">
        <v>45448</v>
      </c>
      <c r="B8" s="451" t="s">
        <v>2324</v>
      </c>
      <c r="C8" s="142">
        <v>7.5695199999999998</v>
      </c>
      <c r="D8" s="142">
        <v>4.4452800000000003</v>
      </c>
      <c r="E8" s="98">
        <f t="shared" si="5"/>
        <v>6.4516666666666671</v>
      </c>
      <c r="F8" s="98">
        <f>STDEVA(C8:C10)</f>
        <v>1.2587875247766527</v>
      </c>
      <c r="G8" s="400">
        <f t="shared" si="3"/>
        <v>39.771666666666668</v>
      </c>
      <c r="H8" s="136">
        <f t="shared" si="4"/>
        <v>5254.1860866563093</v>
      </c>
      <c r="I8" s="136">
        <f t="shared" si="0"/>
        <v>3.7205054500596524</v>
      </c>
      <c r="J8" s="97">
        <f>AVERAGE(G8,G9:G10)</f>
        <v>50.950199999999995</v>
      </c>
      <c r="K8" s="100">
        <f>AVERAGE(H8,H9:H10)</f>
        <v>8396.06303516355</v>
      </c>
      <c r="L8" s="98">
        <f>AVERAGE(I8,I9:I10)</f>
        <v>3.8946207068013527</v>
      </c>
      <c r="M8" s="97">
        <f>STDEVA(G8,G9:G10)</f>
        <v>12.587875247766521</v>
      </c>
      <c r="N8" s="98">
        <f>STDEVA(H8,H9:H10)</f>
        <v>3851.746642566387</v>
      </c>
      <c r="O8" s="98">
        <f>STDEVA(I8,I9:I10)</f>
        <v>0.19389514579552986</v>
      </c>
      <c r="P8" s="136" t="s">
        <v>1236</v>
      </c>
      <c r="V8" s="136" t="s">
        <v>56</v>
      </c>
      <c r="W8" s="136" t="s">
        <v>1419</v>
      </c>
      <c r="X8" s="414" t="s">
        <v>48</v>
      </c>
      <c r="Y8" s="98">
        <f>E134</f>
        <v>0.59061333333333332</v>
      </c>
      <c r="Z8" s="98">
        <f>F134</f>
        <v>6.8469208651285973E-2</v>
      </c>
      <c r="AA8" s="98">
        <f>K134</f>
        <v>187224.21687557595</v>
      </c>
      <c r="AB8" s="98">
        <f>L134</f>
        <v>5.2702647062100443</v>
      </c>
      <c r="AC8" s="98">
        <f>O134</f>
        <v>5.2536470572534577E-2</v>
      </c>
      <c r="AD8" s="97">
        <f>AVERAGE(Y8:Y13)</f>
        <v>3.4908688888888886</v>
      </c>
      <c r="AE8" s="98">
        <f>AVERAGE(AB8:AB13)</f>
        <v>4.4104903895814616</v>
      </c>
      <c r="AF8" s="98">
        <f>STDEVA(Y8:Y13)</f>
        <v>1.5283083248301657</v>
      </c>
      <c r="AG8" s="98">
        <f>STDEVA(AB8:AB13)</f>
        <v>0.43337592992951324</v>
      </c>
      <c r="AI8" s="139"/>
      <c r="AJ8" s="139"/>
      <c r="AK8" s="139"/>
    </row>
    <row r="9" spans="1:37" x14ac:dyDescent="0.35">
      <c r="A9" s="5">
        <v>45448</v>
      </c>
      <c r="B9" s="451" t="s">
        <v>2325</v>
      </c>
      <c r="C9" s="142">
        <v>6.6973200000000004</v>
      </c>
      <c r="D9" s="142">
        <v>3.80044</v>
      </c>
      <c r="E9" s="98"/>
      <c r="F9" s="98"/>
      <c r="G9" s="400">
        <f t="shared" si="3"/>
        <v>48.493666666666655</v>
      </c>
      <c r="H9" s="136">
        <f t="shared" si="4"/>
        <v>7240.7569993171373</v>
      </c>
      <c r="I9" s="136">
        <f t="shared" si="0"/>
        <v>3.859783972749657</v>
      </c>
      <c r="J9" s="97"/>
      <c r="L9" s="98"/>
      <c r="M9" s="97"/>
      <c r="N9" s="98"/>
      <c r="O9" s="98"/>
      <c r="P9" s="136" t="s">
        <v>1236</v>
      </c>
      <c r="X9" s="414" t="s">
        <v>765</v>
      </c>
      <c r="Y9" s="98">
        <f>E17</f>
        <v>3.1542933333333329</v>
      </c>
      <c r="Z9" s="98">
        <f>F17</f>
        <v>0.84820759754516339</v>
      </c>
      <c r="AA9" s="98">
        <f>K17</f>
        <v>28649.182854475399</v>
      </c>
      <c r="AB9" s="98">
        <f>L17</f>
        <v>4.4349173595910267</v>
      </c>
      <c r="AC9" s="98">
        <f>O17</f>
        <v>0.16770801579309408</v>
      </c>
      <c r="AD9" s="97"/>
      <c r="AE9"/>
      <c r="AF9"/>
    </row>
    <row r="10" spans="1:37" x14ac:dyDescent="0.35">
      <c r="A10" s="5">
        <v>45448</v>
      </c>
      <c r="B10" s="451" t="s">
        <v>2326</v>
      </c>
      <c r="C10" s="142">
        <v>5.0881600000000002</v>
      </c>
      <c r="D10" s="142">
        <v>3.9533200000000002</v>
      </c>
      <c r="E10" s="98"/>
      <c r="F10" s="98"/>
      <c r="G10" s="400">
        <f t="shared" si="3"/>
        <v>64.585266666666655</v>
      </c>
      <c r="H10" s="136">
        <f t="shared" si="4"/>
        <v>12693.246019517203</v>
      </c>
      <c r="I10" s="136">
        <f t="shared" si="0"/>
        <v>4.1035726975947471</v>
      </c>
      <c r="J10" s="97"/>
      <c r="L10" s="98"/>
      <c r="M10" s="97"/>
      <c r="N10" s="98"/>
      <c r="O10" s="98"/>
      <c r="P10" s="136" t="s">
        <v>1236</v>
      </c>
      <c r="X10" s="414" t="s">
        <v>764</v>
      </c>
      <c r="Y10" s="98">
        <f>E5</f>
        <v>4.7327466666666664</v>
      </c>
      <c r="Z10" s="98">
        <f>F5</f>
        <v>0.99640958833872073</v>
      </c>
      <c r="AA10" s="98">
        <f>K5</f>
        <v>15225.080781110739</v>
      </c>
      <c r="AB10" s="98">
        <f>L5</f>
        <v>4.1622777509286673</v>
      </c>
      <c r="AC10" s="98">
        <f>O5</f>
        <v>0.15915593017179527</v>
      </c>
      <c r="AD10" s="97"/>
      <c r="AE10"/>
      <c r="AF10"/>
    </row>
    <row r="11" spans="1:37" x14ac:dyDescent="0.35">
      <c r="A11" s="5">
        <v>45448</v>
      </c>
      <c r="B11" s="451" t="s">
        <v>1624</v>
      </c>
      <c r="C11" s="142">
        <v>0.42727999999999999</v>
      </c>
      <c r="D11" s="142">
        <v>3.1281599999999998</v>
      </c>
      <c r="E11" s="98">
        <f>AVERAGE(C11:C13)</f>
        <v>3.4332666666666665</v>
      </c>
      <c r="F11" s="98">
        <f>STDEVA(C11:C13)</f>
        <v>2.6091644364687583</v>
      </c>
      <c r="G11" s="400">
        <f t="shared" si="3"/>
        <v>111.19406666666667</v>
      </c>
      <c r="H11" s="136">
        <f t="shared" si="4"/>
        <v>260237.00305810399</v>
      </c>
      <c r="I11" s="136">
        <f t="shared" si="0"/>
        <v>5.4153690488796133</v>
      </c>
      <c r="J11" s="97">
        <f>AVERAGE(G11,G12:G13)</f>
        <v>81.134200000000007</v>
      </c>
      <c r="K11" s="100">
        <f t="shared" ref="K11:L11" si="8">AVERAGE(H11,H12:H13)</f>
        <v>95693.099125416149</v>
      </c>
      <c r="L11" s="98">
        <f t="shared" si="8"/>
        <v>4.5564249491837723</v>
      </c>
      <c r="M11" s="97">
        <f>STDEVA(G11,G12:G13)</f>
        <v>26.091644364687589</v>
      </c>
      <c r="N11" s="98">
        <f t="shared" ref="N11:O11" si="9">STDEVA(H11,H12:H13)</f>
        <v>142501.63154915115</v>
      </c>
      <c r="O11" s="98">
        <f t="shared" si="9"/>
        <v>0.74435608005158005</v>
      </c>
      <c r="P11" s="136" t="s">
        <v>1395</v>
      </c>
      <c r="X11" s="48" t="s">
        <v>763</v>
      </c>
      <c r="Y11" s="98">
        <f>E41</f>
        <v>4.4145733333333332</v>
      </c>
      <c r="Z11" s="98">
        <f>F41</f>
        <v>0.98290107932249693</v>
      </c>
      <c r="AA11" s="98">
        <f>K41</f>
        <v>17049.505779864401</v>
      </c>
      <c r="AB11" s="98">
        <f>L41</f>
        <v>4.2128098122250695</v>
      </c>
      <c r="AC11" s="98">
        <f>O41</f>
        <v>0.15809436599238449</v>
      </c>
      <c r="AD11" s="97"/>
      <c r="AE11"/>
      <c r="AF11"/>
    </row>
    <row r="12" spans="1:37" x14ac:dyDescent="0.35">
      <c r="A12" s="5">
        <v>45448</v>
      </c>
      <c r="B12" s="451" t="s">
        <v>1625</v>
      </c>
      <c r="C12" s="142">
        <v>5.1116799999999998</v>
      </c>
      <c r="D12" s="142">
        <v>3.8357199999999998</v>
      </c>
      <c r="E12" s="98"/>
      <c r="F12" s="98"/>
      <c r="G12" s="400">
        <f t="shared" si="3"/>
        <v>64.350066666666677</v>
      </c>
      <c r="H12" s="136">
        <f t="shared" si="4"/>
        <v>12588.829243353786</v>
      </c>
      <c r="I12" s="136">
        <f t="shared" si="0"/>
        <v>4.0999853427533468</v>
      </c>
      <c r="J12" s="97"/>
      <c r="L12" s="98"/>
      <c r="M12" s="97"/>
      <c r="N12" s="98"/>
      <c r="O12" s="98"/>
      <c r="P12" s="136" t="s">
        <v>1236</v>
      </c>
      <c r="R12" s="414"/>
      <c r="S12" s="414"/>
      <c r="T12" s="414"/>
      <c r="X12" s="48" t="s">
        <v>766</v>
      </c>
      <c r="Y12" s="98">
        <f>E106</f>
        <v>3.7226933333333334</v>
      </c>
      <c r="Z12" s="98">
        <f>F106</f>
        <v>1.7930608058103705</v>
      </c>
      <c r="AA12" s="98">
        <f>K106</f>
        <v>14361.001520410999</v>
      </c>
      <c r="AB12" s="98">
        <f>L106</f>
        <v>4.1558340742474034</v>
      </c>
      <c r="AC12" s="98">
        <f>O106</f>
        <v>4.8464002764241183E-2</v>
      </c>
      <c r="AD12" s="97"/>
      <c r="AE12"/>
      <c r="AF12"/>
    </row>
    <row r="13" spans="1:37" x14ac:dyDescent="0.35">
      <c r="A13" s="5">
        <v>45448</v>
      </c>
      <c r="B13" s="451" t="s">
        <v>1626</v>
      </c>
      <c r="C13" s="142">
        <v>4.76084</v>
      </c>
      <c r="D13" s="142">
        <v>4.3178799999999997</v>
      </c>
      <c r="E13" s="98"/>
      <c r="F13" s="98"/>
      <c r="G13" s="400">
        <f t="shared" si="3"/>
        <v>67.858466666666658</v>
      </c>
      <c r="H13" s="136">
        <f t="shared" si="4"/>
        <v>14253.465074790722</v>
      </c>
      <c r="I13" s="136">
        <f t="shared" si="0"/>
        <v>4.1539204559183576</v>
      </c>
      <c r="J13" s="97"/>
      <c r="L13" s="98"/>
      <c r="M13" s="97"/>
      <c r="N13" s="98"/>
      <c r="O13" s="98"/>
      <c r="P13" s="136" t="s">
        <v>1236</v>
      </c>
      <c r="R13" s="414"/>
      <c r="S13" s="414"/>
      <c r="T13" s="414"/>
      <c r="V13" s="148"/>
      <c r="W13" s="148"/>
      <c r="X13" s="424" t="s">
        <v>767</v>
      </c>
      <c r="Y13" s="110">
        <f>E29</f>
        <v>4.3302933333333335</v>
      </c>
      <c r="Z13" s="110">
        <f>F29</f>
        <v>1.0780433567038619</v>
      </c>
      <c r="AA13" s="110">
        <f>K29</f>
        <v>17687.163978089051</v>
      </c>
      <c r="AB13" s="110">
        <f>L29</f>
        <v>4.2268386342865591</v>
      </c>
      <c r="AC13" s="110">
        <f>O29</f>
        <v>0.17119954914352012</v>
      </c>
      <c r="AD13" s="109"/>
      <c r="AE13" s="102"/>
      <c r="AF13" s="102"/>
      <c r="AG13" s="102"/>
    </row>
    <row r="14" spans="1:37" x14ac:dyDescent="0.35">
      <c r="A14" s="12">
        <v>45448</v>
      </c>
      <c r="B14" s="456" t="s">
        <v>1618</v>
      </c>
      <c r="C14" s="403">
        <v>9.8195999999999994</v>
      </c>
      <c r="D14" s="403">
        <v>75.605040000000002</v>
      </c>
      <c r="E14" s="140">
        <f t="shared" si="5"/>
        <v>9.4864000000000015</v>
      </c>
      <c r="F14" s="140">
        <f>STDEVA(C14:C16)</f>
        <v>0.31785254191212614</v>
      </c>
      <c r="G14" s="404">
        <f t="shared" si="3"/>
        <v>17.270866666666667</v>
      </c>
      <c r="H14" s="15">
        <f t="shared" si="4"/>
        <v>1758.8157019294745</v>
      </c>
      <c r="I14" s="15">
        <f t="shared" si="0"/>
        <v>3.2452203341542223</v>
      </c>
      <c r="J14" s="173">
        <f>AVERAGE(G14,G15:G16)</f>
        <v>20.602866666666667</v>
      </c>
      <c r="K14" s="405">
        <f t="shared" ref="K14:L14" si="10">AVERAGE(H14,H15:H16)</f>
        <v>2180.9045284828499</v>
      </c>
      <c r="L14" s="140">
        <f t="shared" si="10"/>
        <v>3.3334445803191648</v>
      </c>
      <c r="M14" s="173">
        <f>STDEVA(G14,G15:G16)</f>
        <v>3.1785254191212617</v>
      </c>
      <c r="N14" s="140">
        <f t="shared" ref="N14:O14" si="11">STDEVA(H14,H15:H16)</f>
        <v>406.23150024864623</v>
      </c>
      <c r="O14" s="140">
        <f t="shared" si="11"/>
        <v>8.2926050377118282E-2</v>
      </c>
      <c r="P14" s="136" t="s">
        <v>1236</v>
      </c>
      <c r="R14" s="414" t="s">
        <v>1420</v>
      </c>
      <c r="S14" s="414" t="s">
        <v>1421</v>
      </c>
      <c r="T14" s="414"/>
      <c r="V14" s="136" t="s">
        <v>681</v>
      </c>
      <c r="W14" s="136" t="s">
        <v>1419</v>
      </c>
      <c r="X14" s="48" t="s">
        <v>48</v>
      </c>
      <c r="Y14" s="98">
        <f>E137</f>
        <v>5.1528400000000003</v>
      </c>
      <c r="Z14" s="98">
        <f>F137</f>
        <v>1.9920707589842275</v>
      </c>
      <c r="AA14" s="98">
        <f>K137</f>
        <v>14693.057341826005</v>
      </c>
      <c r="AB14" s="98">
        <f>L137</f>
        <v>4.0993988827082326</v>
      </c>
      <c r="AC14" s="98">
        <f>O137</f>
        <v>0.31288475330762361</v>
      </c>
      <c r="AD14" s="97">
        <f>AVERAGE(Y14:Y19)</f>
        <v>5.9868200000000007</v>
      </c>
      <c r="AE14" s="98">
        <f>AVERAGE(AB14:AB19)</f>
        <v>3.9657966745222484</v>
      </c>
      <c r="AF14" s="98">
        <f>STDEVA(Y14:Y19)</f>
        <v>0.84326143595499869</v>
      </c>
      <c r="AG14" s="98">
        <f>STDEVA(AB14:AB19)</f>
        <v>0.13413638864418181</v>
      </c>
      <c r="AI14" s="139"/>
    </row>
    <row r="15" spans="1:37" x14ac:dyDescent="0.35">
      <c r="A15" s="12">
        <v>45448</v>
      </c>
      <c r="B15" s="456" t="s">
        <v>1619</v>
      </c>
      <c r="C15" s="403">
        <v>9.4530799999999999</v>
      </c>
      <c r="D15" s="403">
        <v>74.383960000000002</v>
      </c>
      <c r="E15" s="140"/>
      <c r="F15" s="140"/>
      <c r="G15" s="404">
        <f t="shared" si="3"/>
        <v>20.936066666666665</v>
      </c>
      <c r="H15" s="15">
        <f t="shared" si="4"/>
        <v>2214.734950584007</v>
      </c>
      <c r="I15" s="15">
        <f t="shared" si="0"/>
        <v>3.3453217592785407</v>
      </c>
      <c r="J15" s="173"/>
      <c r="K15" s="405"/>
      <c r="L15" s="140"/>
      <c r="M15" s="173"/>
      <c r="N15" s="140"/>
      <c r="O15" s="140"/>
      <c r="P15" s="136" t="s">
        <v>1236</v>
      </c>
      <c r="R15" s="414" t="s">
        <v>1422</v>
      </c>
      <c r="S15" s="414"/>
      <c r="T15" s="414"/>
      <c r="X15" s="48" t="s">
        <v>765</v>
      </c>
      <c r="Y15" s="98">
        <f>E20</f>
        <v>6.1426400000000001</v>
      </c>
      <c r="Z15" s="98">
        <f>F20</f>
        <v>1.2223896347727996</v>
      </c>
      <c r="AA15" s="98">
        <f>K20</f>
        <v>9177.3194252213943</v>
      </c>
      <c r="AB15" s="98">
        <f>L20</f>
        <v>3.9430792500270542</v>
      </c>
      <c r="AC15" s="98">
        <f>O20</f>
        <v>0.18608998320080844</v>
      </c>
      <c r="AD15" s="97"/>
      <c r="AE15"/>
      <c r="AF15"/>
    </row>
    <row r="16" spans="1:37" x14ac:dyDescent="0.35">
      <c r="A16" s="12">
        <v>45448</v>
      </c>
      <c r="B16" s="456" t="s">
        <v>1620</v>
      </c>
      <c r="C16" s="403">
        <v>9.1865199999999998</v>
      </c>
      <c r="D16" s="403">
        <v>79.123239999999996</v>
      </c>
      <c r="E16" s="140"/>
      <c r="F16" s="140"/>
      <c r="G16" s="404">
        <f t="shared" si="3"/>
        <v>23.601666666666663</v>
      </c>
      <c r="H16" s="15">
        <f t="shared" si="4"/>
        <v>2569.1629329350681</v>
      </c>
      <c r="I16" s="15">
        <f t="shared" si="0"/>
        <v>3.4097916475247314</v>
      </c>
      <c r="J16" s="173"/>
      <c r="K16" s="405"/>
      <c r="L16" s="140"/>
      <c r="M16" s="173"/>
      <c r="N16" s="140"/>
      <c r="O16" s="140"/>
      <c r="P16" s="136" t="s">
        <v>1236</v>
      </c>
      <c r="R16" s="414"/>
      <c r="S16" s="414"/>
      <c r="T16" s="414"/>
      <c r="X16" s="48" t="s">
        <v>764</v>
      </c>
      <c r="Y16" s="98">
        <f>E8</f>
        <v>6.4516666666666671</v>
      </c>
      <c r="Z16" s="98">
        <f>F8</f>
        <v>1.2587875247766527</v>
      </c>
      <c r="AA16" s="98">
        <f>K8</f>
        <v>8396.06303516355</v>
      </c>
      <c r="AB16" s="98">
        <f>L8</f>
        <v>3.8946207068013527</v>
      </c>
      <c r="AC16" s="98">
        <f>O8</f>
        <v>0.19389514579552986</v>
      </c>
      <c r="AD16" s="97"/>
      <c r="AE16"/>
      <c r="AF16"/>
    </row>
    <row r="17" spans="1:45" x14ac:dyDescent="0.35">
      <c r="A17" s="12">
        <v>45448</v>
      </c>
      <c r="B17" s="456" t="s">
        <v>1627</v>
      </c>
      <c r="C17" s="403">
        <v>3.3065199999999999</v>
      </c>
      <c r="D17" s="403">
        <v>72.761080000000007</v>
      </c>
      <c r="E17" s="140">
        <f t="shared" si="5"/>
        <v>3.1542933333333329</v>
      </c>
      <c r="F17" s="140">
        <f>STDEVA(C17:C19)</f>
        <v>0.84820759754516339</v>
      </c>
      <c r="G17" s="404">
        <f t="shared" si="3"/>
        <v>82.401666666666671</v>
      </c>
      <c r="H17" s="15">
        <f t="shared" si="4"/>
        <v>24920.964236316933</v>
      </c>
      <c r="I17" s="15">
        <f t="shared" si="0"/>
        <v>4.3965648419361791</v>
      </c>
      <c r="J17" s="173">
        <f>AVERAGE(G17,G18:G19)</f>
        <v>83.923933333333324</v>
      </c>
      <c r="K17" s="405">
        <f t="shared" ref="K17:L17" si="12">AVERAGE(H17,H18:H19)</f>
        <v>28649.182854475399</v>
      </c>
      <c r="L17" s="140">
        <f t="shared" si="12"/>
        <v>4.4349173595910267</v>
      </c>
      <c r="M17" s="173">
        <f t="shared" ref="M17:O17" si="13">STDEVA(G17,G18:G19)</f>
        <v>8.482075975451604</v>
      </c>
      <c r="N17" s="140">
        <f t="shared" si="13"/>
        <v>11490.905548322204</v>
      </c>
      <c r="O17" s="140">
        <f t="shared" si="13"/>
        <v>0.16770801579309408</v>
      </c>
      <c r="P17" s="136" t="s">
        <v>1236</v>
      </c>
      <c r="R17" s="414"/>
      <c r="S17" s="414"/>
      <c r="T17" s="414"/>
      <c r="X17" s="48" t="s">
        <v>763</v>
      </c>
      <c r="Y17" s="98">
        <f>E44</f>
        <v>7.3643733333333339</v>
      </c>
      <c r="Z17" s="98">
        <f>F44</f>
        <v>1.1792463968710347</v>
      </c>
      <c r="AA17" s="98">
        <f>K44</f>
        <v>5929.7033327692452</v>
      </c>
      <c r="AB17" s="98">
        <f>L44</f>
        <v>3.7445347050172901</v>
      </c>
      <c r="AC17" s="98">
        <f>O44</f>
        <v>0.20306987816102651</v>
      </c>
      <c r="AD17" s="97"/>
      <c r="AE17"/>
      <c r="AF17"/>
    </row>
    <row r="18" spans="1:45" x14ac:dyDescent="0.35">
      <c r="A18" s="12">
        <v>45448</v>
      </c>
      <c r="B18" s="456" t="s">
        <v>1628</v>
      </c>
      <c r="C18" s="403">
        <v>2.2402799999999998</v>
      </c>
      <c r="D18" s="403">
        <v>83.952680000000001</v>
      </c>
      <c r="E18" s="140"/>
      <c r="F18" s="140"/>
      <c r="G18" s="404">
        <f t="shared" si="3"/>
        <v>93.064066666666662</v>
      </c>
      <c r="H18" s="15">
        <f t="shared" si="4"/>
        <v>41541.265675123948</v>
      </c>
      <c r="I18" s="15">
        <f t="shared" si="0"/>
        <v>4.6184797244414586</v>
      </c>
      <c r="J18" s="173"/>
      <c r="K18" s="405"/>
      <c r="L18" s="140"/>
      <c r="M18" s="173"/>
      <c r="N18" s="140"/>
      <c r="O18" s="140"/>
      <c r="P18" s="136" t="s">
        <v>1236</v>
      </c>
      <c r="X18" s="48" t="s">
        <v>766</v>
      </c>
      <c r="Y18" s="98">
        <f>E109</f>
        <v>5.2560666666666664</v>
      </c>
      <c r="Z18" s="98">
        <f>F109</f>
        <v>1.1742106831967305</v>
      </c>
      <c r="AA18" s="98">
        <f>K109</f>
        <v>12702.405981792537</v>
      </c>
      <c r="AB18" s="98">
        <f>L109</f>
        <v>4.0799566970919576</v>
      </c>
      <c r="AC18" s="98">
        <f>O109</f>
        <v>0.18002727105846431</v>
      </c>
      <c r="AD18" s="97"/>
      <c r="AE18"/>
      <c r="AF18"/>
    </row>
    <row r="19" spans="1:45" x14ac:dyDescent="0.35">
      <c r="A19" s="12">
        <v>45448</v>
      </c>
      <c r="B19" s="456" t="s">
        <v>1629</v>
      </c>
      <c r="C19" s="403">
        <v>3.91608</v>
      </c>
      <c r="D19" s="403">
        <v>74.089960000000005</v>
      </c>
      <c r="E19" s="140"/>
      <c r="F19" s="140"/>
      <c r="G19" s="404">
        <f t="shared" si="3"/>
        <v>76.306066666666666</v>
      </c>
      <c r="H19" s="15">
        <f t="shared" si="4"/>
        <v>19485.318651985315</v>
      </c>
      <c r="I19" s="15">
        <f t="shared" si="0"/>
        <v>4.2897075123954425</v>
      </c>
      <c r="J19" s="173"/>
      <c r="K19" s="405"/>
      <c r="L19" s="140"/>
      <c r="M19" s="173"/>
      <c r="N19" s="140"/>
      <c r="O19" s="140"/>
      <c r="P19" s="136" t="s">
        <v>1236</v>
      </c>
      <c r="V19" s="148"/>
      <c r="W19" s="148"/>
      <c r="X19" s="424" t="s">
        <v>767</v>
      </c>
      <c r="Y19" s="110">
        <f>E32</f>
        <v>5.5533333333333337</v>
      </c>
      <c r="Z19" s="110">
        <f>F32</f>
        <v>0.30659646268887969</v>
      </c>
      <c r="AA19" s="110">
        <f>K32</f>
        <v>10835.621254496153</v>
      </c>
      <c r="AB19" s="110">
        <f>L32</f>
        <v>4.033189805487603</v>
      </c>
      <c r="AC19" s="110">
        <f>O32</f>
        <v>4.6273425427279948E-2</v>
      </c>
      <c r="AD19" s="109"/>
      <c r="AE19" s="102"/>
      <c r="AF19" s="102"/>
      <c r="AG19" s="102"/>
    </row>
    <row r="20" spans="1:45" x14ac:dyDescent="0.35">
      <c r="A20" s="12">
        <v>45448</v>
      </c>
      <c r="B20" s="456" t="s">
        <v>2327</v>
      </c>
      <c r="C20" s="403">
        <v>5.2782799999999996</v>
      </c>
      <c r="D20" s="403">
        <v>80.150279999999995</v>
      </c>
      <c r="E20" s="140">
        <f>AVERAGE(C20:C21)</f>
        <v>6.1426400000000001</v>
      </c>
      <c r="F20" s="140">
        <f>STDEVA(C20:C21)</f>
        <v>1.2223896347727996</v>
      </c>
      <c r="G20" s="404">
        <f t="shared" si="3"/>
        <v>62.684066666666673</v>
      </c>
      <c r="H20" s="15">
        <f t="shared" si="4"/>
        <v>11875.850971654909</v>
      </c>
      <c r="I20" s="15">
        <f t="shared" si="0"/>
        <v>4.0746647390592363</v>
      </c>
      <c r="J20" s="173">
        <f>AVERAGE(G20,G21)</f>
        <v>54.040466666666674</v>
      </c>
      <c r="K20" s="405">
        <f t="shared" ref="K20:L20" si="14">AVERAGE(H20,H21)</f>
        <v>9177.3194252213943</v>
      </c>
      <c r="L20" s="140">
        <f t="shared" si="14"/>
        <v>3.9430792500270542</v>
      </c>
      <c r="M20" s="173">
        <f>STDEVA(G20,G21)</f>
        <v>12.223896347728035</v>
      </c>
      <c r="N20" s="140">
        <f t="shared" ref="N20:O20" si="15">STDEVA(H20,H21)</f>
        <v>3816.2999114579143</v>
      </c>
      <c r="O20" s="140">
        <f t="shared" si="15"/>
        <v>0.18608998320080844</v>
      </c>
      <c r="P20" s="136" t="s">
        <v>1236</v>
      </c>
      <c r="R20" t="s">
        <v>1229</v>
      </c>
      <c r="S20">
        <f>50/1000</f>
        <v>0.05</v>
      </c>
      <c r="V20" s="136" t="s">
        <v>58</v>
      </c>
      <c r="W20" s="136" t="s">
        <v>1419</v>
      </c>
      <c r="X20" s="48" t="s">
        <v>48</v>
      </c>
      <c r="Y20" s="98">
        <f>E140</f>
        <v>2.8348133333333334</v>
      </c>
      <c r="Z20" s="98">
        <f>F140</f>
        <v>1.3221639531212959</v>
      </c>
      <c r="AA20" s="98">
        <f>K140</f>
        <v>36192.527075021942</v>
      </c>
      <c r="AB20" s="98">
        <f>L140</f>
        <v>4.5131429518428128</v>
      </c>
      <c r="AC20" s="98">
        <f>O140</f>
        <v>0.2590786554038656</v>
      </c>
      <c r="AD20" s="97">
        <f>AVERAGE(Y20:Y25)</f>
        <v>4.3890388888888889</v>
      </c>
      <c r="AE20" s="98">
        <f>AVERAGE(AB20:AB25)</f>
        <v>4.2581681652488443</v>
      </c>
      <c r="AF20" s="98">
        <f>STDEVA(Y20:Y25)</f>
        <v>1.0013520542627836</v>
      </c>
      <c r="AG20" s="98">
        <f>STDEVA(AB20:AB25)</f>
        <v>0.21649786288701406</v>
      </c>
      <c r="AI20" s="139"/>
      <c r="AJ20" s="139"/>
      <c r="AK20" s="139"/>
    </row>
    <row r="21" spans="1:45" x14ac:dyDescent="0.35">
      <c r="A21" s="12">
        <v>45448</v>
      </c>
      <c r="B21" s="456" t="s">
        <v>2328</v>
      </c>
      <c r="C21" s="403">
        <v>7.0069999999999997</v>
      </c>
      <c r="D21" s="403">
        <v>72.09272</v>
      </c>
      <c r="E21" s="140"/>
      <c r="F21" s="140"/>
      <c r="G21" s="404">
        <f t="shared" si="3"/>
        <v>45.396866666666668</v>
      </c>
      <c r="H21" s="15">
        <f t="shared" si="4"/>
        <v>6478.787878787879</v>
      </c>
      <c r="I21" s="15">
        <f t="shared" si="0"/>
        <v>3.8114937609948716</v>
      </c>
      <c r="J21" s="173"/>
      <c r="K21" s="405"/>
      <c r="L21" s="140"/>
      <c r="M21" s="173"/>
      <c r="N21" s="140"/>
      <c r="O21" s="140"/>
      <c r="P21" s="136" t="s">
        <v>1236</v>
      </c>
      <c r="R21" s="187" t="s">
        <v>1230</v>
      </c>
      <c r="S21" s="187">
        <f>5/1000</f>
        <v>5.0000000000000001E-3</v>
      </c>
      <c r="X21" s="48" t="s">
        <v>765</v>
      </c>
      <c r="Y21" s="98">
        <f>E23</f>
        <v>4.8421799999999999</v>
      </c>
      <c r="Z21" s="98">
        <f>F23</f>
        <v>2.7704726529601404</v>
      </c>
      <c r="AA21" s="98">
        <f>K23</f>
        <v>18513.072622086565</v>
      </c>
      <c r="AB21" s="98">
        <f>L23</f>
        <v>4.1607605918900745</v>
      </c>
      <c r="AC21" s="98">
        <f>O23</f>
        <v>0.44839816131077675</v>
      </c>
      <c r="AD21" s="97"/>
      <c r="AE21"/>
      <c r="AF21"/>
    </row>
    <row r="22" spans="1:45" x14ac:dyDescent="0.35">
      <c r="A22" s="12">
        <v>45448</v>
      </c>
      <c r="B22" s="456" t="s">
        <v>2329</v>
      </c>
      <c r="C22" s="403">
        <v>24.462759999999999</v>
      </c>
      <c r="D22" s="403">
        <v>65.373840000000001</v>
      </c>
      <c r="E22" s="140"/>
      <c r="F22" s="140"/>
      <c r="G22" s="404">
        <f t="shared" si="3"/>
        <v>-129.16073333333333</v>
      </c>
      <c r="H22" s="15">
        <f t="shared" si="4"/>
        <v>-5279.892102662714</v>
      </c>
      <c r="I22" s="15" t="e">
        <f t="shared" si="0"/>
        <v>#NUM!</v>
      </c>
      <c r="J22" s="173"/>
      <c r="K22" s="405"/>
      <c r="L22" s="140"/>
      <c r="M22" s="173"/>
      <c r="N22" s="140"/>
      <c r="O22" s="140"/>
      <c r="P22" s="136" t="s">
        <v>1236</v>
      </c>
      <c r="U22" s="139"/>
      <c r="X22" s="48" t="s">
        <v>764</v>
      </c>
      <c r="Y22" s="98">
        <f>E11</f>
        <v>3.4332666666666665</v>
      </c>
      <c r="Z22" s="98">
        <f>F11</f>
        <v>2.6091644364687583</v>
      </c>
      <c r="AA22" s="98">
        <f>K11</f>
        <v>95693.099125416149</v>
      </c>
      <c r="AB22" s="98">
        <f>L11</f>
        <v>4.5564249491837723</v>
      </c>
      <c r="AC22" s="98">
        <f>O11</f>
        <v>0.74435608005158005</v>
      </c>
      <c r="AD22" s="97"/>
      <c r="AE22"/>
      <c r="AF22"/>
    </row>
    <row r="23" spans="1:45" x14ac:dyDescent="0.35">
      <c r="A23" s="12">
        <v>45448</v>
      </c>
      <c r="B23" s="456" t="s">
        <v>1630</v>
      </c>
      <c r="C23" s="403">
        <v>2.8831600000000002</v>
      </c>
      <c r="D23" s="403">
        <v>91.296800000000005</v>
      </c>
      <c r="E23" s="140">
        <f>AVERAGE(C23,C25)</f>
        <v>4.8421799999999999</v>
      </c>
      <c r="F23" s="140">
        <f>STDEVA(C23,C25)</f>
        <v>2.7704726529601404</v>
      </c>
      <c r="G23" s="404">
        <f t="shared" si="3"/>
        <v>86.635266666666666</v>
      </c>
      <c r="H23" s="15">
        <f t="shared" si="4"/>
        <v>30048.71969181962</v>
      </c>
      <c r="I23" s="15">
        <f t="shared" si="0"/>
        <v>4.4778259724245046</v>
      </c>
      <c r="J23" s="173">
        <f>AVERAGE(G23,G25)</f>
        <v>67.045066666666671</v>
      </c>
      <c r="K23" s="405">
        <f t="shared" ref="K23:L23" si="16">AVERAGE(H23,H25)</f>
        <v>18513.072622086565</v>
      </c>
      <c r="L23" s="140">
        <f t="shared" si="16"/>
        <v>4.1607605918900745</v>
      </c>
      <c r="M23" s="173">
        <f>STDEVA(G23,G25)</f>
        <v>27.704726529601391</v>
      </c>
      <c r="N23" s="140">
        <f t="shared" ref="N23:O23" si="17">STDEVA(H23,H25)</f>
        <v>16313.868536765938</v>
      </c>
      <c r="O23" s="140">
        <f t="shared" si="17"/>
        <v>0.44839816131077675</v>
      </c>
      <c r="P23" s="136" t="s">
        <v>1236</v>
      </c>
      <c r="U23" s="139"/>
      <c r="X23" s="48" t="s">
        <v>763</v>
      </c>
      <c r="Y23" s="98">
        <f>E47</f>
        <v>4.9424666666666672</v>
      </c>
      <c r="Z23" s="98">
        <f>F47</f>
        <v>0.75862212921409666</v>
      </c>
      <c r="AA23" s="98">
        <f>K47</f>
        <v>13706.608414454719</v>
      </c>
      <c r="AB23" s="98">
        <f>L47</f>
        <v>4.1271353698610005</v>
      </c>
      <c r="AC23" s="98">
        <f>O47</f>
        <v>0.11605802465281274</v>
      </c>
      <c r="AD23" s="97"/>
      <c r="AE23"/>
      <c r="AF23"/>
      <c r="AN23" s="184"/>
      <c r="AO23" s="86"/>
      <c r="AP23" s="86"/>
      <c r="AQ23" s="86"/>
      <c r="AR23" s="86"/>
      <c r="AS23" s="86"/>
    </row>
    <row r="24" spans="1:45" x14ac:dyDescent="0.35">
      <c r="A24" s="12">
        <v>45448</v>
      </c>
      <c r="B24" s="456" t="s">
        <v>1631</v>
      </c>
      <c r="C24" s="403">
        <v>915.23180000000002</v>
      </c>
      <c r="D24" s="403">
        <v>80.165959999999998</v>
      </c>
      <c r="E24" s="140"/>
      <c r="F24" s="140"/>
      <c r="G24" s="404">
        <f t="shared" si="3"/>
        <v>-9036.8511333333336</v>
      </c>
      <c r="H24" s="15">
        <f t="shared" si="4"/>
        <v>-9873.838663968334</v>
      </c>
      <c r="I24" s="15" t="e">
        <f t="shared" si="0"/>
        <v>#NUM!</v>
      </c>
      <c r="J24" s="173"/>
      <c r="K24" s="405"/>
      <c r="L24" s="140"/>
      <c r="M24" s="173"/>
      <c r="N24" s="140"/>
      <c r="O24" s="140"/>
      <c r="P24" s="136" t="s">
        <v>1236</v>
      </c>
      <c r="R24" s="86" t="s">
        <v>1419</v>
      </c>
      <c r="S24" s="136"/>
      <c r="X24" s="48" t="s">
        <v>766</v>
      </c>
      <c r="Y24" s="98">
        <f>E112</f>
        <v>4.9947333333333335</v>
      </c>
      <c r="Z24" s="98">
        <f>F112</f>
        <v>0.20286078904838475</v>
      </c>
      <c r="AA24" s="98">
        <f>K112</f>
        <v>13143.734363921851</v>
      </c>
      <c r="AB24" s="98">
        <f>L112</f>
        <v>4.1179635649997346</v>
      </c>
      <c r="AC24" s="98">
        <f>O112</f>
        <v>3.1178654334305517E-2</v>
      </c>
      <c r="AD24" s="97"/>
      <c r="AE24" s="86"/>
      <c r="AF24" s="86"/>
      <c r="AG24" s="86"/>
    </row>
    <row r="25" spans="1:45" x14ac:dyDescent="0.35">
      <c r="A25" s="12">
        <v>45448</v>
      </c>
      <c r="B25" s="456" t="s">
        <v>1632</v>
      </c>
      <c r="C25" s="403">
        <v>6.8011999999999997</v>
      </c>
      <c r="D25" s="403">
        <v>67.412239999999997</v>
      </c>
      <c r="E25" s="140"/>
      <c r="F25" s="140"/>
      <c r="G25" s="404">
        <f t="shared" si="3"/>
        <v>47.454866666666668</v>
      </c>
      <c r="H25" s="15">
        <f t="shared" si="4"/>
        <v>6977.4255523535076</v>
      </c>
      <c r="I25" s="15">
        <f t="shared" si="0"/>
        <v>3.8436952113556453</v>
      </c>
      <c r="J25" s="173"/>
      <c r="K25" s="405"/>
      <c r="L25" s="140"/>
      <c r="M25" s="173"/>
      <c r="N25" s="140"/>
      <c r="O25" s="140"/>
      <c r="P25" s="136" t="s">
        <v>1236</v>
      </c>
      <c r="R25" s="86"/>
      <c r="S25" s="86" t="s">
        <v>269</v>
      </c>
      <c r="V25" s="148"/>
      <c r="W25" s="148"/>
      <c r="X25" s="424" t="s">
        <v>767</v>
      </c>
      <c r="Y25" s="110">
        <f>E35</f>
        <v>5.2867733333333335</v>
      </c>
      <c r="Z25" s="110">
        <f>F35</f>
        <v>0.35106622129355247</v>
      </c>
      <c r="AA25" s="110">
        <f>K35</f>
        <v>11907.104893413938</v>
      </c>
      <c r="AB25" s="110">
        <f>L35</f>
        <v>4.0735815637156714</v>
      </c>
      <c r="AC25" s="110">
        <f>O35</f>
        <v>5.3386056880793793E-2</v>
      </c>
      <c r="AD25" s="109"/>
      <c r="AE25" s="38"/>
      <c r="AF25" s="38"/>
      <c r="AG25" s="38"/>
    </row>
    <row r="26" spans="1:45" x14ac:dyDescent="0.35">
      <c r="A26" s="5">
        <v>45448</v>
      </c>
      <c r="B26" s="451" t="s">
        <v>1633</v>
      </c>
      <c r="C26" s="142">
        <v>5.2900400000000003</v>
      </c>
      <c r="D26" s="142">
        <v>2.3402400000000001</v>
      </c>
      <c r="E26" s="98">
        <f t="shared" ref="E26" si="18">AVERAGE(C26:C28)</f>
        <v>6.926639999999999</v>
      </c>
      <c r="F26" s="98">
        <f>STDEVA(C26:C28)</f>
        <v>1.9952482315742102</v>
      </c>
      <c r="G26" s="400">
        <f t="shared" si="3"/>
        <v>62.566466666666663</v>
      </c>
      <c r="H26" s="136">
        <f t="shared" si="4"/>
        <v>11827.219958009138</v>
      </c>
      <c r="I26" s="136">
        <f t="shared" si="0"/>
        <v>4.0728826737249424</v>
      </c>
      <c r="J26" s="97">
        <f>AVERAGE(G26,G27:G28)</f>
        <v>46.200466666666664</v>
      </c>
      <c r="K26" s="100">
        <f t="shared" ref="K26:L26" si="19">AVERAGE(H26,H27:H28)</f>
        <v>7552.7529495472809</v>
      </c>
      <c r="L26" s="98">
        <f t="shared" si="19"/>
        <v>3.8018728336395369</v>
      </c>
      <c r="M26" s="97">
        <f t="shared" ref="M26:O26" si="20">STDEVA(G26,G27:G28)</f>
        <v>19.952482315742067</v>
      </c>
      <c r="N26" s="98">
        <f t="shared" si="20"/>
        <v>4638.5801315592635</v>
      </c>
      <c r="O26" s="98">
        <f t="shared" si="20"/>
        <v>0.34146048024924086</v>
      </c>
      <c r="P26" s="136" t="s">
        <v>1236</v>
      </c>
      <c r="R26" s="136"/>
      <c r="S26" s="368">
        <v>1.0011386000000002</v>
      </c>
      <c r="X26" s="48"/>
      <c r="AA26" s="100"/>
      <c r="AB26" s="98"/>
      <c r="AE26"/>
      <c r="AF26"/>
    </row>
    <row r="27" spans="1:45" x14ac:dyDescent="0.35">
      <c r="A27" s="5">
        <v>45448</v>
      </c>
      <c r="B27" s="451" t="s">
        <v>1634</v>
      </c>
      <c r="C27" s="142">
        <v>9.1492799999999992</v>
      </c>
      <c r="D27" s="142">
        <v>1.8639600000000001</v>
      </c>
      <c r="G27" s="400">
        <f t="shared" si="3"/>
        <v>23.974066666666669</v>
      </c>
      <c r="H27" s="136">
        <f t="shared" si="4"/>
        <v>2620.3227649243076</v>
      </c>
      <c r="I27" s="136">
        <f t="shared" si="0"/>
        <v>3.4183547899426525</v>
      </c>
      <c r="J27" s="97"/>
      <c r="L27" s="98"/>
      <c r="M27" s="97"/>
      <c r="N27" s="98"/>
      <c r="O27" s="98"/>
      <c r="P27" s="136" t="s">
        <v>1236</v>
      </c>
      <c r="R27" s="136"/>
      <c r="S27" s="368">
        <v>11.546686666666666</v>
      </c>
      <c r="V27" s="148"/>
      <c r="W27" s="148"/>
      <c r="X27" s="424"/>
      <c r="Y27" s="148"/>
      <c r="Z27" s="148"/>
      <c r="AA27" s="110"/>
      <c r="AB27" s="110"/>
      <c r="AC27" s="148"/>
      <c r="AD27" s="148"/>
      <c r="AE27" s="102"/>
      <c r="AF27" s="102"/>
      <c r="AG27" s="102"/>
    </row>
    <row r="28" spans="1:45" x14ac:dyDescent="0.35">
      <c r="A28" s="5">
        <v>45448</v>
      </c>
      <c r="B28" s="451" t="s">
        <v>1635</v>
      </c>
      <c r="C28" s="142">
        <v>6.3406000000000002</v>
      </c>
      <c r="D28" s="142">
        <v>2.2932000000000001</v>
      </c>
      <c r="E28" s="98"/>
      <c r="F28" s="98"/>
      <c r="G28" s="400">
        <f t="shared" si="3"/>
        <v>52.060866666666662</v>
      </c>
      <c r="H28" s="136">
        <f t="shared" si="4"/>
        <v>8210.7161257083972</v>
      </c>
      <c r="I28" s="136">
        <f t="shared" si="0"/>
        <v>3.9143810372510162</v>
      </c>
      <c r="J28" s="97"/>
      <c r="L28" s="98"/>
      <c r="M28" s="97"/>
      <c r="N28" s="98"/>
      <c r="O28" s="98"/>
      <c r="P28" s="136" t="s">
        <v>1236</v>
      </c>
      <c r="R28" s="136"/>
      <c r="S28" s="368">
        <v>32.370183999999995</v>
      </c>
      <c r="U28" s="139"/>
      <c r="V28" s="136" t="s">
        <v>49</v>
      </c>
      <c r="W28" s="136" t="s">
        <v>61</v>
      </c>
      <c r="X28" s="48" t="s">
        <v>48</v>
      </c>
      <c r="Y28" s="98">
        <f>E149</f>
        <v>0.23814000000000002</v>
      </c>
      <c r="Z28" s="98">
        <f>F149</f>
        <v>1.5245222202381961E-2</v>
      </c>
      <c r="AA28" s="98">
        <f>K149</f>
        <v>733168.95194135234</v>
      </c>
      <c r="AB28" s="98">
        <f>L149</f>
        <v>5.8647463960567521</v>
      </c>
      <c r="AC28" s="98">
        <f>O149</f>
        <v>2.8201634699090625E-2</v>
      </c>
      <c r="AD28" s="98">
        <f>AVERAGE(Y28:Y32)</f>
        <v>7.7369693333333345</v>
      </c>
      <c r="AE28" s="98">
        <f t="shared" ref="AE28" si="21">AVERAGE(AB28:AB32)</f>
        <v>4.3348449566359308</v>
      </c>
      <c r="AF28" s="98">
        <f>STDEVA(Y28:Y32)</f>
        <v>6.1003971433006816</v>
      </c>
      <c r="AG28" s="98">
        <f>STDEVA(AB28:AB32)</f>
        <v>1.0119171562773566</v>
      </c>
      <c r="AI28" s="139"/>
    </row>
    <row r="29" spans="1:45" x14ac:dyDescent="0.35">
      <c r="A29" s="5">
        <v>45448</v>
      </c>
      <c r="B29" s="451" t="s">
        <v>1636</v>
      </c>
      <c r="C29" s="142">
        <v>5.5566000000000004</v>
      </c>
      <c r="D29" s="142">
        <v>1.5386</v>
      </c>
      <c r="E29" s="98">
        <f t="shared" ref="E29" si="22">AVERAGE(C29:C31)</f>
        <v>4.3302933333333335</v>
      </c>
      <c r="F29" s="98">
        <f>STDEVA(C29:C31)</f>
        <v>1.0780433567038619</v>
      </c>
      <c r="G29" s="400">
        <f t="shared" si="3"/>
        <v>59.900866666666666</v>
      </c>
      <c r="H29" s="136">
        <f t="shared" si="4"/>
        <v>10780.129335684891</v>
      </c>
      <c r="I29" s="136">
        <f t="shared" si="0"/>
        <v>4.0326239713736616</v>
      </c>
      <c r="J29" s="97">
        <f>AVERAGE(G29,G30:G31)</f>
        <v>72.163933333333333</v>
      </c>
      <c r="K29" s="100">
        <f>AVERAGE(H29,H30:H31)</f>
        <v>17687.163978089051</v>
      </c>
      <c r="L29" s="98">
        <f t="shared" ref="L29" si="23">AVERAGE(I29,I30:I31)</f>
        <v>4.2268386342865591</v>
      </c>
      <c r="M29" s="97">
        <f t="shared" ref="M29:O29" si="24">STDEVA(G29,G30:G31)</f>
        <v>10.780433567038603</v>
      </c>
      <c r="N29" s="98">
        <f t="shared" si="24"/>
        <v>6179.6529770028937</v>
      </c>
      <c r="O29" s="98">
        <f t="shared" si="24"/>
        <v>0.17119954914352012</v>
      </c>
      <c r="P29" s="136" t="s">
        <v>1236</v>
      </c>
      <c r="R29" s="136"/>
      <c r="S29" s="368">
        <v>53.800196800000002</v>
      </c>
      <c r="U29" s="139"/>
      <c r="X29" s="48" t="s">
        <v>765</v>
      </c>
      <c r="Y29" s="98">
        <f>E76</f>
        <v>12.354533333333334</v>
      </c>
      <c r="Z29" s="98">
        <f>F76</f>
        <v>1.2510917103607286</v>
      </c>
      <c r="AA29" s="98">
        <f>K76</f>
        <v>4399.4236567837479</v>
      </c>
      <c r="AB29" s="98">
        <f>L76</f>
        <v>3.6269627606247727</v>
      </c>
      <c r="AC29" s="98">
        <f>O76</f>
        <v>0.14327650754531537</v>
      </c>
      <c r="AG29" s="136"/>
    </row>
    <row r="30" spans="1:45" x14ac:dyDescent="0.35">
      <c r="A30" s="5">
        <v>45448</v>
      </c>
      <c r="B30" s="451" t="s">
        <v>1637</v>
      </c>
      <c r="C30" s="142">
        <v>3.5319199999999999</v>
      </c>
      <c r="D30" s="142">
        <v>2.00116</v>
      </c>
      <c r="E30" s="98"/>
      <c r="F30" s="98"/>
      <c r="G30" s="400">
        <f t="shared" si="3"/>
        <v>80.147666666666666</v>
      </c>
      <c r="H30" s="136">
        <f t="shared" si="4"/>
        <v>22692.378838327782</v>
      </c>
      <c r="I30" s="136">
        <f t="shared" si="0"/>
        <v>4.3558800252902463</v>
      </c>
      <c r="J30" s="97"/>
      <c r="L30" s="98"/>
      <c r="M30" s="97"/>
      <c r="N30" s="98"/>
      <c r="O30" s="98"/>
      <c r="P30" s="136" t="s">
        <v>1236</v>
      </c>
      <c r="R30" s="136"/>
      <c r="S30" s="368">
        <v>116.60717279999999</v>
      </c>
      <c r="U30" s="139"/>
      <c r="X30" s="48" t="s">
        <v>764</v>
      </c>
      <c r="Y30" s="98">
        <f>E53</f>
        <v>13.727186666666668</v>
      </c>
      <c r="Z30" s="98">
        <f>F53</f>
        <v>0.45263836750029612</v>
      </c>
      <c r="AA30" s="98">
        <f>K53</f>
        <v>2875.278028832759</v>
      </c>
      <c r="AB30" s="98">
        <f>L53</f>
        <v>3.4554356058491895</v>
      </c>
      <c r="AC30" s="98">
        <f>O53</f>
        <v>6.6037179167596563E-2</v>
      </c>
      <c r="AG30" s="136"/>
    </row>
    <row r="31" spans="1:45" x14ac:dyDescent="0.35">
      <c r="A31" s="5">
        <v>45448</v>
      </c>
      <c r="B31" s="451" t="s">
        <v>1638</v>
      </c>
      <c r="C31" s="142">
        <v>3.9023599999999998</v>
      </c>
      <c r="D31" s="142">
        <v>1.6366000000000001</v>
      </c>
      <c r="E31" s="98"/>
      <c r="F31" s="98"/>
      <c r="G31" s="400">
        <f t="shared" si="3"/>
        <v>76.443266666666659</v>
      </c>
      <c r="H31" s="136">
        <f t="shared" si="4"/>
        <v>19588.983760254479</v>
      </c>
      <c r="I31" s="136">
        <f t="shared" si="0"/>
        <v>4.2920119061957722</v>
      </c>
      <c r="J31" s="97"/>
      <c r="L31" s="98"/>
      <c r="M31" s="97"/>
      <c r="N31" s="98"/>
      <c r="O31" s="98"/>
      <c r="P31" s="136" t="s">
        <v>1236</v>
      </c>
      <c r="R31" s="136"/>
      <c r="S31" s="368">
        <v>163.42284000000001</v>
      </c>
      <c r="U31" s="139"/>
      <c r="V31" s="98"/>
      <c r="W31" s="98"/>
      <c r="X31" s="48" t="s">
        <v>763</v>
      </c>
      <c r="Y31" s="98">
        <f>E88</f>
        <v>2.2716400000000001</v>
      </c>
      <c r="Z31" s="98">
        <f>F88</f>
        <v>0.87584590790846317</v>
      </c>
      <c r="AA31" s="98">
        <f>K88</f>
        <v>76384.152896046944</v>
      </c>
      <c r="AB31" s="98">
        <f>L88</f>
        <v>4.8530306069853317</v>
      </c>
      <c r="AC31" s="98">
        <f>O88</f>
        <v>0.198400514676563</v>
      </c>
      <c r="AG31" s="136"/>
    </row>
    <row r="32" spans="1:45" x14ac:dyDescent="0.35">
      <c r="A32" s="5">
        <v>45448</v>
      </c>
      <c r="B32" s="451" t="s">
        <v>2330</v>
      </c>
      <c r="C32" s="142">
        <v>5.2135999999999996</v>
      </c>
      <c r="D32" s="142">
        <v>1.9306000000000001</v>
      </c>
      <c r="E32" s="98">
        <f t="shared" ref="E32" si="25">AVERAGE(C32:C34)</f>
        <v>5.5533333333333337</v>
      </c>
      <c r="F32" s="98">
        <f>STDEVA(C32:C34)</f>
        <v>0.30659646268887969</v>
      </c>
      <c r="G32" s="400">
        <f t="shared" si="3"/>
        <v>63.330866666666672</v>
      </c>
      <c r="H32" s="136">
        <f t="shared" si="4"/>
        <v>12147.243107769425</v>
      </c>
      <c r="I32" s="136">
        <f t="shared" si="0"/>
        <v>4.0844777232890346</v>
      </c>
      <c r="J32" s="97">
        <f>AVERAGE(G32,G33:G34)</f>
        <v>59.933533333333322</v>
      </c>
      <c r="K32" s="100">
        <f>AVERAGE(H32,H33:H34)</f>
        <v>10835.621254496153</v>
      </c>
      <c r="L32" s="98">
        <f>AVERAGE(I32,I33:I34)</f>
        <v>4.033189805487603</v>
      </c>
      <c r="M32" s="97">
        <f>STDEVA(G32,G33:G34)</f>
        <v>3.0659646268888028</v>
      </c>
      <c r="N32" s="98">
        <f>STDEVA(H32,H33:H34)</f>
        <v>1175.8946192903477</v>
      </c>
      <c r="O32" s="98">
        <f>STDEVA(I32,I33:I34)</f>
        <v>4.6273425427279948E-2</v>
      </c>
      <c r="P32" s="136" t="s">
        <v>1236</v>
      </c>
      <c r="R32" s="136"/>
      <c r="S32" s="368"/>
      <c r="U32" s="139"/>
      <c r="V32" s="98"/>
      <c r="W32" s="98"/>
      <c r="X32" s="48" t="s">
        <v>766</v>
      </c>
      <c r="Y32" s="98">
        <f>E118</f>
        <v>10.093346666666667</v>
      </c>
      <c r="Z32" s="98">
        <f>F118</f>
        <v>0.97896522702971145</v>
      </c>
      <c r="AA32" s="98">
        <f>K118</f>
        <v>7614.9501017082466</v>
      </c>
      <c r="AB32" s="98">
        <f>L118</f>
        <v>3.8740494136636046</v>
      </c>
      <c r="AC32" s="98">
        <f>O118</f>
        <v>9.7856255160845632E-2</v>
      </c>
      <c r="AG32" s="136"/>
    </row>
    <row r="33" spans="1:41" x14ac:dyDescent="0.35">
      <c r="A33" s="5">
        <v>45448</v>
      </c>
      <c r="B33" s="451" t="s">
        <v>2331</v>
      </c>
      <c r="C33" s="142">
        <v>5.6369600000000002</v>
      </c>
      <c r="D33" s="142">
        <v>2.3186800000000001</v>
      </c>
      <c r="E33" s="98"/>
      <c r="F33" s="98"/>
      <c r="G33" s="400">
        <f t="shared" si="3"/>
        <v>59.097266666666656</v>
      </c>
      <c r="H33" s="136">
        <f t="shared" si="4"/>
        <v>10483.889661566989</v>
      </c>
      <c r="I33" s="136">
        <f t="shared" si="0"/>
        <v>4.0205224415358405</v>
      </c>
      <c r="J33" s="97"/>
      <c r="L33" s="98"/>
      <c r="M33" s="97"/>
      <c r="N33" s="98"/>
      <c r="O33" s="98"/>
      <c r="P33" s="136" t="s">
        <v>1236</v>
      </c>
      <c r="R33" s="86" t="s">
        <v>61</v>
      </c>
      <c r="S33" s="419" t="s">
        <v>269</v>
      </c>
      <c r="U33" s="139"/>
      <c r="V33" s="148"/>
      <c r="W33" s="148"/>
      <c r="X33" s="424" t="s">
        <v>767</v>
      </c>
      <c r="Y33" s="110"/>
      <c r="Z33" s="110"/>
      <c r="AA33" s="110"/>
      <c r="AB33" s="110"/>
      <c r="AC33" s="110"/>
      <c r="AD33" s="148"/>
      <c r="AE33" s="148"/>
      <c r="AF33" s="148"/>
      <c r="AG33" s="148"/>
    </row>
    <row r="34" spans="1:41" x14ac:dyDescent="0.35">
      <c r="A34" s="5">
        <v>45448</v>
      </c>
      <c r="B34" s="451" t="s">
        <v>2332</v>
      </c>
      <c r="C34" s="142">
        <v>5.8094400000000004</v>
      </c>
      <c r="D34" s="142">
        <v>2.8204400000000001</v>
      </c>
      <c r="E34" s="98"/>
      <c r="F34" s="98"/>
      <c r="G34" s="400">
        <f t="shared" si="3"/>
        <v>57.372466666666654</v>
      </c>
      <c r="H34" s="136">
        <f t="shared" si="4"/>
        <v>9875.7309941520434</v>
      </c>
      <c r="I34" s="136">
        <f t="shared" si="0"/>
        <v>3.994569251637933</v>
      </c>
      <c r="J34" s="97"/>
      <c r="L34" s="98"/>
      <c r="M34" s="97"/>
      <c r="N34" s="98"/>
      <c r="O34" s="98"/>
      <c r="P34" s="136" t="s">
        <v>1236</v>
      </c>
      <c r="R34" s="136"/>
      <c r="S34" s="136">
        <v>1.35619</v>
      </c>
      <c r="U34" s="139"/>
      <c r="V34" s="136" t="s">
        <v>56</v>
      </c>
      <c r="W34" s="136" t="s">
        <v>61</v>
      </c>
      <c r="X34" s="48" t="s">
        <v>48</v>
      </c>
      <c r="Y34" s="98">
        <f>E143</f>
        <v>3.3012933333333336</v>
      </c>
      <c r="Z34" s="98">
        <f>F143</f>
        <v>0.5940848051695411</v>
      </c>
      <c r="AA34" s="98">
        <f>K143</f>
        <v>44814.239413463947</v>
      </c>
      <c r="AB34" s="98">
        <f>L143</f>
        <v>4.643321525235284</v>
      </c>
      <c r="AC34" s="98">
        <f>O143</f>
        <v>0.10079090851824969</v>
      </c>
      <c r="AD34" s="98">
        <f>AVERAGE(Y34:Y38)</f>
        <v>3.1349546666666663</v>
      </c>
      <c r="AE34" s="98">
        <f t="shared" ref="AE34" si="26">AVERAGE(AB34:AB38)</f>
        <v>4.8466645238604453</v>
      </c>
      <c r="AF34" s="98">
        <f>STDEVA(Y34:Y38)</f>
        <v>2.5822213632555466</v>
      </c>
      <c r="AG34" s="98">
        <f>STDEVA(AB34:AB38)</f>
        <v>0.53596223609110838</v>
      </c>
      <c r="AI34" s="139"/>
    </row>
    <row r="35" spans="1:41" x14ac:dyDescent="0.35">
      <c r="A35" s="5">
        <v>45448</v>
      </c>
      <c r="B35" s="451" t="s">
        <v>1639</v>
      </c>
      <c r="C35" s="142">
        <v>4.8921599999999996</v>
      </c>
      <c r="D35" s="142">
        <v>2.18344</v>
      </c>
      <c r="E35" s="98">
        <f t="shared" ref="E35" si="27">AVERAGE(C35:C37)</f>
        <v>5.2867733333333335</v>
      </c>
      <c r="F35" s="98">
        <f>STDEVA(C35:C37)</f>
        <v>0.35106622129355247</v>
      </c>
      <c r="G35" s="400">
        <f t="shared" si="3"/>
        <v>66.545266666666663</v>
      </c>
      <c r="H35" s="136">
        <f t="shared" si="4"/>
        <v>13602.430555555555</v>
      </c>
      <c r="I35" s="136">
        <f t="shared" si="0"/>
        <v>4.1336165173813972</v>
      </c>
      <c r="J35" s="97">
        <f>AVERAGE(G35,G36:G37)</f>
        <v>62.599133333333327</v>
      </c>
      <c r="K35" s="100">
        <f t="shared" ref="K35:L35" si="28">AVERAGE(H35,H36:H37)</f>
        <v>11907.104893413938</v>
      </c>
      <c r="L35" s="98">
        <f t="shared" si="28"/>
        <v>4.0735815637156714</v>
      </c>
      <c r="M35" s="97">
        <f>STDEVA(G35,G36:G37)</f>
        <v>3.5106622129355203</v>
      </c>
      <c r="N35" s="98">
        <f t="shared" ref="N35:O35" si="29">STDEVA(H35,H36:H37)</f>
        <v>1500.2750154469113</v>
      </c>
      <c r="O35" s="98">
        <f t="shared" si="29"/>
        <v>5.3386056880793793E-2</v>
      </c>
      <c r="P35" s="136" t="s">
        <v>1236</v>
      </c>
      <c r="R35" s="136"/>
      <c r="S35" s="142">
        <v>17.661560000000001</v>
      </c>
      <c r="U35" s="139"/>
      <c r="X35" s="48" t="s">
        <v>765</v>
      </c>
      <c r="Y35" s="98">
        <f>E79</f>
        <v>2.0312133333333335</v>
      </c>
      <c r="Z35" s="98">
        <f>F79</f>
        <v>1.1882940823438164</v>
      </c>
      <c r="AA35" s="98">
        <f>K79</f>
        <v>121821.65245720377</v>
      </c>
      <c r="AB35" s="98">
        <f>L79</f>
        <v>4.9631705546631268</v>
      </c>
      <c r="AC35" s="98">
        <f>O79</f>
        <v>0.38471156543803831</v>
      </c>
      <c r="AG35" s="136"/>
    </row>
    <row r="36" spans="1:41" x14ac:dyDescent="0.35">
      <c r="A36" s="5">
        <v>45448</v>
      </c>
      <c r="B36" s="451" t="s">
        <v>1640</v>
      </c>
      <c r="C36" s="142">
        <v>5.4037199999999999</v>
      </c>
      <c r="D36" s="142">
        <v>3.4476399999999998</v>
      </c>
      <c r="E36" s="98"/>
      <c r="F36" s="98"/>
      <c r="G36" s="400">
        <f t="shared" si="3"/>
        <v>61.42966666666667</v>
      </c>
      <c r="H36" s="136">
        <f t="shared" si="4"/>
        <v>11368.032885987186</v>
      </c>
      <c r="I36" s="136">
        <f t="shared" si="0"/>
        <v>4.0556853212690003</v>
      </c>
      <c r="J36" s="97"/>
      <c r="L36" s="98"/>
      <c r="M36" s="97"/>
      <c r="N36" s="98"/>
      <c r="O36" s="98"/>
      <c r="P36" s="136" t="s">
        <v>1236</v>
      </c>
      <c r="R36" s="136"/>
      <c r="S36" s="142">
        <v>59.929352000000009</v>
      </c>
      <c r="U36" s="139"/>
      <c r="X36" s="48" t="s">
        <v>764</v>
      </c>
      <c r="Y36" s="98">
        <f>E56</f>
        <v>7.466946666666666</v>
      </c>
      <c r="Z36" s="98">
        <f>F56</f>
        <v>1.4204393744659936</v>
      </c>
      <c r="AA36" s="98">
        <f>K56</f>
        <v>14249.89805139722</v>
      </c>
      <c r="AB36" s="98">
        <f>L56</f>
        <v>4.1377656879192299</v>
      </c>
      <c r="AC36" s="98">
        <f>O56</f>
        <v>0.14471889198006846</v>
      </c>
      <c r="AG36" s="136"/>
    </row>
    <row r="37" spans="1:41" x14ac:dyDescent="0.35">
      <c r="A37" s="5">
        <v>45448</v>
      </c>
      <c r="B37" s="451" t="s">
        <v>1641</v>
      </c>
      <c r="C37" s="142">
        <v>5.5644400000000003</v>
      </c>
      <c r="D37" s="142">
        <v>3.6338400000000002</v>
      </c>
      <c r="E37" s="98"/>
      <c r="F37" s="98"/>
      <c r="G37" s="400">
        <f t="shared" si="3"/>
        <v>59.822466666666664</v>
      </c>
      <c r="H37" s="136">
        <f t="shared" si="4"/>
        <v>10750.851238699071</v>
      </c>
      <c r="I37" s="136">
        <f t="shared" si="0"/>
        <v>4.0314428524966175</v>
      </c>
      <c r="J37" s="147"/>
      <c r="M37" s="147"/>
      <c r="P37" s="136" t="s">
        <v>1236</v>
      </c>
      <c r="R37" s="136"/>
      <c r="S37" s="142">
        <v>79.010816000000005</v>
      </c>
      <c r="U37" s="139"/>
      <c r="X37" s="48" t="s">
        <v>763</v>
      </c>
      <c r="Y37" s="98">
        <f>E91</f>
        <v>0.76766666666666661</v>
      </c>
      <c r="Z37" s="98">
        <f>F91</f>
        <v>0.89897645827537298</v>
      </c>
      <c r="AA37" s="98">
        <f>K91</f>
        <v>814323.77475362085</v>
      </c>
      <c r="AB37" s="98">
        <f>L91</f>
        <v>5.6153185834297927</v>
      </c>
      <c r="AC37" s="98">
        <f>O91</f>
        <v>0.67071017651688458</v>
      </c>
      <c r="AG37" s="136"/>
    </row>
    <row r="38" spans="1:41" x14ac:dyDescent="0.35">
      <c r="A38" s="12">
        <v>45448</v>
      </c>
      <c r="B38" s="456" t="s">
        <v>1642</v>
      </c>
      <c r="C38" s="403">
        <v>7.7694400000000003</v>
      </c>
      <c r="D38" s="403">
        <v>0.91532000000000002</v>
      </c>
      <c r="E38" s="140">
        <f t="shared" ref="E38" si="30">AVERAGE(C38:C40)</f>
        <v>7.6603333333333339</v>
      </c>
      <c r="F38" s="140">
        <f>STDEVA(C38:C40)</f>
        <v>0.29299432440464351</v>
      </c>
      <c r="G38" s="404">
        <f t="shared" si="3"/>
        <v>37.772466666666659</v>
      </c>
      <c r="H38" s="15">
        <f t="shared" si="4"/>
        <v>4861.6717120753437</v>
      </c>
      <c r="I38" s="15">
        <f t="shared" si="0"/>
        <v>3.6867856294460788</v>
      </c>
      <c r="J38" s="173">
        <f>AVERAGE(G40,G38:G39)</f>
        <v>38.863533333333329</v>
      </c>
      <c r="K38" s="405">
        <f>AVERAGE(H40,H38:H39)</f>
        <v>5088.341094593331</v>
      </c>
      <c r="L38" s="140">
        <f>AVERAGE(I40,I38:I39)</f>
        <v>3.704704008736337</v>
      </c>
      <c r="M38" s="173">
        <f>STDEVA(G40,G38:G39)</f>
        <v>2.9299432440464366</v>
      </c>
      <c r="N38" s="140">
        <f>STDEVA(H40,H38:H39)</f>
        <v>588.05140221326701</v>
      </c>
      <c r="O38" s="140">
        <f>STDEVA(I40,I38:I39)</f>
        <v>4.8980364605562723E-2</v>
      </c>
      <c r="P38" s="136" t="s">
        <v>1236</v>
      </c>
      <c r="R38" s="136"/>
      <c r="S38" s="142">
        <v>129.48608666666667</v>
      </c>
      <c r="U38" s="139"/>
      <c r="X38" s="48" t="s">
        <v>766</v>
      </c>
      <c r="Y38" s="98">
        <f>E121</f>
        <v>2.1076533333333334</v>
      </c>
      <c r="Z38" s="98">
        <f>F121</f>
        <v>0.40332844250478256</v>
      </c>
      <c r="AA38" s="98">
        <f>K121</f>
        <v>76159.4815151699</v>
      </c>
      <c r="AB38" s="98">
        <f>L121</f>
        <v>4.8737462680547958</v>
      </c>
      <c r="AC38" s="98">
        <f>O121</f>
        <v>0.10001964751369299</v>
      </c>
      <c r="AG38" s="136"/>
    </row>
    <row r="39" spans="1:41" x14ac:dyDescent="0.35">
      <c r="A39" s="12">
        <v>45448</v>
      </c>
      <c r="B39" s="456" t="s">
        <v>1643</v>
      </c>
      <c r="C39" s="403">
        <v>7.3284399999999996</v>
      </c>
      <c r="D39" s="403">
        <v>0.33123999999999998</v>
      </c>
      <c r="E39" s="140"/>
      <c r="F39" s="140"/>
      <c r="G39" s="404">
        <f t="shared" si="3"/>
        <v>42.18246666666667</v>
      </c>
      <c r="H39" s="15">
        <f t="shared" si="4"/>
        <v>5755.9953641793718</v>
      </c>
      <c r="I39" s="15">
        <f t="shared" si="0"/>
        <v>3.7601204354883118</v>
      </c>
      <c r="J39" s="173"/>
      <c r="K39" s="405"/>
      <c r="L39" s="140"/>
      <c r="M39" s="173"/>
      <c r="N39" s="140"/>
      <c r="O39" s="140"/>
      <c r="P39" s="136" t="s">
        <v>1236</v>
      </c>
      <c r="R39" s="136"/>
      <c r="S39" s="142">
        <v>184.2106</v>
      </c>
      <c r="U39" s="139"/>
      <c r="V39" s="148"/>
      <c r="W39" s="148"/>
      <c r="X39" s="424" t="s">
        <v>767</v>
      </c>
      <c r="Y39" s="110"/>
      <c r="Z39" s="110"/>
      <c r="AA39" s="110"/>
      <c r="AB39" s="110"/>
      <c r="AC39" s="110"/>
      <c r="AD39" s="148"/>
      <c r="AE39" s="148"/>
      <c r="AF39" s="148"/>
      <c r="AG39" s="148"/>
    </row>
    <row r="40" spans="1:41" x14ac:dyDescent="0.35">
      <c r="A40" s="12">
        <v>45448</v>
      </c>
      <c r="B40" s="456" t="s">
        <v>1644</v>
      </c>
      <c r="C40" s="403">
        <v>7.8831199999999999</v>
      </c>
      <c r="D40" s="403">
        <v>0.93296000000000001</v>
      </c>
      <c r="E40" s="140"/>
      <c r="F40" s="140"/>
      <c r="G40" s="404">
        <f t="shared" si="3"/>
        <v>36.635666666666665</v>
      </c>
      <c r="H40" s="15">
        <f t="shared" si="4"/>
        <v>4647.3562075252776</v>
      </c>
      <c r="I40" s="15">
        <f t="shared" si="0"/>
        <v>3.66720596127462</v>
      </c>
      <c r="J40" s="173"/>
      <c r="K40" s="405"/>
      <c r="L40" s="140"/>
      <c r="M40" s="173"/>
      <c r="N40" s="140"/>
      <c r="O40" s="140"/>
      <c r="P40" s="136" t="s">
        <v>1236</v>
      </c>
      <c r="R40" s="136"/>
      <c r="S40" s="142">
        <v>266.59658666666672</v>
      </c>
      <c r="U40" s="139"/>
      <c r="V40" s="136" t="s">
        <v>681</v>
      </c>
      <c r="W40" s="136" t="s">
        <v>61</v>
      </c>
      <c r="X40" s="48" t="s">
        <v>48</v>
      </c>
      <c r="Y40" s="98">
        <f>E146</f>
        <v>4.0539333333333332</v>
      </c>
      <c r="Z40" s="98">
        <f>F146</f>
        <v>0.62012966945094361</v>
      </c>
      <c r="AA40" s="98">
        <f>K146</f>
        <v>34320.339792118961</v>
      </c>
      <c r="AB40" s="98">
        <f>L146</f>
        <v>4.5292268394083237</v>
      </c>
      <c r="AC40" s="98">
        <f>O146</f>
        <v>8.9303568636730571E-2</v>
      </c>
      <c r="AD40" s="98">
        <f>AVERAGE(Y40:Y44)</f>
        <v>6.3907760000000007</v>
      </c>
      <c r="AE40" s="98">
        <f>AVERAGE(AB40:AB44)</f>
        <v>4.2467188612808933</v>
      </c>
      <c r="AF40" s="98">
        <f>STDEVA(Y40:Y44)</f>
        <v>4.2731910180920103</v>
      </c>
      <c r="AG40" s="98">
        <f>STDEVA(AB40:AB44)</f>
        <v>0.54477988342645989</v>
      </c>
      <c r="AI40" s="139"/>
    </row>
    <row r="41" spans="1:41" x14ac:dyDescent="0.35">
      <c r="A41" s="12">
        <v>45448</v>
      </c>
      <c r="B41" s="456" t="s">
        <v>1645</v>
      </c>
      <c r="C41" s="403">
        <v>4.3649199999999997</v>
      </c>
      <c r="D41" s="403">
        <v>0.73695999999999995</v>
      </c>
      <c r="E41" s="140">
        <f t="shared" ref="E41" si="31">AVERAGE(C41:C43)</f>
        <v>4.4145733333333332</v>
      </c>
      <c r="F41" s="140">
        <f>STDEVA(C41:C43)</f>
        <v>0.98290107932249693</v>
      </c>
      <c r="G41" s="404">
        <f t="shared" si="3"/>
        <v>71.817666666666668</v>
      </c>
      <c r="H41" s="15">
        <f t="shared" si="4"/>
        <v>16453.375243227063</v>
      </c>
      <c r="I41" s="15">
        <f t="shared" si="0"/>
        <v>4.216255002538043</v>
      </c>
      <c r="J41" s="173">
        <f>AVERAGE(G43,G41:G42)</f>
        <v>71.321133333333322</v>
      </c>
      <c r="K41" s="405">
        <f t="shared" ref="K41:L41" si="32">AVERAGE(H43,H41:H42)</f>
        <v>17049.505779864401</v>
      </c>
      <c r="L41" s="140">
        <f t="shared" si="32"/>
        <v>4.2128098122250695</v>
      </c>
      <c r="M41" s="173">
        <f>STDEVA(G43,G41:G42)</f>
        <v>9.8290107932250361</v>
      </c>
      <c r="N41" s="140">
        <f t="shared" ref="N41:O41" si="33">STDEVA(H43,H41:H42)</f>
        <v>6071.0559818263027</v>
      </c>
      <c r="O41" s="140">
        <f t="shared" si="33"/>
        <v>0.15809436599238449</v>
      </c>
      <c r="P41" s="136" t="s">
        <v>1236</v>
      </c>
      <c r="R41" s="136"/>
      <c r="S41" s="142">
        <v>282.29292000000004</v>
      </c>
      <c r="X41" s="48" t="s">
        <v>765</v>
      </c>
      <c r="Y41" s="98">
        <f>E82</f>
        <v>3.6495200000000003</v>
      </c>
      <c r="Z41" s="98">
        <f>F82</f>
        <v>0.20372689169572092</v>
      </c>
      <c r="AA41" s="98">
        <f>K82</f>
        <v>38498.303322696986</v>
      </c>
      <c r="AB41" s="98">
        <f>L82</f>
        <v>4.5846967133054113</v>
      </c>
      <c r="AC41" s="98">
        <f>O82</f>
        <v>3.0948250444278784E-2</v>
      </c>
      <c r="AG41" s="136"/>
    </row>
    <row r="42" spans="1:41" x14ac:dyDescent="0.35">
      <c r="A42" s="12">
        <v>45448</v>
      </c>
      <c r="B42" s="456" t="s">
        <v>1646</v>
      </c>
      <c r="C42" s="403">
        <v>5.42136</v>
      </c>
      <c r="D42" s="403">
        <v>0.49587999999999999</v>
      </c>
      <c r="E42" s="140"/>
      <c r="F42" s="140"/>
      <c r="G42" s="404">
        <f t="shared" si="3"/>
        <v>61.253266666666661</v>
      </c>
      <c r="H42" s="15">
        <f t="shared" si="4"/>
        <v>11298.505664015425</v>
      </c>
      <c r="I42" s="15">
        <f t="shared" si="0"/>
        <v>4.0530210076615294</v>
      </c>
      <c r="J42" s="173"/>
      <c r="K42" s="405"/>
      <c r="L42" s="140"/>
      <c r="M42" s="173"/>
      <c r="N42" s="140"/>
      <c r="O42" s="140"/>
      <c r="P42" s="136" t="s">
        <v>1236</v>
      </c>
      <c r="X42" s="48" t="s">
        <v>764</v>
      </c>
      <c r="Y42" s="98">
        <f>E59</f>
        <v>7.506800000000001</v>
      </c>
      <c r="Z42" s="98">
        <f>F59</f>
        <v>1.5085469496174075</v>
      </c>
      <c r="AA42" s="98">
        <f>K59</f>
        <v>14156.167798874501</v>
      </c>
      <c r="AB42" s="98">
        <f>L59</f>
        <v>4.13368972248169</v>
      </c>
      <c r="AC42" s="98">
        <f>O59</f>
        <v>0.15252896776586705</v>
      </c>
      <c r="AG42" s="136"/>
    </row>
    <row r="43" spans="1:41" x14ac:dyDescent="0.35">
      <c r="A43" s="12">
        <v>45448</v>
      </c>
      <c r="B43" s="456" t="s">
        <v>1647</v>
      </c>
      <c r="C43" s="403">
        <v>3.4574400000000001</v>
      </c>
      <c r="D43" s="403">
        <v>0.75460000000000005</v>
      </c>
      <c r="E43" s="140"/>
      <c r="F43" s="140"/>
      <c r="G43" s="404">
        <f t="shared" si="3"/>
        <v>80.892466666666664</v>
      </c>
      <c r="H43" s="15">
        <f t="shared" si="4"/>
        <v>23396.636432350719</v>
      </c>
      <c r="I43" s="15">
        <f t="shared" si="0"/>
        <v>4.3691534264756369</v>
      </c>
      <c r="J43" s="173"/>
      <c r="K43" s="405"/>
      <c r="L43" s="140"/>
      <c r="M43" s="173"/>
      <c r="N43" s="140"/>
      <c r="O43" s="140"/>
      <c r="P43" s="136" t="s">
        <v>1236</v>
      </c>
      <c r="X43" s="48" t="s">
        <v>763</v>
      </c>
      <c r="Y43" s="98">
        <f>E94</f>
        <v>3.3235066666666668</v>
      </c>
      <c r="Z43" s="98">
        <f>F94</f>
        <v>0.95388255237913511</v>
      </c>
      <c r="AA43" s="98">
        <f>K94</f>
        <v>45868.00399203971</v>
      </c>
      <c r="AB43" s="98">
        <f>L94</f>
        <v>4.6455121498676339</v>
      </c>
      <c r="AC43" s="98">
        <f>O94</f>
        <v>0.14870028618431425</v>
      </c>
      <c r="AG43" s="136"/>
    </row>
    <row r="44" spans="1:41" x14ac:dyDescent="0.35">
      <c r="A44" s="12">
        <v>45448</v>
      </c>
      <c r="B44" s="456" t="s">
        <v>2333</v>
      </c>
      <c r="C44" s="403">
        <v>6.5601200000000004</v>
      </c>
      <c r="D44" s="403">
        <v>0.84279999999999999</v>
      </c>
      <c r="E44" s="140">
        <f t="shared" ref="E44" si="34">AVERAGE(C44:C46)</f>
        <v>7.3643733333333339</v>
      </c>
      <c r="F44" s="140">
        <f>STDEVA(C44:C46)</f>
        <v>1.1792463968710347</v>
      </c>
      <c r="G44" s="404">
        <f t="shared" si="3"/>
        <v>49.865666666666655</v>
      </c>
      <c r="H44" s="15">
        <f t="shared" si="4"/>
        <v>7601.3345284334209</v>
      </c>
      <c r="I44" s="15">
        <f t="shared" si="0"/>
        <v>3.8808898458932597</v>
      </c>
      <c r="J44" s="173">
        <f>AVERAGE(G46,G44:G45)</f>
        <v>41.823133333333324</v>
      </c>
      <c r="K44" s="405">
        <f t="shared" ref="K44:L44" si="35">AVERAGE(H46,H44:H45)</f>
        <v>5929.7033327692452</v>
      </c>
      <c r="L44" s="140">
        <f t="shared" si="35"/>
        <v>3.7445347050172901</v>
      </c>
      <c r="M44" s="173">
        <f t="shared" ref="M44:O44" si="36">STDEVA(G46,G44:G45)</f>
        <v>11.792463968710443</v>
      </c>
      <c r="N44" s="140">
        <f t="shared" si="36"/>
        <v>2348.593084947674</v>
      </c>
      <c r="O44" s="140">
        <f t="shared" si="36"/>
        <v>0.20306987816102651</v>
      </c>
      <c r="P44" s="136" t="s">
        <v>1236</v>
      </c>
      <c r="X44" s="48" t="s">
        <v>766</v>
      </c>
      <c r="Y44" s="98">
        <f>E124</f>
        <v>13.420120000000001</v>
      </c>
      <c r="Z44" s="98">
        <f>F124</f>
        <v>4.4322018730197676</v>
      </c>
      <c r="AA44" s="98">
        <f>K124</f>
        <v>3919.6531642197501</v>
      </c>
      <c r="AB44" s="98">
        <f>L124</f>
        <v>3.3404688813414056</v>
      </c>
      <c r="AC44" s="98">
        <f>O124</f>
        <v>0.72842111589786607</v>
      </c>
      <c r="AG44" s="136"/>
    </row>
    <row r="45" spans="1:41" x14ac:dyDescent="0.35">
      <c r="A45" s="12">
        <v>45448</v>
      </c>
      <c r="B45" s="456" t="s">
        <v>2334</v>
      </c>
      <c r="C45" s="403">
        <v>8.7180800000000005</v>
      </c>
      <c r="D45" s="403">
        <v>0.61151999999999995</v>
      </c>
      <c r="E45" s="140"/>
      <c r="F45" s="140"/>
      <c r="G45" s="404">
        <f t="shared" si="3"/>
        <v>28.28606666666666</v>
      </c>
      <c r="H45" s="15">
        <f t="shared" si="4"/>
        <v>3244.5293764988</v>
      </c>
      <c r="I45" s="15">
        <f t="shared" si="0"/>
        <v>3.5111517106857328</v>
      </c>
      <c r="J45" s="173"/>
      <c r="K45" s="405"/>
      <c r="L45" s="140"/>
      <c r="M45" s="173"/>
      <c r="N45" s="140"/>
      <c r="O45" s="140"/>
      <c r="P45" s="136" t="s">
        <v>1236</v>
      </c>
      <c r="V45" s="148"/>
      <c r="W45" s="148"/>
      <c r="X45" s="424" t="s">
        <v>767</v>
      </c>
      <c r="Y45" s="110"/>
      <c r="Z45" s="110"/>
      <c r="AA45" s="110"/>
      <c r="AB45" s="110"/>
      <c r="AC45" s="110"/>
      <c r="AD45" s="148"/>
      <c r="AE45" s="148"/>
      <c r="AF45" s="148"/>
      <c r="AG45" s="148"/>
    </row>
    <row r="46" spans="1:41" x14ac:dyDescent="0.35">
      <c r="A46" s="12">
        <v>45448</v>
      </c>
      <c r="B46" s="456" t="s">
        <v>2335</v>
      </c>
      <c r="C46" s="403">
        <v>6.8149199999999999</v>
      </c>
      <c r="D46" s="403">
        <v>0.72519999999999996</v>
      </c>
      <c r="E46" s="140"/>
      <c r="F46" s="140"/>
      <c r="G46" s="404">
        <f t="shared" si="3"/>
        <v>47.317666666666661</v>
      </c>
      <c r="H46" s="15">
        <f t="shared" si="4"/>
        <v>6943.2460933755146</v>
      </c>
      <c r="I46" s="15">
        <f t="shared" si="0"/>
        <v>3.8415625584728783</v>
      </c>
      <c r="J46" s="173"/>
      <c r="K46" s="405"/>
      <c r="L46" s="140"/>
      <c r="M46" s="173"/>
      <c r="N46" s="140"/>
      <c r="O46" s="140"/>
      <c r="P46" s="136" t="s">
        <v>1236</v>
      </c>
      <c r="V46" s="136" t="s">
        <v>58</v>
      </c>
      <c r="W46" s="136" t="s">
        <v>61</v>
      </c>
      <c r="X46" s="48" t="s">
        <v>48</v>
      </c>
      <c r="Y46" s="98">
        <f>E155</f>
        <v>7.9190533333333333</v>
      </c>
      <c r="Z46" s="98">
        <f>F155</f>
        <v>0.92633658706397481</v>
      </c>
      <c r="AA46" s="98">
        <f>K155</f>
        <v>12500.698248434846</v>
      </c>
      <c r="AB46" s="98">
        <f>L155</f>
        <v>4.090596435851201</v>
      </c>
      <c r="AC46" s="98">
        <f>O155</f>
        <v>9.2109998308319119E-2</v>
      </c>
      <c r="AD46" s="98">
        <f>AVERAGE(Y46,Y50:Y50)</f>
        <v>8.354826666666666</v>
      </c>
      <c r="AE46" s="98">
        <f>AVERAGE(AB46,AB48:AB50)</f>
        <v>4.0981038036092272</v>
      </c>
      <c r="AF46" s="98">
        <f>STDEVA(Y46,Y50:Y50)</f>
        <v>0.61627655812053117</v>
      </c>
      <c r="AG46" s="98">
        <f>STDEVA(AB46,AB50:AB50)</f>
        <v>6.1081230332786215E-2</v>
      </c>
      <c r="AI46" s="139"/>
    </row>
    <row r="47" spans="1:41" x14ac:dyDescent="0.35">
      <c r="A47" s="12">
        <v>45448</v>
      </c>
      <c r="B47" s="456" t="s">
        <v>1651</v>
      </c>
      <c r="C47" s="403">
        <v>4.6040400000000004</v>
      </c>
      <c r="D47" s="403">
        <v>0.98</v>
      </c>
      <c r="E47" s="140">
        <f t="shared" ref="E47" si="37">AVERAGE(C47:C49)</f>
        <v>4.9424666666666672</v>
      </c>
      <c r="F47" s="140">
        <f>STDEVA(C47:C49)</f>
        <v>0.75862212921409666</v>
      </c>
      <c r="G47" s="404">
        <f t="shared" si="3"/>
        <v>69.426466666666656</v>
      </c>
      <c r="H47" s="15">
        <f t="shared" si="4"/>
        <v>15079.466439619693</v>
      </c>
      <c r="I47" s="15">
        <f t="shared" si="0"/>
        <v>4.1783859750597214</v>
      </c>
      <c r="J47" s="173">
        <f>AVERAGE(G47,G48:G49)</f>
        <v>66.042199999999994</v>
      </c>
      <c r="K47" s="405">
        <f t="shared" ref="K47:L47" si="38">AVERAGE(H47,H48:H49)</f>
        <v>13706.608414454719</v>
      </c>
      <c r="L47" s="140">
        <f t="shared" si="38"/>
        <v>4.1271353698610005</v>
      </c>
      <c r="M47" s="173">
        <f>STDEVA(G48:G49,G47)</f>
        <v>7.5862212921409879</v>
      </c>
      <c r="N47" s="140">
        <f t="shared" ref="N47:O47" si="39">STDEVA(H48:H49,H47)</f>
        <v>3367.983432569928</v>
      </c>
      <c r="O47" s="140">
        <f t="shared" si="39"/>
        <v>0.11605802465281274</v>
      </c>
      <c r="P47" s="136" t="s">
        <v>1236</v>
      </c>
      <c r="X47" s="48" t="s">
        <v>765</v>
      </c>
      <c r="Y47" s="98"/>
      <c r="Z47" s="98"/>
      <c r="AA47" s="98"/>
      <c r="AB47" s="98"/>
      <c r="AC47" s="98"/>
      <c r="AG47" s="136"/>
      <c r="AJ47" s="184"/>
      <c r="AK47" s="86"/>
      <c r="AL47" s="86"/>
      <c r="AM47" s="86"/>
      <c r="AN47" s="86"/>
      <c r="AO47" s="86"/>
    </row>
    <row r="48" spans="1:41" x14ac:dyDescent="0.35">
      <c r="A48" s="12">
        <v>45448</v>
      </c>
      <c r="B48" s="456" t="s">
        <v>1652</v>
      </c>
      <c r="C48" s="403">
        <v>5.8113999999999999</v>
      </c>
      <c r="D48" s="403">
        <v>0.70952000000000004</v>
      </c>
      <c r="E48" s="140"/>
      <c r="F48" s="140"/>
      <c r="G48" s="404">
        <f t="shared" si="3"/>
        <v>57.352866666666671</v>
      </c>
      <c r="H48" s="15">
        <f t="shared" si="4"/>
        <v>9869.0275435638014</v>
      </c>
      <c r="I48" s="15">
        <f t="shared" si="0"/>
        <v>3.9942743610515046</v>
      </c>
      <c r="J48" s="173"/>
      <c r="K48" s="405"/>
      <c r="L48" s="140"/>
      <c r="M48" s="173"/>
      <c r="N48" s="140"/>
      <c r="O48" s="140"/>
      <c r="P48" s="136" t="s">
        <v>1236</v>
      </c>
      <c r="X48" s="48" t="s">
        <v>764</v>
      </c>
      <c r="Y48" s="98">
        <f>E62</f>
        <v>9.4341333333333335</v>
      </c>
      <c r="Z48" s="98">
        <f>F62</f>
        <v>1.4581482318795222</v>
      </c>
      <c r="AA48" s="98">
        <f>K62</f>
        <v>9031.5273330990403</v>
      </c>
      <c r="AB48" s="98">
        <f>L62</f>
        <v>3.9395411968041691</v>
      </c>
      <c r="AC48" s="98">
        <f>O62</f>
        <v>0.14527784223970253</v>
      </c>
      <c r="AG48" s="136"/>
    </row>
    <row r="49" spans="1:33" x14ac:dyDescent="0.35">
      <c r="A49" s="12">
        <v>45448</v>
      </c>
      <c r="B49" s="456" t="s">
        <v>1653</v>
      </c>
      <c r="C49" s="403">
        <v>4.4119599999999997</v>
      </c>
      <c r="D49" s="403">
        <v>0.76244000000000001</v>
      </c>
      <c r="E49" s="140"/>
      <c r="F49" s="140"/>
      <c r="G49" s="404">
        <f t="shared" si="3"/>
        <v>71.34726666666667</v>
      </c>
      <c r="H49" s="15">
        <f t="shared" si="4"/>
        <v>16171.331260180661</v>
      </c>
      <c r="I49" s="15">
        <f t="shared" si="0"/>
        <v>4.2087457734717759</v>
      </c>
      <c r="J49" s="173"/>
      <c r="K49" s="405"/>
      <c r="L49" s="140"/>
      <c r="M49" s="173"/>
      <c r="N49" s="140"/>
      <c r="O49" s="140"/>
      <c r="P49" s="136" t="s">
        <v>1236</v>
      </c>
      <c r="X49" s="48" t="s">
        <v>763</v>
      </c>
      <c r="Y49" s="98">
        <f>E97</f>
        <v>5.3971866666666672</v>
      </c>
      <c r="Z49" s="98">
        <f>F97</f>
        <v>0.61055284630679874</v>
      </c>
      <c r="AA49" s="98">
        <f>K97</f>
        <v>23023.226406999998</v>
      </c>
      <c r="AB49" s="98">
        <f>L97</f>
        <v>4.358063050273401</v>
      </c>
      <c r="AC49" s="98">
        <f>O97</f>
        <v>7.2161357725105874E-2</v>
      </c>
      <c r="AG49" s="136"/>
    </row>
    <row r="50" spans="1:33" x14ac:dyDescent="0.35">
      <c r="A50" s="12">
        <v>45448</v>
      </c>
      <c r="B50" s="456" t="s">
        <v>1648</v>
      </c>
      <c r="C50" s="403">
        <v>7.9615200000000002</v>
      </c>
      <c r="D50" s="403">
        <v>0.55859999999999999</v>
      </c>
      <c r="E50" s="140">
        <f>AVERAGE(C50:C51)</f>
        <v>9.3423400000000001</v>
      </c>
      <c r="F50" s="140">
        <f>STDEVA(C50:C51)</f>
        <v>1.9527743711960186</v>
      </c>
      <c r="G50" s="404">
        <f t="shared" si="3"/>
        <v>35.851666666666659</v>
      </c>
      <c r="H50" s="15">
        <f t="shared" si="4"/>
        <v>4503.1183325127186</v>
      </c>
      <c r="I50" s="15">
        <f>LOG10(H50)</f>
        <v>3.6535133594617273</v>
      </c>
      <c r="J50" s="173">
        <f>AVERAGE(G50,G52)</f>
        <v>15.428466666666658</v>
      </c>
      <c r="K50" s="405">
        <f>AVERAGE(H50,H52)</f>
        <v>2044.2427544980337</v>
      </c>
      <c r="L50" s="140" t="e">
        <f>AVERAGE(I50,I52)</f>
        <v>#NUM!</v>
      </c>
      <c r="M50" s="173">
        <f>STDEVA(G52,G50)</f>
        <v>28.882766427058197</v>
      </c>
      <c r="N50" s="140">
        <f>STDEVA(H52,H50)</f>
        <v>3477.3751906163507</v>
      </c>
      <c r="O50" s="140" t="e">
        <f>STDEVA(I52,I50)</f>
        <v>#NUM!</v>
      </c>
      <c r="P50" s="136" t="s">
        <v>1236</v>
      </c>
      <c r="X50" s="48" t="s">
        <v>766</v>
      </c>
      <c r="Y50" s="98">
        <f>E126</f>
        <v>8.7905999999999995</v>
      </c>
      <c r="Z50" s="98">
        <f>F126</f>
        <v>1.181008567623459</v>
      </c>
      <c r="AA50" s="98">
        <f>K126</f>
        <v>10352.904757584536</v>
      </c>
      <c r="AB50" s="98">
        <f>L126</f>
        <v>4.0042145315081399</v>
      </c>
      <c r="AC50" s="98">
        <f>O126</f>
        <v>0.11690000032642442</v>
      </c>
      <c r="AG50" s="136"/>
    </row>
    <row r="51" spans="1:33" x14ac:dyDescent="0.35">
      <c r="A51" s="12">
        <v>45448</v>
      </c>
      <c r="B51" s="456" t="s">
        <v>1649</v>
      </c>
      <c r="C51" s="403">
        <v>10.72316</v>
      </c>
      <c r="D51" s="403">
        <v>51.76164</v>
      </c>
      <c r="E51" s="140"/>
      <c r="F51" s="140"/>
      <c r="G51" s="404">
        <f t="shared" si="3"/>
        <v>8.2352666666666607</v>
      </c>
      <c r="H51" s="15">
        <f t="shared" si="4"/>
        <v>767.98878937427594</v>
      </c>
      <c r="I51" s="15">
        <f>LOG10(H51)</f>
        <v>2.8853548805153326</v>
      </c>
      <c r="J51" s="173"/>
      <c r="K51" s="405"/>
      <c r="L51" s="140"/>
      <c r="M51" s="173"/>
      <c r="N51" s="140"/>
      <c r="O51" s="140"/>
      <c r="P51" s="136" t="s">
        <v>1236</v>
      </c>
      <c r="V51" s="148"/>
      <c r="W51" s="148"/>
      <c r="X51" s="424" t="s">
        <v>767</v>
      </c>
      <c r="Y51" s="148"/>
      <c r="Z51" s="148"/>
      <c r="AA51" s="148"/>
      <c r="AB51" s="148"/>
      <c r="AC51" s="148"/>
      <c r="AD51" s="148"/>
      <c r="AE51" s="148"/>
      <c r="AF51" s="148"/>
      <c r="AG51" s="148"/>
    </row>
    <row r="52" spans="1:33" x14ac:dyDescent="0.35">
      <c r="A52" s="12">
        <v>45448</v>
      </c>
      <c r="B52" s="456" t="s">
        <v>1650</v>
      </c>
      <c r="C52" s="403">
        <v>12.04616</v>
      </c>
      <c r="D52" s="403">
        <v>0.40964</v>
      </c>
      <c r="E52" s="140"/>
      <c r="F52" s="140"/>
      <c r="G52" s="404">
        <f t="shared" si="3"/>
        <v>-4.9947333333333432</v>
      </c>
      <c r="H52" s="15">
        <f t="shared" si="4"/>
        <v>-414.63282351665123</v>
      </c>
      <c r="I52" s="15" t="e">
        <f>LOG10(H52)</f>
        <v>#NUM!</v>
      </c>
      <c r="J52" s="173"/>
      <c r="K52" s="405"/>
      <c r="L52" s="140"/>
      <c r="M52" s="173"/>
      <c r="N52" s="140"/>
      <c r="O52" s="140"/>
      <c r="P52" s="136" t="s">
        <v>1236</v>
      </c>
      <c r="AA52" s="100"/>
      <c r="AB52" s="98"/>
      <c r="AG52" s="136"/>
    </row>
    <row r="53" spans="1:33" x14ac:dyDescent="0.35">
      <c r="A53" s="5">
        <v>45448</v>
      </c>
      <c r="B53" s="451" t="s">
        <v>1654</v>
      </c>
      <c r="C53" s="142">
        <v>0.11172</v>
      </c>
      <c r="D53" s="142">
        <v>13.44364</v>
      </c>
      <c r="E53" s="98">
        <f>AVERAGE(D53:D55)</f>
        <v>13.727186666666668</v>
      </c>
      <c r="F53" s="98">
        <f>STDEVA(D53:D55)</f>
        <v>0.45263836750029612</v>
      </c>
      <c r="G53" s="400">
        <f t="shared" ref="G53:G75" si="40">($S$35-D53)*$S$20/$S$21</f>
        <v>42.179200000000016</v>
      </c>
      <c r="H53" s="136">
        <f>G53/D53*1000</f>
        <v>3137.4835981921574</v>
      </c>
      <c r="I53" s="136">
        <f>LOG10(H53)</f>
        <v>3.4965814641358648</v>
      </c>
      <c r="J53" s="97">
        <f>AVERAGE(G53,G54:G55)</f>
        <v>39.343733333333347</v>
      </c>
      <c r="K53" s="100">
        <f t="shared" ref="K53:L53" si="41">AVERAGE(H53,H54:H55)</f>
        <v>2875.278028832759</v>
      </c>
      <c r="L53" s="98">
        <f t="shared" si="41"/>
        <v>3.4554356058491895</v>
      </c>
      <c r="M53" s="97">
        <f t="shared" ref="M53:N53" si="42">STDEVA(G54:G55,G53)</f>
        <v>4.5263836750029602</v>
      </c>
      <c r="N53" s="98">
        <f t="shared" si="42"/>
        <v>416.70819621916178</v>
      </c>
      <c r="O53" s="98">
        <f>STDEVA(I54:I55,I53)</f>
        <v>6.6037179167596563E-2</v>
      </c>
      <c r="P53" s="136" t="s">
        <v>1236</v>
      </c>
      <c r="AA53" s="98"/>
      <c r="AB53" s="98"/>
      <c r="AG53" s="136"/>
    </row>
    <row r="54" spans="1:33" x14ac:dyDescent="0.35">
      <c r="A54" s="5">
        <v>45448</v>
      </c>
      <c r="B54" s="451" t="s">
        <v>1655</v>
      </c>
      <c r="C54" s="142">
        <v>0</v>
      </c>
      <c r="D54" s="142">
        <v>13.488720000000001</v>
      </c>
      <c r="G54" s="400">
        <f t="shared" si="40"/>
        <v>41.728400000000008</v>
      </c>
      <c r="H54" s="136">
        <f t="shared" ref="H54:H99" si="43">G54/D54*1000</f>
        <v>3093.5774484161589</v>
      </c>
      <c r="I54" s="136">
        <f t="shared" si="0"/>
        <v>3.4904609931534112</v>
      </c>
      <c r="J54" s="97"/>
      <c r="L54" s="98"/>
      <c r="M54" s="97"/>
      <c r="N54" s="98"/>
      <c r="O54" s="98"/>
      <c r="P54" s="136" t="s">
        <v>1236</v>
      </c>
    </row>
    <row r="55" spans="1:33" x14ac:dyDescent="0.35">
      <c r="A55" s="5">
        <v>45448</v>
      </c>
      <c r="B55" s="451" t="s">
        <v>1656</v>
      </c>
      <c r="C55" s="142">
        <v>0</v>
      </c>
      <c r="D55" s="142">
        <v>14.2492</v>
      </c>
      <c r="G55" s="400">
        <f t="shared" si="40"/>
        <v>34.123600000000017</v>
      </c>
      <c r="H55" s="136">
        <f t="shared" si="43"/>
        <v>2394.7730398899598</v>
      </c>
      <c r="I55" s="136">
        <f t="shared" si="0"/>
        <v>3.3792643602582935</v>
      </c>
      <c r="J55" s="97"/>
      <c r="L55" s="98"/>
      <c r="M55" s="97"/>
      <c r="N55" s="98"/>
      <c r="O55" s="98"/>
      <c r="Q55" s="136"/>
      <c r="R55" s="136"/>
      <c r="S55" s="136"/>
      <c r="T55" s="136"/>
      <c r="V55"/>
      <c r="W55"/>
      <c r="X55"/>
      <c r="Y55"/>
      <c r="Z55"/>
      <c r="AA55"/>
      <c r="AB55"/>
      <c r="AC55"/>
      <c r="AD55"/>
      <c r="AE55"/>
      <c r="AF55"/>
    </row>
    <row r="56" spans="1:33" x14ac:dyDescent="0.35">
      <c r="A56" s="5">
        <v>45448</v>
      </c>
      <c r="B56" s="451" t="s">
        <v>1657</v>
      </c>
      <c r="C56" s="142">
        <v>0.69776000000000005</v>
      </c>
      <c r="D56" s="142">
        <v>7.5068000000000001</v>
      </c>
      <c r="E56" s="98">
        <f>AVERAGE(D56:D58)</f>
        <v>7.466946666666666</v>
      </c>
      <c r="F56" s="98">
        <f>STDEVA(D56:D58)</f>
        <v>1.4204393744659936</v>
      </c>
      <c r="G56" s="400">
        <f t="shared" si="40"/>
        <v>101.54760000000003</v>
      </c>
      <c r="H56" s="136">
        <f t="shared" si="43"/>
        <v>13527.415143603137</v>
      </c>
      <c r="I56" s="136">
        <f t="shared" si="0"/>
        <v>4.1312148183184982</v>
      </c>
      <c r="J56" s="97">
        <f>AVERAGE(G56,G57:G58)</f>
        <v>101.94613333333336</v>
      </c>
      <c r="K56" s="100">
        <f>AVERAGE(H56,H57:H58)</f>
        <v>14249.89805139722</v>
      </c>
      <c r="L56" s="98">
        <f>AVERAGE(I56,I57:I58)</f>
        <v>4.1377656879192299</v>
      </c>
      <c r="M56" s="97">
        <f>STDEVA(G56,G57:G58)</f>
        <v>14.204393744659763</v>
      </c>
      <c r="N56" s="98">
        <f>STDEVA(H56,H57:H58)</f>
        <v>4734.4520532410834</v>
      </c>
      <c r="O56" s="98">
        <f>STDEVA(I56,I57:I58)</f>
        <v>0.14471889198006846</v>
      </c>
      <c r="P56"/>
      <c r="Q56" s="136"/>
      <c r="R56" s="136"/>
      <c r="S56" s="136"/>
      <c r="T56" s="136"/>
      <c r="V56"/>
      <c r="W56"/>
      <c r="X56"/>
      <c r="Y56"/>
      <c r="Z56"/>
      <c r="AA56"/>
      <c r="AB56"/>
      <c r="AC56"/>
      <c r="AD56"/>
      <c r="AE56"/>
      <c r="AF56"/>
    </row>
    <row r="57" spans="1:33" x14ac:dyDescent="0.35">
      <c r="A57" s="5">
        <v>45448</v>
      </c>
      <c r="B57" s="451" t="s">
        <v>1658</v>
      </c>
      <c r="C57" s="142">
        <v>0</v>
      </c>
      <c r="D57" s="142">
        <v>6.0270000000000001</v>
      </c>
      <c r="E57" s="98"/>
      <c r="F57" s="98"/>
      <c r="G57" s="400">
        <f t="shared" si="40"/>
        <v>116.3456</v>
      </c>
      <c r="H57" s="136">
        <f t="shared" si="43"/>
        <v>19304.065040650406</v>
      </c>
      <c r="I57" s="136">
        <f t="shared" si="0"/>
        <v>4.2856487721595355</v>
      </c>
      <c r="J57" s="97"/>
      <c r="L57" s="98"/>
      <c r="M57" s="97"/>
      <c r="N57" s="98"/>
      <c r="O57" s="98"/>
      <c r="P57"/>
      <c r="Q57" s="136"/>
      <c r="R57" s="136"/>
      <c r="S57" s="136"/>
      <c r="T57" s="136"/>
      <c r="V57"/>
      <c r="W57"/>
      <c r="X57"/>
      <c r="Y57"/>
      <c r="Z57"/>
      <c r="AA57"/>
      <c r="AB57"/>
      <c r="AC57"/>
      <c r="AD57"/>
      <c r="AE57"/>
      <c r="AF57"/>
    </row>
    <row r="58" spans="1:33" x14ac:dyDescent="0.35">
      <c r="A58" s="5">
        <v>45448</v>
      </c>
      <c r="B58" s="451" t="s">
        <v>1659</v>
      </c>
      <c r="C58" s="142">
        <v>0</v>
      </c>
      <c r="D58" s="142">
        <v>8.8670399999999994</v>
      </c>
      <c r="E58" s="98"/>
      <c r="F58" s="98"/>
      <c r="G58" s="400">
        <f t="shared" si="40"/>
        <v>87.945200000000028</v>
      </c>
      <c r="H58" s="136">
        <f t="shared" si="43"/>
        <v>9918.2139699381114</v>
      </c>
      <c r="I58" s="136">
        <f t="shared" si="0"/>
        <v>3.9964334732796569</v>
      </c>
      <c r="J58" s="97"/>
      <c r="L58" s="98"/>
      <c r="M58" s="97"/>
      <c r="N58" s="98"/>
      <c r="O58" s="98"/>
      <c r="P58"/>
      <c r="Q58" s="136"/>
      <c r="R58" s="136"/>
      <c r="S58" s="136"/>
      <c r="T58" s="136"/>
      <c r="V58"/>
      <c r="W58"/>
      <c r="X58"/>
      <c r="Y58"/>
      <c r="Z58"/>
      <c r="AA58"/>
      <c r="AB58"/>
      <c r="AC58"/>
      <c r="AD58"/>
      <c r="AE58"/>
      <c r="AF58"/>
    </row>
    <row r="59" spans="1:33" x14ac:dyDescent="0.35">
      <c r="A59" s="5">
        <v>45448</v>
      </c>
      <c r="B59" s="451" t="s">
        <v>2345</v>
      </c>
      <c r="C59" s="142">
        <v>2.1932399999999999</v>
      </c>
      <c r="D59" s="142">
        <v>7.2696399999999999</v>
      </c>
      <c r="E59" s="98">
        <f>AVERAGE(D59:D61)</f>
        <v>7.506800000000001</v>
      </c>
      <c r="F59" s="98">
        <f>STDEVA(D59:D61)</f>
        <v>1.5085469496174075</v>
      </c>
      <c r="G59" s="400">
        <f t="shared" si="40"/>
        <v>103.91920000000003</v>
      </c>
      <c r="H59" s="136">
        <f t="shared" si="43"/>
        <v>14294.958209760047</v>
      </c>
      <c r="I59" s="136">
        <f t="shared" si="0"/>
        <v>4.1551828900684642</v>
      </c>
      <c r="J59" s="97">
        <f>AVERAGE(G59,G60:G61)</f>
        <v>101.5476</v>
      </c>
      <c r="K59" s="100">
        <f t="shared" ref="K59:L59" si="44">AVERAGE(H59,H60:H61)</f>
        <v>14156.167798874501</v>
      </c>
      <c r="L59" s="98">
        <f t="shared" si="44"/>
        <v>4.13368972248169</v>
      </c>
      <c r="M59" s="97">
        <f>STDEVA(G59,G60:G61)</f>
        <v>15.085469496174126</v>
      </c>
      <c r="N59" s="98">
        <f t="shared" ref="N59:O59" si="45">STDEVA(H59,H60:H61)</f>
        <v>4722.3020767683065</v>
      </c>
      <c r="O59" s="98">
        <f t="shared" si="45"/>
        <v>0.15252896776586705</v>
      </c>
      <c r="P59"/>
      <c r="Q59" s="136"/>
      <c r="R59" s="136"/>
      <c r="S59" s="136"/>
      <c r="T59" s="136"/>
      <c r="V59"/>
      <c r="W59"/>
      <c r="X59"/>
      <c r="Y59"/>
      <c r="Z59"/>
      <c r="AA59"/>
      <c r="AB59"/>
      <c r="AC59"/>
      <c r="AD59"/>
      <c r="AE59"/>
      <c r="AF59"/>
    </row>
    <row r="60" spans="1:33" x14ac:dyDescent="0.35">
      <c r="A60" s="5">
        <v>45448</v>
      </c>
      <c r="B60" s="451" t="s">
        <v>2346</v>
      </c>
      <c r="C60" s="142">
        <v>0</v>
      </c>
      <c r="D60" s="142">
        <v>6.1308800000000003</v>
      </c>
      <c r="E60" s="98"/>
      <c r="F60" s="98"/>
      <c r="G60" s="400">
        <f t="shared" si="40"/>
        <v>115.3068</v>
      </c>
      <c r="H60" s="136">
        <f t="shared" si="43"/>
        <v>18807.544757033244</v>
      </c>
      <c r="I60" s="136">
        <f t="shared" si="0"/>
        <v>4.2743321039996358</v>
      </c>
      <c r="J60" s="97"/>
      <c r="L60" s="98"/>
      <c r="M60" s="97"/>
      <c r="N60" s="98"/>
      <c r="O60" s="98"/>
      <c r="P60"/>
      <c r="Q60" s="136"/>
      <c r="R60" s="136"/>
      <c r="S60" s="136"/>
      <c r="T60" s="136"/>
      <c r="V60"/>
      <c r="W60"/>
      <c r="X60"/>
      <c r="Y60"/>
      <c r="Z60"/>
      <c r="AA60"/>
      <c r="AB60"/>
      <c r="AC60"/>
      <c r="AD60"/>
      <c r="AE60"/>
      <c r="AF60"/>
    </row>
    <row r="61" spans="1:33" x14ac:dyDescent="0.35">
      <c r="A61" s="5">
        <v>45448</v>
      </c>
      <c r="B61" s="451" t="s">
        <v>2347</v>
      </c>
      <c r="C61" s="142">
        <v>0</v>
      </c>
      <c r="D61" s="142">
        <v>9.1198800000000002</v>
      </c>
      <c r="E61" s="98"/>
      <c r="F61" s="98"/>
      <c r="G61" s="400">
        <f t="shared" si="40"/>
        <v>85.416800000000009</v>
      </c>
      <c r="H61" s="136">
        <f t="shared" si="43"/>
        <v>9366.0004298302174</v>
      </c>
      <c r="I61" s="136">
        <f t="shared" si="0"/>
        <v>3.9715541733769695</v>
      </c>
      <c r="J61" s="97"/>
      <c r="L61" s="98"/>
      <c r="M61" s="97"/>
      <c r="N61" s="98"/>
      <c r="O61" s="98"/>
      <c r="P61"/>
      <c r="Q61" s="136"/>
      <c r="R61" s="136"/>
      <c r="S61" s="136"/>
      <c r="T61" s="136"/>
      <c r="V61"/>
      <c r="W61"/>
      <c r="X61"/>
      <c r="Y61"/>
      <c r="Z61"/>
      <c r="AA61"/>
      <c r="AB61"/>
      <c r="AC61"/>
      <c r="AD61"/>
      <c r="AE61"/>
      <c r="AF61"/>
    </row>
    <row r="62" spans="1:33" x14ac:dyDescent="0.35">
      <c r="A62" s="5">
        <v>45448</v>
      </c>
      <c r="B62" s="451" t="s">
        <v>1660</v>
      </c>
      <c r="C62" s="142">
        <v>1.5679999999999999E-2</v>
      </c>
      <c r="D62" s="142">
        <v>9.53932</v>
      </c>
      <c r="E62" s="98">
        <f>AVERAGE(D62:D64)</f>
        <v>9.4341333333333335</v>
      </c>
      <c r="F62" s="98">
        <f>STDEVA(D62:D64)</f>
        <v>1.4581482318795222</v>
      </c>
      <c r="G62" s="400">
        <f t="shared" si="40"/>
        <v>81.222400000000022</v>
      </c>
      <c r="H62" s="136">
        <f t="shared" si="43"/>
        <v>8514.4853092253979</v>
      </c>
      <c r="I62" s="136">
        <f t="shared" si="0"/>
        <v>3.9301584004936703</v>
      </c>
      <c r="J62" s="97">
        <f>AVERAGE(G62,G63:G64)</f>
        <v>82.274266666666691</v>
      </c>
      <c r="K62" s="100">
        <f t="shared" ref="K62:L62" si="46">AVERAGE(H62,H63:H64)</f>
        <v>9031.5273330990403</v>
      </c>
      <c r="L62" s="98">
        <f t="shared" si="46"/>
        <v>3.9395411968041691</v>
      </c>
      <c r="M62" s="97">
        <f>STDEVA(G62,G63:G64)</f>
        <v>14.581482318795027</v>
      </c>
      <c r="N62" s="98">
        <f t="shared" ref="N62:O62" si="47">STDEVA(H62,H63:H64)</f>
        <v>3025.6618916334714</v>
      </c>
      <c r="O62" s="98">
        <f t="shared" si="47"/>
        <v>0.14527784223970253</v>
      </c>
      <c r="P62"/>
      <c r="Q62" s="136"/>
      <c r="R62" s="136"/>
      <c r="S62" s="136"/>
      <c r="T62" s="136"/>
      <c r="V62"/>
      <c r="W62"/>
      <c r="X62"/>
      <c r="Y62"/>
      <c r="Z62"/>
      <c r="AA62"/>
      <c r="AB62"/>
      <c r="AC62"/>
      <c r="AD62"/>
      <c r="AE62"/>
      <c r="AF62"/>
    </row>
    <row r="63" spans="1:33" x14ac:dyDescent="0.35">
      <c r="A63" s="5">
        <v>45448</v>
      </c>
      <c r="B63" s="451" t="s">
        <v>1661</v>
      </c>
      <c r="C63" s="142">
        <v>0</v>
      </c>
      <c r="D63" s="142">
        <v>7.92624</v>
      </c>
      <c r="E63" s="98"/>
      <c r="F63" s="98"/>
      <c r="G63" s="400">
        <f t="shared" si="40"/>
        <v>97.353200000000015</v>
      </c>
      <c r="H63" s="136">
        <f t="shared" si="43"/>
        <v>12282.393669634028</v>
      </c>
      <c r="I63" s="136">
        <f t="shared" si="0"/>
        <v>4.0892830130762601</v>
      </c>
      <c r="J63" s="97"/>
      <c r="L63" s="98"/>
      <c r="M63" s="97"/>
      <c r="N63" s="98"/>
      <c r="O63" s="98"/>
      <c r="P63"/>
      <c r="Q63" s="136"/>
      <c r="R63" s="136"/>
      <c r="S63" s="136"/>
      <c r="T63" s="136"/>
      <c r="V63"/>
      <c r="W63"/>
      <c r="X63"/>
      <c r="Y63"/>
      <c r="Z63"/>
      <c r="AA63"/>
      <c r="AB63"/>
      <c r="AC63"/>
      <c r="AD63"/>
      <c r="AE63"/>
      <c r="AF63"/>
    </row>
    <row r="64" spans="1:33" x14ac:dyDescent="0.35">
      <c r="A64" s="5">
        <v>45461</v>
      </c>
      <c r="B64" s="451" t="s">
        <v>1673</v>
      </c>
      <c r="C64" s="142">
        <v>0</v>
      </c>
      <c r="D64" s="142">
        <v>10.83684</v>
      </c>
      <c r="E64" s="98"/>
      <c r="F64" s="98"/>
      <c r="G64" s="400">
        <f t="shared" si="40"/>
        <v>68.247200000000021</v>
      </c>
      <c r="H64" s="136">
        <f t="shared" si="43"/>
        <v>6297.7030204376933</v>
      </c>
      <c r="I64" s="136">
        <f t="shared" si="0"/>
        <v>3.7991821768425762</v>
      </c>
      <c r="J64" s="97"/>
      <c r="L64" s="98"/>
      <c r="M64" s="97"/>
      <c r="N64" s="98"/>
      <c r="O64" s="98"/>
      <c r="P64"/>
      <c r="Q64" s="136"/>
      <c r="R64" s="136"/>
      <c r="S64" s="136"/>
      <c r="T64" s="136"/>
      <c r="V64"/>
      <c r="W64"/>
      <c r="X64"/>
      <c r="Y64"/>
      <c r="Z64"/>
      <c r="AA64"/>
      <c r="AB64"/>
      <c r="AC64"/>
      <c r="AD64"/>
      <c r="AE64"/>
      <c r="AF64"/>
    </row>
    <row r="65" spans="1:32" x14ac:dyDescent="0.35">
      <c r="A65" s="12">
        <v>45461</v>
      </c>
      <c r="B65" s="456" t="s">
        <v>1662</v>
      </c>
      <c r="C65" s="403">
        <v>0.62719999999999998</v>
      </c>
      <c r="D65" s="403">
        <v>17.528279999999999</v>
      </c>
      <c r="E65" s="140">
        <f>AVERAGE(D65,D67)</f>
        <v>17.422440000000002</v>
      </c>
      <c r="F65" s="140">
        <f>STDEVA(D65,D67)</f>
        <v>0.14968036344156671</v>
      </c>
      <c r="G65" s="404">
        <f t="shared" si="40"/>
        <v>1.3328000000000273</v>
      </c>
      <c r="H65" s="15">
        <f t="shared" si="43"/>
        <v>76.037124007605271</v>
      </c>
      <c r="I65" s="15">
        <f t="shared" si="0"/>
        <v>1.8810256819539519</v>
      </c>
      <c r="J65" s="173">
        <f>AVERAGE(G65,G67)</f>
        <v>2.3912000000000155</v>
      </c>
      <c r="K65" s="405">
        <f t="shared" ref="K65:L65" si="48">AVERAGE(H65,H67)</f>
        <v>137.62241033430641</v>
      </c>
      <c r="L65" s="140">
        <f t="shared" si="48"/>
        <v>2.0901658979626596</v>
      </c>
      <c r="M65" s="173">
        <f>STDEVA(G65,G66:G67)</f>
        <v>4.8139584432495139</v>
      </c>
      <c r="N65" s="140">
        <f t="shared" ref="N65:O65" si="49">STDEVA(H65,H66:H67)</f>
        <v>268.4345670074523</v>
      </c>
      <c r="O65" s="140" t="e">
        <f t="shared" si="49"/>
        <v>#NUM!</v>
      </c>
      <c r="P65"/>
      <c r="Q65" s="136"/>
      <c r="R65" s="136"/>
      <c r="S65" s="136"/>
      <c r="T65" s="136"/>
      <c r="V65"/>
      <c r="W65"/>
      <c r="X65"/>
      <c r="Y65"/>
      <c r="Z65"/>
      <c r="AA65"/>
      <c r="AB65"/>
      <c r="AC65"/>
      <c r="AD65"/>
      <c r="AE65"/>
      <c r="AF65"/>
    </row>
    <row r="66" spans="1:32" x14ac:dyDescent="0.35">
      <c r="A66" s="12">
        <v>45461</v>
      </c>
      <c r="B66" s="456" t="s">
        <v>1663</v>
      </c>
      <c r="C66" s="403">
        <v>0.99960000000000004</v>
      </c>
      <c r="D66" s="403">
        <v>18.23584</v>
      </c>
      <c r="E66" s="140"/>
      <c r="F66" s="140"/>
      <c r="G66" s="404">
        <f t="shared" si="40"/>
        <v>-5.7427999999999813</v>
      </c>
      <c r="H66" s="15">
        <f t="shared" si="43"/>
        <v>-314.91831470335234</v>
      </c>
      <c r="I66" s="15" t="e">
        <f t="shared" ref="I66:I75" si="50">LOG10(H66)</f>
        <v>#NUM!</v>
      </c>
      <c r="J66" s="173"/>
      <c r="K66" s="405"/>
      <c r="L66" s="140"/>
      <c r="M66" s="173"/>
      <c r="N66" s="140"/>
      <c r="O66" s="140"/>
      <c r="P66"/>
      <c r="Q66" s="136"/>
      <c r="R66" s="136"/>
      <c r="S66" s="136"/>
      <c r="T66" s="136"/>
      <c r="V66"/>
      <c r="W66"/>
      <c r="X66"/>
      <c r="Y66"/>
      <c r="Z66"/>
      <c r="AA66"/>
      <c r="AB66"/>
      <c r="AC66"/>
      <c r="AD66"/>
      <c r="AE66"/>
      <c r="AF66"/>
    </row>
    <row r="67" spans="1:32" x14ac:dyDescent="0.35">
      <c r="A67" s="12">
        <v>45461</v>
      </c>
      <c r="B67" s="456" t="s">
        <v>1664</v>
      </c>
      <c r="C67" s="403">
        <v>1.3524</v>
      </c>
      <c r="D67" s="403">
        <v>17.316600000000001</v>
      </c>
      <c r="E67" s="140"/>
      <c r="F67" s="140"/>
      <c r="G67" s="404">
        <f t="shared" si="40"/>
        <v>3.4496000000000038</v>
      </c>
      <c r="H67" s="15">
        <f t="shared" si="43"/>
        <v>199.20769666100756</v>
      </c>
      <c r="I67" s="15">
        <f t="shared" si="50"/>
        <v>2.2993061139713675</v>
      </c>
      <c r="J67" s="173"/>
      <c r="K67" s="405"/>
      <c r="L67" s="140"/>
      <c r="M67" s="173"/>
      <c r="N67" s="140"/>
      <c r="O67" s="140"/>
      <c r="P67"/>
      <c r="Q67" s="136"/>
      <c r="R67" s="136"/>
      <c r="S67" s="136"/>
      <c r="T67" s="136"/>
      <c r="V67"/>
      <c r="W67"/>
      <c r="X67"/>
      <c r="Y67"/>
      <c r="Z67"/>
      <c r="AA67"/>
      <c r="AB67"/>
      <c r="AC67"/>
      <c r="AD67"/>
      <c r="AE67"/>
      <c r="AF67"/>
    </row>
    <row r="68" spans="1:32" x14ac:dyDescent="0.35">
      <c r="A68" s="17">
        <v>45461</v>
      </c>
      <c r="B68" s="471" t="s">
        <v>1665</v>
      </c>
      <c r="C68" s="406">
        <v>0</v>
      </c>
      <c r="D68" s="406">
        <v>4276.64552</v>
      </c>
      <c r="E68" s="407">
        <f>D69</f>
        <v>11.369960000000001</v>
      </c>
      <c r="F68" s="140"/>
      <c r="G68" s="404">
        <f t="shared" si="40"/>
        <v>-42589.839600000007</v>
      </c>
      <c r="H68" s="15">
        <f t="shared" si="43"/>
        <v>-9958.7023055396949</v>
      </c>
      <c r="I68" s="15" t="e">
        <f t="shared" si="50"/>
        <v>#NUM!</v>
      </c>
      <c r="J68" s="173">
        <f>AVERAGE(G69:G70)</f>
        <v>26.79320000000002</v>
      </c>
      <c r="K68" s="405">
        <f>AVERAGE(H69:H70)</f>
        <v>2515.8947399272756</v>
      </c>
      <c r="L68" s="140" t="e">
        <f>AVERAGE(I69:I70)</f>
        <v>#NUM!</v>
      </c>
      <c r="M68" s="173">
        <f>STDEVA(G69:G70)</f>
        <v>51.085353670890839</v>
      </c>
      <c r="N68" s="140">
        <f t="shared" ref="N68:O68" si="51">STDEVA(H69:H70)</f>
        <v>4267.5788753672823</v>
      </c>
      <c r="O68" s="140" t="e">
        <f t="shared" si="51"/>
        <v>#NUM!</v>
      </c>
      <c r="P68"/>
      <c r="Q68" s="136"/>
      <c r="R68" s="136"/>
      <c r="S68" s="136"/>
      <c r="T68" s="136"/>
      <c r="V68"/>
      <c r="W68"/>
      <c r="X68"/>
      <c r="Y68"/>
      <c r="Z68"/>
      <c r="AA68"/>
      <c r="AB68"/>
      <c r="AC68"/>
      <c r="AD68"/>
      <c r="AE68"/>
      <c r="AF68"/>
    </row>
    <row r="69" spans="1:32" x14ac:dyDescent="0.35">
      <c r="A69" s="12">
        <v>45461</v>
      </c>
      <c r="B69" s="471" t="s">
        <v>1666</v>
      </c>
      <c r="C69" s="403">
        <v>0</v>
      </c>
      <c r="D69" s="403">
        <v>11.369960000000001</v>
      </c>
      <c r="E69" s="140"/>
      <c r="F69" s="140"/>
      <c r="G69" s="404">
        <f t="shared" si="40"/>
        <v>62.916000000000018</v>
      </c>
      <c r="H69" s="15">
        <f t="shared" si="43"/>
        <v>5533.528701947941</v>
      </c>
      <c r="I69" s="15">
        <f t="shared" si="50"/>
        <v>3.7430021669372753</v>
      </c>
      <c r="J69" s="173"/>
      <c r="K69" s="405"/>
      <c r="L69" s="140"/>
      <c r="M69" s="173"/>
      <c r="N69" s="140"/>
      <c r="O69" s="140"/>
      <c r="P69"/>
      <c r="Q69" s="136"/>
      <c r="R69" s="136"/>
      <c r="S69" s="136"/>
      <c r="T69" s="136"/>
      <c r="V69"/>
      <c r="W69"/>
      <c r="X69"/>
      <c r="Y69"/>
      <c r="Z69"/>
      <c r="AA69"/>
      <c r="AB69"/>
      <c r="AC69"/>
      <c r="AD69"/>
      <c r="AE69"/>
      <c r="AF69"/>
    </row>
    <row r="70" spans="1:32" x14ac:dyDescent="0.35">
      <c r="A70" s="12">
        <v>45461</v>
      </c>
      <c r="B70" s="471" t="s">
        <v>1667</v>
      </c>
      <c r="C70" s="403">
        <v>0</v>
      </c>
      <c r="D70" s="403">
        <v>18.594519999999999</v>
      </c>
      <c r="E70" s="140"/>
      <c r="F70" s="140"/>
      <c r="G70" s="404">
        <f t="shared" si="40"/>
        <v>-9.3295999999999779</v>
      </c>
      <c r="H70" s="15">
        <f t="shared" si="43"/>
        <v>-501.73922209338986</v>
      </c>
      <c r="I70" s="15" t="e">
        <f t="shared" si="50"/>
        <v>#NUM!</v>
      </c>
      <c r="J70" s="173"/>
      <c r="K70" s="405"/>
      <c r="L70" s="140"/>
      <c r="M70" s="173"/>
      <c r="N70" s="140"/>
      <c r="O70" s="140"/>
      <c r="P70"/>
      <c r="Q70" s="136"/>
      <c r="R70" s="136"/>
      <c r="S70" s="136"/>
      <c r="T70" s="136"/>
      <c r="V70"/>
      <c r="W70"/>
      <c r="X70"/>
      <c r="Y70"/>
      <c r="Z70"/>
      <c r="AA70"/>
      <c r="AB70"/>
      <c r="AC70"/>
      <c r="AD70"/>
      <c r="AE70"/>
      <c r="AF70"/>
    </row>
    <row r="71" spans="1:32" x14ac:dyDescent="0.35">
      <c r="A71" s="12">
        <v>45461</v>
      </c>
      <c r="B71" s="456" t="s">
        <v>2348</v>
      </c>
      <c r="C71" s="403">
        <v>0</v>
      </c>
      <c r="D71" s="403">
        <v>19.382439999999999</v>
      </c>
      <c r="E71" s="140">
        <f>D73</f>
        <v>17.314640000000001</v>
      </c>
      <c r="F71" s="140"/>
      <c r="G71" s="404">
        <f t="shared" si="40"/>
        <v>-17.208799999999975</v>
      </c>
      <c r="H71" s="15">
        <f t="shared" si="43"/>
        <v>-887.85519263828371</v>
      </c>
      <c r="I71" s="15" t="e">
        <f t="shared" si="50"/>
        <v>#NUM!</v>
      </c>
      <c r="J71" s="173">
        <f>AVERAGE(G71,G72:G73)</f>
        <v>-14.68693333333332</v>
      </c>
      <c r="K71" s="405">
        <f>AVERAGE(H71,H72:H73)</f>
        <v>-717.57752818117569</v>
      </c>
      <c r="L71" s="140" t="e">
        <f>AVERAGE(I71,I72:I73)</f>
        <v>#NUM!</v>
      </c>
      <c r="M71" s="173">
        <f>STDEVA(G71,G72:G73)</f>
        <v>17.035775346409487</v>
      </c>
      <c r="N71" s="140">
        <f>STDEVA(H71,H72:H73)</f>
        <v>845.75602621197834</v>
      </c>
      <c r="O71" s="140" t="e">
        <f>STDEVA(I71,I72:I73)</f>
        <v>#NUM!</v>
      </c>
      <c r="P71"/>
      <c r="Q71" s="136"/>
      <c r="R71" s="136"/>
      <c r="S71" s="136"/>
      <c r="T71" s="136"/>
      <c r="V71"/>
      <c r="W71"/>
      <c r="X71"/>
      <c r="Y71"/>
      <c r="Z71"/>
      <c r="AA71"/>
      <c r="AB71"/>
      <c r="AC71"/>
      <c r="AD71"/>
      <c r="AE71"/>
      <c r="AF71"/>
    </row>
    <row r="72" spans="1:32" x14ac:dyDescent="0.35">
      <c r="A72" s="12">
        <v>45461</v>
      </c>
      <c r="B72" s="456" t="s">
        <v>2349</v>
      </c>
      <c r="C72" s="403">
        <v>0</v>
      </c>
      <c r="D72" s="403">
        <v>20.693680000000001</v>
      </c>
      <c r="E72" s="15"/>
      <c r="F72" s="15"/>
      <c r="G72" s="404">
        <f t="shared" si="40"/>
        <v>-30.32119999999999</v>
      </c>
      <c r="H72" s="15">
        <f t="shared" si="43"/>
        <v>-1465.2396287175598</v>
      </c>
      <c r="I72" s="15" t="e">
        <f t="shared" si="50"/>
        <v>#NUM!</v>
      </c>
      <c r="J72" s="173"/>
      <c r="K72" s="405"/>
      <c r="L72" s="140"/>
      <c r="M72" s="173"/>
      <c r="N72" s="140"/>
      <c r="O72" s="140"/>
      <c r="Q72" s="136"/>
      <c r="R72" s="136"/>
      <c r="S72" s="136"/>
      <c r="T72" s="136"/>
      <c r="V72"/>
      <c r="W72"/>
      <c r="X72"/>
      <c r="Y72"/>
      <c r="Z72"/>
      <c r="AA72"/>
      <c r="AB72"/>
      <c r="AC72"/>
      <c r="AD72"/>
      <c r="AE72"/>
      <c r="AF72"/>
    </row>
    <row r="73" spans="1:32" x14ac:dyDescent="0.35">
      <c r="A73" s="12">
        <v>45461</v>
      </c>
      <c r="B73" s="456" t="s">
        <v>2350</v>
      </c>
      <c r="C73" s="403">
        <v>0</v>
      </c>
      <c r="D73" s="403">
        <v>17.314640000000001</v>
      </c>
      <c r="E73" s="15"/>
      <c r="F73" s="15"/>
      <c r="G73" s="404">
        <f t="shared" si="40"/>
        <v>3.4692000000000078</v>
      </c>
      <c r="H73" s="15">
        <f t="shared" si="43"/>
        <v>200.3622368123165</v>
      </c>
      <c r="I73" s="15">
        <f t="shared" si="50"/>
        <v>2.3018158714394352</v>
      </c>
      <c r="J73" s="173"/>
      <c r="K73" s="405"/>
      <c r="L73" s="140"/>
      <c r="M73" s="173"/>
      <c r="N73" s="140"/>
      <c r="O73" s="140"/>
      <c r="Q73" s="136"/>
      <c r="R73" s="136"/>
      <c r="S73" s="136"/>
      <c r="T73" s="136"/>
      <c r="V73"/>
      <c r="W73"/>
      <c r="X73"/>
      <c r="Y73"/>
      <c r="Z73"/>
      <c r="AA73"/>
      <c r="AB73"/>
      <c r="AC73"/>
      <c r="AD73"/>
      <c r="AE73"/>
      <c r="AF73"/>
    </row>
    <row r="74" spans="1:32" x14ac:dyDescent="0.35">
      <c r="A74" s="12">
        <v>45461</v>
      </c>
      <c r="B74" s="456" t="s">
        <v>1668</v>
      </c>
      <c r="C74" s="403">
        <v>0</v>
      </c>
      <c r="D74" s="403">
        <v>19.051200000000001</v>
      </c>
      <c r="E74" s="140"/>
      <c r="F74" s="140"/>
      <c r="G74" s="404">
        <f t="shared" si="40"/>
        <v>-13.8964</v>
      </c>
      <c r="H74" s="15">
        <f t="shared" si="43"/>
        <v>-729.42386831275724</v>
      </c>
      <c r="I74" s="15" t="e">
        <f t="shared" si="50"/>
        <v>#NUM!</v>
      </c>
      <c r="J74" s="173">
        <f>AVERAGE(G74,G75:G82)</f>
        <v>79.310311111111133</v>
      </c>
      <c r="K74" s="405">
        <f t="shared" ref="K74:L74" si="52">AVERAGE(H74,H75:H82)</f>
        <v>45882.995455120021</v>
      </c>
      <c r="L74" s="140" t="e">
        <f t="shared" si="52"/>
        <v>#NUM!</v>
      </c>
      <c r="M74" s="173">
        <f>STDEVA(G74,G75:G82)</f>
        <v>76.453569352588829</v>
      </c>
      <c r="N74" s="140">
        <f t="shared" ref="N74:O74" si="53">STDEVA(H74,H75:H82)</f>
        <v>81877.608353971184</v>
      </c>
      <c r="O74" s="140" t="e">
        <f t="shared" si="53"/>
        <v>#NUM!</v>
      </c>
      <c r="Q74" s="136"/>
      <c r="R74" s="136"/>
      <c r="S74" s="136"/>
      <c r="T74" s="136"/>
      <c r="V74"/>
      <c r="W74"/>
      <c r="X74"/>
      <c r="Y74"/>
      <c r="Z74"/>
      <c r="AA74"/>
      <c r="AB74"/>
      <c r="AC74"/>
      <c r="AD74"/>
      <c r="AE74"/>
      <c r="AF74"/>
    </row>
    <row r="75" spans="1:32" x14ac:dyDescent="0.35">
      <c r="A75" s="12">
        <v>45461</v>
      </c>
      <c r="B75" s="456" t="s">
        <v>1669</v>
      </c>
      <c r="C75" s="403">
        <v>1.2798799999999999</v>
      </c>
      <c r="D75" s="403">
        <v>21.595279999999999</v>
      </c>
      <c r="E75" s="140"/>
      <c r="F75" s="140"/>
      <c r="G75" s="404">
        <f t="shared" si="40"/>
        <v>-39.337199999999974</v>
      </c>
      <c r="H75" s="15">
        <f t="shared" si="43"/>
        <v>-1821.5647122889807</v>
      </c>
      <c r="I75" s="15" t="e">
        <f t="shared" si="50"/>
        <v>#NUM!</v>
      </c>
      <c r="J75" s="173"/>
      <c r="K75" s="405"/>
      <c r="L75" s="140"/>
      <c r="M75" s="173"/>
      <c r="N75" s="140"/>
      <c r="O75" s="140"/>
      <c r="Q75" s="136"/>
      <c r="R75" s="136"/>
      <c r="S75" s="136"/>
      <c r="T75" s="136"/>
      <c r="V75"/>
      <c r="W75"/>
      <c r="X75"/>
      <c r="Y75"/>
      <c r="Z75"/>
      <c r="AA75"/>
      <c r="AB75"/>
      <c r="AC75"/>
      <c r="AD75"/>
      <c r="AE75"/>
      <c r="AF75"/>
    </row>
    <row r="76" spans="1:32" x14ac:dyDescent="0.35">
      <c r="A76" s="5">
        <v>45373</v>
      </c>
      <c r="B76" s="451" t="s">
        <v>1725</v>
      </c>
      <c r="C76" s="142">
        <v>0.36456</v>
      </c>
      <c r="D76" s="142">
        <v>12.853680000000001</v>
      </c>
      <c r="E76" s="98">
        <f>AVERAGE(D76:D78)</f>
        <v>12.354533333333334</v>
      </c>
      <c r="F76" s="98">
        <f>STDEVA(D76:D78)</f>
        <v>1.2510917103607286</v>
      </c>
      <c r="G76" s="400">
        <f>($S$35-D76)*$S$20/$S$21</f>
        <v>48.078800000000008</v>
      </c>
      <c r="H76" s="136">
        <f t="shared" si="43"/>
        <v>3740.4696553827393</v>
      </c>
      <c r="I76" s="136">
        <f>LOG10(H76)</f>
        <v>3.5729261358730393</v>
      </c>
      <c r="J76" s="97">
        <f>AVERAGE(G76,G77:G78)</f>
        <v>53.070266666666676</v>
      </c>
      <c r="K76" s="100">
        <f>AVERAGE(H76,H77:H78)</f>
        <v>4399.4236567837479</v>
      </c>
      <c r="L76" s="98">
        <f t="shared" ref="L76" si="54">AVERAGE(I76,I77:I78)</f>
        <v>3.6269627606247727</v>
      </c>
      <c r="M76" s="97">
        <f t="shared" ref="M76:O76" si="55">STDEVA(G76,G77:G78)</f>
        <v>12.510917103607296</v>
      </c>
      <c r="N76" s="98">
        <f t="shared" si="55"/>
        <v>1538.3003503424939</v>
      </c>
      <c r="O76" s="98">
        <f t="shared" si="55"/>
        <v>0.14327650754531537</v>
      </c>
    </row>
    <row r="77" spans="1:32" x14ac:dyDescent="0.35">
      <c r="A77" s="5">
        <v>45373</v>
      </c>
      <c r="B77" s="451" t="s">
        <v>2377</v>
      </c>
      <c r="C77" s="142">
        <v>0</v>
      </c>
      <c r="D77" s="142">
        <v>13.279</v>
      </c>
      <c r="E77" s="98"/>
      <c r="F77" s="98"/>
      <c r="G77" s="400">
        <f>($S$35-D77)*$S$20/$S$21</f>
        <v>43.825600000000016</v>
      </c>
      <c r="H77" s="136">
        <f t="shared" si="43"/>
        <v>3300.369003690038</v>
      </c>
      <c r="I77" s="136">
        <f t="shared" ref="I77:I140" si="56">LOG10(H77)</f>
        <v>3.5185624996679423</v>
      </c>
      <c r="J77" s="97"/>
      <c r="L77" s="98"/>
      <c r="M77" s="97"/>
      <c r="N77" s="98"/>
      <c r="O77" s="98"/>
    </row>
    <row r="78" spans="1:32" x14ac:dyDescent="0.35">
      <c r="A78" s="5">
        <v>45373</v>
      </c>
      <c r="B78" s="451" t="s">
        <v>1726</v>
      </c>
      <c r="C78" s="142">
        <v>0.46256000000000003</v>
      </c>
      <c r="D78" s="142">
        <v>10.93092</v>
      </c>
      <c r="E78" s="98"/>
      <c r="F78" s="98"/>
      <c r="G78" s="400">
        <f>($S$35-D78)*$S$20/$S$21</f>
        <v>67.306400000000011</v>
      </c>
      <c r="H78" s="136">
        <f t="shared" si="43"/>
        <v>6157.4323112784659</v>
      </c>
      <c r="I78" s="136">
        <f t="shared" si="56"/>
        <v>3.7893996463333366</v>
      </c>
      <c r="J78" s="97"/>
      <c r="L78" s="98"/>
      <c r="M78" s="97"/>
      <c r="N78" s="98"/>
      <c r="O78" s="98"/>
    </row>
    <row r="79" spans="1:32" x14ac:dyDescent="0.35">
      <c r="A79" s="5">
        <v>45373</v>
      </c>
      <c r="B79" s="455" t="s">
        <v>1727</v>
      </c>
      <c r="C79" s="142">
        <v>2.3519999999999999E-2</v>
      </c>
      <c r="D79" s="142">
        <v>2.8361200000000002</v>
      </c>
      <c r="E79" s="98">
        <f>AVERAGE(D79:D81)</f>
        <v>2.0312133333333335</v>
      </c>
      <c r="F79" s="98">
        <f>STDEVA(D79:D81)</f>
        <v>1.1882940823438164</v>
      </c>
      <c r="G79" s="400">
        <f>($S$35-D79)*$S$20/$S$21</f>
        <v>148.2544</v>
      </c>
      <c r="H79" s="136">
        <f t="shared" si="43"/>
        <v>52273.669661368345</v>
      </c>
      <c r="I79" s="136">
        <f t="shared" si="56"/>
        <v>4.7182829890539644</v>
      </c>
      <c r="J79" s="97">
        <f>AVERAGE(G79,G80:G81)</f>
        <v>156.30346666666665</v>
      </c>
      <c r="K79" s="100">
        <f t="shared" ref="K79:L79" si="57">AVERAGE(H79,H80:H81)</f>
        <v>121821.65245720377</v>
      </c>
      <c r="L79" s="98">
        <f t="shared" si="57"/>
        <v>4.9631705546631268</v>
      </c>
      <c r="M79" s="97">
        <f t="shared" ref="M79:O79" si="58">STDEVA(G79,G80:G81)</f>
        <v>11.882940823438167</v>
      </c>
      <c r="N79" s="98">
        <f t="shared" si="58"/>
        <v>115398.8652375113</v>
      </c>
      <c r="O79" s="98">
        <f t="shared" si="58"/>
        <v>0.38471156543803831</v>
      </c>
    </row>
    <row r="80" spans="1:32" x14ac:dyDescent="0.35">
      <c r="A80" s="5">
        <v>45373</v>
      </c>
      <c r="B80" s="455" t="s">
        <v>1728</v>
      </c>
      <c r="C80" s="142">
        <v>0.72519999999999996</v>
      </c>
      <c r="D80" s="142">
        <v>2.5911200000000001</v>
      </c>
      <c r="E80" s="98"/>
      <c r="F80" s="98"/>
      <c r="G80" s="400">
        <f t="shared" ref="G80:G128" si="59">($S$35-D80)*$S$20/$S$21</f>
        <v>150.70440000000002</v>
      </c>
      <c r="H80" s="136">
        <f t="shared" si="43"/>
        <v>58161.875945537067</v>
      </c>
      <c r="I80" s="136">
        <f t="shared" si="56"/>
        <v>4.764638405754285</v>
      </c>
      <c r="J80" s="97"/>
      <c r="L80" s="98"/>
      <c r="M80" s="97"/>
      <c r="N80" s="98"/>
      <c r="O80" s="98"/>
    </row>
    <row r="81" spans="1:15" x14ac:dyDescent="0.35">
      <c r="A81" s="5">
        <v>45373</v>
      </c>
      <c r="B81" s="455" t="s">
        <v>1729</v>
      </c>
      <c r="C81" s="142">
        <v>0</v>
      </c>
      <c r="D81" s="142">
        <v>0.66639999999999999</v>
      </c>
      <c r="E81" s="98"/>
      <c r="F81" s="98"/>
      <c r="G81" s="400">
        <f t="shared" si="59"/>
        <v>169.95160000000001</v>
      </c>
      <c r="H81" s="136">
        <f t="shared" si="43"/>
        <v>255029.4117647059</v>
      </c>
      <c r="I81" s="136">
        <f t="shared" si="56"/>
        <v>5.4065902691811303</v>
      </c>
      <c r="J81" s="97"/>
      <c r="L81" s="98"/>
      <c r="M81" s="97"/>
      <c r="N81" s="98"/>
      <c r="O81" s="98"/>
    </row>
    <row r="82" spans="1:15" x14ac:dyDescent="0.35">
      <c r="A82" s="5">
        <v>45461</v>
      </c>
      <c r="B82" s="451" t="s">
        <v>2351</v>
      </c>
      <c r="C82" s="142">
        <v>0</v>
      </c>
      <c r="D82" s="142">
        <v>3.7710400000000002</v>
      </c>
      <c r="E82" s="98">
        <f>AVERAGE(D82:D84)</f>
        <v>3.6495200000000003</v>
      </c>
      <c r="F82" s="98">
        <f>STDEVA(D82:D84)</f>
        <v>0.20372689169572092</v>
      </c>
      <c r="G82" s="400">
        <f t="shared" si="59"/>
        <v>138.90520000000004</v>
      </c>
      <c r="H82" s="136">
        <f t="shared" si="43"/>
        <v>36834.719334719346</v>
      </c>
      <c r="I82" s="136">
        <f t="shared" si="56"/>
        <v>4.5662573650597222</v>
      </c>
      <c r="J82" s="97">
        <f>AVERAGE(G82,G83:G84)</f>
        <v>140.12040000000002</v>
      </c>
      <c r="K82" s="100">
        <f>AVERAGE(H82,H83:H84)</f>
        <v>38498.303322696986</v>
      </c>
      <c r="L82" s="98">
        <f>AVERAGE(I82,I83:I84)</f>
        <v>4.5846967133054113</v>
      </c>
      <c r="M82" s="97">
        <f>STDEVA(G82,G83:G84)</f>
        <v>2.037268916957204</v>
      </c>
      <c r="N82" s="98">
        <f>STDEVA(H82,H83:H84)</f>
        <v>2797.3373246422698</v>
      </c>
      <c r="O82" s="98">
        <f>STDEVA(I82,I83:I84)</f>
        <v>3.0948250444278784E-2</v>
      </c>
    </row>
    <row r="83" spans="1:15" x14ac:dyDescent="0.35">
      <c r="A83" s="5">
        <v>45461</v>
      </c>
      <c r="B83" s="451" t="s">
        <v>2352</v>
      </c>
      <c r="C83" s="142">
        <v>0</v>
      </c>
      <c r="D83" s="142">
        <v>3.41432</v>
      </c>
      <c r="E83" s="98"/>
      <c r="F83" s="98"/>
      <c r="G83" s="400">
        <f t="shared" si="59"/>
        <v>142.47240000000002</v>
      </c>
      <c r="H83" s="136">
        <f t="shared" si="43"/>
        <v>41727.898966704939</v>
      </c>
      <c r="I83" s="136">
        <f t="shared" si="56"/>
        <v>4.620426518185524</v>
      </c>
      <c r="J83" s="97"/>
      <c r="L83" s="98"/>
      <c r="M83" s="97"/>
      <c r="N83" s="98"/>
      <c r="O83" s="98"/>
    </row>
    <row r="84" spans="1:15" x14ac:dyDescent="0.35">
      <c r="A84" s="5">
        <v>45461</v>
      </c>
      <c r="B84" s="451" t="s">
        <v>2353</v>
      </c>
      <c r="C84" s="142">
        <v>0</v>
      </c>
      <c r="D84" s="142">
        <v>3.7631999999999999</v>
      </c>
      <c r="E84" s="98"/>
      <c r="F84" s="98"/>
      <c r="G84" s="400">
        <f t="shared" si="59"/>
        <v>138.98360000000002</v>
      </c>
      <c r="H84" s="136">
        <f t="shared" si="43"/>
        <v>36932.291666666672</v>
      </c>
      <c r="I84" s="136">
        <f t="shared" si="56"/>
        <v>4.5674062566709877</v>
      </c>
      <c r="J84" s="97"/>
      <c r="L84" s="98"/>
      <c r="M84" s="97"/>
      <c r="N84" s="98"/>
      <c r="O84" s="98"/>
    </row>
    <row r="85" spans="1:15" x14ac:dyDescent="0.35">
      <c r="A85" s="5">
        <v>45461</v>
      </c>
      <c r="B85" s="451" t="s">
        <v>1670</v>
      </c>
      <c r="C85" s="142">
        <v>0</v>
      </c>
      <c r="D85" s="142">
        <v>111.2496</v>
      </c>
      <c r="E85" s="98"/>
      <c r="F85" s="98"/>
      <c r="G85" s="400">
        <f t="shared" si="59"/>
        <v>-935.88040000000012</v>
      </c>
      <c r="H85" s="136">
        <f t="shared" si="43"/>
        <v>-8412.4383368569415</v>
      </c>
      <c r="I85" s="136" t="e">
        <f t="shared" si="56"/>
        <v>#NUM!</v>
      </c>
      <c r="J85" s="97">
        <f>AVERAGE(G85,G86:G87)</f>
        <v>-857.8201333333335</v>
      </c>
      <c r="K85" s="100">
        <f t="shared" ref="K85:L85" si="60">AVERAGE(H85,H86:H87)</f>
        <v>-8282.3315903003622</v>
      </c>
      <c r="L85" s="98" t="e">
        <f t="shared" si="60"/>
        <v>#NUM!</v>
      </c>
      <c r="M85" s="97">
        <f t="shared" ref="M85:O85" si="61">STDEVA(G85,G86:G87)</f>
        <v>96.158619412995634</v>
      </c>
      <c r="N85" s="98">
        <f t="shared" si="61"/>
        <v>166.41956622171293</v>
      </c>
      <c r="O85" s="98" t="e">
        <f t="shared" si="61"/>
        <v>#NUM!</v>
      </c>
    </row>
    <row r="86" spans="1:15" x14ac:dyDescent="0.35">
      <c r="A86" s="5">
        <v>45461</v>
      </c>
      <c r="B86" s="451" t="s">
        <v>1671</v>
      </c>
      <c r="C86" s="142">
        <v>0</v>
      </c>
      <c r="D86" s="142">
        <v>106.379</v>
      </c>
      <c r="E86" s="98"/>
      <c r="F86" s="98"/>
      <c r="G86" s="400">
        <f t="shared" si="59"/>
        <v>-887.17440000000011</v>
      </c>
      <c r="H86" s="136">
        <f t="shared" si="43"/>
        <v>-8339.7512666973744</v>
      </c>
      <c r="I86" s="136" t="e">
        <f t="shared" si="56"/>
        <v>#NUM!</v>
      </c>
      <c r="J86" s="97"/>
      <c r="L86" s="98"/>
      <c r="M86" s="97"/>
      <c r="N86" s="98"/>
      <c r="O86" s="98"/>
    </row>
    <row r="87" spans="1:15" x14ac:dyDescent="0.35">
      <c r="A87" s="5">
        <v>45461</v>
      </c>
      <c r="B87" s="451" t="s">
        <v>1672</v>
      </c>
      <c r="C87" s="142">
        <v>0</v>
      </c>
      <c r="D87" s="142">
        <v>92.702119999999994</v>
      </c>
      <c r="E87" s="98"/>
      <c r="F87" s="98"/>
      <c r="G87" s="400">
        <f t="shared" si="59"/>
        <v>-750.40560000000005</v>
      </c>
      <c r="H87" s="136">
        <f t="shared" si="43"/>
        <v>-8094.8051673467671</v>
      </c>
      <c r="I87" s="136" t="e">
        <f t="shared" si="56"/>
        <v>#NUM!</v>
      </c>
      <c r="J87" s="97"/>
      <c r="L87" s="98"/>
      <c r="M87" s="97"/>
      <c r="N87" s="98"/>
      <c r="O87" s="98"/>
    </row>
    <row r="88" spans="1:15" x14ac:dyDescent="0.35">
      <c r="A88" s="12">
        <v>45461</v>
      </c>
      <c r="B88" s="456" t="s">
        <v>1674</v>
      </c>
      <c r="C88" s="403">
        <v>0</v>
      </c>
      <c r="D88" s="403">
        <v>3.1771600000000002</v>
      </c>
      <c r="E88" s="140">
        <f>AVERAGE(D88:D90)</f>
        <v>2.2716400000000001</v>
      </c>
      <c r="F88" s="140">
        <f>STDEVA(D88:D90)</f>
        <v>0.87584590790846317</v>
      </c>
      <c r="G88" s="404">
        <f t="shared" si="59"/>
        <v>144.84400000000002</v>
      </c>
      <c r="H88" s="15">
        <f t="shared" si="43"/>
        <v>45589.142504626776</v>
      </c>
      <c r="I88" s="15">
        <f t="shared" si="56"/>
        <v>4.6588614235463108</v>
      </c>
      <c r="J88" s="173">
        <f>AVERAGE(G88,G89:G90)</f>
        <v>153.89920000000004</v>
      </c>
      <c r="K88" s="405">
        <f t="shared" ref="K88:L88" si="62">AVERAGE(H88,H89:H90)</f>
        <v>76384.152896046944</v>
      </c>
      <c r="L88" s="140">
        <f t="shared" si="62"/>
        <v>4.8530306069853317</v>
      </c>
      <c r="M88" s="173">
        <f>STDEVA(G88,G89:G90)</f>
        <v>8.7584590790846235</v>
      </c>
      <c r="N88" s="140">
        <f t="shared" ref="N88:O88" si="63">STDEVA(H88,H89:H90)</f>
        <v>34461.932733676229</v>
      </c>
      <c r="O88" s="140">
        <f t="shared" si="63"/>
        <v>0.198400514676563</v>
      </c>
    </row>
    <row r="89" spans="1:15" x14ac:dyDescent="0.35">
      <c r="A89" s="12">
        <v>45461</v>
      </c>
      <c r="B89" s="456" t="s">
        <v>1675</v>
      </c>
      <c r="C89" s="403">
        <v>0.40376000000000001</v>
      </c>
      <c r="D89" s="403">
        <v>1.4288400000000001</v>
      </c>
      <c r="E89" s="140"/>
      <c r="F89" s="140"/>
      <c r="G89" s="404">
        <f t="shared" si="59"/>
        <v>162.3272</v>
      </c>
      <c r="H89" s="15">
        <f t="shared" si="43"/>
        <v>113607.68175582991</v>
      </c>
      <c r="I89" s="15">
        <f t="shared" si="56"/>
        <v>5.0554076978483851</v>
      </c>
      <c r="J89" s="173"/>
      <c r="K89" s="405"/>
      <c r="L89" s="140"/>
      <c r="M89" s="173"/>
      <c r="N89" s="140"/>
      <c r="O89" s="140"/>
    </row>
    <row r="90" spans="1:15" x14ac:dyDescent="0.35">
      <c r="A90" s="12">
        <v>45461</v>
      </c>
      <c r="B90" s="456" t="s">
        <v>1676</v>
      </c>
      <c r="C90" s="403">
        <v>0</v>
      </c>
      <c r="D90" s="403">
        <v>2.20892</v>
      </c>
      <c r="E90" s="140"/>
      <c r="F90" s="140"/>
      <c r="G90" s="404">
        <f t="shared" si="59"/>
        <v>154.52640000000005</v>
      </c>
      <c r="H90" s="15">
        <f t="shared" si="43"/>
        <v>69955.634427684141</v>
      </c>
      <c r="I90" s="15">
        <f t="shared" si="56"/>
        <v>4.8448226995612993</v>
      </c>
      <c r="J90" s="173"/>
      <c r="K90" s="405"/>
      <c r="L90" s="140"/>
      <c r="M90" s="173"/>
      <c r="N90" s="140"/>
      <c r="O90" s="140"/>
    </row>
    <row r="91" spans="1:15" x14ac:dyDescent="0.35">
      <c r="A91" s="12">
        <v>45461</v>
      </c>
      <c r="B91" s="456" t="s">
        <v>1677</v>
      </c>
      <c r="C91" s="403">
        <v>0</v>
      </c>
      <c r="D91" s="403">
        <v>9.0160000000000004E-2</v>
      </c>
      <c r="E91" s="140">
        <f>AVERAGE(D91:D93)</f>
        <v>0.76766666666666661</v>
      </c>
      <c r="F91" s="140">
        <f>STDEVA(D91:D93)</f>
        <v>0.89897645827537298</v>
      </c>
      <c r="G91" s="404">
        <f t="shared" si="59"/>
        <v>175.714</v>
      </c>
      <c r="H91" s="15">
        <f t="shared" si="43"/>
        <v>1948913.0434782607</v>
      </c>
      <c r="I91" s="15">
        <f t="shared" si="56"/>
        <v>6.2897924622166279</v>
      </c>
      <c r="J91" s="173">
        <f>AVERAGE(G91,G92:G93)</f>
        <v>168.93893333333335</v>
      </c>
      <c r="K91" s="405">
        <f t="shared" ref="K91:L91" si="64">AVERAGE(H91,H92:H93)</f>
        <v>814323.77475362085</v>
      </c>
      <c r="L91" s="140">
        <f t="shared" si="64"/>
        <v>5.6153185834297927</v>
      </c>
      <c r="M91" s="173">
        <f>STDEVA(G91,G92:G93)</f>
        <v>8.9897645827537236</v>
      </c>
      <c r="N91" s="140">
        <f t="shared" ref="N91:O91" si="65">STDEVA(H91,H92:H93)</f>
        <v>995240.94602697808</v>
      </c>
      <c r="O91" s="140">
        <f t="shared" si="65"/>
        <v>0.67071017651688458</v>
      </c>
    </row>
    <row r="92" spans="1:15" x14ac:dyDescent="0.35">
      <c r="A92" s="12">
        <v>45461</v>
      </c>
      <c r="B92" s="456" t="s">
        <v>1678</v>
      </c>
      <c r="C92" s="403">
        <v>0</v>
      </c>
      <c r="D92" s="403">
        <v>0.42531999999999998</v>
      </c>
      <c r="E92" s="15"/>
      <c r="F92" s="15"/>
      <c r="G92" s="404">
        <f t="shared" si="59"/>
        <v>172.36240000000004</v>
      </c>
      <c r="H92" s="15">
        <f t="shared" si="43"/>
        <v>405253.45622119831</v>
      </c>
      <c r="I92" s="15">
        <f t="shared" si="56"/>
        <v>5.6077267274351579</v>
      </c>
      <c r="J92" s="173"/>
      <c r="K92" s="405"/>
      <c r="L92" s="140"/>
      <c r="M92" s="173"/>
      <c r="N92" s="140"/>
      <c r="O92" s="140"/>
    </row>
    <row r="93" spans="1:15" x14ac:dyDescent="0.35">
      <c r="A93" s="12">
        <v>45461</v>
      </c>
      <c r="B93" s="456" t="s">
        <v>1679</v>
      </c>
      <c r="C93" s="403">
        <v>0.19796</v>
      </c>
      <c r="D93" s="403">
        <v>1.78752</v>
      </c>
      <c r="E93" s="15"/>
      <c r="F93" s="15"/>
      <c r="G93" s="404">
        <f t="shared" si="59"/>
        <v>158.74040000000002</v>
      </c>
      <c r="H93" s="15">
        <f t="shared" si="43"/>
        <v>88804.824561403526</v>
      </c>
      <c r="I93" s="15">
        <f t="shared" si="56"/>
        <v>4.9484365606375906</v>
      </c>
      <c r="J93" s="173"/>
      <c r="K93" s="405"/>
      <c r="L93" s="140"/>
      <c r="M93" s="173"/>
      <c r="N93" s="140"/>
      <c r="O93" s="140"/>
    </row>
    <row r="94" spans="1:15" x14ac:dyDescent="0.35">
      <c r="A94" s="12">
        <v>45461</v>
      </c>
      <c r="B94" s="456" t="s">
        <v>2354</v>
      </c>
      <c r="C94" s="403">
        <v>0</v>
      </c>
      <c r="D94" s="403">
        <v>4.4021600000000003</v>
      </c>
      <c r="E94" s="140">
        <f>AVERAGE(D94:D96)</f>
        <v>3.3235066666666668</v>
      </c>
      <c r="F94" s="140">
        <f>STDEVA(D94:D96)</f>
        <v>0.95388255237913511</v>
      </c>
      <c r="G94" s="404">
        <f t="shared" si="59"/>
        <v>132.59400000000002</v>
      </c>
      <c r="H94" s="15">
        <f t="shared" si="43"/>
        <v>30120.213713268036</v>
      </c>
      <c r="I94" s="15">
        <f t="shared" si="56"/>
        <v>4.4788580490082026</v>
      </c>
      <c r="J94" s="173">
        <f>AVERAGE(G94,G95:G96)</f>
        <v>143.38053333333337</v>
      </c>
      <c r="K94" s="405">
        <f t="shared" ref="K94:L94" si="66">AVERAGE(H94,H95:H96)</f>
        <v>45868.00399203971</v>
      </c>
      <c r="L94" s="140">
        <f t="shared" si="66"/>
        <v>4.6455121498676339</v>
      </c>
      <c r="M94" s="173">
        <f>STDEVA(G94,G95:G96)</f>
        <v>9.5388255237913508</v>
      </c>
      <c r="N94" s="140">
        <f t="shared" ref="N94:O94" si="67">STDEVA(H94,H95:H96)</f>
        <v>14336.347827651754</v>
      </c>
      <c r="O94" s="140">
        <f t="shared" si="67"/>
        <v>0.14870028618431425</v>
      </c>
    </row>
    <row r="95" spans="1:15" x14ac:dyDescent="0.35">
      <c r="A95" s="12">
        <v>45461</v>
      </c>
      <c r="B95" s="456" t="s">
        <v>2355</v>
      </c>
      <c r="C95" s="403">
        <v>0</v>
      </c>
      <c r="D95" s="403">
        <v>2.9772400000000001</v>
      </c>
      <c r="E95" s="140"/>
      <c r="F95" s="140"/>
      <c r="G95" s="404">
        <f t="shared" si="59"/>
        <v>146.84320000000002</v>
      </c>
      <c r="H95" s="15">
        <f t="shared" si="43"/>
        <v>49321.922317314027</v>
      </c>
      <c r="I95" s="15">
        <f t="shared" si="56"/>
        <v>4.6930399948404133</v>
      </c>
      <c r="J95" s="173"/>
      <c r="K95" s="405"/>
      <c r="L95" s="140"/>
      <c r="M95" s="173"/>
      <c r="N95" s="140"/>
      <c r="O95" s="140"/>
    </row>
    <row r="96" spans="1:15" x14ac:dyDescent="0.35">
      <c r="A96" s="12">
        <v>45461</v>
      </c>
      <c r="B96" s="456" t="s">
        <v>2356</v>
      </c>
      <c r="C96" s="403">
        <v>0</v>
      </c>
      <c r="D96" s="403">
        <v>2.5911200000000001</v>
      </c>
      <c r="E96" s="140"/>
      <c r="F96" s="140"/>
      <c r="G96" s="404">
        <f t="shared" si="59"/>
        <v>150.70440000000002</v>
      </c>
      <c r="H96" s="15">
        <f t="shared" si="43"/>
        <v>58161.875945537067</v>
      </c>
      <c r="I96" s="15">
        <f t="shared" si="56"/>
        <v>4.764638405754285</v>
      </c>
      <c r="J96" s="173"/>
      <c r="K96" s="405"/>
      <c r="L96" s="140"/>
      <c r="M96" s="173"/>
      <c r="N96" s="140"/>
      <c r="O96" s="140"/>
    </row>
    <row r="97" spans="1:15" x14ac:dyDescent="0.35">
      <c r="A97" s="12">
        <v>45461</v>
      </c>
      <c r="B97" s="456" t="s">
        <v>1683</v>
      </c>
      <c r="C97" s="403">
        <v>1.70716</v>
      </c>
      <c r="D97" s="403">
        <v>4.7000799999999998</v>
      </c>
      <c r="E97" s="140">
        <f>AVERAGE(D97:D99)</f>
        <v>5.3971866666666672</v>
      </c>
      <c r="F97" s="140">
        <f>STDEVA(D97:D99)</f>
        <v>0.61055284630679874</v>
      </c>
      <c r="G97" s="404">
        <f t="shared" si="59"/>
        <v>129.61480000000003</v>
      </c>
      <c r="H97" s="15">
        <f t="shared" si="43"/>
        <v>27577.147623019191</v>
      </c>
      <c r="I97" s="15">
        <f t="shared" si="56"/>
        <v>4.4405493439411519</v>
      </c>
      <c r="J97" s="173">
        <f>AVERAGE(G97,G98:G99)</f>
        <v>122.64373333333334</v>
      </c>
      <c r="K97" s="405">
        <f>AVERAGE(H97,H98:H99)</f>
        <v>23023.226406999998</v>
      </c>
      <c r="L97" s="140">
        <f>AVERAGE(I97,I98:I99)</f>
        <v>4.358063050273401</v>
      </c>
      <c r="M97" s="173">
        <f>STDEVA(G97,G98:G99)</f>
        <v>6.1055284630679978</v>
      </c>
      <c r="N97" s="140">
        <f>STDEVA(H97,H98:H99)</f>
        <v>3973.8524195713449</v>
      </c>
      <c r="O97" s="140">
        <f>STDEVA(I97,I98:I99)</f>
        <v>7.2161357725105874E-2</v>
      </c>
    </row>
    <row r="98" spans="1:15" x14ac:dyDescent="0.35">
      <c r="A98" s="12">
        <v>45461</v>
      </c>
      <c r="B98" s="456" t="s">
        <v>1684</v>
      </c>
      <c r="C98" s="403">
        <v>1.59348</v>
      </c>
      <c r="D98" s="403">
        <v>5.8368799999999998</v>
      </c>
      <c r="E98" s="140"/>
      <c r="F98" s="140"/>
      <c r="G98" s="404">
        <f t="shared" si="59"/>
        <v>118.24680000000001</v>
      </c>
      <c r="H98" s="15">
        <f t="shared" si="43"/>
        <v>20258.562793821358</v>
      </c>
      <c r="I98" s="15">
        <f t="shared" si="56"/>
        <v>4.3066086319002475</v>
      </c>
      <c r="J98" s="173"/>
      <c r="K98" s="405"/>
      <c r="L98" s="140"/>
      <c r="M98" s="173"/>
      <c r="N98" s="140"/>
      <c r="O98" s="140"/>
    </row>
    <row r="99" spans="1:15" x14ac:dyDescent="0.35">
      <c r="A99" s="12">
        <v>45461</v>
      </c>
      <c r="B99" s="456" t="s">
        <v>1685</v>
      </c>
      <c r="C99" s="403">
        <v>2.00312</v>
      </c>
      <c r="D99" s="403">
        <v>5.6546000000000003</v>
      </c>
      <c r="E99" s="140"/>
      <c r="F99" s="140"/>
      <c r="G99" s="404">
        <f t="shared" si="59"/>
        <v>120.06960000000002</v>
      </c>
      <c r="H99" s="15">
        <f t="shared" si="43"/>
        <v>21233.968804159449</v>
      </c>
      <c r="I99" s="15">
        <f t="shared" si="56"/>
        <v>4.3270311749788037</v>
      </c>
      <c r="J99" s="173"/>
      <c r="K99" s="405"/>
      <c r="L99" s="140"/>
      <c r="M99" s="173"/>
      <c r="N99" s="140"/>
      <c r="O99" s="140"/>
    </row>
    <row r="100" spans="1:15" x14ac:dyDescent="0.35">
      <c r="A100" s="12">
        <v>45461</v>
      </c>
      <c r="B100" s="456" t="s">
        <v>1680</v>
      </c>
      <c r="C100" s="403">
        <v>0</v>
      </c>
      <c r="D100" s="403">
        <v>11.0642</v>
      </c>
      <c r="E100" s="140">
        <f>AVERAGE(D100:D102)</f>
        <v>10.246226666666667</v>
      </c>
      <c r="F100" s="140">
        <f>STDEVA(D100:D102)</f>
        <v>0.77155651648685653</v>
      </c>
      <c r="G100" s="404">
        <f>($S$35-D100)*$S$20/$S$21</f>
        <v>65.973600000000019</v>
      </c>
      <c r="H100" s="15">
        <f>G100/D100*1000</f>
        <v>5962.7989371124913</v>
      </c>
      <c r="I100" s="15">
        <f>LOG10(H100)</f>
        <v>3.7754501653788184</v>
      </c>
      <c r="J100" s="173">
        <f>AVERAGE(G100,G101:G102)</f>
        <v>74.15333333333335</v>
      </c>
      <c r="K100" s="405">
        <f>AVERAGE(H100,H101:H102)</f>
        <v>7301.6911639316158</v>
      </c>
      <c r="L100" s="140">
        <f t="shared" ref="L100" si="68">AVERAGE(I100,I101:I102)</f>
        <v>3.8587842959657714</v>
      </c>
      <c r="M100" s="173">
        <f>STDEVA(G100,G101:G102)</f>
        <v>7.715565164868563</v>
      </c>
      <c r="N100" s="140">
        <f t="shared" ref="N100:O100" si="69">STDEVA(H100,H101:H102)</f>
        <v>1287.0440704532959</v>
      </c>
      <c r="O100" s="140">
        <f t="shared" si="69"/>
        <v>7.834317714910595E-2</v>
      </c>
    </row>
    <row r="101" spans="1:15" x14ac:dyDescent="0.35">
      <c r="A101" s="12">
        <v>45461</v>
      </c>
      <c r="B101" s="456" t="s">
        <v>1681</v>
      </c>
      <c r="C101" s="403">
        <v>0</v>
      </c>
      <c r="D101" s="403">
        <v>9.5314800000000002</v>
      </c>
      <c r="E101" s="140"/>
      <c r="F101" s="140"/>
      <c r="G101" s="404">
        <f>($S$35-D101)*$S$20/$S$21</f>
        <v>81.30080000000001</v>
      </c>
      <c r="H101" s="15">
        <f>G101/D101*1000</f>
        <v>8529.7141682089259</v>
      </c>
      <c r="I101" s="15">
        <f>LOG10(H101)</f>
        <v>3.930934478148826</v>
      </c>
      <c r="J101" s="408"/>
      <c r="K101" s="405"/>
      <c r="L101" s="15"/>
      <c r="M101" s="408"/>
      <c r="N101" s="15"/>
      <c r="O101" s="15"/>
    </row>
    <row r="102" spans="1:15" x14ac:dyDescent="0.35">
      <c r="A102" s="12">
        <v>45461</v>
      </c>
      <c r="B102" s="456" t="s">
        <v>1682</v>
      </c>
      <c r="C102" s="403">
        <v>0.27439999999999998</v>
      </c>
      <c r="D102" s="403">
        <v>10.143000000000001</v>
      </c>
      <c r="E102" s="140"/>
      <c r="F102" s="140"/>
      <c r="G102" s="404">
        <f>($S$35-D102)*$S$20/$S$21</f>
        <v>75.185600000000008</v>
      </c>
      <c r="H102" s="15">
        <f>G102/D102*1000</f>
        <v>7412.5603864734303</v>
      </c>
      <c r="I102" s="15">
        <f>LOG10(H102)</f>
        <v>3.8699682443696708</v>
      </c>
      <c r="J102" s="408"/>
      <c r="K102" s="405"/>
      <c r="L102" s="15"/>
      <c r="M102" s="408"/>
      <c r="N102" s="15"/>
      <c r="O102" s="15"/>
    </row>
    <row r="103" spans="1:15" x14ac:dyDescent="0.35">
      <c r="A103" s="5">
        <v>45474</v>
      </c>
      <c r="B103" s="451" t="s">
        <v>1699</v>
      </c>
      <c r="C103" s="142">
        <v>9.1923999999999992</v>
      </c>
      <c r="D103" s="142">
        <v>0.65464</v>
      </c>
      <c r="E103" s="98">
        <f>AVERAGE(C103:C104)</f>
        <v>9.7862799999999996</v>
      </c>
      <c r="F103" s="98">
        <f>STDEVA(C103:C105)</f>
        <v>1.6495962862874367</v>
      </c>
      <c r="G103" s="400">
        <f>($S$27-C103)*$S$20/$S$21</f>
        <v>23.542866666666669</v>
      </c>
      <c r="H103" s="136">
        <f>G103/C103*1000</f>
        <v>2561.1229566453453</v>
      </c>
      <c r="I103" s="136">
        <f t="shared" si="56"/>
        <v>3.4084304289607155</v>
      </c>
      <c r="J103" s="97">
        <f>AVERAGE(G103,G104)</f>
        <v>17.604066666666665</v>
      </c>
      <c r="K103" s="100">
        <f t="shared" ref="K103:L103" si="70">AVERAGE(H103,H104)</f>
        <v>1842.4635427738303</v>
      </c>
      <c r="L103" s="98">
        <f t="shared" si="70"/>
        <v>3.2295605261691049</v>
      </c>
      <c r="M103" s="97">
        <f>STDEVA(G103,G104)</f>
        <v>8.3987315042213435</v>
      </c>
      <c r="N103" s="98">
        <f t="shared" ref="N103:O103" si="71">STDEVA(H103,H104)</f>
        <v>1016.3378898241959</v>
      </c>
      <c r="O103" s="98">
        <f t="shared" si="71"/>
        <v>0.25296024242825277</v>
      </c>
    </row>
    <row r="104" spans="1:15" x14ac:dyDescent="0.35">
      <c r="A104" s="5">
        <v>45474</v>
      </c>
      <c r="B104" s="451" t="s">
        <v>1700</v>
      </c>
      <c r="C104" s="142">
        <v>10.38016</v>
      </c>
      <c r="D104" s="142">
        <v>5.0469999999999997</v>
      </c>
      <c r="E104" s="98"/>
      <c r="F104" s="98"/>
      <c r="G104" s="400">
        <f t="shared" ref="G104:G117" si="72">($S$27-C104)*$S$20/$S$21</f>
        <v>11.66526666666666</v>
      </c>
      <c r="H104" s="136">
        <f t="shared" ref="H104:H117" si="73">G104/C104*1000</f>
        <v>1123.8041289023156</v>
      </c>
      <c r="I104" s="136">
        <f t="shared" si="56"/>
        <v>3.0506906233774944</v>
      </c>
      <c r="J104" s="97"/>
      <c r="L104" s="98"/>
      <c r="M104" s="97"/>
      <c r="N104" s="98"/>
      <c r="O104" s="98"/>
    </row>
    <row r="105" spans="1:15" x14ac:dyDescent="0.35">
      <c r="A105" s="5">
        <v>45474</v>
      </c>
      <c r="B105" s="451" t="s">
        <v>1701</v>
      </c>
      <c r="C105" s="142">
        <v>12.451879999999999</v>
      </c>
      <c r="D105" s="142">
        <v>0.65268000000000004</v>
      </c>
      <c r="E105" s="98"/>
      <c r="F105" s="98"/>
      <c r="G105" s="400">
        <f t="shared" si="72"/>
        <v>-9.0519333333333307</v>
      </c>
      <c r="H105" s="136">
        <f t="shared" si="73"/>
        <v>-726.95314549556622</v>
      </c>
      <c r="I105" s="136" t="e">
        <f t="shared" si="56"/>
        <v>#NUM!</v>
      </c>
      <c r="J105" s="97"/>
      <c r="L105" s="98"/>
      <c r="M105" s="97"/>
      <c r="N105" s="98"/>
      <c r="O105" s="98"/>
    </row>
    <row r="106" spans="1:15" x14ac:dyDescent="0.35">
      <c r="A106" s="5">
        <v>45474</v>
      </c>
      <c r="B106" s="451" t="s">
        <v>1702</v>
      </c>
      <c r="C106" s="142">
        <v>4.9705599999999999</v>
      </c>
      <c r="D106" s="142">
        <v>0.50960000000000005</v>
      </c>
      <c r="E106" s="98">
        <f>AVERAGE(C106:C108)</f>
        <v>3.7226933333333334</v>
      </c>
      <c r="F106" s="98">
        <f>STDEVA(C106:C108)</f>
        <v>1.7930608058103705</v>
      </c>
      <c r="G106" s="400">
        <f t="shared" si="72"/>
        <v>65.761266666666657</v>
      </c>
      <c r="H106" s="136">
        <f t="shared" si="73"/>
        <v>13230.152471083067</v>
      </c>
      <c r="I106" s="136">
        <f t="shared" si="56"/>
        <v>4.1215648492493653</v>
      </c>
      <c r="J106" s="97">
        <f>AVERAGE(G106,G108)</f>
        <v>67.966266666666655</v>
      </c>
      <c r="K106" s="100">
        <f t="shared" ref="K106:L106" si="74">AVERAGE(H106,H108)</f>
        <v>14361.001520410999</v>
      </c>
      <c r="L106" s="98">
        <f t="shared" si="74"/>
        <v>4.1558340742474034</v>
      </c>
      <c r="M106" s="97">
        <f>STDEVA(G106,G108)</f>
        <v>3.1183409050326825</v>
      </c>
      <c r="N106" s="98">
        <f t="shared" ref="N106:O106" si="75">STDEVA(H106,H108)</f>
        <v>1599.2620625562818</v>
      </c>
      <c r="O106" s="98">
        <f t="shared" si="75"/>
        <v>4.8464002764241183E-2</v>
      </c>
    </row>
    <row r="107" spans="1:15" x14ac:dyDescent="0.35">
      <c r="A107" s="5">
        <v>45474</v>
      </c>
      <c r="B107" s="451" t="s">
        <v>1703</v>
      </c>
      <c r="C107" s="142">
        <v>1.6679600000000001</v>
      </c>
      <c r="D107" s="142">
        <v>0.20776</v>
      </c>
      <c r="G107" s="400">
        <f t="shared" si="72"/>
        <v>98.787266666666653</v>
      </c>
      <c r="H107" s="136">
        <f t="shared" si="73"/>
        <v>59226.400313356826</v>
      </c>
      <c r="I107" s="136">
        <f t="shared" si="56"/>
        <v>4.7725153377134921</v>
      </c>
      <c r="J107" s="97"/>
      <c r="L107" s="98"/>
      <c r="M107" s="97"/>
      <c r="N107" s="98"/>
      <c r="O107" s="98"/>
    </row>
    <row r="108" spans="1:15" x14ac:dyDescent="0.35">
      <c r="A108" s="5">
        <v>45474</v>
      </c>
      <c r="B108" s="451" t="s">
        <v>1704</v>
      </c>
      <c r="C108" s="142">
        <v>4.52956</v>
      </c>
      <c r="D108" s="142">
        <v>0.71343999999999996</v>
      </c>
      <c r="G108" s="400">
        <f t="shared" si="72"/>
        <v>70.171266666666668</v>
      </c>
      <c r="H108" s="136">
        <f t="shared" si="73"/>
        <v>15491.85056973893</v>
      </c>
      <c r="I108" s="136">
        <f t="shared" si="56"/>
        <v>4.1901032992454423</v>
      </c>
      <c r="J108" s="97"/>
      <c r="L108" s="98"/>
      <c r="M108" s="97"/>
      <c r="N108" s="98"/>
      <c r="O108" s="98"/>
    </row>
    <row r="109" spans="1:15" x14ac:dyDescent="0.35">
      <c r="A109" s="5">
        <v>45474</v>
      </c>
      <c r="B109" s="451" t="s">
        <v>2336</v>
      </c>
      <c r="C109" s="142">
        <v>6.5013199999999998</v>
      </c>
      <c r="D109" s="142">
        <v>4.4119599999999997</v>
      </c>
      <c r="E109" s="98">
        <f>AVERAGE(C109:C111)</f>
        <v>5.2560666666666664</v>
      </c>
      <c r="F109" s="98">
        <f>STDEVA(C109:C111)</f>
        <v>1.1742106831967305</v>
      </c>
      <c r="G109" s="400">
        <f t="shared" si="72"/>
        <v>50.453666666666663</v>
      </c>
      <c r="H109" s="136">
        <f t="shared" si="73"/>
        <v>7760.5265802431913</v>
      </c>
      <c r="I109" s="136">
        <f t="shared" si="56"/>
        <v>3.8898911907343434</v>
      </c>
      <c r="J109" s="97">
        <f>AVERAGE(G109,G110:G111)</f>
        <v>62.906199999999991</v>
      </c>
      <c r="K109" s="100">
        <f>AVERAGE(H109,H110:H111)</f>
        <v>12702.405981792537</v>
      </c>
      <c r="L109" s="98">
        <f>AVERAGE(I109,I110:I111)</f>
        <v>4.0799566970919576</v>
      </c>
      <c r="M109" s="97">
        <f>STDEVA(G109,G110:G111)</f>
        <v>11.742106831967398</v>
      </c>
      <c r="N109" s="98">
        <f>STDEVA(H109,H110:H111)</f>
        <v>4968.4817139625802</v>
      </c>
      <c r="O109" s="98">
        <f>STDEVA(I109,I110:I111)</f>
        <v>0.18002727105846431</v>
      </c>
    </row>
    <row r="110" spans="1:15" x14ac:dyDescent="0.35">
      <c r="A110" s="5">
        <v>45474</v>
      </c>
      <c r="B110" s="451" t="s">
        <v>2337</v>
      </c>
      <c r="C110" s="142">
        <v>5.0979599999999996</v>
      </c>
      <c r="D110" s="142">
        <v>0.88004000000000004</v>
      </c>
      <c r="E110" s="98"/>
      <c r="F110" s="98"/>
      <c r="G110" s="400">
        <f t="shared" si="72"/>
        <v>64.48726666666667</v>
      </c>
      <c r="H110" s="136">
        <f t="shared" si="73"/>
        <v>12649.621940279381</v>
      </c>
      <c r="I110" s="136">
        <f t="shared" si="56"/>
        <v>4.1020775459304897</v>
      </c>
      <c r="J110" s="97"/>
      <c r="L110" s="98"/>
      <c r="M110" s="97"/>
      <c r="N110" s="98"/>
      <c r="O110" s="98"/>
    </row>
    <row r="111" spans="1:15" x14ac:dyDescent="0.35">
      <c r="A111" s="5">
        <v>45474</v>
      </c>
      <c r="B111" s="451" t="s">
        <v>2338</v>
      </c>
      <c r="C111" s="142">
        <v>4.16892</v>
      </c>
      <c r="D111" s="142">
        <v>0.43903999999999999</v>
      </c>
      <c r="E111" s="98"/>
      <c r="F111" s="98"/>
      <c r="G111" s="400">
        <f t="shared" si="72"/>
        <v>73.777666666666661</v>
      </c>
      <c r="H111" s="136">
        <f t="shared" si="73"/>
        <v>17697.069424855039</v>
      </c>
      <c r="I111" s="136">
        <f t="shared" si="56"/>
        <v>4.2479013546110407</v>
      </c>
      <c r="J111" s="97"/>
      <c r="L111" s="98"/>
      <c r="M111" s="97"/>
      <c r="N111" s="98"/>
      <c r="O111" s="98"/>
    </row>
    <row r="112" spans="1:15" x14ac:dyDescent="0.35">
      <c r="A112" s="5">
        <v>45474</v>
      </c>
      <c r="B112" s="451" t="s">
        <v>1708</v>
      </c>
      <c r="C112" s="142">
        <v>4.7628000000000004</v>
      </c>
      <c r="D112" s="142">
        <v>0.61739999999999995</v>
      </c>
      <c r="E112" s="98">
        <f>AVERAGE(C112:C114)</f>
        <v>4.9947333333333335</v>
      </c>
      <c r="F112" s="98">
        <f>STDEVA(C112:C114)</f>
        <v>0.20286078904838475</v>
      </c>
      <c r="G112" s="400">
        <f>($S$27-C112)*$S$20/$S$21</f>
        <v>67.838866666666661</v>
      </c>
      <c r="H112" s="136">
        <f>G112/C112*1000</f>
        <v>14243.484224965703</v>
      </c>
      <c r="I112" s="136">
        <f>LOG10(H112)</f>
        <v>4.1536162389205762</v>
      </c>
      <c r="J112" s="97">
        <f>AVERAGE(G112,G113:G114)</f>
        <v>65.519533333333342</v>
      </c>
      <c r="K112" s="100">
        <f t="shared" ref="K112:L112" si="76">AVERAGE(H112,H113:H114)</f>
        <v>13143.734363921851</v>
      </c>
      <c r="L112" s="98">
        <f t="shared" si="76"/>
        <v>4.1179635649997346</v>
      </c>
      <c r="M112" s="97">
        <f>STDEVA(G112,G113:G114)</f>
        <v>2.0286078904838489</v>
      </c>
      <c r="N112" s="98">
        <f>STDEVA(H112,H113:H114)</f>
        <v>960.66288389855765</v>
      </c>
      <c r="O112" s="98">
        <f t="shared" ref="O112" si="77">STDEVA(I112,I113:I114)</f>
        <v>3.1178654334305517E-2</v>
      </c>
    </row>
    <row r="113" spans="1:16" x14ac:dyDescent="0.35">
      <c r="A113" s="5">
        <v>45474</v>
      </c>
      <c r="B113" s="451" t="s">
        <v>1709</v>
      </c>
      <c r="C113" s="142">
        <v>5.1391200000000001</v>
      </c>
      <c r="D113" s="142">
        <v>1.8365199999999999</v>
      </c>
      <c r="E113" s="98"/>
      <c r="F113" s="98"/>
      <c r="G113" s="400">
        <f>($S$27-C113)*$S$20/$S$21</f>
        <v>64.075666666666663</v>
      </c>
      <c r="H113" s="136">
        <f>G113/C113*1000</f>
        <v>12468.217645563183</v>
      </c>
      <c r="I113" s="136">
        <f>LOG10(H113)</f>
        <v>4.0958043747278454</v>
      </c>
      <c r="J113" s="97"/>
      <c r="L113" s="98"/>
      <c r="M113" s="97"/>
      <c r="N113" s="98"/>
      <c r="O113" s="98"/>
    </row>
    <row r="114" spans="1:16" x14ac:dyDescent="0.35">
      <c r="A114" s="5">
        <v>45474</v>
      </c>
      <c r="B114" s="451" t="s">
        <v>1710</v>
      </c>
      <c r="C114" s="142">
        <v>5.0822799999999999</v>
      </c>
      <c r="D114" s="142">
        <v>0.36847999999999997</v>
      </c>
      <c r="E114" s="98"/>
      <c r="F114" s="98"/>
      <c r="G114" s="400">
        <f>($S$27-C114)*$S$20/$S$21</f>
        <v>64.64406666666666</v>
      </c>
      <c r="H114" s="136">
        <f>G114/C114*1000</f>
        <v>12719.501221236662</v>
      </c>
      <c r="I114" s="136">
        <f>LOG10(H114)</f>
        <v>4.1044700813507813</v>
      </c>
      <c r="J114" s="97"/>
      <c r="L114" s="98"/>
      <c r="M114" s="97"/>
      <c r="N114" s="98"/>
      <c r="O114" s="98"/>
    </row>
    <row r="115" spans="1:16" x14ac:dyDescent="0.35">
      <c r="A115" s="5">
        <v>45474</v>
      </c>
      <c r="B115" s="451" t="s">
        <v>1705</v>
      </c>
      <c r="C115" s="142">
        <v>8.2574799999999993</v>
      </c>
      <c r="D115" s="142">
        <v>0.93491999999999997</v>
      </c>
      <c r="E115" s="98">
        <f>AVERAGE(C115:C117)</f>
        <v>9.1636533333333343</v>
      </c>
      <c r="F115" s="98">
        <f>STDEVA(C115:C117)</f>
        <v>1.7507927878916272</v>
      </c>
      <c r="G115" s="400">
        <f t="shared" si="72"/>
        <v>32.892066666666672</v>
      </c>
      <c r="H115" s="136">
        <f t="shared" si="73"/>
        <v>3983.3056412690885</v>
      </c>
      <c r="I115" s="136">
        <f t="shared" si="56"/>
        <v>3.6002436313462938</v>
      </c>
      <c r="J115" s="97">
        <f>AVERAGE(G115,G116:G117)</f>
        <v>23.830333333333328</v>
      </c>
      <c r="K115" s="100">
        <f t="shared" ref="K115:L115" si="78">AVERAGE(H115,H116:H117)</f>
        <v>2883.4482935553392</v>
      </c>
      <c r="L115" s="98">
        <f t="shared" si="78"/>
        <v>3.250483802511416</v>
      </c>
      <c r="M115" s="97">
        <f>STDEVA(G115,G116:G117)</f>
        <v>17.507927878916277</v>
      </c>
      <c r="N115" s="98">
        <f>STDEVA(H115,H116:H117)</f>
        <v>2221.7351698850089</v>
      </c>
      <c r="O115" s="98">
        <f t="shared" ref="O115" si="79">STDEVA(I115,I116:I117)</f>
        <v>0.63839275799712247</v>
      </c>
    </row>
    <row r="116" spans="1:16" x14ac:dyDescent="0.35">
      <c r="A116" s="5">
        <v>45474</v>
      </c>
      <c r="B116" s="451" t="s">
        <v>1706</v>
      </c>
      <c r="C116" s="142">
        <v>8.0516799999999993</v>
      </c>
      <c r="D116" s="142">
        <v>0.61739999999999995</v>
      </c>
      <c r="E116" s="98"/>
      <c r="F116" s="98"/>
      <c r="G116" s="400">
        <f t="shared" si="72"/>
        <v>34.950066666666665</v>
      </c>
      <c r="H116" s="136">
        <f t="shared" si="73"/>
        <v>4340.7172995780593</v>
      </c>
      <c r="I116" s="136">
        <f t="shared" si="56"/>
        <v>3.6375615022102226</v>
      </c>
      <c r="J116" s="97"/>
      <c r="L116" s="98"/>
      <c r="M116" s="97"/>
      <c r="N116" s="98"/>
      <c r="O116" s="98"/>
    </row>
    <row r="117" spans="1:16" x14ac:dyDescent="0.35">
      <c r="A117" s="5">
        <v>45474</v>
      </c>
      <c r="B117" s="451" t="s">
        <v>1707</v>
      </c>
      <c r="C117" s="142">
        <v>11.181800000000001</v>
      </c>
      <c r="D117" s="142">
        <v>0.82516</v>
      </c>
      <c r="E117" s="98"/>
      <c r="F117" s="98"/>
      <c r="G117" s="400">
        <f t="shared" si="72"/>
        <v>3.6488666666666525</v>
      </c>
      <c r="H117" s="136">
        <f t="shared" si="73"/>
        <v>326.32193981887104</v>
      </c>
      <c r="I117" s="136">
        <f t="shared" si="56"/>
        <v>2.5136462739777303</v>
      </c>
      <c r="J117" s="97"/>
      <c r="L117" s="98"/>
      <c r="M117" s="97"/>
      <c r="N117" s="98"/>
      <c r="O117" s="98"/>
    </row>
    <row r="118" spans="1:16" x14ac:dyDescent="0.35">
      <c r="A118" s="5">
        <v>45474</v>
      </c>
      <c r="B118" s="451" t="s">
        <v>1711</v>
      </c>
      <c r="C118" s="142">
        <v>0</v>
      </c>
      <c r="D118" s="142">
        <v>8.9689599999999992</v>
      </c>
      <c r="E118" s="98">
        <f>AVERAGE(D118:D120)</f>
        <v>10.093346666666667</v>
      </c>
      <c r="F118" s="98">
        <f>STDEVA(D118:D120)</f>
        <v>0.97896522702971145</v>
      </c>
      <c r="G118" s="400">
        <f>($S$35-D118)*$S$20/$S$21</f>
        <v>86.92600000000003</v>
      </c>
      <c r="H118" s="136">
        <f>G118/D118*1000</f>
        <v>9691.8706293706327</v>
      </c>
      <c r="I118" s="136">
        <f t="shared" si="56"/>
        <v>3.9864076083827777</v>
      </c>
      <c r="J118" s="97">
        <f>AVERAGE(G118,G119:G120)</f>
        <v>75.682133333333354</v>
      </c>
      <c r="K118" s="100">
        <f t="shared" ref="K118:L118" si="80">AVERAGE(H118,H119:H120)</f>
        <v>7614.9501017082466</v>
      </c>
      <c r="L118" s="98">
        <f t="shared" si="80"/>
        <v>3.8740494136636046</v>
      </c>
      <c r="M118" s="97">
        <f t="shared" ref="M118:O118" si="81">STDEVA(G118,G119:G120)</f>
        <v>9.7896522702971609</v>
      </c>
      <c r="N118" s="98">
        <f t="shared" si="81"/>
        <v>1805.5074985209776</v>
      </c>
      <c r="O118" s="98">
        <f t="shared" si="81"/>
        <v>9.7856255160845632E-2</v>
      </c>
    </row>
    <row r="119" spans="1:16" x14ac:dyDescent="0.35">
      <c r="A119" s="5">
        <v>45474</v>
      </c>
      <c r="B119" s="451" t="s">
        <v>1712</v>
      </c>
      <c r="C119" s="142">
        <v>0</v>
      </c>
      <c r="D119" s="142">
        <v>10.554600000000001</v>
      </c>
      <c r="E119" s="98"/>
      <c r="F119" s="98"/>
      <c r="G119" s="400">
        <f t="shared" si="59"/>
        <v>71.069600000000008</v>
      </c>
      <c r="H119" s="136">
        <f t="shared" ref="H119:H128" si="82">G119/D119*1000</f>
        <v>6733.5190343546892</v>
      </c>
      <c r="I119" s="136">
        <f t="shared" si="56"/>
        <v>3.8282420921254894</v>
      </c>
      <c r="J119" s="97"/>
      <c r="L119" s="98"/>
      <c r="M119" s="97"/>
      <c r="N119" s="98"/>
      <c r="O119" s="98"/>
    </row>
    <row r="120" spans="1:16" x14ac:dyDescent="0.35">
      <c r="A120" s="5">
        <v>45474</v>
      </c>
      <c r="B120" s="451" t="s">
        <v>1713</v>
      </c>
      <c r="C120" s="142">
        <v>0</v>
      </c>
      <c r="D120" s="142">
        <v>10.75648</v>
      </c>
      <c r="E120" s="98"/>
      <c r="F120" s="98"/>
      <c r="G120" s="400">
        <f t="shared" si="59"/>
        <v>69.050800000000024</v>
      </c>
      <c r="H120" s="136">
        <f t="shared" si="82"/>
        <v>6419.4606413994188</v>
      </c>
      <c r="I120" s="136">
        <f t="shared" si="56"/>
        <v>3.8074985404825474</v>
      </c>
      <c r="J120" s="97"/>
      <c r="L120" s="98"/>
      <c r="M120" s="97"/>
      <c r="N120" s="98"/>
      <c r="O120" s="98"/>
    </row>
    <row r="121" spans="1:16" x14ac:dyDescent="0.35">
      <c r="A121" s="5">
        <v>45474</v>
      </c>
      <c r="B121" s="451" t="s">
        <v>1714</v>
      </c>
      <c r="C121" s="142">
        <v>0</v>
      </c>
      <c r="D121" s="142">
        <v>2.3598400000000002</v>
      </c>
      <c r="E121" s="98">
        <f>AVERAGE(D121:D123)</f>
        <v>2.1076533333333334</v>
      </c>
      <c r="F121" s="98">
        <f>STDEVA(D121:D123)</f>
        <v>0.40332844250478256</v>
      </c>
      <c r="G121" s="400">
        <f t="shared" si="59"/>
        <v>153.01720000000003</v>
      </c>
      <c r="H121" s="136">
        <f t="shared" si="82"/>
        <v>64842.192691029908</v>
      </c>
      <c r="I121" s="136">
        <f t="shared" si="56"/>
        <v>4.8118576924428815</v>
      </c>
      <c r="J121" s="97">
        <f>AVERAGE(G121,G122:G123)</f>
        <v>155.53906666666668</v>
      </c>
      <c r="K121" s="100">
        <f>AVERAGE(H121,H122:H123)</f>
        <v>76159.4815151699</v>
      </c>
      <c r="L121" s="98">
        <f t="shared" ref="L121" si="83">AVERAGE(I121,I122:I123)</f>
        <v>4.8737462680547958</v>
      </c>
      <c r="M121" s="97">
        <f>STDEVA(G121,G122:G123)</f>
        <v>4.0332844250478184</v>
      </c>
      <c r="N121" s="98">
        <f t="shared" ref="N121:O121" si="84">STDEVA(H121,H122:H123)</f>
        <v>18518.058938832492</v>
      </c>
      <c r="O121" s="98">
        <f t="shared" si="84"/>
        <v>0.10001964751369299</v>
      </c>
    </row>
    <row r="122" spans="1:16" x14ac:dyDescent="0.35">
      <c r="A122" s="5">
        <v>45474</v>
      </c>
      <c r="B122" s="451" t="s">
        <v>1715</v>
      </c>
      <c r="C122" s="142">
        <v>0</v>
      </c>
      <c r="D122" s="142">
        <v>2.32064</v>
      </c>
      <c r="G122" s="400">
        <f t="shared" si="59"/>
        <v>153.40920000000003</v>
      </c>
      <c r="H122" s="136">
        <f t="shared" si="82"/>
        <v>66106.418918918935</v>
      </c>
      <c r="I122" s="136">
        <f t="shared" si="56"/>
        <v>4.820243631432982</v>
      </c>
      <c r="J122" s="97"/>
      <c r="L122" s="98"/>
      <c r="M122" s="97"/>
      <c r="N122" s="98"/>
      <c r="O122" s="98"/>
    </row>
    <row r="123" spans="1:16" x14ac:dyDescent="0.35">
      <c r="A123" s="5">
        <v>45474</v>
      </c>
      <c r="B123" s="451" t="s">
        <v>1716</v>
      </c>
      <c r="C123" s="142">
        <v>0</v>
      </c>
      <c r="D123" s="142">
        <v>1.6424799999999999</v>
      </c>
      <c r="G123" s="400">
        <f t="shared" si="59"/>
        <v>160.19080000000002</v>
      </c>
      <c r="H123" s="136">
        <f t="shared" si="82"/>
        <v>97529.832935560873</v>
      </c>
      <c r="I123" s="136">
        <f t="shared" si="56"/>
        <v>4.989137480288524</v>
      </c>
      <c r="J123" s="97"/>
      <c r="L123" s="98"/>
      <c r="M123" s="97"/>
      <c r="N123" s="98"/>
      <c r="O123" s="98"/>
    </row>
    <row r="124" spans="1:16" x14ac:dyDescent="0.35">
      <c r="A124" s="5">
        <v>45474</v>
      </c>
      <c r="B124" s="451" t="s">
        <v>2357</v>
      </c>
      <c r="C124" s="142">
        <v>0.61543999999999999</v>
      </c>
      <c r="D124" s="142">
        <v>10.28608</v>
      </c>
      <c r="E124" s="98">
        <f>AVERAGE(D124:D125)</f>
        <v>13.420120000000001</v>
      </c>
      <c r="F124" s="98">
        <f>STDEVA(D124:D125)</f>
        <v>4.4322018730197676</v>
      </c>
      <c r="G124" s="400">
        <f t="shared" si="59"/>
        <v>73.754800000000017</v>
      </c>
      <c r="H124" s="136">
        <f t="shared" si="82"/>
        <v>7170.3506097560985</v>
      </c>
      <c r="I124" s="136">
        <f t="shared" si="56"/>
        <v>3.8555403919522604</v>
      </c>
      <c r="J124" s="97">
        <f>AVERAGE(G124,G125)</f>
        <v>42.414400000000015</v>
      </c>
      <c r="K124" s="100">
        <f t="shared" ref="K124" si="85">AVERAGE(H124,H125)</f>
        <v>3919.6531642197501</v>
      </c>
      <c r="L124" s="98">
        <f>AVERAGE(I124,I125)</f>
        <v>3.3404688813414056</v>
      </c>
      <c r="M124" s="97">
        <f>STDEVA(G124,G125)</f>
        <v>44.322018730197762</v>
      </c>
      <c r="N124" s="98">
        <f t="shared" ref="N124" si="86">STDEVA(H124,H125)</f>
        <v>4597.1804146490795</v>
      </c>
      <c r="O124" s="98">
        <f>STDEVA(I124,I125)</f>
        <v>0.72842111589786607</v>
      </c>
    </row>
    <row r="125" spans="1:16" x14ac:dyDescent="0.35">
      <c r="A125" s="5">
        <v>45474</v>
      </c>
      <c r="B125" s="451" t="s">
        <v>2358</v>
      </c>
      <c r="C125" s="142">
        <v>2.5479999999999999E-2</v>
      </c>
      <c r="D125" s="142">
        <v>16.55416</v>
      </c>
      <c r="E125" s="98"/>
      <c r="F125" s="98"/>
      <c r="G125" s="400">
        <f t="shared" si="59"/>
        <v>11.074000000000019</v>
      </c>
      <c r="H125" s="136">
        <f t="shared" si="82"/>
        <v>668.95571868340164</v>
      </c>
      <c r="I125" s="136">
        <f t="shared" si="56"/>
        <v>2.8253973707305504</v>
      </c>
      <c r="J125" s="97"/>
      <c r="L125" s="98"/>
      <c r="M125" s="97"/>
      <c r="N125" s="98"/>
      <c r="O125" s="98"/>
    </row>
    <row r="126" spans="1:16" x14ac:dyDescent="0.35">
      <c r="A126" s="5">
        <v>45474</v>
      </c>
      <c r="B126" s="451" t="s">
        <v>1719</v>
      </c>
      <c r="C126" s="142">
        <v>0.21560000000000001</v>
      </c>
      <c r="D126" s="142">
        <v>9.1982800000000005</v>
      </c>
      <c r="E126" s="98">
        <f>AVERAGE(D126:D128)</f>
        <v>8.7905999999999995</v>
      </c>
      <c r="F126" s="98">
        <f>STDEVA(D126:D128)</f>
        <v>1.181008567623459</v>
      </c>
      <c r="G126" s="400">
        <f t="shared" si="59"/>
        <v>84.632800000000017</v>
      </c>
      <c r="H126" s="136">
        <f t="shared" si="82"/>
        <v>9200.9375665885382</v>
      </c>
      <c r="I126" s="136">
        <f t="shared" si="56"/>
        <v>3.9638320837857175</v>
      </c>
      <c r="J126" s="97">
        <f>AVERAGE(G126,G127:G128)</f>
        <v>88.709600000000023</v>
      </c>
      <c r="K126" s="100">
        <f t="shared" ref="K126:L126" si="87">AVERAGE(H126,H127:H128)</f>
        <v>10352.904757584536</v>
      </c>
      <c r="L126" s="98">
        <f t="shared" si="87"/>
        <v>4.0042145315081399</v>
      </c>
      <c r="M126" s="97">
        <f t="shared" ref="M126:N126" si="88">STDEVA(G126,G127:G128)</f>
        <v>11.81008567623449</v>
      </c>
      <c r="N126" s="98">
        <f t="shared" si="88"/>
        <v>2922.4404293449065</v>
      </c>
      <c r="O126" s="98">
        <f>STDEVA(I126,I127:I128)</f>
        <v>0.11690000032642442</v>
      </c>
    </row>
    <row r="127" spans="1:16" x14ac:dyDescent="0.35">
      <c r="A127" s="5">
        <v>45474</v>
      </c>
      <c r="B127" s="451" t="s">
        <v>1720</v>
      </c>
      <c r="C127" s="142">
        <v>0</v>
      </c>
      <c r="D127" s="142">
        <v>9.7137600000000006</v>
      </c>
      <c r="E127" s="98"/>
      <c r="F127" s="98"/>
      <c r="G127" s="400">
        <f t="shared" si="59"/>
        <v>79.478000000000009</v>
      </c>
      <c r="H127" s="136">
        <f t="shared" si="82"/>
        <v>8182.0016142050044</v>
      </c>
      <c r="I127" s="136">
        <f t="shared" si="56"/>
        <v>3.9128595608431489</v>
      </c>
      <c r="J127" s="97"/>
      <c r="L127" s="98"/>
      <c r="M127" s="97"/>
      <c r="N127" s="98"/>
      <c r="O127" s="98"/>
      <c r="P127"/>
    </row>
    <row r="128" spans="1:16" x14ac:dyDescent="0.35">
      <c r="A128" s="5">
        <v>45474</v>
      </c>
      <c r="B128" s="451" t="s">
        <v>1721</v>
      </c>
      <c r="C128" s="142">
        <v>0</v>
      </c>
      <c r="D128" s="142">
        <v>7.4597600000000002</v>
      </c>
      <c r="E128" s="98"/>
      <c r="F128" s="98"/>
      <c r="G128" s="400">
        <f t="shared" si="59"/>
        <v>102.01800000000003</v>
      </c>
      <c r="H128" s="136">
        <f t="shared" si="82"/>
        <v>13675.775091960066</v>
      </c>
      <c r="I128" s="136">
        <f t="shared" si="56"/>
        <v>4.1359519498955537</v>
      </c>
      <c r="J128" s="97"/>
      <c r="L128" s="98"/>
      <c r="M128" s="97"/>
      <c r="N128" s="98"/>
      <c r="O128" s="98"/>
      <c r="P128"/>
    </row>
    <row r="129" spans="1:19" x14ac:dyDescent="0.35">
      <c r="A129" s="5">
        <v>45474</v>
      </c>
      <c r="B129" s="451" t="s">
        <v>1717</v>
      </c>
      <c r="C129" s="142">
        <v>0</v>
      </c>
      <c r="D129" s="142">
        <v>10.95248</v>
      </c>
      <c r="E129" s="98">
        <f>AVERAGE(D129:D130)</f>
        <v>10.20866</v>
      </c>
      <c r="F129" s="98">
        <f>STDEVA(D129:D130)</f>
        <v>1.0519203319643549</v>
      </c>
      <c r="G129" s="400">
        <f>($S$35-D129)*$S$20/$S$21</f>
        <v>67.09080000000003</v>
      </c>
      <c r="H129" s="136">
        <f>G129/D129*1000</f>
        <v>6125.6263421617787</v>
      </c>
      <c r="I129" s="136">
        <f>LOG10(H129)</f>
        <v>3.787150501695733</v>
      </c>
      <c r="J129" s="97">
        <f>AVERAGE(G129,G130)</f>
        <v>74.529000000000025</v>
      </c>
      <c r="K129" s="100">
        <f t="shared" ref="K129:L129" si="89">AVERAGE(H129,H130)</f>
        <v>7392.902216431894</v>
      </c>
      <c r="L129" s="98">
        <f t="shared" si="89"/>
        <v>3.8623386623885199</v>
      </c>
      <c r="M129" s="97">
        <f t="shared" ref="M129" si="90">STDEVA(G129,G130)</f>
        <v>10.519203319643548</v>
      </c>
      <c r="N129" s="98">
        <f>STDEVA(H129,H130)</f>
        <v>1792.1987286610206</v>
      </c>
      <c r="O129" s="98">
        <f t="shared" ref="O129" si="91">STDEVA(I129,I130)</f>
        <v>0.10633211658162686</v>
      </c>
    </row>
    <row r="130" spans="1:19" x14ac:dyDescent="0.35">
      <c r="A130" s="5">
        <v>45474</v>
      </c>
      <c r="B130" s="451" t="s">
        <v>1718</v>
      </c>
      <c r="C130" s="142">
        <v>0</v>
      </c>
      <c r="D130" s="142">
        <v>9.4648400000000006</v>
      </c>
      <c r="E130" s="98"/>
      <c r="F130" s="98"/>
      <c r="G130" s="400">
        <f>($S$35-D130)*$S$20/$S$21</f>
        <v>81.96720000000002</v>
      </c>
      <c r="H130" s="136">
        <f>G130/D130*1000</f>
        <v>8660.1780907020093</v>
      </c>
      <c r="I130" s="136">
        <f>LOG10(H130)</f>
        <v>3.9375268230813067</v>
      </c>
      <c r="J130" s="147"/>
      <c r="M130" s="147"/>
    </row>
    <row r="131" spans="1:19" x14ac:dyDescent="0.35">
      <c r="A131" s="12">
        <v>45436</v>
      </c>
      <c r="B131" s="456" t="s">
        <v>1423</v>
      </c>
      <c r="C131" s="15">
        <v>0.32732</v>
      </c>
      <c r="D131" s="15">
        <v>4.0023200000000001</v>
      </c>
      <c r="E131" s="140">
        <f>AVERAGE(C131:C133)</f>
        <v>0.36717333333333335</v>
      </c>
      <c r="F131" s="140">
        <f>STDEVA(C131:C133)</f>
        <v>4.598000144990505E-2</v>
      </c>
      <c r="G131" s="404">
        <f>($S$27-C131)*$S$20/$S$21</f>
        <v>112.19366666666666</v>
      </c>
      <c r="H131" s="15">
        <f>G131/C131*1000</f>
        <v>342764.47105788416</v>
      </c>
      <c r="I131" s="15">
        <f t="shared" si="56"/>
        <v>5.5349957991812255</v>
      </c>
      <c r="J131" s="173">
        <f>AVERAGE(G131,G132:G133)</f>
        <v>111.79513333333334</v>
      </c>
      <c r="K131" s="405">
        <f>AVERAGE(H131,H132:H133)</f>
        <v>307678.51397584885</v>
      </c>
      <c r="L131" s="140">
        <f>AVERAGE(I131,I132:I133)</f>
        <v>5.4857752217010969</v>
      </c>
      <c r="M131" s="173">
        <f>STDEVA(G131,G132:G133)</f>
        <v>0.459800014499051</v>
      </c>
      <c r="N131" s="140">
        <f>STDEVA(H131,H132:H133)</f>
        <v>38446.111926614547</v>
      </c>
      <c r="O131" s="140">
        <f>STDEVA(I131,I132:I133)</f>
        <v>5.5368403785166227E-2</v>
      </c>
      <c r="S131" s="136"/>
    </row>
    <row r="132" spans="1:19" x14ac:dyDescent="0.35">
      <c r="A132" s="12">
        <v>45436</v>
      </c>
      <c r="B132" s="456" t="s">
        <v>1424</v>
      </c>
      <c r="C132" s="15">
        <v>0.41748000000000002</v>
      </c>
      <c r="D132" s="15">
        <v>3.7749600000000001</v>
      </c>
      <c r="E132" s="15"/>
      <c r="F132" s="15"/>
      <c r="G132" s="404">
        <f t="shared" ref="G132:G142" si="92">($S$27-C132)*$S$20/$S$21</f>
        <v>111.29206666666667</v>
      </c>
      <c r="H132" s="15">
        <f t="shared" ref="H132:H142" si="93">G132/C132*1000</f>
        <v>266580.59467918624</v>
      </c>
      <c r="I132" s="15">
        <f t="shared" si="56"/>
        <v>5.4258285324353821</v>
      </c>
      <c r="J132" s="173"/>
      <c r="K132" s="405"/>
      <c r="L132" s="140"/>
      <c r="M132" s="173"/>
      <c r="N132" s="140"/>
      <c r="O132" s="140"/>
      <c r="S132" s="136"/>
    </row>
    <row r="133" spans="1:19" x14ac:dyDescent="0.35">
      <c r="A133" s="12">
        <v>45436</v>
      </c>
      <c r="B133" s="456" t="s">
        <v>1425</v>
      </c>
      <c r="C133" s="15">
        <v>0.35671999999999998</v>
      </c>
      <c r="D133" s="15">
        <v>4.0591600000000003</v>
      </c>
      <c r="E133" s="15"/>
      <c r="F133" s="15"/>
      <c r="G133" s="404">
        <f t="shared" si="92"/>
        <v>111.89966666666666</v>
      </c>
      <c r="H133" s="15">
        <f t="shared" si="93"/>
        <v>313690.47619047621</v>
      </c>
      <c r="I133" s="15">
        <f t="shared" si="56"/>
        <v>5.4965013334866839</v>
      </c>
      <c r="J133" s="173"/>
      <c r="K133" s="405"/>
      <c r="L133" s="140"/>
      <c r="M133" s="173"/>
      <c r="N133" s="140"/>
      <c r="O133" s="140"/>
    </row>
    <row r="134" spans="1:19" x14ac:dyDescent="0.35">
      <c r="A134" s="12">
        <v>45436</v>
      </c>
      <c r="B134" s="456" t="s">
        <v>1426</v>
      </c>
      <c r="C134" s="15">
        <v>0.5292</v>
      </c>
      <c r="D134" s="15">
        <v>3.5456400000000001</v>
      </c>
      <c r="E134" s="140">
        <f>AVERAGE(C134:C136)</f>
        <v>0.59061333333333332</v>
      </c>
      <c r="F134" s="140">
        <f>STDEVA(C134:C136)</f>
        <v>6.8469208651285973E-2</v>
      </c>
      <c r="G134" s="404">
        <f t="shared" si="92"/>
        <v>110.17486666666667</v>
      </c>
      <c r="H134" s="15">
        <f t="shared" si="93"/>
        <v>208191.35802469138</v>
      </c>
      <c r="I134" s="15">
        <f t="shared" si="56"/>
        <v>5.3184626980847733</v>
      </c>
      <c r="J134" s="173">
        <f>AVERAGE(G134:G135,G136)</f>
        <v>109.56073333333332</v>
      </c>
      <c r="K134" s="405">
        <f>AVERAGE(H134:H135,H136)</f>
        <v>187224.21687557595</v>
      </c>
      <c r="L134" s="140">
        <f>AVERAGE(I134:I135,I136)</f>
        <v>5.2702647062100443</v>
      </c>
      <c r="M134" s="173">
        <f>STDEVA(G134:G135,G136)</f>
        <v>0.68469208651286684</v>
      </c>
      <c r="N134" s="140">
        <f>STDEVA(H134:H135,H136)</f>
        <v>22308.636173625975</v>
      </c>
      <c r="O134" s="140">
        <f>STDEVA(I134:I135,I136)</f>
        <v>5.2536470572534577E-2</v>
      </c>
    </row>
    <row r="135" spans="1:19" x14ac:dyDescent="0.35">
      <c r="A135" s="12">
        <v>45436</v>
      </c>
      <c r="B135" s="456" t="s">
        <v>1427</v>
      </c>
      <c r="C135" s="15">
        <v>0.57820000000000005</v>
      </c>
      <c r="D135" s="15">
        <v>4.3394399999999997</v>
      </c>
      <c r="E135" s="140"/>
      <c r="F135" s="15"/>
      <c r="G135" s="404">
        <f t="shared" si="92"/>
        <v>109.68486666666665</v>
      </c>
      <c r="H135" s="15">
        <f t="shared" si="93"/>
        <v>189700.56497175136</v>
      </c>
      <c r="I135" s="15">
        <f t="shared" si="56"/>
        <v>5.2780686243190722</v>
      </c>
      <c r="J135" s="173"/>
      <c r="K135" s="405"/>
      <c r="L135" s="140"/>
      <c r="M135" s="173"/>
      <c r="N135" s="140"/>
      <c r="O135" s="140"/>
    </row>
    <row r="136" spans="1:19" x14ac:dyDescent="0.35">
      <c r="A136" s="12">
        <v>45436</v>
      </c>
      <c r="B136" s="456" t="s">
        <v>1428</v>
      </c>
      <c r="C136" s="15">
        <v>0.66444000000000003</v>
      </c>
      <c r="D136" s="15">
        <v>3.7965200000000001</v>
      </c>
      <c r="E136" s="140"/>
      <c r="F136" s="15"/>
      <c r="G136" s="404">
        <f t="shared" si="92"/>
        <v>108.82246666666666</v>
      </c>
      <c r="H136" s="15">
        <f t="shared" si="93"/>
        <v>163780.72763028514</v>
      </c>
      <c r="I136" s="15">
        <f t="shared" si="56"/>
        <v>5.2142627962262882</v>
      </c>
      <c r="J136" s="173"/>
      <c r="K136" s="405"/>
      <c r="L136" s="140"/>
      <c r="M136" s="173"/>
      <c r="N136" s="140"/>
      <c r="O136" s="140"/>
    </row>
    <row r="137" spans="1:19" x14ac:dyDescent="0.35">
      <c r="A137" s="12">
        <v>45436</v>
      </c>
      <c r="B137" s="456" t="s">
        <v>2371</v>
      </c>
      <c r="C137" s="15">
        <v>4.7294799999999997</v>
      </c>
      <c r="D137" s="15">
        <v>5.0960000000000001</v>
      </c>
      <c r="E137" s="140">
        <f>AVERAGE(C137:C139)</f>
        <v>5.1528400000000003</v>
      </c>
      <c r="F137" s="140">
        <f>STDEVA(C137:C139)</f>
        <v>1.9920707589842275</v>
      </c>
      <c r="G137" s="404">
        <f t="shared" si="92"/>
        <v>68.172066666666666</v>
      </c>
      <c r="H137" s="15">
        <f t="shared" si="93"/>
        <v>14414.283740848185</v>
      </c>
      <c r="I137" s="15">
        <f t="shared" si="56"/>
        <v>4.1587930667640647</v>
      </c>
      <c r="J137" s="173">
        <f>AVERAGE(G137:G138,G139)</f>
        <v>63.938466666666663</v>
      </c>
      <c r="K137" s="405">
        <f>AVERAGE(H137:H138,H139)</f>
        <v>14693.057341826005</v>
      </c>
      <c r="L137" s="140">
        <f>AVERAGE(I137:I138,I139)</f>
        <v>4.0993988827082326</v>
      </c>
      <c r="M137" s="173">
        <f>STDEVA(G137:G138,G139)</f>
        <v>19.920707589842291</v>
      </c>
      <c r="N137" s="140">
        <f>STDEVA(H137:H138,H139)</f>
        <v>9067.0114989559261</v>
      </c>
      <c r="O137" s="140">
        <f>STDEVA(I137:I138,I139)</f>
        <v>0.31288475330762361</v>
      </c>
    </row>
    <row r="138" spans="1:19" x14ac:dyDescent="0.35">
      <c r="A138" s="12">
        <v>45436</v>
      </c>
      <c r="B138" s="456" t="s">
        <v>2372</v>
      </c>
      <c r="C138" s="15">
        <v>7.3225600000000002</v>
      </c>
      <c r="D138" s="15">
        <v>3.7965200000000001</v>
      </c>
      <c r="E138" s="140"/>
      <c r="F138" s="15"/>
      <c r="G138" s="404">
        <f t="shared" si="92"/>
        <v>42.241266666666661</v>
      </c>
      <c r="H138" s="15">
        <f t="shared" si="93"/>
        <v>5768.6473947180575</v>
      </c>
      <c r="I138" s="15">
        <f t="shared" si="56"/>
        <v>3.7610739937669009</v>
      </c>
      <c r="J138" s="173"/>
      <c r="K138" s="405"/>
      <c r="L138" s="140"/>
      <c r="M138" s="173"/>
      <c r="N138" s="140"/>
      <c r="O138" s="140"/>
    </row>
    <row r="139" spans="1:19" x14ac:dyDescent="0.35">
      <c r="A139" s="12">
        <v>45436</v>
      </c>
      <c r="B139" s="456" t="s">
        <v>2373</v>
      </c>
      <c r="C139" s="15">
        <v>3.4064800000000002</v>
      </c>
      <c r="D139" s="15">
        <v>4.0846400000000003</v>
      </c>
      <c r="E139" s="140"/>
      <c r="F139" s="15"/>
      <c r="G139" s="404">
        <f t="shared" si="92"/>
        <v>81.402066666666656</v>
      </c>
      <c r="H139" s="15">
        <f t="shared" si="93"/>
        <v>23896.240889911773</v>
      </c>
      <c r="I139" s="15">
        <f t="shared" si="56"/>
        <v>4.3783295875937336</v>
      </c>
      <c r="J139" s="173"/>
      <c r="K139" s="405"/>
      <c r="L139" s="140"/>
      <c r="M139" s="173"/>
      <c r="N139" s="140"/>
      <c r="O139" s="140"/>
    </row>
    <row r="140" spans="1:19" x14ac:dyDescent="0.35">
      <c r="A140" s="12">
        <v>45436</v>
      </c>
      <c r="B140" s="456" t="s">
        <v>1043</v>
      </c>
      <c r="C140" s="15">
        <v>2.2716400000000001</v>
      </c>
      <c r="D140" s="15">
        <v>4.1257999999999999</v>
      </c>
      <c r="E140" s="140">
        <f>AVERAGE(C140:C142)</f>
        <v>2.8348133333333334</v>
      </c>
      <c r="F140" s="140">
        <f>STDEVA(C140:C142)</f>
        <v>1.3221639531212959</v>
      </c>
      <c r="G140" s="404">
        <f t="shared" si="92"/>
        <v>92.750466666666668</v>
      </c>
      <c r="H140" s="15">
        <f t="shared" si="93"/>
        <v>40829.738280126541</v>
      </c>
      <c r="I140" s="15">
        <f t="shared" si="56"/>
        <v>4.6109765960909828</v>
      </c>
      <c r="J140" s="173">
        <f>AVERAGE(G140,G141:G142)</f>
        <v>87.118733333333338</v>
      </c>
      <c r="K140" s="405">
        <f t="shared" ref="K140:N140" si="94">AVERAGE(H140,H141:H142)</f>
        <v>36192.527075021942</v>
      </c>
      <c r="L140" s="140">
        <f t="shared" si="94"/>
        <v>4.5131429518428128</v>
      </c>
      <c r="M140" s="173">
        <f t="shared" si="94"/>
        <v>87.118733333333338</v>
      </c>
      <c r="N140" s="140">
        <f t="shared" si="94"/>
        <v>36192.527075021942</v>
      </c>
      <c r="O140" s="140">
        <f>STDEVA(I140,I141:I142)</f>
        <v>0.2590786554038656</v>
      </c>
    </row>
    <row r="141" spans="1:19" x14ac:dyDescent="0.35">
      <c r="A141" s="12">
        <v>45436</v>
      </c>
      <c r="B141" s="456" t="s">
        <v>1044</v>
      </c>
      <c r="C141" s="15">
        <v>4.3453200000000001</v>
      </c>
      <c r="D141" s="15">
        <v>4.1591199999999997</v>
      </c>
      <c r="E141" s="140"/>
      <c r="F141" s="15"/>
      <c r="G141" s="404">
        <f t="shared" si="92"/>
        <v>72.013666666666666</v>
      </c>
      <c r="H141" s="15">
        <f t="shared" si="93"/>
        <v>16572.695835212748</v>
      </c>
      <c r="I141" s="15">
        <f t="shared" ref="I141:I160" si="95">LOG10(H141)</f>
        <v>4.2193931596642091</v>
      </c>
      <c r="J141" s="173"/>
      <c r="K141" s="405"/>
      <c r="L141" s="140"/>
      <c r="M141" s="173"/>
      <c r="N141" s="140"/>
      <c r="O141" s="140"/>
    </row>
    <row r="142" spans="1:19" x14ac:dyDescent="0.35">
      <c r="A142" s="12">
        <v>45436</v>
      </c>
      <c r="B142" s="456" t="s">
        <v>1045</v>
      </c>
      <c r="C142" s="15">
        <v>1.88748</v>
      </c>
      <c r="D142" s="15">
        <v>3.7004800000000002</v>
      </c>
      <c r="E142" s="140"/>
      <c r="F142" s="15"/>
      <c r="G142" s="404">
        <f t="shared" si="92"/>
        <v>96.592066666666668</v>
      </c>
      <c r="H142" s="15">
        <f t="shared" si="93"/>
        <v>51175.147109726546</v>
      </c>
      <c r="I142" s="15">
        <f t="shared" si="95"/>
        <v>4.7090590997732464</v>
      </c>
      <c r="J142" s="173"/>
      <c r="K142" s="405"/>
      <c r="L142" s="140"/>
      <c r="M142" s="173"/>
      <c r="N142" s="140"/>
      <c r="O142" s="140"/>
    </row>
    <row r="143" spans="1:19" x14ac:dyDescent="0.35">
      <c r="A143" s="12">
        <v>45436</v>
      </c>
      <c r="B143" s="456" t="s">
        <v>1429</v>
      </c>
      <c r="C143" s="15">
        <v>0.54291999999999996</v>
      </c>
      <c r="D143" s="15">
        <v>3.5848399999999998</v>
      </c>
      <c r="E143" s="140">
        <f>AVERAGE(D143:D145)</f>
        <v>3.3012933333333336</v>
      </c>
      <c r="F143" s="140">
        <f>STDEVA(D143:D145)</f>
        <v>0.5940848051695411</v>
      </c>
      <c r="G143" s="404">
        <f>($S$35-D143)*$S$20/$S$21</f>
        <v>140.76720000000003</v>
      </c>
      <c r="H143" s="15">
        <f>G143/D143*1000</f>
        <v>39267.35921268454</v>
      </c>
      <c r="I143" s="15">
        <f t="shared" si="95"/>
        <v>4.594031695313638</v>
      </c>
      <c r="J143" s="173">
        <f>AVERAGE(G143:G144,G145)</f>
        <v>143.60266666666669</v>
      </c>
      <c r="K143" s="405">
        <f>AVERAGE(H143:H144,H145)</f>
        <v>44814.239413463947</v>
      </c>
      <c r="L143" s="140">
        <f>AVERAGE(I143:I144,I145)</f>
        <v>4.643321525235284</v>
      </c>
      <c r="M143" s="173">
        <f>STDEVA(G143:G144,G145)</f>
        <v>5.9408480516954185</v>
      </c>
      <c r="N143" s="140">
        <f>STDEVA(H143:H144,H145)</f>
        <v>10967.863804351522</v>
      </c>
      <c r="O143" s="140">
        <f>STDEVA(I143:I144,I145)</f>
        <v>0.10079090851824969</v>
      </c>
    </row>
    <row r="144" spans="1:19" x14ac:dyDescent="0.35">
      <c r="A144" s="12">
        <v>45436</v>
      </c>
      <c r="B144" s="456" t="s">
        <v>1430</v>
      </c>
      <c r="C144" s="15">
        <v>0.38416</v>
      </c>
      <c r="D144" s="15">
        <v>2.61856</v>
      </c>
      <c r="E144" s="140"/>
      <c r="F144" s="15"/>
      <c r="G144" s="404">
        <f t="shared" ref="G144:G157" si="96">($S$35-D144)*$S$20/$S$21</f>
        <v>150.43</v>
      </c>
      <c r="H144" s="15">
        <f t="shared" ref="H144:H148" si="97">G144/D144*1000</f>
        <v>57447.604790419166</v>
      </c>
      <c r="I144" s="15">
        <f t="shared" si="95"/>
        <v>4.7592719260096974</v>
      </c>
      <c r="J144" s="173"/>
      <c r="K144" s="405"/>
      <c r="L144" s="140"/>
      <c r="M144" s="173"/>
      <c r="N144" s="140"/>
      <c r="O144" s="140"/>
    </row>
    <row r="145" spans="1:15" x14ac:dyDescent="0.35">
      <c r="A145" s="12">
        <v>45436</v>
      </c>
      <c r="B145" s="456" t="s">
        <v>1431</v>
      </c>
      <c r="C145" s="15">
        <v>2.6166</v>
      </c>
      <c r="D145" s="15">
        <v>3.7004800000000002</v>
      </c>
      <c r="E145" s="140"/>
      <c r="F145" s="15"/>
      <c r="G145" s="404">
        <f t="shared" si="96"/>
        <v>139.61080000000001</v>
      </c>
      <c r="H145" s="15">
        <f t="shared" si="97"/>
        <v>37727.754237288136</v>
      </c>
      <c r="I145" s="15">
        <f t="shared" si="95"/>
        <v>4.5766609543825192</v>
      </c>
      <c r="J145" s="173"/>
      <c r="K145" s="405"/>
      <c r="L145" s="140"/>
      <c r="M145" s="173"/>
      <c r="N145" s="140"/>
      <c r="O145" s="140"/>
    </row>
    <row r="146" spans="1:15" x14ac:dyDescent="0.35">
      <c r="A146" s="12">
        <v>45436</v>
      </c>
      <c r="B146" s="456" t="s">
        <v>2374</v>
      </c>
      <c r="C146" s="15">
        <v>0.63112000000000001</v>
      </c>
      <c r="D146" s="15">
        <v>4.4884000000000004</v>
      </c>
      <c r="E146" s="140">
        <f>AVERAGE(D146:D148)</f>
        <v>4.0539333333333332</v>
      </c>
      <c r="F146" s="140">
        <f>STDEVA(D146:D148)</f>
        <v>0.62012966945094361</v>
      </c>
      <c r="G146" s="404">
        <f t="shared" si="96"/>
        <v>131.73160000000001</v>
      </c>
      <c r="H146" s="15">
        <f t="shared" si="97"/>
        <v>29349.344978165936</v>
      </c>
      <c r="I146" s="15">
        <f t="shared" si="95"/>
        <v>4.467598413060891</v>
      </c>
      <c r="J146" s="173">
        <f>AVERAGE(G146:G147,G148)</f>
        <v>136.0762666666667</v>
      </c>
      <c r="K146" s="405">
        <f>AVERAGE(H146:H147,H148)</f>
        <v>34320.339792118961</v>
      </c>
      <c r="L146" s="140">
        <f>AVERAGE(I146:I147,I148)</f>
        <v>4.5292268394083237</v>
      </c>
      <c r="M146" s="173">
        <f>STDEVA(G146:G147,G148)</f>
        <v>6.2012966945094137</v>
      </c>
      <c r="N146" s="140">
        <f>STDEVA(H146:H147,H148)</f>
        <v>7395.7257935770303</v>
      </c>
      <c r="O146" s="140">
        <f>STDEVA(I146:I147,I148)</f>
        <v>8.9303568636730571E-2</v>
      </c>
    </row>
    <row r="147" spans="1:15" x14ac:dyDescent="0.35">
      <c r="A147" s="12">
        <v>45436</v>
      </c>
      <c r="B147" s="456" t="s">
        <v>2375</v>
      </c>
      <c r="C147" s="15">
        <v>0.49784</v>
      </c>
      <c r="D147" s="15">
        <v>3.3437600000000001</v>
      </c>
      <c r="E147" s="140"/>
      <c r="F147" s="15"/>
      <c r="G147" s="404">
        <f t="shared" si="96"/>
        <v>143.17800000000003</v>
      </c>
      <c r="H147" s="15">
        <f t="shared" si="97"/>
        <v>42819.460726846431</v>
      </c>
      <c r="I147" s="15">
        <f t="shared" si="95"/>
        <v>4.6316411934388118</v>
      </c>
      <c r="J147" s="173"/>
      <c r="K147" s="405"/>
      <c r="L147" s="140"/>
      <c r="M147" s="173"/>
      <c r="N147" s="140"/>
      <c r="O147" s="140"/>
    </row>
    <row r="148" spans="1:15" x14ac:dyDescent="0.35">
      <c r="A148" s="12">
        <v>45436</v>
      </c>
      <c r="B148" s="456" t="s">
        <v>2376</v>
      </c>
      <c r="C148" s="15">
        <v>0.46844000000000002</v>
      </c>
      <c r="D148" s="15">
        <v>4.3296400000000004</v>
      </c>
      <c r="E148" s="140"/>
      <c r="F148" s="15"/>
      <c r="G148" s="404">
        <f t="shared" si="96"/>
        <v>133.31920000000002</v>
      </c>
      <c r="H148" s="15">
        <f t="shared" si="97"/>
        <v>30792.213671344503</v>
      </c>
      <c r="I148" s="15">
        <f t="shared" si="95"/>
        <v>4.4884409117252684</v>
      </c>
      <c r="J148" s="173"/>
      <c r="K148" s="405"/>
      <c r="L148" s="140"/>
      <c r="M148" s="173"/>
      <c r="N148" s="140"/>
      <c r="O148" s="140"/>
    </row>
    <row r="149" spans="1:15" x14ac:dyDescent="0.35">
      <c r="A149" s="12">
        <v>45436</v>
      </c>
      <c r="B149" s="456" t="s">
        <v>1208</v>
      </c>
      <c r="C149" s="15">
        <v>2.0599599999999998</v>
      </c>
      <c r="D149" s="15">
        <v>0.22736000000000001</v>
      </c>
      <c r="E149" s="140">
        <f>AVERAGE(D149:D150)</f>
        <v>0.23814000000000002</v>
      </c>
      <c r="F149" s="140">
        <f>STDEVA(D149:D150)</f>
        <v>1.5245222202381961E-2</v>
      </c>
      <c r="G149" s="404">
        <f t="shared" si="96"/>
        <v>174.34200000000001</v>
      </c>
      <c r="H149" s="15">
        <f>G149/D149*1000</f>
        <v>766810.34482758632</v>
      </c>
      <c r="I149" s="15">
        <f t="shared" si="95"/>
        <v>5.8846879631930253</v>
      </c>
      <c r="J149" s="173">
        <f>AVERAGE(G149:G150)</f>
        <v>174.23420000000004</v>
      </c>
      <c r="K149" s="405">
        <f t="shared" ref="K149" si="98">AVERAGE(H149:H150)</f>
        <v>733168.95194135234</v>
      </c>
      <c r="L149" s="140">
        <f>AVERAGE(I149:I150)</f>
        <v>5.8647463960567521</v>
      </c>
      <c r="M149" s="173">
        <f>STDEVA(G149:G150)</f>
        <v>0.15245222202379594</v>
      </c>
      <c r="N149" s="140">
        <f t="shared" ref="N149:O149" si="99">STDEVA(H149:H150)</f>
        <v>47576.114076833859</v>
      </c>
      <c r="O149" s="140">
        <f t="shared" si="99"/>
        <v>2.8201634699090625E-2</v>
      </c>
    </row>
    <row r="150" spans="1:15" x14ac:dyDescent="0.35">
      <c r="A150" s="12">
        <v>45436</v>
      </c>
      <c r="B150" s="456" t="s">
        <v>1153</v>
      </c>
      <c r="C150" s="15">
        <v>2.0109599999999999</v>
      </c>
      <c r="D150" s="15">
        <v>0.24892</v>
      </c>
      <c r="E150" s="140"/>
      <c r="F150" s="15"/>
      <c r="G150" s="404">
        <f t="shared" si="96"/>
        <v>174.12640000000005</v>
      </c>
      <c r="H150" s="15">
        <f t="shared" ref="H150:H157" si="100">G150/D150*1000</f>
        <v>699527.55905511836</v>
      </c>
      <c r="I150" s="15">
        <f t="shared" si="95"/>
        <v>5.8448048289204797</v>
      </c>
      <c r="J150" s="173"/>
      <c r="K150" s="405"/>
      <c r="L150" s="140"/>
      <c r="M150" s="173"/>
      <c r="N150" s="140"/>
      <c r="O150" s="140"/>
    </row>
    <row r="151" spans="1:15" x14ac:dyDescent="0.35">
      <c r="A151" s="12">
        <v>45436</v>
      </c>
      <c r="B151" s="472" t="s">
        <v>1169</v>
      </c>
      <c r="C151" s="409">
        <v>2.0795599999999999</v>
      </c>
      <c r="D151" s="409">
        <v>5.8799999999999998E-3</v>
      </c>
      <c r="E151" s="410"/>
      <c r="F151" s="409"/>
      <c r="G151" s="404">
        <f t="shared" si="96"/>
        <v>176.55680000000001</v>
      </c>
      <c r="H151" s="15">
        <f t="shared" si="100"/>
        <v>30026666.666666668</v>
      </c>
      <c r="I151" s="15">
        <f t="shared" si="95"/>
        <v>7.4775071227876087</v>
      </c>
      <c r="J151" s="411"/>
      <c r="K151" s="412"/>
      <c r="L151" s="410"/>
      <c r="M151" s="411"/>
      <c r="N151" s="410"/>
      <c r="O151" s="410"/>
    </row>
    <row r="152" spans="1:15" x14ac:dyDescent="0.35">
      <c r="A152" s="12">
        <v>45436</v>
      </c>
      <c r="B152" s="456" t="s">
        <v>1171</v>
      </c>
      <c r="C152" s="15">
        <v>2.0972</v>
      </c>
      <c r="D152" s="15">
        <v>5.9172399999999996</v>
      </c>
      <c r="E152" s="140">
        <f>AVERAGE(D152:D154)</f>
        <v>4.242093333333333</v>
      </c>
      <c r="F152" s="140">
        <f>STDEVA(D152:D154)</f>
        <v>3.587451846050806</v>
      </c>
      <c r="G152" s="404">
        <f t="shared" si="96"/>
        <v>117.44320000000002</v>
      </c>
      <c r="H152" s="15">
        <f t="shared" si="100"/>
        <v>19847.631666114612</v>
      </c>
      <c r="I152" s="15">
        <f t="shared" si="95"/>
        <v>4.297708691668312</v>
      </c>
      <c r="J152" s="173">
        <f>AVERAGE(G152:G153,G154)</f>
        <v>134.19466666666671</v>
      </c>
      <c r="K152" s="405">
        <f t="shared" ref="K152" si="101">AVERAGE(H152:H153,H154)</f>
        <v>485527.52162180934</v>
      </c>
      <c r="L152" s="140">
        <f>AVERAGE(I152:I153,I154)</f>
        <v>4.8884668084127085</v>
      </c>
      <c r="M152" s="173">
        <f>STDEVA(G152:G153,G154)</f>
        <v>35.874518460507986</v>
      </c>
      <c r="N152" s="140">
        <f t="shared" ref="N152" si="102">STDEVA(H152:H153,H154)</f>
        <v>809553.6508547694</v>
      </c>
      <c r="O152" s="140">
        <f>STDEVA(I152:I153,I154)</f>
        <v>1.0953607816984086</v>
      </c>
    </row>
    <row r="153" spans="1:15" x14ac:dyDescent="0.35">
      <c r="A153" s="12">
        <v>45436</v>
      </c>
      <c r="B153" s="456" t="s">
        <v>1172</v>
      </c>
      <c r="C153" s="15">
        <v>2.0913200000000001</v>
      </c>
      <c r="D153" s="15">
        <v>0.12348000000000001</v>
      </c>
      <c r="E153" s="140"/>
      <c r="F153" s="15"/>
      <c r="G153" s="404">
        <f t="shared" si="96"/>
        <v>175.38080000000002</v>
      </c>
      <c r="H153" s="15">
        <f t="shared" si="100"/>
        <v>1420317.4603174606</v>
      </c>
      <c r="I153" s="15">
        <f t="shared" si="95"/>
        <v>6.1523854259710102</v>
      </c>
      <c r="J153" s="173"/>
      <c r="K153" s="405"/>
      <c r="L153" s="140"/>
      <c r="M153" s="173"/>
      <c r="N153" s="140"/>
      <c r="O153" s="140"/>
    </row>
    <row r="154" spans="1:15" x14ac:dyDescent="0.35">
      <c r="A154" s="12">
        <v>45436</v>
      </c>
      <c r="B154" s="456" t="s">
        <v>1173</v>
      </c>
      <c r="C154" s="15">
        <v>2.1442399999999999</v>
      </c>
      <c r="D154" s="15">
        <v>6.6855599999999997</v>
      </c>
      <c r="E154" s="140"/>
      <c r="F154" s="15"/>
      <c r="G154" s="404">
        <f t="shared" si="96"/>
        <v>109.76000000000003</v>
      </c>
      <c r="H154" s="15">
        <f t="shared" si="100"/>
        <v>16417.472881852835</v>
      </c>
      <c r="I154" s="15">
        <f t="shared" si="95"/>
        <v>4.2153063075988033</v>
      </c>
      <c r="J154" s="173"/>
      <c r="K154" s="405"/>
      <c r="L154" s="140"/>
      <c r="M154" s="173"/>
      <c r="N154" s="140"/>
      <c r="O154" s="140"/>
    </row>
    <row r="155" spans="1:15" x14ac:dyDescent="0.35">
      <c r="A155" s="12">
        <v>45434</v>
      </c>
      <c r="B155" s="456" t="s">
        <v>1104</v>
      </c>
      <c r="C155" s="15">
        <v>0</v>
      </c>
      <c r="D155" s="15">
        <v>7.1226399999999996</v>
      </c>
      <c r="E155" s="140">
        <f>AVERAGE(D155:D157)</f>
        <v>7.9190533333333333</v>
      </c>
      <c r="F155" s="140">
        <f>STDEVA(D155:D157)</f>
        <v>0.92633658706397481</v>
      </c>
      <c r="G155" s="404">
        <f t="shared" si="96"/>
        <v>105.3892</v>
      </c>
      <c r="H155" s="15">
        <f t="shared" si="100"/>
        <v>14796.367638965328</v>
      </c>
      <c r="I155" s="15">
        <f t="shared" si="95"/>
        <v>4.1701551135051034</v>
      </c>
      <c r="J155" s="173">
        <f>AVERAGE(G155:G156,G157)</f>
        <v>97.42506666666668</v>
      </c>
      <c r="K155" s="405">
        <f t="shared" ref="K155:L155" si="103">AVERAGE(H155:H156,H157)</f>
        <v>12500.698248434846</v>
      </c>
      <c r="L155" s="140">
        <f t="shared" si="103"/>
        <v>4.090596435851201</v>
      </c>
      <c r="M155" s="173">
        <f>STDEVA(G155:G156,G157)</f>
        <v>9.2633658706397437</v>
      </c>
      <c r="N155" s="140">
        <f t="shared" ref="N155:O155" si="104">STDEVA(H155:H156,H157)</f>
        <v>2544.1960181437635</v>
      </c>
      <c r="O155" s="140">
        <f t="shared" si="104"/>
        <v>9.2109998308319119E-2</v>
      </c>
    </row>
    <row r="156" spans="1:15" x14ac:dyDescent="0.35">
      <c r="A156" s="12">
        <v>45434</v>
      </c>
      <c r="B156" s="456" t="s">
        <v>1105</v>
      </c>
      <c r="C156" s="15">
        <v>0</v>
      </c>
      <c r="D156" s="15">
        <v>8.9356399999999994</v>
      </c>
      <c r="E156" s="140"/>
      <c r="F156" s="15"/>
      <c r="G156" s="404">
        <f t="shared" si="96"/>
        <v>87.259200000000021</v>
      </c>
      <c r="H156" s="15">
        <f t="shared" si="100"/>
        <v>9765.2994077648636</v>
      </c>
      <c r="I156" s="15">
        <f t="shared" si="95"/>
        <v>3.9896855634607085</v>
      </c>
      <c r="J156" s="173"/>
      <c r="K156" s="405"/>
      <c r="L156" s="140"/>
      <c r="M156" s="173"/>
      <c r="N156" s="140"/>
      <c r="O156" s="140"/>
    </row>
    <row r="157" spans="1:15" x14ac:dyDescent="0.35">
      <c r="A157" s="12">
        <v>45434</v>
      </c>
      <c r="B157" s="456" t="s">
        <v>1106</v>
      </c>
      <c r="C157" s="15">
        <v>0</v>
      </c>
      <c r="D157" s="15">
        <v>7.6988799999999999</v>
      </c>
      <c r="E157" s="140"/>
      <c r="F157" s="15"/>
      <c r="G157" s="404">
        <f t="shared" si="96"/>
        <v>99.626800000000031</v>
      </c>
      <c r="H157" s="15">
        <f t="shared" si="100"/>
        <v>12940.427698574344</v>
      </c>
      <c r="I157" s="15">
        <f t="shared" si="95"/>
        <v>4.1119486305877917</v>
      </c>
      <c r="J157" s="173"/>
      <c r="K157" s="405"/>
      <c r="L157" s="140"/>
      <c r="M157" s="173"/>
      <c r="N157" s="140"/>
      <c r="O157" s="140"/>
    </row>
    <row r="158" spans="1:15" x14ac:dyDescent="0.35">
      <c r="A158" s="12">
        <v>45362</v>
      </c>
      <c r="B158" s="456" t="s">
        <v>1180</v>
      </c>
      <c r="C158" s="15">
        <v>8.08108</v>
      </c>
      <c r="D158" s="15">
        <v>2.86944</v>
      </c>
      <c r="E158" s="140">
        <f>AVERAGE(C158:C160)</f>
        <v>8.4802666666666671</v>
      </c>
      <c r="F158" s="140">
        <f>STDEVA(C158:C160)</f>
        <v>0.4220255202393966</v>
      </c>
      <c r="G158" s="404">
        <f>($S$27-C158)*$S$20/$S$21</f>
        <v>34.656066666666661</v>
      </c>
      <c r="H158" s="15">
        <f>G158/D158*1000</f>
        <v>12077.641165755917</v>
      </c>
      <c r="I158" s="15">
        <f t="shared" si="95"/>
        <v>4.0819821223043276</v>
      </c>
      <c r="J158" s="173">
        <f>AVERAGE(G158:G159,G160)</f>
        <v>30.664199999999997</v>
      </c>
      <c r="K158" s="405">
        <f t="shared" ref="K158:L158" si="105">AVERAGE(H158:H159,H160)</f>
        <v>8116.5896131709478</v>
      </c>
      <c r="L158" s="140">
        <f t="shared" si="105"/>
        <v>3.8844104301900138</v>
      </c>
      <c r="M158" s="173">
        <f>STDEVA(G158:G159,G160)</f>
        <v>4.2202552023939344</v>
      </c>
      <c r="N158" s="140">
        <f t="shared" ref="N158:O158" si="106">STDEVA(H158:H159,H160)</f>
        <v>3486.8588205908331</v>
      </c>
      <c r="O158" s="140">
        <f t="shared" si="106"/>
        <v>0.17676808285686715</v>
      </c>
    </row>
    <row r="159" spans="1:15" x14ac:dyDescent="0.35">
      <c r="A159" s="12">
        <v>45362</v>
      </c>
      <c r="B159" s="456" t="s">
        <v>1189</v>
      </c>
      <c r="C159" s="15">
        <v>8.4377999999999993</v>
      </c>
      <c r="D159" s="15">
        <v>4.59816</v>
      </c>
      <c r="E159" s="140"/>
      <c r="F159" s="15"/>
      <c r="G159" s="404">
        <f t="shared" ref="G159:G160" si="107">($S$27-C159)*$S$20/$S$21</f>
        <v>31.088866666666668</v>
      </c>
      <c r="H159" s="15">
        <f t="shared" ref="H159:H160" si="108">G159/D159*1000</f>
        <v>6761.1537368570616</v>
      </c>
      <c r="I159" s="15">
        <f t="shared" si="95"/>
        <v>3.8300208111483052</v>
      </c>
      <c r="J159" s="408"/>
      <c r="K159" s="405"/>
      <c r="L159" s="15"/>
      <c r="M159" s="408"/>
      <c r="N159" s="15"/>
      <c r="O159" s="15"/>
    </row>
    <row r="160" spans="1:15" x14ac:dyDescent="0.35">
      <c r="A160" s="12">
        <v>45362</v>
      </c>
      <c r="B160" s="456" t="s">
        <v>1023</v>
      </c>
      <c r="C160" s="15">
        <v>8.9219200000000001</v>
      </c>
      <c r="D160" s="15">
        <v>4.7628000000000004</v>
      </c>
      <c r="E160" s="15"/>
      <c r="F160" s="15"/>
      <c r="G160" s="404">
        <f t="shared" si="107"/>
        <v>26.247666666666664</v>
      </c>
      <c r="H160" s="15">
        <f t="shared" si="108"/>
        <v>5510.9739368998617</v>
      </c>
      <c r="I160" s="15">
        <f t="shared" si="95"/>
        <v>3.7412283571174076</v>
      </c>
      <c r="J160" s="408"/>
      <c r="K160" s="405"/>
      <c r="L160" s="15"/>
      <c r="M160" s="408"/>
      <c r="N160" s="15"/>
      <c r="O160" s="15"/>
    </row>
  </sheetData>
  <phoneticPr fontId="3" type="noConversion"/>
  <conditionalFormatting sqref="G1:I1048576">
    <cfRule type="cellIs" dxfId="15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77C9-56BF-4F35-85BF-80AC6697AF0A}">
  <dimension ref="A1:BL186"/>
  <sheetViews>
    <sheetView zoomScale="50" zoomScaleNormal="50" workbookViewId="0">
      <pane ySplit="1" topLeftCell="A2" activePane="bottomLeft" state="frozen"/>
      <selection pane="bottomLeft" activeCell="M23" sqref="M23"/>
    </sheetView>
  </sheetViews>
  <sheetFormatPr defaultRowHeight="14.5" x14ac:dyDescent="0.35"/>
  <cols>
    <col min="1" max="1" width="10.54296875" customWidth="1"/>
    <col min="2" max="2" width="12" customWidth="1"/>
    <col min="4" max="4" width="30.54296875" bestFit="1" customWidth="1"/>
    <col min="5" max="5" width="10.7265625" bestFit="1" customWidth="1"/>
    <col min="6" max="6" width="10.54296875" bestFit="1" customWidth="1"/>
    <col min="10" max="10" width="11.81640625" customWidth="1"/>
    <col min="11" max="11" width="26.26953125" bestFit="1" customWidth="1"/>
    <col min="12" max="12" width="11.453125" style="8" customWidth="1"/>
    <col min="13" max="13" width="24.7265625" style="8" customWidth="1"/>
    <col min="14" max="14" width="11.08984375" style="8" customWidth="1"/>
    <col min="15" max="15" width="12.6328125" style="8" customWidth="1"/>
    <col min="16" max="16" width="13.08984375" style="8" customWidth="1"/>
    <col min="17" max="17" width="13.453125" style="8" bestFit="1" customWidth="1"/>
    <col min="18" max="18" width="13.26953125" style="8" customWidth="1"/>
    <col min="19" max="19" width="16.453125" customWidth="1"/>
    <col min="20" max="21" width="15.54296875" customWidth="1"/>
    <col min="22" max="22" width="19.1796875" bestFit="1" customWidth="1"/>
    <col min="23" max="25" width="15.54296875" customWidth="1"/>
    <col min="26" max="26" width="11.54296875" bestFit="1" customWidth="1"/>
    <col min="27" max="30" width="9.90625" customWidth="1"/>
    <col min="31" max="31" width="17.26953125" bestFit="1" customWidth="1"/>
    <col min="32" max="32" width="12.6328125" bestFit="1" customWidth="1"/>
    <col min="33" max="33" width="25" bestFit="1" customWidth="1"/>
    <col min="34" max="34" width="13.54296875" customWidth="1"/>
    <col min="35" max="35" width="22.26953125" bestFit="1" customWidth="1"/>
    <col min="36" max="36" width="10.1796875" customWidth="1"/>
    <col min="37" max="37" width="17.90625" bestFit="1" customWidth="1"/>
    <col min="38" max="38" width="9.90625" bestFit="1" customWidth="1"/>
    <col min="39" max="39" width="11.81640625" customWidth="1"/>
    <col min="40" max="40" width="17.26953125" bestFit="1" customWidth="1"/>
    <col min="41" max="41" width="12.26953125" bestFit="1" customWidth="1"/>
    <col min="42" max="42" width="11.7265625" customWidth="1"/>
    <col min="43" max="47" width="9.90625" customWidth="1"/>
    <col min="48" max="48" width="11.453125" bestFit="1" customWidth="1"/>
    <col min="49" max="49" width="13.453125" bestFit="1" customWidth="1"/>
    <col min="50" max="50" width="16.1796875" customWidth="1"/>
    <col min="51" max="51" width="15.6328125" customWidth="1"/>
    <col min="52" max="52" width="20.90625" customWidth="1"/>
    <col min="53" max="53" width="10.1796875" customWidth="1"/>
    <col min="54" max="54" width="17.81640625" customWidth="1"/>
    <col min="55" max="55" width="10.26953125" customWidth="1"/>
    <col min="56" max="56" width="9.1796875" bestFit="1" customWidth="1"/>
    <col min="57" max="57" width="15.1796875" customWidth="1"/>
    <col min="58" max="58" width="12.26953125" bestFit="1" customWidth="1"/>
    <col min="59" max="59" width="12.81640625" customWidth="1"/>
    <col min="60" max="60" width="13" customWidth="1"/>
    <col min="61" max="61" width="11.7265625" customWidth="1"/>
    <col min="62" max="62" width="14.26953125" customWidth="1"/>
    <col min="63" max="63" width="15.90625" customWidth="1"/>
    <col min="64" max="64" width="11.90625" customWidth="1"/>
    <col min="65" max="65" width="11.1796875" customWidth="1"/>
    <col min="66" max="66" width="12.90625" customWidth="1"/>
    <col min="67" max="67" width="11.453125" bestFit="1" customWidth="1"/>
    <col min="68" max="68" width="13.453125" bestFit="1" customWidth="1"/>
    <col min="69" max="69" width="9.90625" bestFit="1" customWidth="1"/>
    <col min="70" max="71" width="10.81640625" bestFit="1" customWidth="1"/>
  </cols>
  <sheetData>
    <row r="1" spans="1:60" ht="68.150000000000006" customHeight="1" thickBot="1" x14ac:dyDescent="0.4">
      <c r="A1" s="66" t="s">
        <v>2085</v>
      </c>
      <c r="B1" s="66" t="s">
        <v>2086</v>
      </c>
      <c r="C1" s="66" t="s">
        <v>93</v>
      </c>
      <c r="D1" s="67" t="s">
        <v>94</v>
      </c>
      <c r="E1" s="68" t="s">
        <v>95</v>
      </c>
      <c r="F1" s="69" t="s">
        <v>96</v>
      </c>
      <c r="G1" s="69" t="s">
        <v>61</v>
      </c>
      <c r="H1" s="69" t="s">
        <v>97</v>
      </c>
      <c r="I1" s="69" t="s">
        <v>98</v>
      </c>
      <c r="J1" s="69" t="s">
        <v>99</v>
      </c>
      <c r="K1" s="228" t="s">
        <v>627</v>
      </c>
    </row>
    <row r="2" spans="1:60" ht="17" x14ac:dyDescent="0.35">
      <c r="A2" s="8"/>
      <c r="B2" s="8"/>
      <c r="C2" s="74" t="s">
        <v>106</v>
      </c>
      <c r="D2" s="439" t="s">
        <v>107</v>
      </c>
      <c r="E2" s="76" t="e">
        <v>#DIV/0!</v>
      </c>
      <c r="F2" s="76" t="e">
        <v>#DIV/0!</v>
      </c>
      <c r="G2" s="76" t="e">
        <v>#DIV/0!</v>
      </c>
      <c r="H2" s="76" t="e">
        <v>#DIV/0!</v>
      </c>
      <c r="I2" s="76" t="e">
        <v>#DIV/0!</v>
      </c>
      <c r="J2" s="76" t="e">
        <v>#DIV/0!</v>
      </c>
      <c r="K2" s="196" t="s">
        <v>108</v>
      </c>
      <c r="L2"/>
      <c r="M2" s="184" t="s">
        <v>628</v>
      </c>
      <c r="N2" s="184"/>
      <c r="O2" s="184"/>
      <c r="P2" s="184"/>
      <c r="Q2" s="184"/>
      <c r="R2" s="184"/>
      <c r="S2" s="184"/>
      <c r="T2" s="184"/>
      <c r="U2" s="86"/>
      <c r="V2" s="509" t="s">
        <v>629</v>
      </c>
      <c r="W2" s="509"/>
      <c r="X2" s="509"/>
      <c r="Y2" s="509"/>
      <c r="Z2" s="509"/>
      <c r="AA2" s="509"/>
      <c r="AB2" s="509"/>
      <c r="AC2" s="509"/>
      <c r="AD2" s="86"/>
      <c r="AE2" s="509" t="s">
        <v>630</v>
      </c>
      <c r="AF2" s="509"/>
      <c r="AG2" s="509"/>
      <c r="AH2" s="509"/>
      <c r="AI2" s="509"/>
      <c r="AJ2" s="509"/>
      <c r="AK2" s="509"/>
      <c r="AL2" s="509"/>
      <c r="AM2" s="86"/>
      <c r="AN2" s="86"/>
      <c r="AO2" s="86"/>
      <c r="AP2" s="86"/>
      <c r="AQ2" s="86"/>
      <c r="AR2" s="86"/>
      <c r="AS2" s="86"/>
      <c r="AT2" s="86"/>
      <c r="AU2" s="86"/>
      <c r="AW2" t="s">
        <v>631</v>
      </c>
      <c r="AY2" s="184"/>
      <c r="AZ2" s="184"/>
      <c r="BA2" s="184"/>
      <c r="BB2" s="184" t="s">
        <v>632</v>
      </c>
      <c r="BC2" s="184"/>
      <c r="BD2" s="184"/>
      <c r="BE2" s="184"/>
      <c r="BF2" s="184"/>
      <c r="BG2" s="184"/>
      <c r="BH2" s="184"/>
    </row>
    <row r="3" spans="1:60" ht="17.5" thickBot="1" x14ac:dyDescent="0.4">
      <c r="A3" s="8"/>
      <c r="B3" s="8"/>
      <c r="C3" s="74" t="s">
        <v>106</v>
      </c>
      <c r="D3" s="439" t="s">
        <v>114</v>
      </c>
      <c r="E3" s="76" t="e">
        <v>#DIV/0!</v>
      </c>
      <c r="F3" s="76" t="e">
        <v>#DIV/0!</v>
      </c>
      <c r="G3" s="76" t="e">
        <v>#DIV/0!</v>
      </c>
      <c r="H3" s="76" t="e">
        <v>#DIV/0!</v>
      </c>
      <c r="I3" s="76" t="e">
        <v>#DIV/0!</v>
      </c>
      <c r="J3" s="76" t="e">
        <v>#DIV/0!</v>
      </c>
      <c r="K3" s="196" t="s">
        <v>108</v>
      </c>
      <c r="L3"/>
      <c r="M3" s="229" t="s">
        <v>94</v>
      </c>
      <c r="N3" s="229" t="str">
        <f>E1</f>
        <v>HFPO-DA</v>
      </c>
      <c r="O3" s="229" t="str">
        <f>F1</f>
        <v>PFBS</v>
      </c>
      <c r="P3" s="229" t="str">
        <f>I1</f>
        <v>PFHxS</v>
      </c>
      <c r="Q3" s="229" t="str">
        <f>J1</f>
        <v>TPFHxS</v>
      </c>
      <c r="R3" s="229" t="str">
        <f>G1</f>
        <v>PFOA</v>
      </c>
      <c r="S3" s="229" t="str">
        <f>H1</f>
        <v>PFNA</v>
      </c>
      <c r="T3" s="229" t="s">
        <v>633</v>
      </c>
      <c r="U3" s="86"/>
      <c r="V3" s="230" t="s">
        <v>94</v>
      </c>
      <c r="W3" s="230" t="str">
        <f>N3</f>
        <v>HFPO-DA</v>
      </c>
      <c r="X3" s="230" t="str">
        <f t="shared" ref="X3:AB3" si="0">O3</f>
        <v>PFBS</v>
      </c>
      <c r="Y3" s="230" t="str">
        <f t="shared" si="0"/>
        <v>PFHxS</v>
      </c>
      <c r="Z3" s="230" t="str">
        <f t="shared" si="0"/>
        <v>TPFHxS</v>
      </c>
      <c r="AA3" s="230" t="str">
        <f t="shared" si="0"/>
        <v>PFOA</v>
      </c>
      <c r="AB3" s="230" t="str">
        <f t="shared" si="0"/>
        <v>PFNA</v>
      </c>
      <c r="AC3" s="230" t="s">
        <v>633</v>
      </c>
      <c r="AD3" s="86"/>
      <c r="AE3" s="230" t="s">
        <v>94</v>
      </c>
      <c r="AF3" s="230" t="str">
        <f t="shared" ref="AF3:AK3" si="1">W3</f>
        <v>HFPO-DA</v>
      </c>
      <c r="AG3" s="230" t="str">
        <f t="shared" si="1"/>
        <v>PFBS</v>
      </c>
      <c r="AH3" s="230" t="str">
        <f t="shared" si="1"/>
        <v>PFHxS</v>
      </c>
      <c r="AI3" s="230" t="str">
        <f t="shared" si="1"/>
        <v>TPFHxS</v>
      </c>
      <c r="AJ3" s="230" t="str">
        <f t="shared" si="1"/>
        <v>PFOA</v>
      </c>
      <c r="AK3" s="230" t="str">
        <f t="shared" si="1"/>
        <v>PFNA</v>
      </c>
      <c r="AL3" s="230" t="s">
        <v>633</v>
      </c>
      <c r="AM3" s="86"/>
      <c r="AN3" s="86"/>
      <c r="AO3" s="86"/>
      <c r="AP3" s="86"/>
      <c r="AQ3" s="86"/>
      <c r="AR3" s="86"/>
      <c r="AS3" s="86"/>
      <c r="AT3" s="86"/>
      <c r="AU3" s="86"/>
      <c r="BB3" s="229" t="s">
        <v>94</v>
      </c>
      <c r="BC3" s="229" t="str">
        <f t="shared" ref="BC3:BH3" si="2">N3</f>
        <v>HFPO-DA</v>
      </c>
      <c r="BD3" s="229" t="str">
        <f t="shared" si="2"/>
        <v>PFBS</v>
      </c>
      <c r="BE3" s="229" t="str">
        <f t="shared" si="2"/>
        <v>PFHxS</v>
      </c>
      <c r="BF3" s="229" t="str">
        <f t="shared" si="2"/>
        <v>TPFHxS</v>
      </c>
      <c r="BG3" s="229" t="str">
        <f t="shared" si="2"/>
        <v>PFOA</v>
      </c>
      <c r="BH3" s="229" t="str">
        <f t="shared" si="2"/>
        <v>PFNA</v>
      </c>
    </row>
    <row r="4" spans="1:60" ht="17" x14ac:dyDescent="0.35">
      <c r="A4" s="8"/>
      <c r="B4" s="8"/>
      <c r="C4" s="74" t="s">
        <v>106</v>
      </c>
      <c r="D4" s="439" t="s">
        <v>124</v>
      </c>
      <c r="E4" s="76" t="e">
        <v>#DIV/0!</v>
      </c>
      <c r="F4" s="76" t="e">
        <v>#DIV/0!</v>
      </c>
      <c r="G4" s="76" t="e">
        <v>#DIV/0!</v>
      </c>
      <c r="H4" s="76" t="e">
        <v>#DIV/0!</v>
      </c>
      <c r="I4" s="76" t="e">
        <v>#DIV/0!</v>
      </c>
      <c r="J4" s="76" t="e">
        <v>#DIV/0!</v>
      </c>
      <c r="K4" s="196" t="s">
        <v>108</v>
      </c>
      <c r="L4"/>
      <c r="M4" s="8" t="str">
        <f t="shared" ref="M4:O5" si="3">D30</f>
        <v>181 S1 C1 A, MeOH</v>
      </c>
      <c r="N4" s="8">
        <f t="shared" si="3"/>
        <v>43.2</v>
      </c>
      <c r="O4" s="8">
        <f t="shared" si="3"/>
        <v>22.6</v>
      </c>
      <c r="P4" s="8">
        <f>I30</f>
        <v>1.4</v>
      </c>
      <c r="Q4" s="8">
        <f>J30</f>
        <v>1.4</v>
      </c>
      <c r="R4" s="8">
        <f>G30</f>
        <v>0</v>
      </c>
      <c r="S4" s="8">
        <f>H30</f>
        <v>27.6</v>
      </c>
      <c r="T4" s="8">
        <f>SUM(N4:S4)</f>
        <v>96.200000000000017</v>
      </c>
      <c r="U4" s="96"/>
      <c r="V4" s="231" t="str">
        <f>M4</f>
        <v>181 S1 C1 A, MeOH</v>
      </c>
      <c r="W4" s="232">
        <f>(($N$48-N4)*$AX$5)/$AZ$12</f>
        <v>55338.400000000001</v>
      </c>
      <c r="X4" s="232">
        <f>(($O$48-O4)*$AX$5)/$AZ$12</f>
        <v>58658.7</v>
      </c>
      <c r="Y4" s="232">
        <f>(($P$48-P4)*$AX$5)/$AZ$12</f>
        <v>28889.300000000003</v>
      </c>
      <c r="Z4" s="232">
        <f>(($Q$48-Q4)*$AX$5)/$AZ$12</f>
        <v>33464.300000000003</v>
      </c>
      <c r="AA4" s="232">
        <f>(($R$48-R4)*$AX$5)/$AZ$12</f>
        <v>43435</v>
      </c>
      <c r="AB4" s="232">
        <f>(($S$48-S4)*$AX$5)/$AZ$12</f>
        <v>43951.199999999997</v>
      </c>
      <c r="AC4" s="232">
        <f t="shared" ref="AC4:AC12" si="4">SUM(W4:AB4)</f>
        <v>263736.90000000002</v>
      </c>
      <c r="AD4" s="128"/>
      <c r="AE4" s="231" t="str">
        <f t="shared" ref="AE4:AE21" si="5">V4</f>
        <v>181 S1 C1 A, MeOH</v>
      </c>
      <c r="AF4" s="233">
        <f t="shared" ref="AF4:AK6" si="6">W4*$AZ$13</f>
        <v>5035.7944000000007</v>
      </c>
      <c r="AG4" s="233">
        <f t="shared" si="6"/>
        <v>5337.9417000000003</v>
      </c>
      <c r="AH4" s="233">
        <f t="shared" si="6"/>
        <v>2628.9263000000005</v>
      </c>
      <c r="AI4" s="233">
        <f t="shared" si="6"/>
        <v>3045.2513000000008</v>
      </c>
      <c r="AJ4" s="233">
        <f t="shared" si="6"/>
        <v>3952.5850000000005</v>
      </c>
      <c r="AK4" s="233">
        <f t="shared" si="6"/>
        <v>3999.5592000000001</v>
      </c>
      <c r="AL4" s="234">
        <f>SUM(AF4:AK4)</f>
        <v>24000.057900000003</v>
      </c>
      <c r="AM4" s="95"/>
      <c r="AN4" s="95"/>
      <c r="AO4" s="95"/>
      <c r="AP4" s="95"/>
      <c r="AQ4" s="95"/>
      <c r="AR4" s="95"/>
      <c r="AS4" s="95"/>
      <c r="AT4" s="95"/>
      <c r="AU4" s="95"/>
      <c r="AW4" s="235" t="s">
        <v>634</v>
      </c>
      <c r="AX4" s="236">
        <v>0.1</v>
      </c>
      <c r="BB4" t="str">
        <f>M4</f>
        <v>181 S1 C1 A, MeOH</v>
      </c>
      <c r="BC4" s="128">
        <f t="shared" ref="BC4:BC21" si="7">100-(N4/$N$48*100)</f>
        <v>99.960982658959537</v>
      </c>
      <c r="BD4" s="128">
        <f t="shared" ref="BD4:BD21" si="8">100-(O4/$O$48*100)</f>
        <v>99.980739730697124</v>
      </c>
      <c r="BE4" s="128">
        <f t="shared" ref="BE4:BE21" si="9">100-(P4/$P$48*100)</f>
        <v>99.997577016268608</v>
      </c>
      <c r="BF4" s="128">
        <f t="shared" ref="BF4:BF21" si="10">100-(Q4/$Q$48*100)</f>
        <v>99.997908262363666</v>
      </c>
      <c r="BG4" s="128">
        <f t="shared" ref="BG4:BG21" si="11">100-(R4/$R$48*100)</f>
        <v>100</v>
      </c>
      <c r="BH4" s="128">
        <f t="shared" ref="BH4:BH21" si="12">100-(S4/$S$48*100)</f>
        <v>99.968611395428184</v>
      </c>
    </row>
    <row r="5" spans="1:60" ht="17" x14ac:dyDescent="0.35">
      <c r="A5" s="8"/>
      <c r="B5" s="8"/>
      <c r="C5" s="74" t="s">
        <v>106</v>
      </c>
      <c r="D5" s="439" t="s">
        <v>127</v>
      </c>
      <c r="E5" s="76" t="e">
        <v>#DIV/0!</v>
      </c>
      <c r="F5" s="76" t="e">
        <v>#DIV/0!</v>
      </c>
      <c r="G5" s="76" t="e">
        <v>#DIV/0!</v>
      </c>
      <c r="H5" s="76" t="e">
        <v>#DIV/0!</v>
      </c>
      <c r="I5" s="76" t="e">
        <v>#DIV/0!</v>
      </c>
      <c r="J5" s="76" t="e">
        <v>#DIV/0!</v>
      </c>
      <c r="K5" s="196" t="s">
        <v>108</v>
      </c>
      <c r="L5"/>
      <c r="M5" s="8" t="str">
        <f t="shared" si="3"/>
        <v>191 S2 C1 A, MeOH</v>
      </c>
      <c r="N5" s="8">
        <f t="shared" si="3"/>
        <v>87.4</v>
      </c>
      <c r="O5" s="8">
        <f t="shared" si="3"/>
        <v>11.2</v>
      </c>
      <c r="P5" s="8">
        <f>I31</f>
        <v>0.4</v>
      </c>
      <c r="Q5" s="8">
        <f>J31</f>
        <v>0.4</v>
      </c>
      <c r="R5" s="8">
        <f>G31</f>
        <v>0</v>
      </c>
      <c r="S5" s="8">
        <f>H31</f>
        <v>0</v>
      </c>
      <c r="T5" s="8">
        <f t="shared" ref="T5:T21" si="13">SUM(N5:S5)</f>
        <v>99.40000000000002</v>
      </c>
      <c r="U5" s="96"/>
      <c r="V5" s="231" t="str">
        <f t="shared" ref="V5:V21" si="14">M5</f>
        <v>191 S2 C1 A, MeOH</v>
      </c>
      <c r="W5" s="232">
        <f>(($N$48-N5)*$AX$5)/$AZ$12</f>
        <v>55316.30000000001</v>
      </c>
      <c r="X5" s="232">
        <f>(($O$48-O5)*$AX$5)/$AZ$12</f>
        <v>58664.4</v>
      </c>
      <c r="Y5" s="232">
        <f>(($P$48-P5)*$AX$5)/$AZ$12</f>
        <v>28889.8</v>
      </c>
      <c r="Z5" s="232">
        <f>(($Q$48-Q5)*$AX$5)/$AZ$12</f>
        <v>33464.800000000003</v>
      </c>
      <c r="AA5" s="232">
        <f>(($R$48-R5)*$AX$5)/$AZ$12</f>
        <v>43435</v>
      </c>
      <c r="AB5" s="232">
        <f>(($S$48-S5)*$AX$5)/$AZ$12</f>
        <v>43965</v>
      </c>
      <c r="AC5" s="232">
        <f t="shared" si="4"/>
        <v>263735.3</v>
      </c>
      <c r="AD5" s="128"/>
      <c r="AE5" s="231" t="str">
        <f t="shared" si="5"/>
        <v>191 S2 C1 A, MeOH</v>
      </c>
      <c r="AF5" s="233">
        <f t="shared" si="6"/>
        <v>5033.7833000000019</v>
      </c>
      <c r="AG5" s="233">
        <f t="shared" si="6"/>
        <v>5338.4604000000008</v>
      </c>
      <c r="AH5" s="233">
        <f t="shared" si="6"/>
        <v>2628.9718000000003</v>
      </c>
      <c r="AI5" s="233">
        <f t="shared" si="6"/>
        <v>3045.2968000000005</v>
      </c>
      <c r="AJ5" s="233">
        <f t="shared" si="6"/>
        <v>3952.5850000000005</v>
      </c>
      <c r="AK5" s="233">
        <f t="shared" si="6"/>
        <v>4000.8150000000005</v>
      </c>
      <c r="AL5" s="234">
        <f t="shared" ref="AL5:AL12" si="15">SUM(AF5:AK5)</f>
        <v>23999.912300000004</v>
      </c>
      <c r="AM5" s="95"/>
      <c r="AN5" s="95"/>
      <c r="AO5" s="95"/>
      <c r="AP5" s="95"/>
      <c r="AQ5" s="95"/>
      <c r="AR5" s="95"/>
      <c r="AS5" s="95"/>
      <c r="AT5" s="95"/>
      <c r="AU5" s="95"/>
      <c r="AW5" s="237" t="s">
        <v>635</v>
      </c>
      <c r="AX5" s="238">
        <f>50/1000</f>
        <v>0.05</v>
      </c>
      <c r="BB5" t="str">
        <f t="shared" ref="BB5:BB21" si="16">M5</f>
        <v>191 S2 C1 A, MeOH</v>
      </c>
      <c r="BC5" s="128">
        <f t="shared" si="7"/>
        <v>99.921062138728317</v>
      </c>
      <c r="BD5" s="128">
        <f t="shared" si="8"/>
        <v>99.990455087779097</v>
      </c>
      <c r="BE5" s="128">
        <f t="shared" si="9"/>
        <v>99.999307718933892</v>
      </c>
      <c r="BF5" s="128">
        <f t="shared" si="10"/>
        <v>99.999402360675333</v>
      </c>
      <c r="BG5" s="128">
        <f t="shared" si="11"/>
        <v>100</v>
      </c>
      <c r="BH5" s="128">
        <f t="shared" si="12"/>
        <v>100</v>
      </c>
    </row>
    <row r="6" spans="1:60" ht="17" x14ac:dyDescent="0.35">
      <c r="A6" s="8"/>
      <c r="B6" s="8"/>
      <c r="C6" s="74" t="s">
        <v>106</v>
      </c>
      <c r="D6" s="439" t="s">
        <v>132</v>
      </c>
      <c r="E6" s="76" t="e">
        <v>#DIV/0!</v>
      </c>
      <c r="F6" s="76" t="e">
        <v>#DIV/0!</v>
      </c>
      <c r="G6" s="76" t="e">
        <v>#DIV/0!</v>
      </c>
      <c r="H6" s="76" t="e">
        <v>#DIV/0!</v>
      </c>
      <c r="I6" s="76" t="e">
        <v>#DIV/0!</v>
      </c>
      <c r="J6" s="76" t="e">
        <v>#DIV/0!</v>
      </c>
      <c r="K6" s="196" t="s">
        <v>108</v>
      </c>
      <c r="L6"/>
      <c r="M6" s="106" t="str">
        <f>D33</f>
        <v>201 S3 C1 A, MeOH</v>
      </c>
      <c r="N6" s="106">
        <f>E33</f>
        <v>55.6</v>
      </c>
      <c r="O6" s="106">
        <f>F33</f>
        <v>10.199999999999999</v>
      </c>
      <c r="P6" s="106">
        <f>I33</f>
        <v>13.6</v>
      </c>
      <c r="Q6" s="106">
        <f>J33</f>
        <v>13.6</v>
      </c>
      <c r="R6" s="106">
        <f>G33</f>
        <v>118</v>
      </c>
      <c r="S6" s="106">
        <f>H33</f>
        <v>26.4</v>
      </c>
      <c r="T6" s="106">
        <f t="shared" si="13"/>
        <v>237.4</v>
      </c>
      <c r="U6" s="96"/>
      <c r="V6" s="239" t="str">
        <f t="shared" si="14"/>
        <v>201 S3 C1 A, MeOH</v>
      </c>
      <c r="W6" s="240">
        <f>(($N$48-N6)*$AX$5)/$AZ$12</f>
        <v>55332.2</v>
      </c>
      <c r="X6" s="240">
        <f>(($O$48-O6)*$AX$5)/$AZ$12</f>
        <v>58664.9</v>
      </c>
      <c r="Y6" s="240">
        <f>(($P$48-P6)*$AX$5)/$AZ$12</f>
        <v>28883.200000000001</v>
      </c>
      <c r="Z6" s="240">
        <f>(($Q$48-Q6)*$AX$5)/$AZ$12</f>
        <v>33458.199999999997</v>
      </c>
      <c r="AA6" s="240">
        <f>(($R$48-R6)*$AX$5)/$AZ$12</f>
        <v>43376</v>
      </c>
      <c r="AB6" s="240">
        <f>(($S$48-S6)*$AX$5)/$AZ$12</f>
        <v>43951.8</v>
      </c>
      <c r="AC6" s="240">
        <f t="shared" si="4"/>
        <v>263666.3</v>
      </c>
      <c r="AD6" s="128"/>
      <c r="AE6" s="239" t="str">
        <f t="shared" si="5"/>
        <v>201 S3 C1 A, MeOH</v>
      </c>
      <c r="AF6" s="241">
        <f t="shared" si="6"/>
        <v>5035.2302</v>
      </c>
      <c r="AG6" s="241">
        <f t="shared" si="6"/>
        <v>5338.505900000001</v>
      </c>
      <c r="AH6" s="241">
        <f t="shared" si="6"/>
        <v>2628.3712000000005</v>
      </c>
      <c r="AI6" s="241">
        <f t="shared" si="6"/>
        <v>3044.6962000000003</v>
      </c>
      <c r="AJ6" s="241">
        <f t="shared" si="6"/>
        <v>3947.2160000000003</v>
      </c>
      <c r="AK6" s="241">
        <f t="shared" si="6"/>
        <v>3999.613800000001</v>
      </c>
      <c r="AL6" s="242">
        <f t="shared" si="15"/>
        <v>23993.633300000001</v>
      </c>
      <c r="AM6" s="95"/>
      <c r="AN6" s="95"/>
      <c r="AO6" s="95"/>
      <c r="AP6" s="95"/>
      <c r="AQ6" s="95"/>
      <c r="AR6" s="95"/>
      <c r="AS6" s="95"/>
      <c r="AT6" s="95"/>
      <c r="AU6" s="95"/>
      <c r="AW6" s="243" t="s">
        <v>50</v>
      </c>
      <c r="AX6" s="244" t="s">
        <v>636</v>
      </c>
      <c r="BB6" t="str">
        <f t="shared" si="16"/>
        <v>201 S3 C1 A, MeOH</v>
      </c>
      <c r="BC6" s="128">
        <f t="shared" si="7"/>
        <v>99.949783236994222</v>
      </c>
      <c r="BD6" s="128">
        <f t="shared" si="8"/>
        <v>99.991307312084544</v>
      </c>
      <c r="BE6" s="128">
        <f t="shared" si="9"/>
        <v>99.976462443752169</v>
      </c>
      <c r="BF6" s="128">
        <f t="shared" si="10"/>
        <v>99.97968026296131</v>
      </c>
      <c r="BG6" s="128">
        <f t="shared" si="11"/>
        <v>99.864164844019797</v>
      </c>
      <c r="BH6" s="128">
        <f t="shared" si="12"/>
        <v>99.969976117366087</v>
      </c>
    </row>
    <row r="7" spans="1:60" ht="17" x14ac:dyDescent="0.35">
      <c r="A7" s="8"/>
      <c r="B7" s="8"/>
      <c r="C7" s="74" t="s">
        <v>106</v>
      </c>
      <c r="D7" s="439" t="s">
        <v>134</v>
      </c>
      <c r="E7" s="76" t="e">
        <v>#DIV/0!</v>
      </c>
      <c r="F7" s="76" t="e">
        <v>#DIV/0!</v>
      </c>
      <c r="G7" s="76" t="e">
        <v>#DIV/0!</v>
      </c>
      <c r="H7" s="76" t="e">
        <v>#DIV/0!</v>
      </c>
      <c r="I7" s="76" t="e">
        <v>#DIV/0!</v>
      </c>
      <c r="J7" s="76" t="e">
        <v>#DIV/0!</v>
      </c>
      <c r="K7" s="196" t="s">
        <v>135</v>
      </c>
      <c r="L7"/>
      <c r="M7" s="8" t="str">
        <f>D46</f>
        <v>183 S1 C2 A, MeOH</v>
      </c>
      <c r="N7" s="8">
        <f>E46</f>
        <v>61.8</v>
      </c>
      <c r="O7" s="8">
        <f>F46</f>
        <v>11.8</v>
      </c>
      <c r="P7" s="8">
        <f>I46</f>
        <v>0</v>
      </c>
      <c r="Q7" s="8">
        <f>J46</f>
        <v>0</v>
      </c>
      <c r="R7" s="8">
        <f>G46</f>
        <v>0</v>
      </c>
      <c r="S7" s="8">
        <f>H46</f>
        <v>0</v>
      </c>
      <c r="T7" s="8">
        <f>SUM(N7:S7)</f>
        <v>73.599999999999994</v>
      </c>
      <c r="U7" s="96"/>
      <c r="V7" s="231" t="str">
        <f t="shared" si="14"/>
        <v>183 S1 C2 A, MeOH</v>
      </c>
      <c r="W7" s="232">
        <f>(($N$48-N7)*$AX$5)/$AZ$14+W4</f>
        <v>122812.91219512196</v>
      </c>
      <c r="X7" s="232">
        <f>(($O$48-O7)*$AX$5)/$AZ$14+X4</f>
        <v>130200.28536585365</v>
      </c>
      <c r="Y7" s="232">
        <f>(($P$48-P7)*$AX$5)/$AZ$14+Y4</f>
        <v>64121.00731707317</v>
      </c>
      <c r="Z7" s="232">
        <f>(($Q$48-Q7)*$AX$5)/$AZ$14+Z4</f>
        <v>74275.275609756092</v>
      </c>
      <c r="AA7" s="232">
        <f>(($R$48-R7)*$AX$5)/$AZ$14+AA4</f>
        <v>96404.512195121948</v>
      </c>
      <c r="AB7" s="232">
        <f>(($S$48-S7)*$AX$5)/$AZ$14+AB4</f>
        <v>97567.053658536577</v>
      </c>
      <c r="AC7" s="232">
        <f t="shared" si="4"/>
        <v>585381.04634146346</v>
      </c>
      <c r="AD7" s="128"/>
      <c r="AE7" s="231" t="str">
        <f t="shared" si="5"/>
        <v>183 S1 C2 A, MeOH</v>
      </c>
      <c r="AF7" s="233">
        <f t="shared" ref="AF7:AK9" si="17">W7*$AZ$15</f>
        <v>8965.3425902439049</v>
      </c>
      <c r="AG7" s="233">
        <f t="shared" si="17"/>
        <v>9504.6208317073178</v>
      </c>
      <c r="AH7" s="233">
        <f t="shared" si="17"/>
        <v>4680.8335341463417</v>
      </c>
      <c r="AI7" s="233">
        <f t="shared" si="17"/>
        <v>5422.0951195121952</v>
      </c>
      <c r="AJ7" s="233">
        <f t="shared" si="17"/>
        <v>7037.5293902439034</v>
      </c>
      <c r="AK7" s="233">
        <f t="shared" si="17"/>
        <v>7122.3949170731712</v>
      </c>
      <c r="AL7" s="234">
        <f t="shared" si="15"/>
        <v>42732.816382926838</v>
      </c>
      <c r="AM7" s="95"/>
      <c r="AN7" s="95"/>
      <c r="AO7" s="95"/>
      <c r="AP7" s="95"/>
      <c r="AQ7" s="95"/>
      <c r="AR7" s="95"/>
      <c r="AS7" s="95"/>
      <c r="AT7" s="95"/>
      <c r="AU7" s="95"/>
      <c r="AW7" s="245" t="s">
        <v>49</v>
      </c>
      <c r="AX7" s="246">
        <v>8.9999999999999993E-3</v>
      </c>
      <c r="BB7" t="str">
        <f t="shared" si="16"/>
        <v>183 S1 C2 A, MeOH</v>
      </c>
      <c r="BC7" s="128">
        <f t="shared" si="7"/>
        <v>99.944183526011557</v>
      </c>
      <c r="BD7" s="128">
        <f t="shared" si="8"/>
        <v>99.989943753195845</v>
      </c>
      <c r="BE7" s="128">
        <f t="shared" si="9"/>
        <v>100</v>
      </c>
      <c r="BF7" s="128">
        <f t="shared" si="10"/>
        <v>100</v>
      </c>
      <c r="BG7" s="128">
        <f t="shared" si="11"/>
        <v>100</v>
      </c>
      <c r="BH7" s="128">
        <f t="shared" si="12"/>
        <v>100</v>
      </c>
    </row>
    <row r="8" spans="1:60" ht="17" x14ac:dyDescent="0.35">
      <c r="A8" s="8"/>
      <c r="B8" s="8"/>
      <c r="C8" s="74" t="s">
        <v>106</v>
      </c>
      <c r="D8" s="439" t="s">
        <v>137</v>
      </c>
      <c r="E8" s="76" t="e">
        <v>#DIV/0!</v>
      </c>
      <c r="F8" s="76" t="e">
        <v>#DIV/0!</v>
      </c>
      <c r="G8" s="76" t="e">
        <v>#DIV/0!</v>
      </c>
      <c r="H8" s="76" t="e">
        <v>#DIV/0!</v>
      </c>
      <c r="I8" s="76" t="e">
        <v>#DIV/0!</v>
      </c>
      <c r="J8" s="76" t="e">
        <v>#DIV/0!</v>
      </c>
      <c r="K8" s="196" t="s">
        <v>194</v>
      </c>
      <c r="L8"/>
      <c r="M8" s="8" t="str">
        <f t="shared" ref="M8:O9" si="18">D48</f>
        <v>193 S2 C2 A, MeOH</v>
      </c>
      <c r="N8" s="8">
        <f t="shared" si="18"/>
        <v>79.400000000000006</v>
      </c>
      <c r="O8" s="8">
        <f t="shared" si="18"/>
        <v>9.6</v>
      </c>
      <c r="P8" s="8">
        <f>I48</f>
        <v>0</v>
      </c>
      <c r="Q8" s="8">
        <f>J48</f>
        <v>0</v>
      </c>
      <c r="R8" s="8">
        <f>G48</f>
        <v>0</v>
      </c>
      <c r="S8" s="8">
        <f>H48</f>
        <v>0</v>
      </c>
      <c r="T8" s="8">
        <f>SUM(N8:S8)</f>
        <v>89</v>
      </c>
      <c r="U8" s="96"/>
      <c r="V8" s="231" t="str">
        <f t="shared" si="14"/>
        <v>193 S2 C2 A, MeOH</v>
      </c>
      <c r="W8" s="232">
        <f>(($N$48-N8)*$AX$5)/$AZ$14+W5</f>
        <v>122780.08048780489</v>
      </c>
      <c r="X8" s="232">
        <f>(($O$48-O8)*$AX$5)/$AZ$14+X5</f>
        <v>130207.32682926831</v>
      </c>
      <c r="Y8" s="232">
        <f>(($P$48-P8)*$AX$5)/$AZ$14+Y5</f>
        <v>64121.507317073163</v>
      </c>
      <c r="Z8" s="232">
        <f>(($Q$48-Q8)*$AX$5)/$AZ$14+Z5</f>
        <v>74275.775609756092</v>
      </c>
      <c r="AA8" s="232">
        <f>(($R$48-R8)*$AX$5)/$AZ$14+AA5</f>
        <v>96404.512195121948</v>
      </c>
      <c r="AB8" s="232">
        <f>(($S$48-S8)*$AX$5)/$AZ$14+AB5</f>
        <v>97580.85365853658</v>
      </c>
      <c r="AC8" s="232">
        <f t="shared" si="4"/>
        <v>585370.05609756103</v>
      </c>
      <c r="AD8" s="128"/>
      <c r="AE8" s="231" t="str">
        <f t="shared" si="5"/>
        <v>193 S2 C2 A, MeOH</v>
      </c>
      <c r="AF8" s="233">
        <f t="shared" si="17"/>
        <v>8962.9458756097592</v>
      </c>
      <c r="AG8" s="233">
        <f t="shared" si="17"/>
        <v>9505.1348585365868</v>
      </c>
      <c r="AH8" s="233">
        <f t="shared" si="17"/>
        <v>4680.8700341463418</v>
      </c>
      <c r="AI8" s="233">
        <f t="shared" si="17"/>
        <v>5422.1316195121954</v>
      </c>
      <c r="AJ8" s="233">
        <f t="shared" si="17"/>
        <v>7037.5293902439034</v>
      </c>
      <c r="AK8" s="233">
        <f t="shared" si="17"/>
        <v>7123.4023170731716</v>
      </c>
      <c r="AL8" s="234">
        <f t="shared" si="15"/>
        <v>42732.014095121958</v>
      </c>
      <c r="AM8" s="95"/>
      <c r="AN8" s="95"/>
      <c r="AO8" s="95"/>
      <c r="AP8" s="95"/>
      <c r="AQ8" s="95"/>
      <c r="AR8" s="95"/>
      <c r="AS8" s="95"/>
      <c r="AT8" s="95"/>
      <c r="AU8" s="95"/>
      <c r="AW8" s="245" t="s">
        <v>56</v>
      </c>
      <c r="AX8" s="246">
        <v>6.6666666666666671E-3</v>
      </c>
      <c r="BB8" t="str">
        <f t="shared" si="16"/>
        <v>193 S2 C2 A, MeOH</v>
      </c>
      <c r="BC8" s="128">
        <f t="shared" si="7"/>
        <v>99.928287572254334</v>
      </c>
      <c r="BD8" s="128">
        <f t="shared" si="8"/>
        <v>99.991818646667809</v>
      </c>
      <c r="BE8" s="128">
        <f t="shared" si="9"/>
        <v>100</v>
      </c>
      <c r="BF8" s="128">
        <f t="shared" si="10"/>
        <v>100</v>
      </c>
      <c r="BG8" s="128">
        <f t="shared" si="11"/>
        <v>100</v>
      </c>
      <c r="BH8" s="128">
        <f t="shared" si="12"/>
        <v>100</v>
      </c>
    </row>
    <row r="9" spans="1:60" ht="17.5" thickBot="1" x14ac:dyDescent="0.4">
      <c r="A9" s="8"/>
      <c r="B9" s="8"/>
      <c r="C9" s="74" t="s">
        <v>106</v>
      </c>
      <c r="D9" s="439" t="s">
        <v>139</v>
      </c>
      <c r="E9" s="76" t="e">
        <v>#DIV/0!</v>
      </c>
      <c r="F9" s="76" t="e">
        <v>#DIV/0!</v>
      </c>
      <c r="G9" s="76" t="e">
        <v>#DIV/0!</v>
      </c>
      <c r="H9" s="76" t="e">
        <v>#DIV/0!</v>
      </c>
      <c r="I9" s="76" t="e">
        <v>#DIV/0!</v>
      </c>
      <c r="J9" s="76" t="e">
        <v>#DIV/0!</v>
      </c>
      <c r="K9" s="196" t="s">
        <v>135</v>
      </c>
      <c r="L9"/>
      <c r="M9" s="247" t="str">
        <f t="shared" si="18"/>
        <v>203 S3 C2 A, MeOH</v>
      </c>
      <c r="N9" s="247">
        <f t="shared" si="18"/>
        <v>52</v>
      </c>
      <c r="O9" s="247">
        <f t="shared" si="18"/>
        <v>7.2</v>
      </c>
      <c r="P9" s="247">
        <f>I49</f>
        <v>0</v>
      </c>
      <c r="Q9" s="247">
        <f>J49</f>
        <v>0</v>
      </c>
      <c r="R9" s="247">
        <f>G49</f>
        <v>0</v>
      </c>
      <c r="S9" s="247">
        <f>H49</f>
        <v>0.8</v>
      </c>
      <c r="T9" s="247">
        <f>SUM(N9:S9)</f>
        <v>60</v>
      </c>
      <c r="U9" s="96"/>
      <c r="V9" s="248" t="str">
        <f t="shared" si="14"/>
        <v>203 S3 C2 A, MeOH</v>
      </c>
      <c r="W9" s="249">
        <f>(($N$48-N9)*$AX$5)/$AZ$14+W6</f>
        <v>122812.68780487805</v>
      </c>
      <c r="X9" s="249">
        <f>(($O$48-O9)*$AX$5)/$AZ$14+X6</f>
        <v>130209.29024390245</v>
      </c>
      <c r="Y9" s="249">
        <f>(($P$48-P9)*$AX$5)/$AZ$14+Y6</f>
        <v>64114.907317073172</v>
      </c>
      <c r="Z9" s="249">
        <f>(($Q$48-Q9)*$AX$5)/$AZ$14+Z6</f>
        <v>74269.175609756086</v>
      </c>
      <c r="AA9" s="249">
        <f>(($R$48-R9)*$AX$5)/$AZ$14+AA6</f>
        <v>96345.512195121948</v>
      </c>
      <c r="AB9" s="249">
        <f>(($S$48-S9)*$AX$5)/$AZ$14+AB6</f>
        <v>97567.165853658546</v>
      </c>
      <c r="AC9" s="249">
        <f t="shared" si="4"/>
        <v>585318.73902439023</v>
      </c>
      <c r="AD9" s="128"/>
      <c r="AE9" s="248" t="str">
        <f t="shared" si="5"/>
        <v>203 S3 C2 A, MeOH</v>
      </c>
      <c r="AF9" s="250">
        <f t="shared" si="17"/>
        <v>8965.3262097560983</v>
      </c>
      <c r="AG9" s="250">
        <f t="shared" si="17"/>
        <v>9505.2781878048791</v>
      </c>
      <c r="AH9" s="250">
        <f t="shared" si="17"/>
        <v>4680.3882341463423</v>
      </c>
      <c r="AI9" s="250">
        <f t="shared" si="17"/>
        <v>5421.6498195121949</v>
      </c>
      <c r="AJ9" s="250">
        <f t="shared" si="17"/>
        <v>7033.2223902439027</v>
      </c>
      <c r="AK9" s="250">
        <f t="shared" si="17"/>
        <v>7122.4031073170745</v>
      </c>
      <c r="AL9" s="251">
        <f t="shared" si="15"/>
        <v>42728.267948780493</v>
      </c>
      <c r="AM9" s="95"/>
      <c r="AN9" s="95"/>
      <c r="AO9" s="95"/>
      <c r="AP9" s="95"/>
      <c r="AQ9" s="95"/>
      <c r="AR9" s="95"/>
      <c r="AS9" s="95"/>
      <c r="AT9" s="95"/>
      <c r="AU9" s="95"/>
      <c r="AW9" s="252" t="s">
        <v>681</v>
      </c>
      <c r="AX9" s="253">
        <v>5.6666666666666671E-3</v>
      </c>
      <c r="BB9" s="254" t="str">
        <f t="shared" si="16"/>
        <v>203 S3 C2 A, MeOH</v>
      </c>
      <c r="BC9" s="255">
        <f t="shared" si="7"/>
        <v>99.953034682080926</v>
      </c>
      <c r="BD9" s="255">
        <f t="shared" si="8"/>
        <v>99.993863985000857</v>
      </c>
      <c r="BE9" s="255">
        <f t="shared" si="9"/>
        <v>100</v>
      </c>
      <c r="BF9" s="255">
        <f t="shared" si="10"/>
        <v>100</v>
      </c>
      <c r="BG9" s="255">
        <f t="shared" si="11"/>
        <v>100</v>
      </c>
      <c r="BH9" s="255">
        <f t="shared" si="12"/>
        <v>99.999090185374726</v>
      </c>
    </row>
    <row r="10" spans="1:60" ht="17" x14ac:dyDescent="0.35">
      <c r="A10" s="8"/>
      <c r="B10" s="8"/>
      <c r="C10" s="74" t="s">
        <v>106</v>
      </c>
      <c r="D10" s="439" t="s">
        <v>141</v>
      </c>
      <c r="E10" s="76" t="e">
        <v>#DIV/0!</v>
      </c>
      <c r="F10" s="76" t="e">
        <v>#DIV/0!</v>
      </c>
      <c r="G10" s="76" t="e">
        <v>#DIV/0!</v>
      </c>
      <c r="H10" s="76" t="e">
        <v>#DIV/0!</v>
      </c>
      <c r="I10" s="76" t="e">
        <v>#DIV/0!</v>
      </c>
      <c r="J10" s="76" t="e">
        <v>#DIV/0!</v>
      </c>
      <c r="K10" s="196" t="s">
        <v>194</v>
      </c>
      <c r="L10"/>
      <c r="M10" s="8" t="str">
        <f t="shared" ref="M10:O12" si="19">D34</f>
        <v>211 H1 C1 A, MeOH</v>
      </c>
      <c r="N10" s="8">
        <f t="shared" si="19"/>
        <v>793.6</v>
      </c>
      <c r="O10" s="8">
        <f t="shared" si="19"/>
        <v>217</v>
      </c>
      <c r="P10" s="8">
        <f t="shared" ref="P10:Q12" si="20">I34</f>
        <v>0</v>
      </c>
      <c r="Q10" s="8">
        <f t="shared" si="20"/>
        <v>0</v>
      </c>
      <c r="R10" s="8">
        <f t="shared" ref="R10:S12" si="21">G34</f>
        <v>39.4</v>
      </c>
      <c r="S10" s="8">
        <f t="shared" si="21"/>
        <v>18.399999999999999</v>
      </c>
      <c r="T10" s="8">
        <f t="shared" si="13"/>
        <v>1068.4000000000001</v>
      </c>
      <c r="U10" s="96"/>
      <c r="V10" s="231" t="str">
        <f t="shared" si="14"/>
        <v>211 H1 C1 A, MeOH</v>
      </c>
      <c r="W10" s="232">
        <f>(($N$48-N10)*$AX$5)/$AZ$12</f>
        <v>54963.199999999997</v>
      </c>
      <c r="X10" s="232">
        <f>(($O$48-O10)*$AX$5)/$AZ$12</f>
        <v>58561.5</v>
      </c>
      <c r="Y10" s="232">
        <f>(($P$48-P10)*$AX$5)/$AZ$12</f>
        <v>28890</v>
      </c>
      <c r="Z10" s="232">
        <f>(($Q$48-Q10)*$AX$5)/$AZ$12</f>
        <v>33465</v>
      </c>
      <c r="AA10" s="232">
        <f>(($R$48-R10)*$AX$5)/$AZ$12</f>
        <v>43415.3</v>
      </c>
      <c r="AB10" s="232">
        <f>(($S$48-S10)*$AX$5)/$AZ$12</f>
        <v>43955.8</v>
      </c>
      <c r="AC10" s="232">
        <f t="shared" si="4"/>
        <v>263250.8</v>
      </c>
      <c r="AD10" s="128"/>
      <c r="AE10" s="231" t="str">
        <f t="shared" si="5"/>
        <v>211 H1 C1 A, MeOH</v>
      </c>
      <c r="AF10" s="233">
        <f t="shared" ref="AF10:AK12" si="22">W10*$AZ$19</f>
        <v>5129.8986666666669</v>
      </c>
      <c r="AG10" s="233">
        <f t="shared" si="22"/>
        <v>5465.7400000000007</v>
      </c>
      <c r="AH10" s="233">
        <f t="shared" si="22"/>
        <v>2696.4</v>
      </c>
      <c r="AI10" s="233">
        <f t="shared" si="22"/>
        <v>3123.4</v>
      </c>
      <c r="AJ10" s="233">
        <f t="shared" si="22"/>
        <v>4052.0946666666673</v>
      </c>
      <c r="AK10" s="233">
        <f t="shared" si="22"/>
        <v>4102.5413333333336</v>
      </c>
      <c r="AL10" s="234">
        <f t="shared" si="15"/>
        <v>24570.074666666671</v>
      </c>
      <c r="AM10" s="95"/>
      <c r="AN10" s="95"/>
      <c r="AO10" s="95"/>
      <c r="AP10" s="95"/>
      <c r="AQ10" s="95"/>
      <c r="AR10" s="95"/>
      <c r="AS10" s="95"/>
      <c r="AT10" s="95"/>
      <c r="AU10" s="95"/>
      <c r="BB10" t="str">
        <f t="shared" si="16"/>
        <v>211 H1 C1 A, MeOH</v>
      </c>
      <c r="BC10" s="128">
        <f t="shared" si="7"/>
        <v>99.283236994219649</v>
      </c>
      <c r="BD10" s="128">
        <f t="shared" si="8"/>
        <v>99.815067325720136</v>
      </c>
      <c r="BE10" s="128">
        <f t="shared" si="9"/>
        <v>100</v>
      </c>
      <c r="BF10" s="128">
        <f t="shared" si="10"/>
        <v>100</v>
      </c>
      <c r="BG10" s="128">
        <f t="shared" si="11"/>
        <v>99.95464487164729</v>
      </c>
      <c r="BH10" s="128">
        <f t="shared" si="12"/>
        <v>99.979074263618784</v>
      </c>
    </row>
    <row r="11" spans="1:60" ht="17" x14ac:dyDescent="0.35">
      <c r="A11" s="8"/>
      <c r="B11" s="8"/>
      <c r="C11" s="74" t="s">
        <v>106</v>
      </c>
      <c r="D11" s="439" t="s">
        <v>143</v>
      </c>
      <c r="E11" s="76" t="e">
        <v>#DIV/0!</v>
      </c>
      <c r="F11" s="76" t="e">
        <v>#DIV/0!</v>
      </c>
      <c r="G11" s="76" t="e">
        <v>#DIV/0!</v>
      </c>
      <c r="H11" s="76" t="e">
        <v>#DIV/0!</v>
      </c>
      <c r="I11" s="76" t="e">
        <v>#DIV/0!</v>
      </c>
      <c r="J11" s="76" t="e">
        <v>#DIV/0!</v>
      </c>
      <c r="K11" s="196" t="s">
        <v>135</v>
      </c>
      <c r="L11"/>
      <c r="M11" s="8" t="str">
        <f t="shared" si="19"/>
        <v>221 H2 C1 A, MeOH</v>
      </c>
      <c r="N11" s="8">
        <f t="shared" si="19"/>
        <v>650.6</v>
      </c>
      <c r="O11" s="8">
        <f t="shared" si="19"/>
        <v>356.2</v>
      </c>
      <c r="P11" s="8">
        <f t="shared" si="20"/>
        <v>21</v>
      </c>
      <c r="Q11" s="8">
        <f t="shared" si="20"/>
        <v>21</v>
      </c>
      <c r="R11" s="8">
        <f t="shared" si="21"/>
        <v>88.4</v>
      </c>
      <c r="S11" s="8">
        <f t="shared" si="21"/>
        <v>28.4</v>
      </c>
      <c r="T11" s="8">
        <f t="shared" si="13"/>
        <v>1165.6000000000001</v>
      </c>
      <c r="U11" s="96"/>
      <c r="V11" s="231" t="str">
        <f t="shared" si="14"/>
        <v>221 H2 C1 A, MeOH</v>
      </c>
      <c r="W11" s="232">
        <f>(($N$48-N11)*$AX$5)/$AZ$12</f>
        <v>55034.7</v>
      </c>
      <c r="X11" s="232">
        <f>(($O$48-O11)*$AX$5)/$AZ$12</f>
        <v>58491.9</v>
      </c>
      <c r="Y11" s="232">
        <f>(($P$48-P11)*$AX$5)/$AZ$12</f>
        <v>28879.5</v>
      </c>
      <c r="Z11" s="232">
        <f>(($Q$48-Q11)*$AX$5)/$AZ$12</f>
        <v>33454.5</v>
      </c>
      <c r="AA11" s="232">
        <f>(($R$48-R11)*$AX$5)/$AZ$12</f>
        <v>43390.8</v>
      </c>
      <c r="AB11" s="232">
        <f>(($S$48-S11)*$AX$5)/$AZ$12</f>
        <v>43950.8</v>
      </c>
      <c r="AC11" s="232">
        <f t="shared" si="4"/>
        <v>263202.2</v>
      </c>
      <c r="AD11" s="128"/>
      <c r="AE11" s="231" t="str">
        <f t="shared" si="5"/>
        <v>221 H2 C1 A, MeOH</v>
      </c>
      <c r="AF11" s="233">
        <f t="shared" si="22"/>
        <v>5136.5720000000001</v>
      </c>
      <c r="AG11" s="233">
        <f t="shared" si="22"/>
        <v>5459.2440000000006</v>
      </c>
      <c r="AH11" s="233">
        <f t="shared" si="22"/>
        <v>2695.42</v>
      </c>
      <c r="AI11" s="233">
        <f t="shared" si="22"/>
        <v>3122.42</v>
      </c>
      <c r="AJ11" s="233">
        <f t="shared" si="22"/>
        <v>4049.8080000000004</v>
      </c>
      <c r="AK11" s="233">
        <f t="shared" si="22"/>
        <v>4102.0746666666673</v>
      </c>
      <c r="AL11" s="234">
        <f>SUM(AF11:AK11)</f>
        <v>24565.538666666671</v>
      </c>
      <c r="AM11" s="95"/>
      <c r="AN11" s="95"/>
      <c r="AO11" s="95"/>
      <c r="AP11" s="95"/>
      <c r="AQ11" s="95"/>
      <c r="AR11" s="95"/>
      <c r="AS11" s="95"/>
      <c r="AT11" s="95"/>
      <c r="AU11" s="95"/>
      <c r="AW11" s="244" t="s">
        <v>637</v>
      </c>
      <c r="AX11" s="244" t="s">
        <v>638</v>
      </c>
      <c r="AY11" s="256" t="s">
        <v>639</v>
      </c>
      <c r="AZ11" s="256" t="s">
        <v>640</v>
      </c>
      <c r="BB11" t="str">
        <f t="shared" si="16"/>
        <v>221 H2 C1 A, MeOH</v>
      </c>
      <c r="BC11" s="128">
        <f t="shared" si="7"/>
        <v>99.412391618497111</v>
      </c>
      <c r="BD11" s="128">
        <f t="shared" si="8"/>
        <v>99.696437702403273</v>
      </c>
      <c r="BE11" s="128">
        <f t="shared" si="9"/>
        <v>99.96365524402907</v>
      </c>
      <c r="BF11" s="128">
        <f t="shared" si="10"/>
        <v>99.968623935454957</v>
      </c>
      <c r="BG11" s="128">
        <f t="shared" si="11"/>
        <v>99.898238747553819</v>
      </c>
      <c r="BH11" s="128">
        <f t="shared" si="12"/>
        <v>99.96770158080291</v>
      </c>
    </row>
    <row r="12" spans="1:60" ht="17" x14ac:dyDescent="0.35">
      <c r="A12" s="8"/>
      <c r="B12" s="8"/>
      <c r="C12" s="74" t="s">
        <v>106</v>
      </c>
      <c r="D12" s="439" t="s">
        <v>145</v>
      </c>
      <c r="E12" s="76" t="e">
        <v>#DIV/0!</v>
      </c>
      <c r="F12" s="76" t="e">
        <v>#DIV/0!</v>
      </c>
      <c r="G12" s="76" t="e">
        <v>#DIV/0!</v>
      </c>
      <c r="H12" s="76" t="e">
        <v>#DIV/0!</v>
      </c>
      <c r="I12" s="76" t="e">
        <v>#DIV/0!</v>
      </c>
      <c r="J12" s="76" t="e">
        <v>#DIV/0!</v>
      </c>
      <c r="K12" s="196" t="s">
        <v>108</v>
      </c>
      <c r="L12"/>
      <c r="M12" s="106" t="str">
        <f t="shared" si="19"/>
        <v>231 H3 C1 A, MeOH</v>
      </c>
      <c r="N12" s="106">
        <f t="shared" si="19"/>
        <v>1311.8</v>
      </c>
      <c r="O12" s="106">
        <f t="shared" si="19"/>
        <v>441</v>
      </c>
      <c r="P12" s="106">
        <f t="shared" si="20"/>
        <v>25.2</v>
      </c>
      <c r="Q12" s="106">
        <f t="shared" si="20"/>
        <v>25.2</v>
      </c>
      <c r="R12" s="106">
        <f t="shared" si="21"/>
        <v>138.6</v>
      </c>
      <c r="S12" s="106">
        <f t="shared" si="21"/>
        <v>33.200000000000003</v>
      </c>
      <c r="T12" s="106">
        <f t="shared" si="13"/>
        <v>1975</v>
      </c>
      <c r="U12" s="96"/>
      <c r="V12" s="239" t="str">
        <f t="shared" si="14"/>
        <v>231 H3 C1 A, MeOH</v>
      </c>
      <c r="W12" s="240">
        <f>(($N$48-N12)*$AX$5)/$AZ$12</f>
        <v>54704.1</v>
      </c>
      <c r="X12" s="240">
        <f>(($O$48-O12)*$AX$5)/$AZ$12</f>
        <v>58449.500000000007</v>
      </c>
      <c r="Y12" s="240">
        <f>(($P$48-P12)*$AX$5)/$AZ$12</f>
        <v>28877.4</v>
      </c>
      <c r="Z12" s="240">
        <f>(($Q$48-Q12)*$AX$5)/$AZ$12</f>
        <v>33452.400000000001</v>
      </c>
      <c r="AA12" s="240">
        <f>(($R$48-R12)*$AX$5)/$AZ$12</f>
        <v>43365.7</v>
      </c>
      <c r="AB12" s="240">
        <f>(($S$48-S12)*$AX$5)/$AZ$12</f>
        <v>43948.4</v>
      </c>
      <c r="AC12" s="240">
        <f t="shared" si="4"/>
        <v>262797.5</v>
      </c>
      <c r="AD12" s="128"/>
      <c r="AE12" s="239" t="str">
        <f t="shared" si="5"/>
        <v>231 H3 C1 A, MeOH</v>
      </c>
      <c r="AF12" s="241">
        <f t="shared" si="22"/>
        <v>5105.7160000000003</v>
      </c>
      <c r="AG12" s="241">
        <f t="shared" si="22"/>
        <v>5455.2866666666678</v>
      </c>
      <c r="AH12" s="241">
        <f t="shared" si="22"/>
        <v>2695.2240000000002</v>
      </c>
      <c r="AI12" s="241">
        <f t="shared" si="22"/>
        <v>3122.2240000000002</v>
      </c>
      <c r="AJ12" s="241">
        <f t="shared" si="22"/>
        <v>4047.4653333333331</v>
      </c>
      <c r="AK12" s="241">
        <f t="shared" si="22"/>
        <v>4101.8506666666672</v>
      </c>
      <c r="AL12" s="242">
        <f t="shared" si="15"/>
        <v>24527.76666666667</v>
      </c>
      <c r="AM12" s="95"/>
      <c r="AN12" s="95"/>
      <c r="AO12" s="95"/>
      <c r="AP12" s="95"/>
      <c r="AQ12" s="95"/>
      <c r="AR12" s="95"/>
      <c r="AS12" s="95"/>
      <c r="AT12" s="95"/>
      <c r="AU12" s="95"/>
      <c r="AW12" s="245">
        <v>0</v>
      </c>
      <c r="AX12" s="440" t="s">
        <v>641</v>
      </c>
      <c r="AY12" s="246">
        <f t="shared" ref="AY12:AY17" si="23">$AX$7*AW12</f>
        <v>0</v>
      </c>
      <c r="AZ12" s="246">
        <f t="shared" ref="AZ12:AZ29" si="24">$AX$4-AY12</f>
        <v>0.1</v>
      </c>
      <c r="BB12" t="str">
        <f t="shared" si="16"/>
        <v>231 H3 C1 A, MeOH</v>
      </c>
      <c r="BC12" s="128">
        <f t="shared" si="7"/>
        <v>98.815209537572258</v>
      </c>
      <c r="BD12" s="128">
        <f t="shared" si="8"/>
        <v>99.624169081302199</v>
      </c>
      <c r="BE12" s="128">
        <f t="shared" si="9"/>
        <v>99.956386292834893</v>
      </c>
      <c r="BF12" s="128">
        <f t="shared" si="10"/>
        <v>99.96234872254594</v>
      </c>
      <c r="BG12" s="128">
        <f t="shared" si="11"/>
        <v>99.84045124899275</v>
      </c>
      <c r="BH12" s="128">
        <f t="shared" si="12"/>
        <v>99.962242693051294</v>
      </c>
    </row>
    <row r="13" spans="1:60" ht="17" x14ac:dyDescent="0.35">
      <c r="A13" s="8"/>
      <c r="B13" s="8"/>
      <c r="C13" s="74" t="s">
        <v>106</v>
      </c>
      <c r="D13" s="439" t="s">
        <v>147</v>
      </c>
      <c r="E13" s="76" t="e">
        <v>#DIV/0!</v>
      </c>
      <c r="F13" s="76" t="e">
        <v>#DIV/0!</v>
      </c>
      <c r="G13" s="76" t="e">
        <v>#DIV/0!</v>
      </c>
      <c r="H13" s="76" t="e">
        <v>#DIV/0!</v>
      </c>
      <c r="I13" s="76" t="e">
        <v>#DIV/0!</v>
      </c>
      <c r="J13" s="76" t="e">
        <v>#DIV/0!</v>
      </c>
      <c r="K13" s="196" t="s">
        <v>108</v>
      </c>
      <c r="L13"/>
      <c r="M13" s="8" t="str">
        <f>D50</f>
        <v>213 H1 C2 A, MeOH</v>
      </c>
      <c r="N13" s="8">
        <f>E50</f>
        <v>1240</v>
      </c>
      <c r="O13" s="8">
        <f>F50</f>
        <v>550</v>
      </c>
      <c r="P13" s="8">
        <f>I50</f>
        <v>127.4</v>
      </c>
      <c r="Q13" s="8">
        <f>J50</f>
        <v>127.4</v>
      </c>
      <c r="R13" s="8">
        <f>G50</f>
        <v>369.8</v>
      </c>
      <c r="S13" s="8">
        <f>H50</f>
        <v>130.19999999999999</v>
      </c>
      <c r="T13" s="8">
        <f>SUM(N13:S13)</f>
        <v>2544.8000000000002</v>
      </c>
      <c r="U13" s="96"/>
      <c r="V13" s="231" t="str">
        <f t="shared" si="14"/>
        <v>213 H1 C2 A, MeOH</v>
      </c>
      <c r="W13" s="232">
        <f>(($N$48-N13)*$AX$5)/$AZ$14+W10</f>
        <v>121719.29756097561</v>
      </c>
      <c r="X13" s="232">
        <f>(($O$48-O13)*$AX$5)/$AZ$14+X10</f>
        <v>129774.91463414633</v>
      </c>
      <c r="Y13" s="232">
        <f>(($P$48-P13)*$AX$5)/$AZ$14+Y10</f>
        <v>64044.024390243903</v>
      </c>
      <c r="Z13" s="232">
        <f>(($Q$48-Q13)*$AX$5)/$AZ$14+Z10</f>
        <v>74198.29268292684</v>
      </c>
      <c r="AA13" s="232">
        <f>(($R$48-R13)*$AX$5)/$AZ$14+AA10</f>
        <v>96159.324390243914</v>
      </c>
      <c r="AB13" s="232">
        <f>(($S$48-S13)*$AX$5)/$AZ$14+AB10</f>
        <v>97492.263414634159</v>
      </c>
      <c r="AC13" s="232">
        <f>SUM(W13:AB13)</f>
        <v>583388.11707317084</v>
      </c>
      <c r="AD13" s="257"/>
      <c r="AE13" s="258" t="str">
        <f t="shared" si="5"/>
        <v>213 H1 C2 A, MeOH</v>
      </c>
      <c r="AF13" s="233">
        <f t="shared" ref="AF13:AK15" si="25">W13*$AZ$21</f>
        <v>9737.5438048780488</v>
      </c>
      <c r="AG13" s="233">
        <f t="shared" si="25"/>
        <v>10381.993170731706</v>
      </c>
      <c r="AH13" s="233">
        <f t="shared" si="25"/>
        <v>5123.5219512195126</v>
      </c>
      <c r="AI13" s="233">
        <f t="shared" si="25"/>
        <v>5935.8634146341474</v>
      </c>
      <c r="AJ13" s="233">
        <f t="shared" si="25"/>
        <v>7692.7459512195128</v>
      </c>
      <c r="AK13" s="233">
        <f t="shared" si="25"/>
        <v>7799.3810731707326</v>
      </c>
      <c r="AL13" s="234">
        <f>SUM(AF13:AK13)</f>
        <v>46671.049365853658</v>
      </c>
      <c r="AM13" s="95"/>
      <c r="AN13" s="95"/>
      <c r="AO13" s="95"/>
      <c r="AP13" s="95"/>
      <c r="AQ13" s="95"/>
      <c r="AR13" s="95"/>
      <c r="AS13" s="95"/>
      <c r="AT13" s="95"/>
      <c r="AU13" s="95"/>
      <c r="AW13" s="245">
        <v>1</v>
      </c>
      <c r="AX13" s="440" t="s">
        <v>642</v>
      </c>
      <c r="AY13" s="246">
        <f t="shared" si="23"/>
        <v>8.9999999999999993E-3</v>
      </c>
      <c r="AZ13" s="246">
        <f t="shared" si="24"/>
        <v>9.1000000000000011E-2</v>
      </c>
      <c r="BB13" t="str">
        <f t="shared" si="16"/>
        <v>213 H1 C2 A, MeOH</v>
      </c>
      <c r="BC13" s="128">
        <f t="shared" si="7"/>
        <v>98.880057803468205</v>
      </c>
      <c r="BD13" s="128">
        <f t="shared" si="8"/>
        <v>99.531276632009551</v>
      </c>
      <c r="BE13" s="128">
        <f t="shared" si="9"/>
        <v>99.779508480443056</v>
      </c>
      <c r="BF13" s="128">
        <f t="shared" si="10"/>
        <v>99.80965187509338</v>
      </c>
      <c r="BG13" s="128">
        <f t="shared" si="11"/>
        <v>99.574306434902724</v>
      </c>
      <c r="BH13" s="128">
        <f t="shared" si="12"/>
        <v>99.851927669737293</v>
      </c>
    </row>
    <row r="14" spans="1:60" ht="17" x14ac:dyDescent="0.35">
      <c r="A14" s="8"/>
      <c r="B14" s="8"/>
      <c r="C14" s="74" t="s">
        <v>106</v>
      </c>
      <c r="D14" s="439" t="s">
        <v>149</v>
      </c>
      <c r="E14" s="76" t="e">
        <v>#DIV/0!</v>
      </c>
      <c r="F14" s="76" t="e">
        <v>#DIV/0!</v>
      </c>
      <c r="G14" s="76" t="e">
        <v>#DIV/0!</v>
      </c>
      <c r="H14" s="76" t="e">
        <v>#DIV/0!</v>
      </c>
      <c r="I14" s="76" t="e">
        <v>#DIV/0!</v>
      </c>
      <c r="J14" s="76" t="e">
        <v>#DIV/0!</v>
      </c>
      <c r="K14" s="196" t="s">
        <v>108</v>
      </c>
      <c r="L14"/>
      <c r="M14" s="8" t="str">
        <f t="shared" ref="M14:O15" si="26">D52</f>
        <v>223 H2 C2 A, MeOH</v>
      </c>
      <c r="N14" s="8">
        <f t="shared" si="26"/>
        <v>1387.2</v>
      </c>
      <c r="O14" s="8">
        <f t="shared" si="26"/>
        <v>491.2</v>
      </c>
      <c r="P14" s="8">
        <f>I52</f>
        <v>48.6</v>
      </c>
      <c r="Q14" s="8">
        <f>J52</f>
        <v>48.6</v>
      </c>
      <c r="R14" s="8">
        <f>G52</f>
        <v>153</v>
      </c>
      <c r="S14" s="8">
        <f>H52</f>
        <v>91.6</v>
      </c>
      <c r="T14" s="8">
        <f>SUM(N14:S14)</f>
        <v>2220.1999999999998</v>
      </c>
      <c r="U14" s="96"/>
      <c r="V14" s="231" t="str">
        <f t="shared" si="14"/>
        <v>223 H2 C2 A, MeOH</v>
      </c>
      <c r="W14" s="232">
        <f>(($N$48-N14)*$AX$5)/$AZ$14+W11</f>
        <v>121701.04146341463</v>
      </c>
      <c r="X14" s="232">
        <f>(($O$48-O14)*$AX$5)/$AZ$14+X11</f>
        <v>129741.16829268294</v>
      </c>
      <c r="Y14" s="232">
        <f>(($P$48-P14)*$AX$5)/$AZ$14+Y11</f>
        <v>64081.57317073171</v>
      </c>
      <c r="Z14" s="232">
        <f>(($Q$48-Q14)*$AX$5)/$AZ$14+Z11</f>
        <v>74235.841463414632</v>
      </c>
      <c r="AA14" s="232">
        <f>(($R$48-R14)*$AX$5)/$AZ$14+AA11</f>
        <v>96267.019512195126</v>
      </c>
      <c r="AB14" s="232">
        <f>(($S$48-S14)*$AX$5)/$AZ$14+AB11</f>
        <v>97510.8</v>
      </c>
      <c r="AC14" s="232">
        <f t="shared" ref="AC14:AC20" si="27">SUM(W14:AB14)</f>
        <v>583537.44390243909</v>
      </c>
      <c r="AD14" s="257"/>
      <c r="AE14" s="258" t="str">
        <f t="shared" si="5"/>
        <v>223 H2 C2 A, MeOH</v>
      </c>
      <c r="AF14" s="233">
        <f>W14*$AZ$21</f>
        <v>9736.0833170731712</v>
      </c>
      <c r="AG14" s="233">
        <f t="shared" si="25"/>
        <v>10379.293463414635</v>
      </c>
      <c r="AH14" s="233">
        <f t="shared" si="25"/>
        <v>5126.525853658537</v>
      </c>
      <c r="AI14" s="233">
        <f t="shared" si="25"/>
        <v>5938.8673170731709</v>
      </c>
      <c r="AJ14" s="233">
        <f t="shared" si="25"/>
        <v>7701.3615609756098</v>
      </c>
      <c r="AK14" s="233">
        <f t="shared" si="25"/>
        <v>7800.8640000000005</v>
      </c>
      <c r="AL14" s="234">
        <f t="shared" ref="AL14:AL20" si="28">SUM(AF14:AK14)</f>
        <v>46682.995512195128</v>
      </c>
      <c r="AM14" s="95"/>
      <c r="AN14" s="95"/>
      <c r="AO14" s="95"/>
      <c r="AP14" s="95"/>
      <c r="AQ14" s="95"/>
      <c r="AR14" s="95"/>
      <c r="AS14" s="95"/>
      <c r="AT14" s="95"/>
      <c r="AU14" s="95"/>
      <c r="AW14" s="245">
        <v>2</v>
      </c>
      <c r="AX14" s="440" t="s">
        <v>643</v>
      </c>
      <c r="AY14" s="246">
        <f t="shared" si="23"/>
        <v>1.7999999999999999E-2</v>
      </c>
      <c r="AZ14" s="246">
        <f t="shared" si="24"/>
        <v>8.2000000000000003E-2</v>
      </c>
      <c r="BB14" t="str">
        <f t="shared" si="16"/>
        <v>223 H2 C2 A, MeOH</v>
      </c>
      <c r="BC14" s="128">
        <f t="shared" si="7"/>
        <v>98.747109826589593</v>
      </c>
      <c r="BD14" s="128">
        <f t="shared" si="8"/>
        <v>99.581387421169254</v>
      </c>
      <c r="BE14" s="128">
        <f t="shared" si="9"/>
        <v>99.915887850467286</v>
      </c>
      <c r="BF14" s="128">
        <f t="shared" si="10"/>
        <v>99.927386822052895</v>
      </c>
      <c r="BG14" s="128">
        <f t="shared" si="11"/>
        <v>99.82387475538161</v>
      </c>
      <c r="BH14" s="128">
        <f t="shared" si="12"/>
        <v>99.89582622540658</v>
      </c>
    </row>
    <row r="15" spans="1:60" ht="17.5" thickBot="1" x14ac:dyDescent="0.4">
      <c r="A15" s="8"/>
      <c r="B15" s="8"/>
      <c r="C15" s="74" t="s">
        <v>106</v>
      </c>
      <c r="D15" s="439" t="s">
        <v>151</v>
      </c>
      <c r="E15" s="76" t="e">
        <v>#DIV/0!</v>
      </c>
      <c r="F15" s="76" t="e">
        <v>#DIV/0!</v>
      </c>
      <c r="G15" s="76" t="e">
        <v>#DIV/0!</v>
      </c>
      <c r="H15" s="76" t="e">
        <v>#DIV/0!</v>
      </c>
      <c r="I15" s="76" t="e">
        <v>#DIV/0!</v>
      </c>
      <c r="J15" s="76" t="e">
        <v>#DIV/0!</v>
      </c>
      <c r="K15" s="196" t="s">
        <v>108</v>
      </c>
      <c r="L15"/>
      <c r="M15" s="247" t="str">
        <f t="shared" si="26"/>
        <v>233 H3 C2 A, MeOH</v>
      </c>
      <c r="N15" s="247">
        <f t="shared" si="26"/>
        <v>840.4</v>
      </c>
      <c r="O15" s="247">
        <f t="shared" si="26"/>
        <v>419</v>
      </c>
      <c r="P15" s="247">
        <f>I53</f>
        <v>2.6</v>
      </c>
      <c r="Q15" s="247">
        <f>J53</f>
        <v>2.6</v>
      </c>
      <c r="R15" s="247">
        <f>G53</f>
        <v>149</v>
      </c>
      <c r="S15" s="247">
        <f>H53</f>
        <v>39</v>
      </c>
      <c r="T15" s="247">
        <f>SUM(N15:S15)</f>
        <v>1452.6</v>
      </c>
      <c r="U15" s="96"/>
      <c r="V15" s="248" t="str">
        <f t="shared" si="14"/>
        <v>233 H3 C2 A, MeOH</v>
      </c>
      <c r="W15" s="249">
        <f>(($N$48-N15)*$AX$5)/$AZ$14+W12</f>
        <v>121703.85609756099</v>
      </c>
      <c r="X15" s="249">
        <f>(($O$48-O15)*$AX$5)/$AZ$14+X12</f>
        <v>129742.79268292684</v>
      </c>
      <c r="Y15" s="249">
        <f>(($P$48-P15)*$AX$5)/$AZ$14+Y12</f>
        <v>64107.521951219518</v>
      </c>
      <c r="Z15" s="249">
        <f>(($Q$48-Q15)*$AX$5)/$AZ$14+Z12</f>
        <v>74261.790243902447</v>
      </c>
      <c r="AA15" s="249">
        <f>(($R$48-R15)*$AX$5)/$AZ$14+AA12</f>
        <v>96244.358536585365</v>
      </c>
      <c r="AB15" s="249">
        <f>(($S$48-S15)*$AX$5)/$AZ$14+AB12</f>
        <v>97540.473170731711</v>
      </c>
      <c r="AC15" s="249">
        <f t="shared" si="27"/>
        <v>583600.79268292687</v>
      </c>
      <c r="AD15" s="257"/>
      <c r="AE15" s="259" t="str">
        <f t="shared" si="5"/>
        <v>233 H3 C2 A, MeOH</v>
      </c>
      <c r="AF15" s="250">
        <f t="shared" ref="AF15" si="29">W15*$AZ$21</f>
        <v>9736.3084878048794</v>
      </c>
      <c r="AG15" s="250">
        <f t="shared" si="25"/>
        <v>10379.423414634148</v>
      </c>
      <c r="AH15" s="250">
        <f t="shared" si="25"/>
        <v>5128.6017560975615</v>
      </c>
      <c r="AI15" s="250">
        <f t="shared" si="25"/>
        <v>5940.9432195121963</v>
      </c>
      <c r="AJ15" s="250">
        <f t="shared" si="25"/>
        <v>7699.5486829268293</v>
      </c>
      <c r="AK15" s="250">
        <f t="shared" si="25"/>
        <v>7803.2378536585375</v>
      </c>
      <c r="AL15" s="251">
        <f t="shared" si="28"/>
        <v>46688.063414634154</v>
      </c>
      <c r="AM15" s="95"/>
      <c r="AN15" s="95"/>
      <c r="AO15" s="95"/>
      <c r="AP15" s="95"/>
      <c r="AQ15" s="95"/>
      <c r="AR15" s="95"/>
      <c r="AS15" s="95"/>
      <c r="AT15" s="95"/>
      <c r="AU15" s="95"/>
      <c r="AW15" s="245">
        <v>3</v>
      </c>
      <c r="AX15" s="440" t="s">
        <v>644</v>
      </c>
      <c r="AY15" s="246">
        <f t="shared" si="23"/>
        <v>2.6999999999999996E-2</v>
      </c>
      <c r="AZ15" s="246">
        <f t="shared" si="24"/>
        <v>7.3000000000000009E-2</v>
      </c>
      <c r="BB15" s="254" t="str">
        <f t="shared" si="16"/>
        <v>233 H3 C2 A, MeOH</v>
      </c>
      <c r="BC15" s="255">
        <f t="shared" si="7"/>
        <v>99.240968208092482</v>
      </c>
      <c r="BD15" s="255">
        <f t="shared" si="8"/>
        <v>99.642918016021824</v>
      </c>
      <c r="BE15" s="255">
        <f t="shared" si="9"/>
        <v>99.995500173070269</v>
      </c>
      <c r="BF15" s="255">
        <f t="shared" si="10"/>
        <v>99.996115344389665</v>
      </c>
      <c r="BG15" s="255">
        <f t="shared" si="11"/>
        <v>99.828479336940262</v>
      </c>
      <c r="BH15" s="255">
        <f t="shared" si="12"/>
        <v>99.955646537018083</v>
      </c>
    </row>
    <row r="16" spans="1:60" ht="17" x14ac:dyDescent="0.35">
      <c r="A16" s="8"/>
      <c r="B16" s="8"/>
      <c r="C16" s="74" t="s">
        <v>106</v>
      </c>
      <c r="D16" s="439" t="s">
        <v>153</v>
      </c>
      <c r="E16" s="76" t="e">
        <v>#DIV/0!</v>
      </c>
      <c r="F16" s="76" t="e">
        <v>#DIV/0!</v>
      </c>
      <c r="G16" s="76" t="e">
        <v>#DIV/0!</v>
      </c>
      <c r="H16" s="76" t="e">
        <v>#DIV/0!</v>
      </c>
      <c r="I16" s="76" t="e">
        <v>#DIV/0!</v>
      </c>
      <c r="J16" s="76" t="e">
        <v>#DIV/0!</v>
      </c>
      <c r="K16" s="196" t="s">
        <v>108</v>
      </c>
      <c r="L16"/>
      <c r="M16" s="8" t="str">
        <f t="shared" ref="M16:O18" si="30">D43</f>
        <v>241 A1 C1 A, MeOH</v>
      </c>
      <c r="N16" s="8">
        <f t="shared" si="30"/>
        <v>21.4</v>
      </c>
      <c r="O16" s="8">
        <f t="shared" si="30"/>
        <v>17.399999999999999</v>
      </c>
      <c r="P16" s="8">
        <f t="shared" ref="P16:Q18" si="31">I43</f>
        <v>4</v>
      </c>
      <c r="Q16" s="8">
        <f t="shared" si="31"/>
        <v>4</v>
      </c>
      <c r="R16" s="8">
        <f t="shared" ref="R16:S18" si="32">G43</f>
        <v>0</v>
      </c>
      <c r="S16" s="8">
        <f t="shared" si="32"/>
        <v>34.799999999999997</v>
      </c>
      <c r="T16" s="8">
        <f t="shared" si="13"/>
        <v>81.599999999999994</v>
      </c>
      <c r="U16" s="96"/>
      <c r="V16" s="231" t="str">
        <f t="shared" si="14"/>
        <v>241 A1 C1 A, MeOH</v>
      </c>
      <c r="W16" s="232">
        <f>(($N$48-N16)*$AX$5)/$AZ$12</f>
        <v>55349.3</v>
      </c>
      <c r="X16" s="232">
        <f>(($O$48-O16)*$AX$5)/$AZ$12</f>
        <v>58661.30000000001</v>
      </c>
      <c r="Y16" s="232">
        <f>(($P$48-P16)*$AX$5)/$AZ$12</f>
        <v>28888</v>
      </c>
      <c r="Z16" s="232">
        <f>(($Q$48-Q16)*$AX$5)/$AZ$12</f>
        <v>33463</v>
      </c>
      <c r="AA16" s="232">
        <f>(($R$48-R16)*$AX$5)/$AZ$12</f>
        <v>43435</v>
      </c>
      <c r="AB16" s="232">
        <f>(($S$48-S16)*$AX$5)/$AZ$12</f>
        <v>43947.6</v>
      </c>
      <c r="AC16" s="232">
        <f t="shared" si="27"/>
        <v>263744.2</v>
      </c>
      <c r="AD16" s="257"/>
      <c r="AE16" s="258" t="str">
        <f t="shared" si="5"/>
        <v>241 A1 C1 A, MeOH</v>
      </c>
      <c r="AF16" s="233">
        <f t="shared" ref="AF16:AK18" si="33">W16*$AZ$25</f>
        <v>5221.2839666666669</v>
      </c>
      <c r="AG16" s="233">
        <f t="shared" si="33"/>
        <v>5533.7159666666676</v>
      </c>
      <c r="AH16" s="233">
        <f t="shared" si="33"/>
        <v>2725.1013333333335</v>
      </c>
      <c r="AI16" s="233">
        <f t="shared" si="33"/>
        <v>3156.6763333333333</v>
      </c>
      <c r="AJ16" s="233">
        <f t="shared" si="33"/>
        <v>4097.3683333333338</v>
      </c>
      <c r="AK16" s="233">
        <f t="shared" si="33"/>
        <v>4145.7236000000003</v>
      </c>
      <c r="AL16" s="234">
        <f t="shared" si="28"/>
        <v>24879.869533333334</v>
      </c>
      <c r="AM16" s="95"/>
      <c r="AN16" s="95"/>
      <c r="AO16" s="95"/>
      <c r="AP16" s="95"/>
      <c r="AQ16" s="95"/>
      <c r="AR16" s="95"/>
      <c r="AS16" s="95"/>
      <c r="AT16" s="95"/>
      <c r="AU16" s="95"/>
      <c r="AW16" s="245">
        <v>4</v>
      </c>
      <c r="AX16" s="440" t="s">
        <v>645</v>
      </c>
      <c r="AY16" s="246">
        <f t="shared" si="23"/>
        <v>3.5999999999999997E-2</v>
      </c>
      <c r="AZ16" s="246">
        <f t="shared" si="24"/>
        <v>6.4000000000000001E-2</v>
      </c>
      <c r="BB16" t="str">
        <f t="shared" si="16"/>
        <v>241 A1 C1 A, MeOH</v>
      </c>
      <c r="BC16" s="128">
        <f t="shared" si="7"/>
        <v>99.980671965317924</v>
      </c>
      <c r="BD16" s="128">
        <f t="shared" si="8"/>
        <v>99.985171297085387</v>
      </c>
      <c r="BE16" s="128">
        <f t="shared" si="9"/>
        <v>99.993077189338877</v>
      </c>
      <c r="BF16" s="128">
        <f t="shared" si="10"/>
        <v>99.994023606753331</v>
      </c>
      <c r="BG16" s="128">
        <f t="shared" si="11"/>
        <v>100</v>
      </c>
      <c r="BH16" s="128">
        <f t="shared" si="12"/>
        <v>99.960423063800746</v>
      </c>
    </row>
    <row r="17" spans="1:60" ht="17" x14ac:dyDescent="0.35">
      <c r="A17" s="8"/>
      <c r="B17" s="8"/>
      <c r="C17" s="74" t="s">
        <v>106</v>
      </c>
      <c r="D17" s="439" t="s">
        <v>155</v>
      </c>
      <c r="E17" s="76" t="e">
        <v>#DIV/0!</v>
      </c>
      <c r="F17" s="76" t="e">
        <v>#DIV/0!</v>
      </c>
      <c r="G17" s="76" t="e">
        <v>#DIV/0!</v>
      </c>
      <c r="H17" s="76" t="e">
        <v>#DIV/0!</v>
      </c>
      <c r="I17" s="76" t="e">
        <v>#DIV/0!</v>
      </c>
      <c r="J17" s="76" t="e">
        <v>#DIV/0!</v>
      </c>
      <c r="K17" s="196" t="s">
        <v>108</v>
      </c>
      <c r="L17"/>
      <c r="M17" s="8" t="str">
        <f t="shared" si="30"/>
        <v>251 A2 C1 A, MeOH</v>
      </c>
      <c r="N17" s="8">
        <f t="shared" si="30"/>
        <v>35.200000000000003</v>
      </c>
      <c r="O17" s="8">
        <f t="shared" si="30"/>
        <v>3.8</v>
      </c>
      <c r="P17" s="8">
        <f t="shared" si="31"/>
        <v>0</v>
      </c>
      <c r="Q17" s="8">
        <f t="shared" si="31"/>
        <v>0</v>
      </c>
      <c r="R17" s="8">
        <f t="shared" si="32"/>
        <v>91</v>
      </c>
      <c r="S17" s="8">
        <f t="shared" si="32"/>
        <v>36.799999999999997</v>
      </c>
      <c r="T17" s="8">
        <f t="shared" si="13"/>
        <v>166.8</v>
      </c>
      <c r="U17" s="96"/>
      <c r="V17" s="231" t="str">
        <f t="shared" si="14"/>
        <v>251 A2 C1 A, MeOH</v>
      </c>
      <c r="W17" s="232">
        <f>(($N$48-N17)*$AX$5)/$AZ$12</f>
        <v>55342.400000000001</v>
      </c>
      <c r="X17" s="232">
        <f>(($O$48-O17)*$AX$5)/$AZ$12</f>
        <v>58668.1</v>
      </c>
      <c r="Y17" s="232">
        <f>(($P$48-P17)*$AX$5)/$AZ$12</f>
        <v>28890</v>
      </c>
      <c r="Z17" s="232">
        <f>(($Q$48-Q17)*$AX$5)/$AZ$12</f>
        <v>33465</v>
      </c>
      <c r="AA17" s="232">
        <f>(($R$48-R17)*$AX$5)/$AZ$12</f>
        <v>43389.499999999993</v>
      </c>
      <c r="AB17" s="232">
        <f>(($S$48-S17)*$AX$5)/$AZ$12</f>
        <v>43946.6</v>
      </c>
      <c r="AC17" s="232">
        <f t="shared" si="27"/>
        <v>263701.59999999998</v>
      </c>
      <c r="AD17" s="257"/>
      <c r="AE17" s="258" t="str">
        <f t="shared" si="5"/>
        <v>251 A2 C1 A, MeOH</v>
      </c>
      <c r="AF17" s="233">
        <f t="shared" si="33"/>
        <v>5220.6330666666672</v>
      </c>
      <c r="AG17" s="233">
        <f t="shared" si="33"/>
        <v>5534.3574333333336</v>
      </c>
      <c r="AH17" s="233">
        <f t="shared" si="33"/>
        <v>2725.29</v>
      </c>
      <c r="AI17" s="233">
        <f t="shared" si="33"/>
        <v>3156.8650000000002</v>
      </c>
      <c r="AJ17" s="233">
        <f t="shared" si="33"/>
        <v>4093.0761666666663</v>
      </c>
      <c r="AK17" s="233">
        <f t="shared" si="33"/>
        <v>4145.6292666666668</v>
      </c>
      <c r="AL17" s="234">
        <f t="shared" si="28"/>
        <v>24875.850933333335</v>
      </c>
      <c r="AM17" s="95"/>
      <c r="AN17" s="95"/>
      <c r="AO17" s="95"/>
      <c r="AP17" s="95"/>
      <c r="AQ17" s="95"/>
      <c r="AR17" s="95"/>
      <c r="AS17" s="95"/>
      <c r="AT17" s="95"/>
      <c r="AU17" s="95"/>
      <c r="AW17" s="252">
        <v>5</v>
      </c>
      <c r="AX17" s="441" t="s">
        <v>646</v>
      </c>
      <c r="AY17" s="253">
        <f t="shared" si="23"/>
        <v>4.4999999999999998E-2</v>
      </c>
      <c r="AZ17" s="253">
        <f t="shared" si="24"/>
        <v>5.5000000000000007E-2</v>
      </c>
      <c r="BB17" t="str">
        <f t="shared" si="16"/>
        <v>251 A2 C1 A, MeOH</v>
      </c>
      <c r="BC17" s="128">
        <f t="shared" si="7"/>
        <v>99.968208092485554</v>
      </c>
      <c r="BD17" s="128">
        <f t="shared" si="8"/>
        <v>99.996761547639338</v>
      </c>
      <c r="BE17" s="128">
        <f t="shared" si="9"/>
        <v>100</v>
      </c>
      <c r="BF17" s="128">
        <f t="shared" si="10"/>
        <v>100</v>
      </c>
      <c r="BG17" s="128">
        <f t="shared" si="11"/>
        <v>99.895245769540693</v>
      </c>
      <c r="BH17" s="128">
        <f t="shared" si="12"/>
        <v>99.958148527237569</v>
      </c>
    </row>
    <row r="18" spans="1:60" ht="17" x14ac:dyDescent="0.35">
      <c r="A18" s="8"/>
      <c r="B18" s="8"/>
      <c r="C18" s="74" t="s">
        <v>106</v>
      </c>
      <c r="D18" s="439" t="s">
        <v>157</v>
      </c>
      <c r="E18" s="76" t="e">
        <v>#DIV/0!</v>
      </c>
      <c r="F18" s="76" t="e">
        <v>#DIV/0!</v>
      </c>
      <c r="G18" s="76" t="e">
        <v>#DIV/0!</v>
      </c>
      <c r="H18" s="76" t="e">
        <v>#DIV/0!</v>
      </c>
      <c r="I18" s="76" t="e">
        <v>#DIV/0!</v>
      </c>
      <c r="J18" s="76" t="e">
        <v>#DIV/0!</v>
      </c>
      <c r="K18" s="196" t="s">
        <v>108</v>
      </c>
      <c r="L18"/>
      <c r="M18" s="106" t="str">
        <f t="shared" si="30"/>
        <v>261 A3 C1 A, MeOH</v>
      </c>
      <c r="N18" s="106">
        <f t="shared" si="30"/>
        <v>22.6</v>
      </c>
      <c r="O18" s="106">
        <f t="shared" si="30"/>
        <v>14.8</v>
      </c>
      <c r="P18" s="106">
        <f t="shared" si="31"/>
        <v>0</v>
      </c>
      <c r="Q18" s="106">
        <f t="shared" si="31"/>
        <v>0</v>
      </c>
      <c r="R18" s="106">
        <f t="shared" si="32"/>
        <v>0</v>
      </c>
      <c r="S18" s="106">
        <f t="shared" si="32"/>
        <v>22.6</v>
      </c>
      <c r="T18" s="106">
        <f t="shared" si="13"/>
        <v>60.000000000000007</v>
      </c>
      <c r="U18" s="96"/>
      <c r="V18" s="239" t="str">
        <f t="shared" si="14"/>
        <v>261 A3 C1 A, MeOH</v>
      </c>
      <c r="W18" s="240">
        <f>(($N$48-N18)*$AX$5)/$AZ$12</f>
        <v>55348.7</v>
      </c>
      <c r="X18" s="240">
        <f>(($O$48-O18)*$AX$5)/$AZ$12</f>
        <v>58662.6</v>
      </c>
      <c r="Y18" s="240">
        <f>(($P$48-P18)*$AX$5)/$AZ$12</f>
        <v>28890</v>
      </c>
      <c r="Z18" s="240">
        <f>(($Q$48-Q18)*$AX$5)/$AZ$12</f>
        <v>33465</v>
      </c>
      <c r="AA18" s="240">
        <f>(($R$48-R18)*$AX$5)/$AZ$12</f>
        <v>43435</v>
      </c>
      <c r="AB18" s="240">
        <f>(($S$48-S18)*$AX$5)/$AZ$12</f>
        <v>43953.7</v>
      </c>
      <c r="AC18" s="240">
        <f t="shared" si="27"/>
        <v>263755</v>
      </c>
      <c r="AD18" s="257"/>
      <c r="AE18" s="260" t="str">
        <f t="shared" si="5"/>
        <v>261 A3 C1 A, MeOH</v>
      </c>
      <c r="AF18" s="241">
        <f t="shared" si="33"/>
        <v>5221.227366666667</v>
      </c>
      <c r="AG18" s="241">
        <f t="shared" si="33"/>
        <v>5533.8386</v>
      </c>
      <c r="AH18" s="241">
        <f t="shared" si="33"/>
        <v>2725.29</v>
      </c>
      <c r="AI18" s="241">
        <f t="shared" si="33"/>
        <v>3156.8650000000002</v>
      </c>
      <c r="AJ18" s="241">
        <f t="shared" si="33"/>
        <v>4097.3683333333338</v>
      </c>
      <c r="AK18" s="241">
        <f t="shared" si="33"/>
        <v>4146.2990333333337</v>
      </c>
      <c r="AL18" s="242">
        <f t="shared" si="28"/>
        <v>24880.888333333332</v>
      </c>
      <c r="AM18" s="95"/>
      <c r="AN18" s="95"/>
      <c r="AO18" s="95"/>
      <c r="AP18" s="95"/>
      <c r="AQ18" s="95"/>
      <c r="AR18" s="95"/>
      <c r="AS18" s="95"/>
      <c r="AT18" s="95"/>
      <c r="AU18" s="95"/>
      <c r="AW18" s="245">
        <v>0</v>
      </c>
      <c r="AX18" s="440" t="s">
        <v>647</v>
      </c>
      <c r="AY18" s="246">
        <f t="shared" ref="AY18:AY23" si="34">AW18*$AX$8</f>
        <v>0</v>
      </c>
      <c r="AZ18" s="246">
        <f t="shared" si="24"/>
        <v>0.1</v>
      </c>
      <c r="BB18" t="str">
        <f t="shared" si="16"/>
        <v>261 A3 C1 A, MeOH</v>
      </c>
      <c r="BC18" s="128">
        <f t="shared" si="7"/>
        <v>99.979588150289018</v>
      </c>
      <c r="BD18" s="128">
        <f t="shared" si="8"/>
        <v>99.987387080279532</v>
      </c>
      <c r="BE18" s="128">
        <f t="shared" si="9"/>
        <v>100</v>
      </c>
      <c r="BF18" s="128">
        <f t="shared" si="10"/>
        <v>100</v>
      </c>
      <c r="BG18" s="128">
        <f t="shared" si="11"/>
        <v>100</v>
      </c>
      <c r="BH18" s="128">
        <f t="shared" si="12"/>
        <v>99.974297736836121</v>
      </c>
    </row>
    <row r="19" spans="1:60" ht="17" x14ac:dyDescent="0.35">
      <c r="A19" s="8"/>
      <c r="B19" s="8"/>
      <c r="C19" s="74">
        <v>0</v>
      </c>
      <c r="D19" s="439" t="s">
        <v>159</v>
      </c>
      <c r="E19" s="76" t="e">
        <v>#DIV/0!</v>
      </c>
      <c r="F19" s="76" t="e">
        <v>#DIV/0!</v>
      </c>
      <c r="G19" s="76" t="e">
        <v>#DIV/0!</v>
      </c>
      <c r="H19" s="76" t="e">
        <v>#DIV/0!</v>
      </c>
      <c r="I19" s="76" t="e">
        <v>#DIV/0!</v>
      </c>
      <c r="J19" s="76" t="e">
        <v>#DIV/0!</v>
      </c>
      <c r="K19" s="196" t="s">
        <v>108</v>
      </c>
      <c r="L19"/>
      <c r="M19" s="8" t="str">
        <f>D54</f>
        <v>243 A1 C2 A, MeOH</v>
      </c>
      <c r="N19" s="8">
        <f>E54</f>
        <v>119.4</v>
      </c>
      <c r="O19" s="8">
        <f>F54</f>
        <v>34.6</v>
      </c>
      <c r="P19" s="8">
        <f>I54</f>
        <v>0</v>
      </c>
      <c r="Q19" s="8">
        <f>J54</f>
        <v>0</v>
      </c>
      <c r="R19" s="8">
        <f>G54</f>
        <v>40.200000000000003</v>
      </c>
      <c r="S19" s="8">
        <f>H54</f>
        <v>23</v>
      </c>
      <c r="T19" s="8">
        <f t="shared" si="13"/>
        <v>217.2</v>
      </c>
      <c r="U19" s="96"/>
      <c r="V19" s="231" t="str">
        <f t="shared" si="14"/>
        <v>243 A1 C2 A, MeOH</v>
      </c>
      <c r="W19" s="232">
        <f>(($N$48-N19)*$AX$5)/$AZ$14+W16</f>
        <v>122788.69024390244</v>
      </c>
      <c r="X19" s="232">
        <f>(($O$48-O19)*$AX$5)/$AZ$14+X16</f>
        <v>130188.98292682928</v>
      </c>
      <c r="Y19" s="232">
        <f>(($P$48-P19)*$AX$5)/$AZ$14+Y16</f>
        <v>64119.707317073167</v>
      </c>
      <c r="Z19" s="232">
        <f>(($Q$48-Q19)*$AX$5)/$AZ$14+Z16</f>
        <v>74273.975609756104</v>
      </c>
      <c r="AA19" s="232">
        <f>(($R$48-R19)*$AX$5)/$AZ$14+AA16</f>
        <v>96380</v>
      </c>
      <c r="AB19" s="232">
        <f>(($S$48-S19)*$AX$5)/$AZ$14+AB16</f>
        <v>97549.429268292675</v>
      </c>
      <c r="AC19" s="232">
        <f t="shared" si="27"/>
        <v>585300.78536585369</v>
      </c>
      <c r="AD19" s="257"/>
      <c r="AE19" s="258" t="str">
        <f t="shared" si="5"/>
        <v>243 A1 C2 A, MeOH</v>
      </c>
      <c r="AF19" s="233">
        <f t="shared" ref="AF19:AK21" si="35">W19*$AZ$27</f>
        <v>10191.461290243904</v>
      </c>
      <c r="AG19" s="233">
        <f t="shared" si="35"/>
        <v>10805.685582926832</v>
      </c>
      <c r="AH19" s="233">
        <f t="shared" si="35"/>
        <v>5321.9357073170731</v>
      </c>
      <c r="AI19" s="233">
        <f t="shared" si="35"/>
        <v>6164.7399756097566</v>
      </c>
      <c r="AJ19" s="233">
        <f t="shared" si="35"/>
        <v>7999.54</v>
      </c>
      <c r="AK19" s="233">
        <f t="shared" si="35"/>
        <v>8096.6026292682927</v>
      </c>
      <c r="AL19" s="234">
        <f t="shared" si="28"/>
        <v>48579.965185365858</v>
      </c>
      <c r="AM19" s="95"/>
      <c r="AN19" s="95"/>
      <c r="AO19" s="95"/>
      <c r="AP19" s="95"/>
      <c r="AQ19" s="95"/>
      <c r="AR19" s="95"/>
      <c r="AS19" s="95"/>
      <c r="AT19" s="95"/>
      <c r="AU19" s="95"/>
      <c r="AW19" s="245">
        <v>1</v>
      </c>
      <c r="AX19" s="440" t="s">
        <v>648</v>
      </c>
      <c r="AY19" s="246">
        <f t="shared" si="34"/>
        <v>6.6666666666666671E-3</v>
      </c>
      <c r="AZ19" s="246">
        <f t="shared" si="24"/>
        <v>9.3333333333333338E-2</v>
      </c>
      <c r="BB19" t="str">
        <f t="shared" si="16"/>
        <v>243 A1 C2 A, MeOH</v>
      </c>
      <c r="BC19" s="128">
        <f t="shared" si="7"/>
        <v>99.892160404624278</v>
      </c>
      <c r="BD19" s="128">
        <f t="shared" si="8"/>
        <v>99.970513039031871</v>
      </c>
      <c r="BE19" s="128">
        <f t="shared" si="9"/>
        <v>100</v>
      </c>
      <c r="BF19" s="128">
        <f t="shared" si="10"/>
        <v>100</v>
      </c>
      <c r="BG19" s="128">
        <f t="shared" si="11"/>
        <v>99.953723955335562</v>
      </c>
      <c r="BH19" s="128">
        <f t="shared" si="12"/>
        <v>99.973842829523491</v>
      </c>
    </row>
    <row r="20" spans="1:60" ht="17" x14ac:dyDescent="0.35">
      <c r="A20" s="8"/>
      <c r="B20" s="8"/>
      <c r="C20" s="74">
        <v>0</v>
      </c>
      <c r="D20" s="439" t="s">
        <v>162</v>
      </c>
      <c r="E20" s="76" t="e">
        <v>#DIV/0!</v>
      </c>
      <c r="F20" s="76" t="e">
        <v>#DIV/0!</v>
      </c>
      <c r="G20" s="76" t="e">
        <v>#DIV/0!</v>
      </c>
      <c r="H20" s="76" t="e">
        <v>#DIV/0!</v>
      </c>
      <c r="I20" s="76" t="e">
        <v>#DIV/0!</v>
      </c>
      <c r="J20" s="76" t="e">
        <v>#DIV/0!</v>
      </c>
      <c r="K20" s="196" t="s">
        <v>108</v>
      </c>
      <c r="L20"/>
      <c r="M20" s="8" t="str">
        <f t="shared" ref="M20:O21" si="36">D59</f>
        <v>253 A2 C2 A, MeOH</v>
      </c>
      <c r="N20" s="8">
        <f t="shared" si="36"/>
        <v>133.19999999999999</v>
      </c>
      <c r="O20" s="8">
        <f t="shared" si="36"/>
        <v>17.399999999999999</v>
      </c>
      <c r="P20" s="8">
        <f>I59</f>
        <v>0</v>
      </c>
      <c r="Q20" s="8">
        <f>J59</f>
        <v>0</v>
      </c>
      <c r="R20" s="8">
        <f>G59</f>
        <v>203.2</v>
      </c>
      <c r="S20" s="8">
        <f>H59</f>
        <v>44.8</v>
      </c>
      <c r="T20" s="8">
        <f t="shared" si="13"/>
        <v>398.59999999999997</v>
      </c>
      <c r="U20" s="96"/>
      <c r="V20" s="231" t="str">
        <f t="shared" si="14"/>
        <v>253 A2 C2 A, MeOH</v>
      </c>
      <c r="W20" s="232">
        <f>(($N$48-N20)*$AX$5)/$AZ$14+W17</f>
        <v>122773.3756097561</v>
      </c>
      <c r="X20" s="232">
        <f>(($O$48-O20)*$AX$5)/$AZ$14+X17</f>
        <v>130206.27073170734</v>
      </c>
      <c r="Y20" s="232">
        <f>(($P$48-P20)*$AX$5)/$AZ$14+Y17</f>
        <v>64121.707317073167</v>
      </c>
      <c r="Z20" s="232">
        <f>(($Q$48-Q20)*$AX$5)/$AZ$14+Z17</f>
        <v>74275.975609756104</v>
      </c>
      <c r="AA20" s="232">
        <f>(($R$48-R20)*$AX$5)/$AZ$14+AA17</f>
        <v>96235.109756097547</v>
      </c>
      <c r="AB20" s="232">
        <f>(($S$48-S20)*$AX$5)/$AZ$14+AB17</f>
        <v>97535.13658536585</v>
      </c>
      <c r="AC20" s="232">
        <f t="shared" si="27"/>
        <v>585147.57560975617</v>
      </c>
      <c r="AD20" s="257"/>
      <c r="AE20" s="258" t="str">
        <f t="shared" si="5"/>
        <v>253 A2 C2 A, MeOH</v>
      </c>
      <c r="AF20" s="233">
        <f t="shared" si="35"/>
        <v>10190.190175609756</v>
      </c>
      <c r="AG20" s="233">
        <f t="shared" si="35"/>
        <v>10807.12047073171</v>
      </c>
      <c r="AH20" s="233">
        <f t="shared" si="35"/>
        <v>5322.1017073170733</v>
      </c>
      <c r="AI20" s="233">
        <f t="shared" si="35"/>
        <v>6164.9059756097568</v>
      </c>
      <c r="AJ20" s="233">
        <f t="shared" si="35"/>
        <v>7987.5141097560972</v>
      </c>
      <c r="AK20" s="233">
        <f t="shared" si="35"/>
        <v>8095.4163365853656</v>
      </c>
      <c r="AL20" s="234">
        <f t="shared" si="28"/>
        <v>48567.248775609762</v>
      </c>
      <c r="AM20" s="95"/>
      <c r="AN20" s="95"/>
      <c r="AO20" s="95"/>
      <c r="AP20" s="95"/>
      <c r="AQ20" s="95"/>
      <c r="AR20" s="95"/>
      <c r="AS20" s="95"/>
      <c r="AT20" s="95"/>
      <c r="AU20" s="95"/>
      <c r="AW20" s="245">
        <v>2</v>
      </c>
      <c r="AX20" s="440" t="s">
        <v>649</v>
      </c>
      <c r="AY20" s="246">
        <f t="shared" si="34"/>
        <v>1.3333333333333334E-2</v>
      </c>
      <c r="AZ20" s="246">
        <f t="shared" si="24"/>
        <v>8.666666666666667E-2</v>
      </c>
      <c r="BB20" t="str">
        <f t="shared" si="16"/>
        <v>253 A2 C2 A, MeOH</v>
      </c>
      <c r="BC20" s="128">
        <f t="shared" si="7"/>
        <v>99.879696531791907</v>
      </c>
      <c r="BD20" s="128">
        <f t="shared" si="8"/>
        <v>99.985171297085387</v>
      </c>
      <c r="BE20" s="128">
        <f t="shared" si="9"/>
        <v>100</v>
      </c>
      <c r="BF20" s="128">
        <f t="shared" si="10"/>
        <v>100</v>
      </c>
      <c r="BG20" s="128">
        <f t="shared" si="11"/>
        <v>99.766087256820541</v>
      </c>
      <c r="BH20" s="128">
        <f t="shared" si="12"/>
        <v>99.949050380984872</v>
      </c>
    </row>
    <row r="21" spans="1:60" ht="17.5" thickBot="1" x14ac:dyDescent="0.4">
      <c r="A21" s="8"/>
      <c r="B21" s="8"/>
      <c r="C21" s="74">
        <v>0</v>
      </c>
      <c r="D21" s="439" t="s">
        <v>165</v>
      </c>
      <c r="E21" s="76" t="e">
        <v>#DIV/0!</v>
      </c>
      <c r="F21" s="76" t="e">
        <v>#DIV/0!</v>
      </c>
      <c r="G21" s="76" t="e">
        <v>#DIV/0!</v>
      </c>
      <c r="H21" s="76" t="e">
        <v>#DIV/0!</v>
      </c>
      <c r="I21" s="76" t="e">
        <v>#DIV/0!</v>
      </c>
      <c r="J21" s="76" t="e">
        <v>#DIV/0!</v>
      </c>
      <c r="K21" s="196" t="s">
        <v>108</v>
      </c>
      <c r="L21"/>
      <c r="M21" s="247" t="str">
        <f t="shared" si="36"/>
        <v>263 A3 C2 A, MeOH</v>
      </c>
      <c r="N21" s="247">
        <f t="shared" si="36"/>
        <v>147.4</v>
      </c>
      <c r="O21" s="247">
        <f t="shared" si="36"/>
        <v>57.6</v>
      </c>
      <c r="P21" s="247">
        <f>I60</f>
        <v>5.4</v>
      </c>
      <c r="Q21" s="247">
        <f>J60</f>
        <v>5.4</v>
      </c>
      <c r="R21" s="247">
        <f>G60</f>
        <v>32.799999999999997</v>
      </c>
      <c r="S21" s="247">
        <f>H60</f>
        <v>37</v>
      </c>
      <c r="T21" s="247">
        <f t="shared" si="13"/>
        <v>285.60000000000002</v>
      </c>
      <c r="U21" s="96"/>
      <c r="V21" s="248" t="str">
        <f t="shared" si="14"/>
        <v>263 A3 C2 A, MeOH</v>
      </c>
      <c r="W21" s="249">
        <f>(($N$48-N21)*$AX$5)/$AZ$14+W18</f>
        <v>122771.01707317073</v>
      </c>
      <c r="X21" s="249">
        <f>(($O$48-O21)*$AX$5)/$AZ$14+X18</f>
        <v>130176.25853658537</v>
      </c>
      <c r="Y21" s="249">
        <f>(($P$48-P21)*$AX$5)/$AZ$14+Y18</f>
        <v>64118.414634146342</v>
      </c>
      <c r="Z21" s="249">
        <f>(($Q$48-Q21)*$AX$5)/$AZ$14+Z18</f>
        <v>74272.682926829264</v>
      </c>
      <c r="AA21" s="249">
        <f>(($R$48-R21)*$AX$5)/$AZ$14+AA18</f>
        <v>96384.512195121948</v>
      </c>
      <c r="AB21" s="249">
        <f>(($S$48-S21)*$AX$5)/$AZ$14+AB18</f>
        <v>97546.992682926822</v>
      </c>
      <c r="AC21" s="249">
        <f t="shared" ref="AC21" si="37">SUM(W21:AA21)</f>
        <v>487722.88536585367</v>
      </c>
      <c r="AD21" s="257"/>
      <c r="AE21" s="259" t="str">
        <f t="shared" si="5"/>
        <v>263 A3 C2 A, MeOH</v>
      </c>
      <c r="AF21" s="250">
        <f t="shared" si="35"/>
        <v>10189.994417073171</v>
      </c>
      <c r="AG21" s="250">
        <f t="shared" si="35"/>
        <v>10804.629458536587</v>
      </c>
      <c r="AH21" s="250">
        <f t="shared" si="35"/>
        <v>5321.8284146341466</v>
      </c>
      <c r="AI21" s="250">
        <f t="shared" si="35"/>
        <v>6164.6326829268291</v>
      </c>
      <c r="AJ21" s="250">
        <f t="shared" si="35"/>
        <v>7999.9145121951224</v>
      </c>
      <c r="AK21" s="250">
        <f t="shared" si="35"/>
        <v>8096.4003926829264</v>
      </c>
      <c r="AL21" s="251">
        <f>SUM(AF21:AJ21)</f>
        <v>40480.999485365857</v>
      </c>
      <c r="AM21" s="95"/>
      <c r="AN21" s="95"/>
      <c r="AO21" s="95"/>
      <c r="AP21" s="95"/>
      <c r="AQ21" s="95"/>
      <c r="AR21" s="95"/>
      <c r="AS21" s="95"/>
      <c r="AT21" s="95"/>
      <c r="AU21" s="95"/>
      <c r="AW21" s="245">
        <v>3</v>
      </c>
      <c r="AX21" s="440" t="s">
        <v>650</v>
      </c>
      <c r="AY21" s="246">
        <f t="shared" si="34"/>
        <v>0.02</v>
      </c>
      <c r="AZ21" s="246">
        <f t="shared" si="24"/>
        <v>0.08</v>
      </c>
      <c r="BB21" s="254" t="str">
        <f t="shared" si="16"/>
        <v>263 A3 C2 A, MeOH</v>
      </c>
      <c r="BC21" s="255">
        <f t="shared" si="7"/>
        <v>99.86687138728324</v>
      </c>
      <c r="BD21" s="255">
        <f t="shared" si="8"/>
        <v>99.950911880006814</v>
      </c>
      <c r="BE21" s="255">
        <f t="shared" si="9"/>
        <v>99.99065420560747</v>
      </c>
      <c r="BF21" s="255">
        <f t="shared" si="10"/>
        <v>99.991931869116982</v>
      </c>
      <c r="BG21" s="255">
        <f t="shared" si="11"/>
        <v>99.962242431219067</v>
      </c>
      <c r="BH21" s="255">
        <f t="shared" si="12"/>
        <v>99.957921073581261</v>
      </c>
    </row>
    <row r="22" spans="1:60" ht="17" x14ac:dyDescent="0.35">
      <c r="A22" s="8"/>
      <c r="B22" s="8"/>
      <c r="C22" s="74">
        <v>0</v>
      </c>
      <c r="D22" s="439" t="s">
        <v>167</v>
      </c>
      <c r="E22" s="76" t="e">
        <v>#DIV/0!</v>
      </c>
      <c r="F22" s="76" t="e">
        <v>#DIV/0!</v>
      </c>
      <c r="G22" s="76" t="e">
        <v>#DIV/0!</v>
      </c>
      <c r="H22" s="76" t="e">
        <v>#DIV/0!</v>
      </c>
      <c r="I22" s="76" t="e">
        <v>#DIV/0!</v>
      </c>
      <c r="J22" s="76" t="e">
        <v>#DIV/0!</v>
      </c>
      <c r="K22" s="196" t="s">
        <v>108</v>
      </c>
      <c r="L22"/>
      <c r="S22" s="8"/>
      <c r="T22" s="8"/>
      <c r="U22" s="96"/>
      <c r="V22" s="128"/>
      <c r="AD22" s="257"/>
      <c r="AW22" s="245">
        <v>4</v>
      </c>
      <c r="AX22" s="440" t="s">
        <v>651</v>
      </c>
      <c r="AY22" s="246">
        <f t="shared" si="34"/>
        <v>2.6666666666666668E-2</v>
      </c>
      <c r="AZ22" s="246">
        <f t="shared" si="24"/>
        <v>7.3333333333333334E-2</v>
      </c>
    </row>
    <row r="23" spans="1:60" ht="17" x14ac:dyDescent="0.35">
      <c r="A23" s="8"/>
      <c r="B23" s="8"/>
      <c r="C23" s="74">
        <v>0</v>
      </c>
      <c r="D23" s="439" t="s">
        <v>169</v>
      </c>
      <c r="E23" s="76" t="e">
        <v>#DIV/0!</v>
      </c>
      <c r="F23" s="76" t="e">
        <v>#DIV/0!</v>
      </c>
      <c r="G23" s="76" t="e">
        <v>#DIV/0!</v>
      </c>
      <c r="H23" s="76" t="e">
        <v>#DIV/0!</v>
      </c>
      <c r="I23" s="76" t="e">
        <v>#DIV/0!</v>
      </c>
      <c r="J23" s="76" t="e">
        <v>#DIV/0!</v>
      </c>
      <c r="K23" s="196" t="s">
        <v>108</v>
      </c>
      <c r="L23"/>
      <c r="S23" s="8"/>
      <c r="T23" s="8"/>
      <c r="U23" s="96"/>
      <c r="V23" s="128"/>
      <c r="W23" s="96"/>
      <c r="AD23" s="257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W23" s="252">
        <v>5</v>
      </c>
      <c r="AX23" s="441" t="s">
        <v>652</v>
      </c>
      <c r="AY23" s="253">
        <f t="shared" si="34"/>
        <v>3.3333333333333333E-2</v>
      </c>
      <c r="AZ23" s="253">
        <f t="shared" si="24"/>
        <v>6.666666666666668E-2</v>
      </c>
      <c r="BB23" s="502" t="s">
        <v>653</v>
      </c>
      <c r="BC23" s="502"/>
      <c r="BD23" s="502"/>
      <c r="BE23" s="502"/>
      <c r="BF23" s="502"/>
      <c r="BG23" s="502"/>
      <c r="BH23" s="502"/>
    </row>
    <row r="24" spans="1:60" ht="17.5" thickBot="1" x14ac:dyDescent="0.4">
      <c r="A24" s="8"/>
      <c r="B24" s="8"/>
      <c r="C24" s="74">
        <v>0</v>
      </c>
      <c r="D24" s="439" t="s">
        <v>171</v>
      </c>
      <c r="E24" s="76" t="e">
        <v>#DIV/0!</v>
      </c>
      <c r="F24" s="76" t="e">
        <v>#DIV/0!</v>
      </c>
      <c r="G24" s="76" t="e">
        <v>#DIV/0!</v>
      </c>
      <c r="H24" s="76" t="e">
        <v>#DIV/0!</v>
      </c>
      <c r="I24" s="76" t="e">
        <v>#DIV/0!</v>
      </c>
      <c r="J24" s="76" t="e">
        <v>#DIV/0!</v>
      </c>
      <c r="K24" s="196" t="s">
        <v>108</v>
      </c>
      <c r="L24"/>
      <c r="M24" s="502" t="s">
        <v>654</v>
      </c>
      <c r="N24" s="502"/>
      <c r="O24" s="502"/>
      <c r="P24" s="502"/>
      <c r="Q24" s="502"/>
      <c r="R24" s="502"/>
      <c r="S24" s="502"/>
      <c r="T24" s="502"/>
      <c r="U24" s="96"/>
      <c r="V24" s="502" t="s">
        <v>655</v>
      </c>
      <c r="W24" s="502"/>
      <c r="X24" s="502"/>
      <c r="Y24" s="502"/>
      <c r="Z24" s="502"/>
      <c r="AA24" s="502"/>
      <c r="AB24" s="502"/>
      <c r="AC24" s="502"/>
      <c r="AD24" s="257"/>
      <c r="AE24" s="502" t="s">
        <v>656</v>
      </c>
      <c r="AF24" s="502"/>
      <c r="AG24" s="502"/>
      <c r="AH24" s="502"/>
      <c r="AI24" s="502"/>
      <c r="AJ24" s="502"/>
      <c r="AK24" s="502"/>
      <c r="AL24" s="502"/>
      <c r="AM24" s="86"/>
      <c r="AN24" s="502" t="s">
        <v>657</v>
      </c>
      <c r="AO24" s="502"/>
      <c r="AP24" s="502"/>
      <c r="AQ24" s="502"/>
      <c r="AR24" s="502"/>
      <c r="AS24" s="502"/>
      <c r="AT24" s="502"/>
      <c r="AU24" s="502"/>
      <c r="AW24" s="245">
        <v>0</v>
      </c>
      <c r="AX24" s="440" t="s">
        <v>2082</v>
      </c>
      <c r="AY24" s="246">
        <f t="shared" ref="AY24:AY29" si="38">AW24*$AX$9</f>
        <v>0</v>
      </c>
      <c r="AZ24" s="246">
        <f t="shared" si="24"/>
        <v>0.1</v>
      </c>
      <c r="BB24" s="229" t="str">
        <f t="shared" ref="BB24:BH24" si="39">AN25</f>
        <v>Sample ID</v>
      </c>
      <c r="BC24" s="229" t="str">
        <f t="shared" si="39"/>
        <v>HFPO-DA</v>
      </c>
      <c r="BD24" s="229" t="str">
        <f t="shared" si="39"/>
        <v>PFBS</v>
      </c>
      <c r="BE24" s="229" t="str">
        <f t="shared" si="39"/>
        <v>PFHxS</v>
      </c>
      <c r="BF24" s="229" t="str">
        <f t="shared" si="39"/>
        <v>TPFHxS</v>
      </c>
      <c r="BG24" s="229" t="str">
        <f t="shared" si="39"/>
        <v>PFOA</v>
      </c>
      <c r="BH24" s="229" t="str">
        <f t="shared" si="39"/>
        <v>PFNA</v>
      </c>
    </row>
    <row r="25" spans="1:60" ht="17.5" thickBot="1" x14ac:dyDescent="0.4">
      <c r="A25" s="8"/>
      <c r="B25" s="8"/>
      <c r="C25" s="74">
        <v>0</v>
      </c>
      <c r="D25" s="439" t="s">
        <v>173</v>
      </c>
      <c r="E25" s="76" t="e">
        <v>#DIV/0!</v>
      </c>
      <c r="F25" s="76" t="e">
        <v>#DIV/0!</v>
      </c>
      <c r="G25" s="76" t="e">
        <v>#DIV/0!</v>
      </c>
      <c r="H25" s="76" t="e">
        <v>#DIV/0!</v>
      </c>
      <c r="I25" s="76" t="e">
        <v>#DIV/0!</v>
      </c>
      <c r="J25" s="76" t="e">
        <v>#DIV/0!</v>
      </c>
      <c r="K25" s="196" t="s">
        <v>1455</v>
      </c>
      <c r="L25"/>
      <c r="M25" s="229" t="s">
        <v>94</v>
      </c>
      <c r="N25" s="229" t="str">
        <f>N3</f>
        <v>HFPO-DA</v>
      </c>
      <c r="O25" s="229" t="str">
        <f t="shared" ref="O25:S25" si="40">O3</f>
        <v>PFBS</v>
      </c>
      <c r="P25" s="229" t="str">
        <f t="shared" si="40"/>
        <v>PFHxS</v>
      </c>
      <c r="Q25" s="229" t="str">
        <f t="shared" si="40"/>
        <v>TPFHxS</v>
      </c>
      <c r="R25" s="229" t="str">
        <f t="shared" si="40"/>
        <v>PFOA</v>
      </c>
      <c r="S25" s="229" t="str">
        <f t="shared" si="40"/>
        <v>PFNA</v>
      </c>
      <c r="T25" s="229" t="str">
        <f>T3</f>
        <v>Sum</v>
      </c>
      <c r="U25" s="96"/>
      <c r="V25" s="229" t="str">
        <f>AN25</f>
        <v>Sample ID</v>
      </c>
      <c r="W25" s="229" t="str">
        <f>N3</f>
        <v>HFPO-DA</v>
      </c>
      <c r="X25" s="229" t="str">
        <f t="shared" ref="X25:AB25" si="41">O3</f>
        <v>PFBS</v>
      </c>
      <c r="Y25" s="229" t="str">
        <f t="shared" si="41"/>
        <v>PFHxS</v>
      </c>
      <c r="Z25" s="229" t="str">
        <f t="shared" si="41"/>
        <v>TPFHxS</v>
      </c>
      <c r="AA25" s="229" t="str">
        <f t="shared" si="41"/>
        <v>PFOA</v>
      </c>
      <c r="AB25" s="229" t="str">
        <f t="shared" si="41"/>
        <v>PFNA</v>
      </c>
      <c r="AC25" s="261" t="s">
        <v>633</v>
      </c>
      <c r="AD25" s="257"/>
      <c r="AE25" s="229" t="str">
        <f>V25</f>
        <v>Sample ID</v>
      </c>
      <c r="AF25" s="229" t="str">
        <f>W3</f>
        <v>HFPO-DA</v>
      </c>
      <c r="AG25" s="229" t="str">
        <f t="shared" ref="AG25:AK25" si="42">X3</f>
        <v>PFBS</v>
      </c>
      <c r="AH25" s="229" t="str">
        <f t="shared" si="42"/>
        <v>PFHxS</v>
      </c>
      <c r="AI25" s="229" t="str">
        <f t="shared" si="42"/>
        <v>TPFHxS</v>
      </c>
      <c r="AJ25" s="229" t="str">
        <f t="shared" si="42"/>
        <v>PFOA</v>
      </c>
      <c r="AK25" s="229" t="str">
        <f t="shared" si="42"/>
        <v>PFNA</v>
      </c>
      <c r="AL25" s="261" t="s">
        <v>633</v>
      </c>
      <c r="AM25" s="86"/>
      <c r="AN25" s="229" t="s">
        <v>94</v>
      </c>
      <c r="AO25" s="229" t="str">
        <f t="shared" ref="AO25:AT25" si="43">N3</f>
        <v>HFPO-DA</v>
      </c>
      <c r="AP25" s="229" t="str">
        <f t="shared" si="43"/>
        <v>PFBS</v>
      </c>
      <c r="AQ25" s="229" t="str">
        <f t="shared" si="43"/>
        <v>PFHxS</v>
      </c>
      <c r="AR25" s="229" t="str">
        <f t="shared" si="43"/>
        <v>TPFHxS</v>
      </c>
      <c r="AS25" s="229" t="str">
        <f t="shared" si="43"/>
        <v>PFOA</v>
      </c>
      <c r="AT25" s="229" t="str">
        <f t="shared" si="43"/>
        <v>PFNA</v>
      </c>
      <c r="AU25" s="229" t="s">
        <v>633</v>
      </c>
      <c r="AW25" s="245">
        <v>1</v>
      </c>
      <c r="AX25" s="440" t="s">
        <v>2080</v>
      </c>
      <c r="AY25" s="246">
        <f t="shared" si="38"/>
        <v>5.6666666666666671E-3</v>
      </c>
      <c r="AZ25" s="246">
        <f t="shared" si="24"/>
        <v>9.4333333333333338E-2</v>
      </c>
      <c r="BB25" s="8" t="s">
        <v>642</v>
      </c>
      <c r="BC25" s="96">
        <f t="shared" ref="BC25:BH25" si="44">AVERAGE(AO26:AO28)</f>
        <v>0.12890351219060933</v>
      </c>
      <c r="BD25" s="96">
        <f t="shared" si="44"/>
        <v>4.6269562210603993E-2</v>
      </c>
      <c r="BE25" s="96">
        <f t="shared" si="44"/>
        <v>2.1047883059077514E-2</v>
      </c>
      <c r="BF25" s="96">
        <f t="shared" si="44"/>
        <v>1.8170366870324733E-2</v>
      </c>
      <c r="BG25" s="96">
        <f t="shared" si="44"/>
        <v>2.6733559598760472E-2</v>
      </c>
      <c r="BH25" s="96">
        <f t="shared" si="44"/>
        <v>2.3416265221659769E-2</v>
      </c>
    </row>
    <row r="26" spans="1:60" ht="17.5" thickBot="1" x14ac:dyDescent="0.4">
      <c r="A26" s="8"/>
      <c r="B26" s="8"/>
      <c r="C26" s="74">
        <v>0</v>
      </c>
      <c r="D26" s="439" t="s">
        <v>175</v>
      </c>
      <c r="E26" s="76" t="e">
        <v>#DIV/0!</v>
      </c>
      <c r="F26" s="76" t="e">
        <v>#DIV/0!</v>
      </c>
      <c r="G26" s="76" t="e">
        <v>#DIV/0!</v>
      </c>
      <c r="H26" s="76" t="e">
        <v>#DIV/0!</v>
      </c>
      <c r="I26" s="76" t="e">
        <v>#DIV/0!</v>
      </c>
      <c r="J26" s="76" t="e">
        <v>#DIV/0!</v>
      </c>
      <c r="K26" s="196" t="s">
        <v>108</v>
      </c>
      <c r="L26"/>
      <c r="M26" s="8" t="str">
        <f>D61</f>
        <v>182 S1 C1 D, MeOH</v>
      </c>
      <c r="N26" s="8">
        <f>E61</f>
        <v>107.6</v>
      </c>
      <c r="O26" s="8">
        <f>F61</f>
        <v>53</v>
      </c>
      <c r="P26" s="8">
        <f>I61</f>
        <v>33.200000000000003</v>
      </c>
      <c r="Q26" s="8">
        <f>J61</f>
        <v>33.200000000000003</v>
      </c>
      <c r="R26" s="8">
        <f>G61</f>
        <v>63.4</v>
      </c>
      <c r="S26" s="8">
        <f>H61</f>
        <v>33.4</v>
      </c>
      <c r="T26" s="8">
        <f t="shared" ref="T26:T42" si="45">SUM(N26:S26)</f>
        <v>323.79999999999995</v>
      </c>
      <c r="U26" s="96"/>
      <c r="V26" s="128" t="str">
        <f>M26</f>
        <v>182 S1 C1 D, MeOH</v>
      </c>
      <c r="W26" s="96">
        <f>IF(N26&lt;20,0,N26*$AX$5)</f>
        <v>5.38</v>
      </c>
      <c r="X26" s="96">
        <f t="shared" ref="X26:AB41" si="46">IF(O26&lt;20,0,O26*$AX$5)</f>
        <v>2.6500000000000004</v>
      </c>
      <c r="Y26" s="96">
        <f t="shared" si="46"/>
        <v>1.6600000000000001</v>
      </c>
      <c r="Z26" s="96">
        <f t="shared" si="46"/>
        <v>1.6600000000000001</v>
      </c>
      <c r="AA26" s="96">
        <f t="shared" si="46"/>
        <v>3.17</v>
      </c>
      <c r="AB26" s="96">
        <f t="shared" si="46"/>
        <v>1.67</v>
      </c>
      <c r="AC26" s="262">
        <f>SUM(W26:AB26)</f>
        <v>16.190000000000001</v>
      </c>
      <c r="AD26" s="257"/>
      <c r="AE26" s="128" t="str">
        <f>V26</f>
        <v>182 S1 C1 D, MeOH</v>
      </c>
      <c r="AF26" s="96">
        <f>W26/$AZ$13</f>
        <v>59.12087912087911</v>
      </c>
      <c r="AG26" s="96">
        <f t="shared" ref="AG26:AK28" si="47">X26/$AZ$13</f>
        <v>29.12087912087912</v>
      </c>
      <c r="AH26" s="96">
        <f t="shared" si="47"/>
        <v>18.241758241758241</v>
      </c>
      <c r="AI26" s="96">
        <f t="shared" si="47"/>
        <v>18.241758241758241</v>
      </c>
      <c r="AJ26" s="96">
        <f t="shared" si="47"/>
        <v>34.835164835164832</v>
      </c>
      <c r="AK26" s="96">
        <f t="shared" si="47"/>
        <v>18.351648351648347</v>
      </c>
      <c r="AL26" s="96">
        <f>SUM(AF26:AG26,AI26:AK26)</f>
        <v>159.67032967032964</v>
      </c>
      <c r="AM26" s="96">
        <f>AVERAGE(AL26:AL30)</f>
        <v>238.49826885443321</v>
      </c>
      <c r="AN26" t="str">
        <f t="shared" ref="AN26:AN42" si="48">M26</f>
        <v>182 S1 C1 D, MeOH</v>
      </c>
      <c r="AO26" s="96">
        <f t="shared" ref="AO26:AU42" si="49">W26/AF4*100</f>
        <v>0.10683517976826058</v>
      </c>
      <c r="AP26" s="96">
        <f t="shared" si="49"/>
        <v>4.9644603649380441E-2</v>
      </c>
      <c r="AQ26" s="96">
        <f t="shared" si="49"/>
        <v>6.3143649177232544E-2</v>
      </c>
      <c r="AR26" s="96">
        <f t="shared" si="49"/>
        <v>5.4511100610974195E-2</v>
      </c>
      <c r="AS26" s="96">
        <f t="shared" si="49"/>
        <v>8.0200678796281413E-2</v>
      </c>
      <c r="AT26" s="96">
        <f t="shared" si="49"/>
        <v>4.1754601357069543E-2</v>
      </c>
      <c r="AU26" s="262">
        <f t="shared" si="49"/>
        <v>6.7458170590496774E-2</v>
      </c>
      <c r="AW26" s="245">
        <v>2</v>
      </c>
      <c r="AX26" s="440" t="s">
        <v>2083</v>
      </c>
      <c r="AY26" s="246">
        <f t="shared" si="38"/>
        <v>1.1333333333333334E-2</v>
      </c>
      <c r="AZ26" s="246">
        <f t="shared" si="24"/>
        <v>8.8666666666666671E-2</v>
      </c>
      <c r="BB26" s="247" t="s">
        <v>644</v>
      </c>
      <c r="BC26" s="263">
        <f t="shared" ref="BC26:BH26" si="50">AVERAGE(AO29:AO30)</f>
        <v>0.18133311745497221</v>
      </c>
      <c r="BD26" s="263">
        <f t="shared" si="50"/>
        <v>6.2231374138654157E-2</v>
      </c>
      <c r="BE26" s="263">
        <f t="shared" si="50"/>
        <v>2.0509167715469252E-2</v>
      </c>
      <c r="BF26" s="263">
        <f t="shared" si="50"/>
        <v>1.7705333064801848E-2</v>
      </c>
      <c r="BG26" s="263">
        <f t="shared" si="50"/>
        <v>6.5079657164192228E-2</v>
      </c>
      <c r="BH26" s="263">
        <f t="shared" si="50"/>
        <v>2.7657726689333383E-2</v>
      </c>
    </row>
    <row r="27" spans="1:60" ht="17" x14ac:dyDescent="0.35">
      <c r="A27" s="8"/>
      <c r="B27" s="8"/>
      <c r="C27" s="74" t="s">
        <v>106</v>
      </c>
      <c r="D27" s="439" t="s">
        <v>177</v>
      </c>
      <c r="E27" s="76" t="e">
        <v>#DIV/0!</v>
      </c>
      <c r="F27" s="76" t="e">
        <v>#DIV/0!</v>
      </c>
      <c r="G27" s="76" t="e">
        <v>#DIV/0!</v>
      </c>
      <c r="H27" s="76" t="e">
        <v>#DIV/0!</v>
      </c>
      <c r="I27" s="76" t="e">
        <v>#DIV/0!</v>
      </c>
      <c r="J27" s="76" t="e">
        <v>#DIV/0!</v>
      </c>
      <c r="K27" s="196" t="s">
        <v>108</v>
      </c>
      <c r="L27"/>
      <c r="M27" s="8" t="str">
        <f t="shared" ref="M27:O28" si="51">D66</f>
        <v>192 S2 C1 D, MeOH</v>
      </c>
      <c r="N27" s="8">
        <f t="shared" si="51"/>
        <v>164.8</v>
      </c>
      <c r="O27" s="8">
        <f t="shared" si="51"/>
        <v>70</v>
      </c>
      <c r="P27" s="8">
        <f>I66</f>
        <v>0</v>
      </c>
      <c r="Q27" s="8">
        <f>J66</f>
        <v>0</v>
      </c>
      <c r="R27" s="8">
        <f>G66</f>
        <v>14</v>
      </c>
      <c r="S27" s="8">
        <f>H66</f>
        <v>22.8</v>
      </c>
      <c r="T27" s="8">
        <f t="shared" si="45"/>
        <v>271.60000000000002</v>
      </c>
      <c r="U27" s="96"/>
      <c r="V27" s="128" t="str">
        <f t="shared" ref="V27:V42" si="52">M27</f>
        <v>192 S2 C1 D, MeOH</v>
      </c>
      <c r="W27" s="96">
        <f t="shared" ref="W27:AB42" si="53">IF(N27&lt;20,0,N27*$AX$5)</f>
        <v>8.24</v>
      </c>
      <c r="X27" s="96">
        <f t="shared" si="46"/>
        <v>3.5</v>
      </c>
      <c r="Y27" s="96">
        <f t="shared" si="46"/>
        <v>0</v>
      </c>
      <c r="Z27" s="96">
        <f t="shared" si="46"/>
        <v>0</v>
      </c>
      <c r="AA27" s="96">
        <f t="shared" si="46"/>
        <v>0</v>
      </c>
      <c r="AB27" s="96">
        <f t="shared" si="46"/>
        <v>1.1400000000000001</v>
      </c>
      <c r="AC27" s="104">
        <f t="shared" ref="AC27:AC42" si="54">SUM(W27:AB27)</f>
        <v>12.88</v>
      </c>
      <c r="AD27" s="257"/>
      <c r="AE27" s="128" t="str">
        <f t="shared" ref="AE27:AE42" si="55">V27</f>
        <v>192 S2 C1 D, MeOH</v>
      </c>
      <c r="AF27" s="96">
        <f t="shared" ref="AF27:AF28" si="56">W27/$AZ$13</f>
        <v>90.54945054945054</v>
      </c>
      <c r="AG27" s="96">
        <f t="shared" si="47"/>
        <v>38.46153846153846</v>
      </c>
      <c r="AH27" s="96">
        <f t="shared" si="47"/>
        <v>0</v>
      </c>
      <c r="AI27" s="96">
        <f t="shared" si="47"/>
        <v>0</v>
      </c>
      <c r="AJ27" s="96">
        <f t="shared" si="47"/>
        <v>0</v>
      </c>
      <c r="AK27" s="96">
        <f t="shared" si="47"/>
        <v>12.527472527472527</v>
      </c>
      <c r="AL27" s="96">
        <f>SUM(AF27:AG27,AI27:AK27)</f>
        <v>141.53846153846152</v>
      </c>
      <c r="AM27" s="96"/>
      <c r="AN27" t="str">
        <f t="shared" si="48"/>
        <v>192 S2 C1 D, MeOH</v>
      </c>
      <c r="AO27" s="96">
        <f t="shared" si="49"/>
        <v>0.16369397546374309</v>
      </c>
      <c r="AP27" s="96">
        <f t="shared" si="49"/>
        <v>6.5561973635694659E-2</v>
      </c>
      <c r="AQ27" s="96">
        <f t="shared" si="49"/>
        <v>0</v>
      </c>
      <c r="AR27" s="96">
        <f t="shared" si="49"/>
        <v>0</v>
      </c>
      <c r="AS27" s="96">
        <f t="shared" si="49"/>
        <v>0</v>
      </c>
      <c r="AT27" s="96">
        <f t="shared" si="49"/>
        <v>2.8494194307909764E-2</v>
      </c>
      <c r="AU27" s="104">
        <f t="shared" si="49"/>
        <v>5.3666862774327723E-2</v>
      </c>
      <c r="AW27" s="245">
        <v>3</v>
      </c>
      <c r="AX27" s="440" t="s">
        <v>2081</v>
      </c>
      <c r="AY27" s="246">
        <f t="shared" si="38"/>
        <v>1.7000000000000001E-2</v>
      </c>
      <c r="AZ27" s="246">
        <f t="shared" si="24"/>
        <v>8.3000000000000004E-2</v>
      </c>
      <c r="BB27" s="8" t="s">
        <v>648</v>
      </c>
      <c r="BC27" s="96">
        <f t="shared" ref="BC27:BH27" si="57">AVERAGE(AO31:AO33)</f>
        <v>0.5594307004634218</v>
      </c>
      <c r="BD27" s="96">
        <f t="shared" si="57"/>
        <v>0.26862441707839307</v>
      </c>
      <c r="BE27" s="96">
        <f t="shared" si="57"/>
        <v>0.36697374082948464</v>
      </c>
      <c r="BF27" s="96">
        <f t="shared" si="57"/>
        <v>0.31680027298395691</v>
      </c>
      <c r="BG27" s="96">
        <f t="shared" si="57"/>
        <v>0.41810987681739947</v>
      </c>
      <c r="BH27" s="96">
        <f t="shared" si="57"/>
        <v>0.33770337453444849</v>
      </c>
    </row>
    <row r="28" spans="1:60" ht="17.5" thickBot="1" x14ac:dyDescent="0.4">
      <c r="A28" s="8"/>
      <c r="B28" s="8"/>
      <c r="C28" s="74" t="s">
        <v>106</v>
      </c>
      <c r="D28" s="439" t="s">
        <v>179</v>
      </c>
      <c r="E28" s="76" t="e">
        <v>#DIV/0!</v>
      </c>
      <c r="F28" s="76" t="e">
        <v>#DIV/0!</v>
      </c>
      <c r="G28" s="76" t="e">
        <v>#DIV/0!</v>
      </c>
      <c r="H28" s="76" t="e">
        <v>#DIV/0!</v>
      </c>
      <c r="I28" s="76" t="e">
        <v>#DIV/0!</v>
      </c>
      <c r="J28" s="76" t="e">
        <v>#DIV/0!</v>
      </c>
      <c r="K28" s="196" t="s">
        <v>108</v>
      </c>
      <c r="L28"/>
      <c r="M28" s="106" t="str">
        <f t="shared" si="51"/>
        <v>202 S3 C1 D, MeOH</v>
      </c>
      <c r="N28" s="106">
        <f t="shared" si="51"/>
        <v>117</v>
      </c>
      <c r="O28" s="106">
        <f t="shared" si="51"/>
        <v>25.2</v>
      </c>
      <c r="P28" s="106">
        <f>I67</f>
        <v>0</v>
      </c>
      <c r="Q28" s="106">
        <f>J67</f>
        <v>0</v>
      </c>
      <c r="R28" s="106">
        <f>G67</f>
        <v>0</v>
      </c>
      <c r="S28" s="106">
        <f>H67</f>
        <v>0</v>
      </c>
      <c r="T28" s="106">
        <f t="shared" si="45"/>
        <v>142.19999999999999</v>
      </c>
      <c r="U28" s="96"/>
      <c r="V28" s="131" t="str">
        <f t="shared" si="52"/>
        <v>202 S3 C1 D, MeOH</v>
      </c>
      <c r="W28" s="107">
        <f t="shared" si="53"/>
        <v>5.8500000000000005</v>
      </c>
      <c r="X28" s="107">
        <f t="shared" si="46"/>
        <v>1.26</v>
      </c>
      <c r="Y28" s="107">
        <f t="shared" si="46"/>
        <v>0</v>
      </c>
      <c r="Z28" s="107">
        <f t="shared" si="46"/>
        <v>0</v>
      </c>
      <c r="AA28" s="107">
        <f t="shared" si="46"/>
        <v>0</v>
      </c>
      <c r="AB28" s="107">
        <f t="shared" si="46"/>
        <v>0</v>
      </c>
      <c r="AC28" s="152">
        <f t="shared" si="54"/>
        <v>7.11</v>
      </c>
      <c r="AD28" s="257"/>
      <c r="AE28" s="131" t="str">
        <f t="shared" si="55"/>
        <v>202 S3 C1 D, MeOH</v>
      </c>
      <c r="AF28" s="107">
        <f t="shared" si="56"/>
        <v>64.285714285714278</v>
      </c>
      <c r="AG28" s="107">
        <f t="shared" si="47"/>
        <v>13.846153846153845</v>
      </c>
      <c r="AH28" s="107">
        <f t="shared" si="47"/>
        <v>0</v>
      </c>
      <c r="AI28" s="107">
        <f t="shared" si="47"/>
        <v>0</v>
      </c>
      <c r="AJ28" s="107">
        <f t="shared" si="47"/>
        <v>0</v>
      </c>
      <c r="AK28" s="107">
        <f t="shared" si="47"/>
        <v>0</v>
      </c>
      <c r="AL28" s="96">
        <f t="shared" ref="AL28:AL42" si="58">SUM(AF28:AG28,AI28:AK28)</f>
        <v>78.131868131868117</v>
      </c>
      <c r="AM28" s="96"/>
      <c r="AN28" t="str">
        <f t="shared" si="48"/>
        <v>202 S3 C1 D, MeOH</v>
      </c>
      <c r="AO28" s="96">
        <f t="shared" si="49"/>
        <v>0.11618138133982435</v>
      </c>
      <c r="AP28" s="96">
        <f t="shared" si="49"/>
        <v>2.3602109346736878E-2</v>
      </c>
      <c r="AQ28" s="96">
        <f t="shared" si="49"/>
        <v>0</v>
      </c>
      <c r="AR28" s="96">
        <f t="shared" si="49"/>
        <v>0</v>
      </c>
      <c r="AS28" s="96">
        <f t="shared" si="49"/>
        <v>0</v>
      </c>
      <c r="AT28" s="96">
        <f t="shared" si="49"/>
        <v>0</v>
      </c>
      <c r="AU28" s="104">
        <f t="shared" si="49"/>
        <v>2.9632860980666902E-2</v>
      </c>
      <c r="AW28" s="245">
        <v>4</v>
      </c>
      <c r="AX28" s="440" t="s">
        <v>2084</v>
      </c>
      <c r="AY28" s="246">
        <f t="shared" si="38"/>
        <v>2.2666666666666668E-2</v>
      </c>
      <c r="AZ28" s="246">
        <f t="shared" si="24"/>
        <v>7.7333333333333337E-2</v>
      </c>
      <c r="BB28" s="247" t="s">
        <v>650</v>
      </c>
      <c r="BC28" s="263">
        <f t="shared" ref="BC28:BH28" si="59">AVERAGE(AO34:AO36)</f>
        <v>0.35752112386382401</v>
      </c>
      <c r="BD28" s="263">
        <f t="shared" si="59"/>
        <v>0.32193428436418442</v>
      </c>
      <c r="BE28" s="263">
        <f t="shared" si="59"/>
        <v>0.23320951660173872</v>
      </c>
      <c r="BF28" s="263">
        <f t="shared" si="59"/>
        <v>0.20130922867406661</v>
      </c>
      <c r="BG28" s="263">
        <f t="shared" si="59"/>
        <v>0.29601135663875788</v>
      </c>
      <c r="BH28" s="263">
        <f t="shared" si="59"/>
        <v>0.18953092331427776</v>
      </c>
    </row>
    <row r="29" spans="1:60" ht="17" x14ac:dyDescent="0.35">
      <c r="A29" s="8"/>
      <c r="B29" s="8"/>
      <c r="C29" s="74" t="s">
        <v>106</v>
      </c>
      <c r="D29" s="439" t="s">
        <v>182</v>
      </c>
      <c r="E29" s="76" t="e">
        <v>#DIV/0!</v>
      </c>
      <c r="F29" s="76" t="e">
        <v>#DIV/0!</v>
      </c>
      <c r="G29" s="76" t="e">
        <v>#DIV/0!</v>
      </c>
      <c r="H29" s="76" t="e">
        <v>#DIV/0!</v>
      </c>
      <c r="I29" s="76" t="e">
        <v>#DIV/0!</v>
      </c>
      <c r="J29" s="76" t="e">
        <v>#DIV/0!</v>
      </c>
      <c r="K29" s="196" t="s">
        <v>1458</v>
      </c>
      <c r="L29"/>
      <c r="M29" s="8" t="str">
        <f t="shared" ref="M29:O30" si="60">D79</f>
        <v>194 S2 C2 D, MeOH</v>
      </c>
      <c r="N29" s="8">
        <f t="shared" si="60"/>
        <v>330.8</v>
      </c>
      <c r="O29" s="8">
        <f t="shared" si="60"/>
        <v>130.19999999999999</v>
      </c>
      <c r="P29" s="8">
        <f>I79</f>
        <v>38.4</v>
      </c>
      <c r="Q29" s="8">
        <f>J79</f>
        <v>38.4</v>
      </c>
      <c r="R29" s="8">
        <f>G79</f>
        <v>151.80000000000001</v>
      </c>
      <c r="S29" s="8">
        <f>H79</f>
        <v>48.4</v>
      </c>
      <c r="T29" s="8">
        <f>SUM(N29:S29)</f>
        <v>737.99999999999989</v>
      </c>
      <c r="U29" s="96"/>
      <c r="V29" s="128" t="str">
        <f t="shared" si="52"/>
        <v>194 S2 C2 D, MeOH</v>
      </c>
      <c r="W29" s="96">
        <f t="shared" si="53"/>
        <v>16.540000000000003</v>
      </c>
      <c r="X29" s="96">
        <f t="shared" si="46"/>
        <v>6.51</v>
      </c>
      <c r="Y29" s="96">
        <f t="shared" si="46"/>
        <v>1.92</v>
      </c>
      <c r="Z29" s="96">
        <f t="shared" si="46"/>
        <v>1.92</v>
      </c>
      <c r="AA29" s="96">
        <f t="shared" si="46"/>
        <v>7.5900000000000007</v>
      </c>
      <c r="AB29" s="96">
        <f t="shared" si="46"/>
        <v>2.42</v>
      </c>
      <c r="AC29" s="104">
        <f t="shared" si="54"/>
        <v>36.900000000000013</v>
      </c>
      <c r="AD29" s="257"/>
      <c r="AE29" s="128" t="str">
        <f t="shared" si="55"/>
        <v>194 S2 C2 D, MeOH</v>
      </c>
      <c r="AF29" s="96">
        <f>W29/$AZ$15</f>
        <v>226.57534246575344</v>
      </c>
      <c r="AG29" s="96">
        <f t="shared" ref="AG29:AK30" si="61">X29/$AZ$15</f>
        <v>89.178082191780803</v>
      </c>
      <c r="AH29" s="96">
        <f t="shared" si="61"/>
        <v>26.301369863013694</v>
      </c>
      <c r="AI29" s="96">
        <f t="shared" si="61"/>
        <v>26.301369863013694</v>
      </c>
      <c r="AJ29" s="96">
        <f t="shared" si="61"/>
        <v>103.97260273972603</v>
      </c>
      <c r="AK29" s="96">
        <f t="shared" si="61"/>
        <v>33.150684931506845</v>
      </c>
      <c r="AL29" s="96">
        <f t="shared" si="58"/>
        <v>479.17808219178085</v>
      </c>
      <c r="AM29" s="96"/>
      <c r="AN29" t="str">
        <f t="shared" si="48"/>
        <v>194 S2 C2 D, MeOH</v>
      </c>
      <c r="AO29" s="96">
        <f t="shared" si="49"/>
        <v>0.18448820927377441</v>
      </c>
      <c r="AP29" s="96">
        <f t="shared" si="49"/>
        <v>6.849300056539559E-2</v>
      </c>
      <c r="AQ29" s="96">
        <f t="shared" si="49"/>
        <v>4.1018335430938503E-2</v>
      </c>
      <c r="AR29" s="96">
        <f t="shared" si="49"/>
        <v>3.5410666129603696E-2</v>
      </c>
      <c r="AS29" s="96">
        <f t="shared" si="49"/>
        <v>0.10785034888127054</v>
      </c>
      <c r="AT29" s="96">
        <f t="shared" si="49"/>
        <v>3.39773352668074E-2</v>
      </c>
      <c r="AU29" s="104">
        <f t="shared" si="49"/>
        <v>8.6350498570795756E-2</v>
      </c>
      <c r="AW29" s="252">
        <v>5</v>
      </c>
      <c r="AX29" s="441" t="s">
        <v>2081</v>
      </c>
      <c r="AY29" s="253">
        <f t="shared" si="38"/>
        <v>2.8333333333333335E-2</v>
      </c>
      <c r="AZ29" s="253">
        <f t="shared" si="24"/>
        <v>7.166666666666667E-2</v>
      </c>
      <c r="BB29" s="8" t="s">
        <v>2080</v>
      </c>
      <c r="BC29" s="96">
        <f t="shared" ref="BC29:BH29" si="62">AVERAGE(AO37:AO39)</f>
        <v>8.5287883210340754E-2</v>
      </c>
      <c r="BD29" s="96">
        <f t="shared" si="62"/>
        <v>3.0649118062654055E-2</v>
      </c>
      <c r="BE29" s="96">
        <f t="shared" si="62"/>
        <v>9.4491309958867883E-2</v>
      </c>
      <c r="BF29" s="96">
        <f t="shared" si="62"/>
        <v>8.1572333939616146E-2</v>
      </c>
      <c r="BG29" s="96">
        <f t="shared" si="62"/>
        <v>6.7304072200570331E-2</v>
      </c>
      <c r="BH29" s="96">
        <f t="shared" si="62"/>
        <v>0.11718567646759424</v>
      </c>
    </row>
    <row r="30" spans="1:60" ht="17.5" thickBot="1" x14ac:dyDescent="0.4">
      <c r="A30" s="8">
        <v>5</v>
      </c>
      <c r="B30" s="8">
        <v>10</v>
      </c>
      <c r="C30" s="74" t="s">
        <v>106</v>
      </c>
      <c r="D30" s="439" t="s">
        <v>603</v>
      </c>
      <c r="E30" s="76">
        <v>43.2</v>
      </c>
      <c r="F30" s="76">
        <v>22.6</v>
      </c>
      <c r="G30" s="76">
        <v>0</v>
      </c>
      <c r="H30" s="76">
        <v>27.6</v>
      </c>
      <c r="I30" s="76">
        <v>1.4</v>
      </c>
      <c r="J30" s="76">
        <v>1.4</v>
      </c>
      <c r="K30" s="196" t="s">
        <v>160</v>
      </c>
      <c r="L30"/>
      <c r="M30" s="247" t="str">
        <f t="shared" si="60"/>
        <v>204 S3 C2 D, MeOH</v>
      </c>
      <c r="N30" s="247">
        <f t="shared" si="60"/>
        <v>319.39999999999998</v>
      </c>
      <c r="O30" s="247">
        <f t="shared" si="60"/>
        <v>106.4</v>
      </c>
      <c r="P30" s="247">
        <f>I80</f>
        <v>16.399999999999999</v>
      </c>
      <c r="Q30" s="247">
        <f>J80</f>
        <v>16.399999999999999</v>
      </c>
      <c r="R30" s="247">
        <f>G80</f>
        <v>31.4</v>
      </c>
      <c r="S30" s="247">
        <f>H80</f>
        <v>30.4</v>
      </c>
      <c r="T30" s="247">
        <f>SUM(N30:S30)</f>
        <v>520.39999999999986</v>
      </c>
      <c r="U30" s="96"/>
      <c r="V30" s="255" t="str">
        <f t="shared" si="52"/>
        <v>204 S3 C2 D, MeOH</v>
      </c>
      <c r="W30" s="263">
        <f t="shared" si="53"/>
        <v>15.969999999999999</v>
      </c>
      <c r="X30" s="263">
        <f t="shared" si="46"/>
        <v>5.32</v>
      </c>
      <c r="Y30" s="263">
        <f t="shared" si="46"/>
        <v>0</v>
      </c>
      <c r="Z30" s="263">
        <f t="shared" si="46"/>
        <v>0</v>
      </c>
      <c r="AA30" s="263">
        <f t="shared" si="46"/>
        <v>1.57</v>
      </c>
      <c r="AB30" s="264">
        <f t="shared" si="46"/>
        <v>1.52</v>
      </c>
      <c r="AC30" s="265">
        <f t="shared" si="54"/>
        <v>24.38</v>
      </c>
      <c r="AD30" s="257"/>
      <c r="AE30" s="255" t="str">
        <f t="shared" si="55"/>
        <v>204 S3 C2 D, MeOH</v>
      </c>
      <c r="AF30" s="263">
        <f>W30/$AZ$15</f>
        <v>218.76712328767118</v>
      </c>
      <c r="AG30" s="263">
        <f t="shared" si="61"/>
        <v>72.876712328767113</v>
      </c>
      <c r="AH30" s="263">
        <f t="shared" si="61"/>
        <v>0</v>
      </c>
      <c r="AI30" s="263">
        <f t="shared" si="61"/>
        <v>0</v>
      </c>
      <c r="AJ30" s="263">
        <f t="shared" si="61"/>
        <v>21.506849315068493</v>
      </c>
      <c r="AK30" s="263">
        <f t="shared" si="61"/>
        <v>20.821917808219176</v>
      </c>
      <c r="AL30" s="263">
        <f t="shared" si="58"/>
        <v>333.97260273972597</v>
      </c>
      <c r="AM30" s="96"/>
      <c r="AN30" s="254" t="str">
        <f t="shared" si="48"/>
        <v>204 S3 C2 D, MeOH</v>
      </c>
      <c r="AO30" s="263">
        <f t="shared" si="49"/>
        <v>0.17817802563617</v>
      </c>
      <c r="AP30" s="263">
        <f t="shared" si="49"/>
        <v>5.5969747711912723E-2</v>
      </c>
      <c r="AQ30" s="263">
        <f t="shared" si="49"/>
        <v>0</v>
      </c>
      <c r="AR30" s="263">
        <f t="shared" si="49"/>
        <v>0</v>
      </c>
      <c r="AS30" s="263">
        <f t="shared" si="49"/>
        <v>2.2308965447113929E-2</v>
      </c>
      <c r="AT30" s="263">
        <f t="shared" si="49"/>
        <v>2.1338118111859362E-2</v>
      </c>
      <c r="AU30" s="265">
        <f t="shared" si="49"/>
        <v>5.7053243373293469E-2</v>
      </c>
      <c r="BB30" s="247" t="s">
        <v>2081</v>
      </c>
      <c r="BC30" s="263">
        <f t="shared" ref="BC30:BH30" si="63">AVERAGE(AO40:AO42)</f>
        <v>8.3024901820581143E-2</v>
      </c>
      <c r="BD30" s="263">
        <f t="shared" si="63"/>
        <v>3.091678872479596E-2</v>
      </c>
      <c r="BE30" s="263">
        <f t="shared" si="63"/>
        <v>9.4845718998815665E-2</v>
      </c>
      <c r="BF30" s="263">
        <f t="shared" si="63"/>
        <v>8.1879361179614044E-2</v>
      </c>
      <c r="BG30" s="263">
        <f t="shared" si="63"/>
        <v>0.15018408212533696</v>
      </c>
      <c r="BH30" s="263">
        <f t="shared" si="63"/>
        <v>8.7208863273960102E-2</v>
      </c>
    </row>
    <row r="31" spans="1:60" ht="17" x14ac:dyDescent="0.35">
      <c r="A31" s="8">
        <v>5</v>
      </c>
      <c r="B31" s="8">
        <v>10</v>
      </c>
      <c r="C31" s="74" t="s">
        <v>106</v>
      </c>
      <c r="D31" s="439" t="s">
        <v>604</v>
      </c>
      <c r="E31" s="76">
        <v>87.4</v>
      </c>
      <c r="F31" s="76">
        <v>11.2</v>
      </c>
      <c r="G31" s="76">
        <v>0</v>
      </c>
      <c r="H31" s="76">
        <v>0</v>
      </c>
      <c r="I31" s="76">
        <v>0.4</v>
      </c>
      <c r="J31" s="76">
        <v>0.4</v>
      </c>
      <c r="K31" s="196" t="s">
        <v>160</v>
      </c>
      <c r="L31"/>
      <c r="M31" s="8" t="str">
        <f t="shared" ref="M31:O33" si="64">D68</f>
        <v>212 H1 C1 D, MeOH</v>
      </c>
      <c r="N31" s="8">
        <f t="shared" si="64"/>
        <v>496.6</v>
      </c>
      <c r="O31" s="8">
        <f t="shared" si="64"/>
        <v>255.8</v>
      </c>
      <c r="P31" s="8">
        <f t="shared" ref="P31:Q33" si="65">I68</f>
        <v>108.4</v>
      </c>
      <c r="Q31" s="8">
        <f t="shared" si="65"/>
        <v>108.4</v>
      </c>
      <c r="R31" s="8">
        <f t="shared" ref="R31:S33" si="66">G68</f>
        <v>189.2</v>
      </c>
      <c r="S31" s="8">
        <f t="shared" si="66"/>
        <v>188.6</v>
      </c>
      <c r="T31" s="8">
        <f t="shared" si="45"/>
        <v>1347</v>
      </c>
      <c r="U31" s="96"/>
      <c r="V31" s="128" t="str">
        <f t="shared" si="52"/>
        <v>212 H1 C1 D, MeOH</v>
      </c>
      <c r="W31" s="96">
        <f t="shared" si="53"/>
        <v>24.830000000000002</v>
      </c>
      <c r="X31" s="96">
        <f t="shared" si="46"/>
        <v>12.790000000000001</v>
      </c>
      <c r="Y31" s="96">
        <f t="shared" si="46"/>
        <v>5.4200000000000008</v>
      </c>
      <c r="Z31" s="96">
        <f t="shared" si="46"/>
        <v>5.4200000000000008</v>
      </c>
      <c r="AA31" s="96">
        <f t="shared" si="46"/>
        <v>9.4599999999999991</v>
      </c>
      <c r="AB31" s="96">
        <f t="shared" si="46"/>
        <v>9.43</v>
      </c>
      <c r="AC31" s="104">
        <f t="shared" si="54"/>
        <v>67.350000000000009</v>
      </c>
      <c r="AE31" s="128" t="str">
        <f t="shared" si="55"/>
        <v>212 H1 C1 D, MeOH</v>
      </c>
      <c r="AF31" s="96">
        <f>W31/$AZ$19</f>
        <v>266.03571428571428</v>
      </c>
      <c r="AG31" s="96">
        <f t="shared" ref="AG31:AK33" si="67">X31/$AZ$19</f>
        <v>137.03571428571428</v>
      </c>
      <c r="AH31" s="96">
        <f t="shared" si="67"/>
        <v>58.071428571428577</v>
      </c>
      <c r="AI31" s="96">
        <f t="shared" si="67"/>
        <v>58.071428571428577</v>
      </c>
      <c r="AJ31" s="96">
        <f t="shared" si="67"/>
        <v>101.35714285714285</v>
      </c>
      <c r="AK31" s="96">
        <f t="shared" si="67"/>
        <v>101.03571428571428</v>
      </c>
      <c r="AL31" s="96">
        <f t="shared" si="58"/>
        <v>663.53571428571422</v>
      </c>
      <c r="AM31" s="96">
        <f>AVERAGE(AL31:AL36)</f>
        <v>1050.125</v>
      </c>
      <c r="AN31" t="str">
        <f t="shared" si="48"/>
        <v>212 H1 C1 D, MeOH</v>
      </c>
      <c r="AO31" s="96">
        <f t="shared" si="49"/>
        <v>0.27695590120279073</v>
      </c>
      <c r="AP31" s="96">
        <f t="shared" si="49"/>
        <v>0.13455681935126704</v>
      </c>
      <c r="AQ31" s="96">
        <f t="shared" si="49"/>
        <v>0.11580235930980536</v>
      </c>
      <c r="AR31" s="96">
        <f t="shared" si="49"/>
        <v>9.9969569788401741E-2</v>
      </c>
      <c r="AS31" s="96">
        <f t="shared" si="49"/>
        <v>0.13450449132850381</v>
      </c>
      <c r="AT31" s="96">
        <f t="shared" si="49"/>
        <v>0.13239913352155339</v>
      </c>
      <c r="AU31" s="104">
        <f t="shared" si="49"/>
        <v>0.15762398813060768</v>
      </c>
      <c r="AV31" s="187"/>
      <c r="AW31" s="245" t="s">
        <v>658</v>
      </c>
      <c r="BB31" s="8"/>
      <c r="BC31" s="96"/>
      <c r="BD31" s="96"/>
      <c r="BE31" s="96"/>
      <c r="BF31" s="96"/>
      <c r="BG31" s="96"/>
      <c r="BH31" s="96"/>
    </row>
    <row r="32" spans="1:60" ht="17" x14ac:dyDescent="0.35">
      <c r="A32" s="8"/>
      <c r="B32" s="8"/>
      <c r="C32" s="74">
        <v>0</v>
      </c>
      <c r="D32" s="439" t="s">
        <v>188</v>
      </c>
      <c r="E32" s="76" t="e">
        <v>#DIV/0!</v>
      </c>
      <c r="F32" s="76" t="e">
        <v>#DIV/0!</v>
      </c>
      <c r="G32" s="76" t="e">
        <v>#DIV/0!</v>
      </c>
      <c r="H32" s="76" t="e">
        <v>#DIV/0!</v>
      </c>
      <c r="I32" s="76" t="e">
        <v>#DIV/0!</v>
      </c>
      <c r="J32" s="76" t="e">
        <v>#DIV/0!</v>
      </c>
      <c r="K32" s="196" t="s">
        <v>108</v>
      </c>
      <c r="L32"/>
      <c r="M32" s="188" t="str">
        <f t="shared" si="64"/>
        <v>222 H2 C1 D, MeOH</v>
      </c>
      <c r="N32" s="188">
        <f t="shared" si="64"/>
        <v>778.6</v>
      </c>
      <c r="O32" s="188">
        <f t="shared" si="64"/>
        <v>525</v>
      </c>
      <c r="P32" s="188">
        <f t="shared" si="65"/>
        <v>380.2</v>
      </c>
      <c r="Q32" s="188">
        <f t="shared" si="65"/>
        <v>380.2</v>
      </c>
      <c r="R32" s="188">
        <f t="shared" si="66"/>
        <v>681.6</v>
      </c>
      <c r="S32" s="188">
        <f t="shared" si="66"/>
        <v>453.2</v>
      </c>
      <c r="T32" s="188">
        <f t="shared" si="45"/>
        <v>3198.7999999999997</v>
      </c>
      <c r="U32" s="146"/>
      <c r="V32" s="266" t="str">
        <f t="shared" si="52"/>
        <v>222 H2 C1 D, MeOH</v>
      </c>
      <c r="W32" s="146">
        <f t="shared" si="53"/>
        <v>38.930000000000007</v>
      </c>
      <c r="X32" s="146">
        <f t="shared" si="46"/>
        <v>26.25</v>
      </c>
      <c r="Y32" s="146">
        <f t="shared" si="46"/>
        <v>19.010000000000002</v>
      </c>
      <c r="Z32" s="146">
        <f t="shared" si="46"/>
        <v>19.010000000000002</v>
      </c>
      <c r="AA32" s="146">
        <f t="shared" si="46"/>
        <v>34.080000000000005</v>
      </c>
      <c r="AB32" s="146">
        <f t="shared" si="46"/>
        <v>22.66</v>
      </c>
      <c r="AC32" s="145">
        <f t="shared" si="54"/>
        <v>159.94000000000003</v>
      </c>
      <c r="AE32" s="266" t="str">
        <f t="shared" si="55"/>
        <v>222 H2 C1 D, MeOH</v>
      </c>
      <c r="AF32" s="146">
        <f t="shared" ref="AF32:AF33" si="68">W32/$AZ$19</f>
        <v>417.10714285714289</v>
      </c>
      <c r="AG32" s="146">
        <f t="shared" si="67"/>
        <v>281.25</v>
      </c>
      <c r="AH32" s="146">
        <f t="shared" si="67"/>
        <v>203.67857142857144</v>
      </c>
      <c r="AI32" s="146">
        <f t="shared" si="67"/>
        <v>203.67857142857144</v>
      </c>
      <c r="AJ32" s="146">
        <f t="shared" si="67"/>
        <v>365.14285714285717</v>
      </c>
      <c r="AK32" s="146">
        <f t="shared" si="67"/>
        <v>242.78571428571428</v>
      </c>
      <c r="AL32" s="146">
        <f t="shared" si="58"/>
        <v>1509.9642857142858</v>
      </c>
      <c r="AM32" s="146" t="s">
        <v>659</v>
      </c>
      <c r="AN32" t="str">
        <f t="shared" si="48"/>
        <v>222 H2 C1 D, MeOH</v>
      </c>
      <c r="AO32" s="96">
        <f t="shared" si="49"/>
        <v>0.75888438602036079</v>
      </c>
      <c r="AP32" s="96">
        <f t="shared" si="49"/>
        <v>0.48026433749135522</v>
      </c>
      <c r="AQ32" s="96">
        <f t="shared" si="49"/>
        <v>0.70501409286456018</v>
      </c>
      <c r="AR32" s="96">
        <f t="shared" si="49"/>
        <v>0.60863161938912724</v>
      </c>
      <c r="AS32" s="96">
        <f t="shared" si="49"/>
        <v>0.84104649085197414</v>
      </c>
      <c r="AT32" s="96">
        <f t="shared" si="49"/>
        <v>0.55234056549013844</v>
      </c>
      <c r="AU32" s="104">
        <f t="shared" si="49"/>
        <v>0.65095447274722695</v>
      </c>
      <c r="AW32" s="245" t="s">
        <v>660</v>
      </c>
      <c r="BB32" s="8"/>
      <c r="BC32" s="96"/>
      <c r="BD32" s="96"/>
      <c r="BE32" s="96"/>
      <c r="BF32" s="96"/>
      <c r="BG32" s="96"/>
      <c r="BH32" s="96"/>
    </row>
    <row r="33" spans="1:60" ht="17" x14ac:dyDescent="0.35">
      <c r="A33" s="8">
        <v>5</v>
      </c>
      <c r="B33" s="8">
        <v>10</v>
      </c>
      <c r="C33" s="74" t="s">
        <v>106</v>
      </c>
      <c r="D33" s="439" t="s">
        <v>605</v>
      </c>
      <c r="E33" s="76">
        <v>55.6</v>
      </c>
      <c r="F33" s="76">
        <v>10.199999999999999</v>
      </c>
      <c r="G33" s="76">
        <v>118</v>
      </c>
      <c r="H33" s="76">
        <v>26.4</v>
      </c>
      <c r="I33" s="76">
        <v>13.6</v>
      </c>
      <c r="J33" s="76">
        <v>13.6</v>
      </c>
      <c r="K33" s="196" t="s">
        <v>160</v>
      </c>
      <c r="L33"/>
      <c r="M33" s="106" t="str">
        <f t="shared" si="64"/>
        <v>232 H3 C1 D, MeOH</v>
      </c>
      <c r="N33" s="106">
        <f t="shared" si="64"/>
        <v>660</v>
      </c>
      <c r="O33" s="106">
        <f t="shared" si="64"/>
        <v>208.6</v>
      </c>
      <c r="P33" s="106">
        <f t="shared" si="65"/>
        <v>151</v>
      </c>
      <c r="Q33" s="106">
        <f t="shared" si="65"/>
        <v>151</v>
      </c>
      <c r="R33" s="106">
        <f t="shared" si="66"/>
        <v>225.8</v>
      </c>
      <c r="S33" s="106">
        <f t="shared" si="66"/>
        <v>269.39999999999998</v>
      </c>
      <c r="T33" s="106">
        <f t="shared" si="45"/>
        <v>1665.7999999999997</v>
      </c>
      <c r="U33" s="96"/>
      <c r="V33" s="131" t="str">
        <f t="shared" si="52"/>
        <v>232 H3 C1 D, MeOH</v>
      </c>
      <c r="W33" s="107">
        <f t="shared" si="53"/>
        <v>33</v>
      </c>
      <c r="X33" s="107">
        <f t="shared" si="46"/>
        <v>10.43</v>
      </c>
      <c r="Y33" s="107">
        <f t="shared" si="46"/>
        <v>7.5500000000000007</v>
      </c>
      <c r="Z33" s="107">
        <f t="shared" si="46"/>
        <v>7.5500000000000007</v>
      </c>
      <c r="AA33" s="107">
        <f t="shared" si="46"/>
        <v>11.290000000000001</v>
      </c>
      <c r="AB33" s="107">
        <f t="shared" si="46"/>
        <v>13.469999999999999</v>
      </c>
      <c r="AC33" s="152">
        <f t="shared" si="54"/>
        <v>83.29</v>
      </c>
      <c r="AD33" s="86"/>
      <c r="AE33" s="131" t="str">
        <f t="shared" si="55"/>
        <v>232 H3 C1 D, MeOH</v>
      </c>
      <c r="AF33" s="107">
        <f t="shared" si="68"/>
        <v>353.57142857142856</v>
      </c>
      <c r="AG33" s="107">
        <f t="shared" si="67"/>
        <v>111.74999999999999</v>
      </c>
      <c r="AH33" s="107">
        <f t="shared" si="67"/>
        <v>80.892857142857153</v>
      </c>
      <c r="AI33" s="107">
        <f t="shared" si="67"/>
        <v>80.892857142857153</v>
      </c>
      <c r="AJ33" s="107">
        <f t="shared" si="67"/>
        <v>120.96428571428572</v>
      </c>
      <c r="AK33" s="107">
        <f t="shared" si="67"/>
        <v>144.32142857142856</v>
      </c>
      <c r="AL33" s="107">
        <f t="shared" si="58"/>
        <v>811.49999999999989</v>
      </c>
      <c r="AM33" s="96"/>
      <c r="AN33" t="str">
        <f t="shared" si="48"/>
        <v>232 H3 C1 D, MeOH</v>
      </c>
      <c r="AO33" s="96">
        <f t="shared" si="49"/>
        <v>0.64245181416711383</v>
      </c>
      <c r="AP33" s="96">
        <f t="shared" si="49"/>
        <v>0.19105209439255691</v>
      </c>
      <c r="AQ33" s="96">
        <f t="shared" si="49"/>
        <v>0.28010477031408837</v>
      </c>
      <c r="AR33" s="96">
        <f t="shared" si="49"/>
        <v>0.24179962977434172</v>
      </c>
      <c r="AS33" s="96">
        <f t="shared" si="49"/>
        <v>0.2787786482717205</v>
      </c>
      <c r="AT33" s="96">
        <f t="shared" si="49"/>
        <v>0.32837042459165366</v>
      </c>
      <c r="AU33" s="104">
        <f t="shared" si="49"/>
        <v>0.33905220288540788</v>
      </c>
      <c r="AW33" s="245" t="s">
        <v>661</v>
      </c>
      <c r="BB33" s="502" t="s">
        <v>662</v>
      </c>
      <c r="BC33" s="502"/>
      <c r="BD33" s="502"/>
      <c r="BE33" s="502"/>
      <c r="BF33" s="502"/>
      <c r="BG33" s="502"/>
      <c r="BH33" s="502"/>
    </row>
    <row r="34" spans="1:60" ht="17.5" thickBot="1" x14ac:dyDescent="0.4">
      <c r="A34" s="8">
        <v>5</v>
      </c>
      <c r="B34" s="8">
        <v>10</v>
      </c>
      <c r="C34" s="74">
        <v>0</v>
      </c>
      <c r="D34" s="439" t="s">
        <v>606</v>
      </c>
      <c r="E34" s="76">
        <v>793.6</v>
      </c>
      <c r="F34" s="76">
        <v>217</v>
      </c>
      <c r="G34" s="76">
        <v>39.4</v>
      </c>
      <c r="H34" s="76">
        <v>18.399999999999999</v>
      </c>
      <c r="I34" s="76">
        <v>0</v>
      </c>
      <c r="J34" s="76">
        <v>0</v>
      </c>
      <c r="K34" s="196" t="s">
        <v>160</v>
      </c>
      <c r="L34"/>
      <c r="M34" s="8" t="str">
        <f t="shared" ref="M34:O35" si="69">D81</f>
        <v>214 H1 C2 D, MeOH</v>
      </c>
      <c r="N34" s="8">
        <f t="shared" si="69"/>
        <v>562.79999999999995</v>
      </c>
      <c r="O34" s="8">
        <f t="shared" si="69"/>
        <v>543.79999999999995</v>
      </c>
      <c r="P34" s="8">
        <f>I81</f>
        <v>216.2</v>
      </c>
      <c r="Q34" s="8">
        <f>J81</f>
        <v>216.2</v>
      </c>
      <c r="R34" s="8">
        <f>G81</f>
        <v>393.2</v>
      </c>
      <c r="S34" s="8">
        <f>H81</f>
        <v>231.6</v>
      </c>
      <c r="T34" s="8">
        <f>SUM(N34:S34)</f>
        <v>2163.8000000000002</v>
      </c>
      <c r="U34" s="96"/>
      <c r="V34" s="128" t="str">
        <f t="shared" si="52"/>
        <v>214 H1 C2 D, MeOH</v>
      </c>
      <c r="W34" s="96">
        <f t="shared" si="53"/>
        <v>28.14</v>
      </c>
      <c r="X34" s="96">
        <f t="shared" si="46"/>
        <v>27.189999999999998</v>
      </c>
      <c r="Y34" s="96">
        <f t="shared" si="46"/>
        <v>10.81</v>
      </c>
      <c r="Z34" s="96">
        <f t="shared" si="46"/>
        <v>10.81</v>
      </c>
      <c r="AA34" s="96">
        <f t="shared" si="46"/>
        <v>19.66</v>
      </c>
      <c r="AB34" s="96">
        <f t="shared" si="46"/>
        <v>11.58</v>
      </c>
      <c r="AC34" s="104">
        <f t="shared" si="54"/>
        <v>108.19</v>
      </c>
      <c r="AD34" s="86"/>
      <c r="AE34" s="128" t="str">
        <f t="shared" si="55"/>
        <v>214 H1 C2 D, MeOH</v>
      </c>
      <c r="AF34" s="96">
        <f>W34/$AZ$21</f>
        <v>351.75</v>
      </c>
      <c r="AG34" s="96">
        <f t="shared" ref="AG34:AK36" si="70">X34/$AZ$21</f>
        <v>339.87499999999994</v>
      </c>
      <c r="AH34" s="96">
        <f t="shared" si="70"/>
        <v>135.125</v>
      </c>
      <c r="AI34" s="96">
        <f t="shared" si="70"/>
        <v>135.125</v>
      </c>
      <c r="AJ34" s="96">
        <f t="shared" si="70"/>
        <v>245.75</v>
      </c>
      <c r="AK34" s="96">
        <f t="shared" si="70"/>
        <v>144.75</v>
      </c>
      <c r="AL34" s="96">
        <f t="shared" si="58"/>
        <v>1217.25</v>
      </c>
      <c r="AM34" s="96"/>
      <c r="AN34" t="str">
        <f t="shared" si="48"/>
        <v>214 H1 C2 D, MeOH</v>
      </c>
      <c r="AO34" s="96">
        <f t="shared" si="49"/>
        <v>0.55114698898254422</v>
      </c>
      <c r="AP34" s="96">
        <f t="shared" si="49"/>
        <v>0.49841560419067482</v>
      </c>
      <c r="AQ34" s="96">
        <f t="shared" si="49"/>
        <v>0.40107983603589165</v>
      </c>
      <c r="AR34" s="96">
        <f t="shared" si="49"/>
        <v>0.34622756086686923</v>
      </c>
      <c r="AS34" s="96">
        <f t="shared" si="49"/>
        <v>0.48573609360129588</v>
      </c>
      <c r="AT34" s="96">
        <f t="shared" si="49"/>
        <v>0.28231159398619415</v>
      </c>
      <c r="AU34" s="104">
        <f t="shared" si="49"/>
        <v>0.44109193254447676</v>
      </c>
      <c r="BB34" s="229" t="str">
        <f t="shared" ref="BB34:BH40" si="71">BB24</f>
        <v>Sample ID</v>
      </c>
      <c r="BC34" s="229" t="str">
        <f t="shared" si="71"/>
        <v>HFPO-DA</v>
      </c>
      <c r="BD34" s="229" t="str">
        <f t="shared" si="71"/>
        <v>PFBS</v>
      </c>
      <c r="BE34" s="229" t="str">
        <f t="shared" si="71"/>
        <v>PFHxS</v>
      </c>
      <c r="BF34" s="229" t="str">
        <f t="shared" si="71"/>
        <v>TPFHxS</v>
      </c>
      <c r="BG34" s="229" t="str">
        <f t="shared" si="71"/>
        <v>PFOA</v>
      </c>
      <c r="BH34" s="229" t="str">
        <f t="shared" si="71"/>
        <v>PFNA</v>
      </c>
    </row>
    <row r="35" spans="1:60" ht="17" x14ac:dyDescent="0.35">
      <c r="A35" s="8">
        <v>5</v>
      </c>
      <c r="B35" s="8">
        <v>10</v>
      </c>
      <c r="C35" s="74">
        <v>0</v>
      </c>
      <c r="D35" s="439" t="s">
        <v>607</v>
      </c>
      <c r="E35" s="76">
        <v>650.6</v>
      </c>
      <c r="F35" s="76">
        <v>356.2</v>
      </c>
      <c r="G35" s="76">
        <v>88.4</v>
      </c>
      <c r="H35" s="76">
        <v>28.4</v>
      </c>
      <c r="I35" s="76">
        <v>21</v>
      </c>
      <c r="J35" s="76">
        <v>21</v>
      </c>
      <c r="K35" s="196" t="s">
        <v>108</v>
      </c>
      <c r="L35"/>
      <c r="M35" s="8" t="str">
        <f t="shared" si="69"/>
        <v>224 H2 C2 D, MeOH</v>
      </c>
      <c r="N35" s="8">
        <f t="shared" si="69"/>
        <v>595.6</v>
      </c>
      <c r="O35" s="8">
        <f t="shared" si="69"/>
        <v>654.20000000000005</v>
      </c>
      <c r="P35" s="8">
        <f>I82</f>
        <v>176.6</v>
      </c>
      <c r="Q35" s="8">
        <f>J82</f>
        <v>176.6</v>
      </c>
      <c r="R35" s="8">
        <f>G82</f>
        <v>400.4</v>
      </c>
      <c r="S35" s="8">
        <f>H82</f>
        <v>253</v>
      </c>
      <c r="T35" s="8">
        <f>SUM(N35:S35)</f>
        <v>2256.4</v>
      </c>
      <c r="U35" s="96"/>
      <c r="V35" s="128" t="str">
        <f t="shared" si="52"/>
        <v>224 H2 C2 D, MeOH</v>
      </c>
      <c r="W35" s="96">
        <f t="shared" si="53"/>
        <v>29.78</v>
      </c>
      <c r="X35" s="96">
        <f t="shared" si="46"/>
        <v>32.71</v>
      </c>
      <c r="Y35" s="96">
        <f t="shared" si="46"/>
        <v>8.83</v>
      </c>
      <c r="Z35" s="96">
        <f t="shared" si="46"/>
        <v>8.83</v>
      </c>
      <c r="AA35" s="96">
        <f t="shared" si="46"/>
        <v>20.02</v>
      </c>
      <c r="AB35" s="96">
        <f t="shared" si="46"/>
        <v>12.65</v>
      </c>
      <c r="AC35" s="104">
        <f t="shared" si="54"/>
        <v>112.82000000000001</v>
      </c>
      <c r="AD35" s="95"/>
      <c r="AE35" s="128" t="str">
        <f t="shared" si="55"/>
        <v>224 H2 C2 D, MeOH</v>
      </c>
      <c r="AF35" s="96">
        <f t="shared" ref="AF35:AF36" si="72">W35/$AZ$21</f>
        <v>372.25</v>
      </c>
      <c r="AG35" s="96">
        <f t="shared" si="70"/>
        <v>408.875</v>
      </c>
      <c r="AH35" s="96">
        <f t="shared" si="70"/>
        <v>110.375</v>
      </c>
      <c r="AI35" s="96">
        <f t="shared" si="70"/>
        <v>110.375</v>
      </c>
      <c r="AJ35" s="96">
        <f t="shared" si="70"/>
        <v>250.25</v>
      </c>
      <c r="AK35" s="96">
        <f t="shared" si="70"/>
        <v>158.125</v>
      </c>
      <c r="AL35" s="96">
        <f t="shared" si="58"/>
        <v>1299.875</v>
      </c>
      <c r="AM35" s="96"/>
      <c r="AN35" t="str">
        <f t="shared" si="48"/>
        <v>224 H2 C2 D, MeOH</v>
      </c>
      <c r="AO35" s="96">
        <f t="shared" si="49"/>
        <v>0.30582660881157353</v>
      </c>
      <c r="AP35" s="96">
        <f t="shared" si="49"/>
        <v>0.31506474202096446</v>
      </c>
      <c r="AQ35" s="96">
        <f t="shared" si="49"/>
        <v>0.17234238643006619</v>
      </c>
      <c r="AR35" s="96">
        <f t="shared" si="49"/>
        <v>0.14875679211605025</v>
      </c>
      <c r="AS35" s="96">
        <f t="shared" si="49"/>
        <v>0.26024517288038451</v>
      </c>
      <c r="AT35" s="96">
        <f t="shared" si="49"/>
        <v>0.16219235707708937</v>
      </c>
      <c r="AU35" s="104">
        <f t="shared" si="49"/>
        <v>0.24173444037138681</v>
      </c>
      <c r="BB35" s="8" t="str">
        <f t="shared" si="71"/>
        <v>S1 C1 D</v>
      </c>
      <c r="BC35" s="96">
        <f t="shared" ref="BC35:BH35" si="73">STDEVA(AO26:AO28)</f>
        <v>3.0489672383014043E-2</v>
      </c>
      <c r="BD35" s="96">
        <f t="shared" si="73"/>
        <v>2.1182557242269685E-2</v>
      </c>
      <c r="BE35" s="96">
        <f t="shared" si="73"/>
        <v>3.6456002850090499E-2</v>
      </c>
      <c r="BF35" s="96">
        <f t="shared" si="73"/>
        <v>3.147199861156872E-2</v>
      </c>
      <c r="BG35" s="96">
        <f t="shared" si="73"/>
        <v>4.6303883492223787E-2</v>
      </c>
      <c r="BH35" s="96">
        <f t="shared" si="73"/>
        <v>2.1335433121352047E-2</v>
      </c>
    </row>
    <row r="36" spans="1:60" ht="17.5" thickBot="1" x14ac:dyDescent="0.4">
      <c r="A36" s="8">
        <v>5</v>
      </c>
      <c r="B36" s="8">
        <v>10</v>
      </c>
      <c r="C36" s="74">
        <v>0</v>
      </c>
      <c r="D36" s="439" t="s">
        <v>608</v>
      </c>
      <c r="E36" s="76">
        <v>1311.8</v>
      </c>
      <c r="F36" s="76">
        <v>441</v>
      </c>
      <c r="G36" s="76">
        <v>138.6</v>
      </c>
      <c r="H36" s="76">
        <v>33.200000000000003</v>
      </c>
      <c r="I36" s="76">
        <v>25.2</v>
      </c>
      <c r="J36" s="76">
        <v>25.2</v>
      </c>
      <c r="K36" s="196" t="s">
        <v>108</v>
      </c>
      <c r="L36"/>
      <c r="M36" s="247" t="str">
        <f>D84</f>
        <v>234 H3 C2 D, MeOH</v>
      </c>
      <c r="N36" s="247">
        <f>E84</f>
        <v>419.8</v>
      </c>
      <c r="O36" s="247">
        <f>F84</f>
        <v>316.2</v>
      </c>
      <c r="P36" s="247">
        <f>I84</f>
        <v>129.4</v>
      </c>
      <c r="Q36" s="247">
        <f>J84</f>
        <v>129.4</v>
      </c>
      <c r="R36" s="247">
        <f>G84</f>
        <v>218.8</v>
      </c>
      <c r="S36" s="247">
        <f>H84</f>
        <v>193.6</v>
      </c>
      <c r="T36" s="247">
        <f>SUM(N36:S36)</f>
        <v>1407.1999999999998</v>
      </c>
      <c r="U36" s="96"/>
      <c r="V36" s="255" t="str">
        <f t="shared" si="52"/>
        <v>234 H3 C2 D, MeOH</v>
      </c>
      <c r="W36" s="263">
        <f t="shared" si="53"/>
        <v>20.990000000000002</v>
      </c>
      <c r="X36" s="263">
        <f t="shared" si="46"/>
        <v>15.81</v>
      </c>
      <c r="Y36" s="263">
        <f t="shared" si="46"/>
        <v>6.4700000000000006</v>
      </c>
      <c r="Z36" s="263">
        <f t="shared" si="46"/>
        <v>6.4700000000000006</v>
      </c>
      <c r="AA36" s="263">
        <f t="shared" si="46"/>
        <v>10.940000000000001</v>
      </c>
      <c r="AB36" s="264">
        <f t="shared" si="46"/>
        <v>9.68</v>
      </c>
      <c r="AC36" s="265">
        <f t="shared" si="54"/>
        <v>70.360000000000014</v>
      </c>
      <c r="AD36" s="95"/>
      <c r="AE36" s="255" t="str">
        <f t="shared" si="55"/>
        <v>234 H3 C2 D, MeOH</v>
      </c>
      <c r="AF36" s="263">
        <f t="shared" si="72"/>
        <v>262.375</v>
      </c>
      <c r="AG36" s="263">
        <f t="shared" si="70"/>
        <v>197.625</v>
      </c>
      <c r="AH36" s="263">
        <f t="shared" si="70"/>
        <v>80.875</v>
      </c>
      <c r="AI36" s="263">
        <f t="shared" si="70"/>
        <v>80.875</v>
      </c>
      <c r="AJ36" s="263">
        <f t="shared" si="70"/>
        <v>136.75</v>
      </c>
      <c r="AK36" s="263">
        <f t="shared" si="70"/>
        <v>121</v>
      </c>
      <c r="AL36" s="263">
        <f t="shared" si="58"/>
        <v>798.625</v>
      </c>
      <c r="AM36" s="96"/>
      <c r="AN36" s="254" t="str">
        <f t="shared" si="48"/>
        <v>234 H3 C2 D, MeOH</v>
      </c>
      <c r="AO36" s="263">
        <f t="shared" si="49"/>
        <v>0.21558977379735433</v>
      </c>
      <c r="AP36" s="263">
        <f t="shared" si="49"/>
        <v>0.15232250688091387</v>
      </c>
      <c r="AQ36" s="263">
        <f t="shared" si="49"/>
        <v>0.12620632733925832</v>
      </c>
      <c r="AR36" s="263">
        <f t="shared" si="49"/>
        <v>0.10894333303928039</v>
      </c>
      <c r="AS36" s="263">
        <f t="shared" si="49"/>
        <v>0.1420528034345932</v>
      </c>
      <c r="AT36" s="263">
        <f t="shared" si="49"/>
        <v>0.12408881887954973</v>
      </c>
      <c r="AU36" s="265">
        <f t="shared" si="49"/>
        <v>0.15071869152359701</v>
      </c>
      <c r="AV36" s="96">
        <f>AVERAGE(AU26:AU28)</f>
        <v>5.0252631448497127E-2</v>
      </c>
      <c r="AW36" s="96">
        <f>STDEVA(AU26:AU28)</f>
        <v>1.9142393879282304E-2</v>
      </c>
      <c r="BB36" s="8" t="str">
        <f t="shared" si="71"/>
        <v>S1 C2 D</v>
      </c>
      <c r="BC36" s="96">
        <f t="shared" ref="BC36:BH36" si="74">STDEVA(AO29:AO30)</f>
        <v>4.4619736406824742E-3</v>
      </c>
      <c r="BD36" s="96">
        <f t="shared" si="74"/>
        <v>8.8552770152115056E-3</v>
      </c>
      <c r="BE36" s="96">
        <f t="shared" si="74"/>
        <v>2.9004343136201042E-2</v>
      </c>
      <c r="BF36" s="96">
        <f t="shared" si="74"/>
        <v>2.5039122146575568E-2</v>
      </c>
      <c r="BG36" s="96">
        <f t="shared" si="74"/>
        <v>6.0486892298370745E-2</v>
      </c>
      <c r="BH36" s="96">
        <f t="shared" si="74"/>
        <v>8.937276159153084E-3</v>
      </c>
    </row>
    <row r="37" spans="1:60" ht="17" x14ac:dyDescent="0.35">
      <c r="A37" s="8"/>
      <c r="B37" s="8"/>
      <c r="C37" s="74">
        <v>0</v>
      </c>
      <c r="D37" s="439" t="s">
        <v>1446</v>
      </c>
      <c r="E37" s="76" t="e">
        <v>#DIV/0!</v>
      </c>
      <c r="F37" s="76" t="e">
        <v>#DIV/0!</v>
      </c>
      <c r="G37" s="76" t="e">
        <v>#DIV/0!</v>
      </c>
      <c r="H37" s="76" t="e">
        <v>#DIV/0!</v>
      </c>
      <c r="I37" s="76" t="e">
        <v>#DIV/0!</v>
      </c>
      <c r="J37" s="76" t="e">
        <v>#DIV/0!</v>
      </c>
      <c r="K37" s="196" t="s">
        <v>108</v>
      </c>
      <c r="L37"/>
      <c r="M37" s="8" t="str">
        <f t="shared" ref="M37:O39" si="75">D75</f>
        <v>242 A1 C1 D, MeOH</v>
      </c>
      <c r="N37" s="8">
        <f t="shared" si="75"/>
        <v>65.2</v>
      </c>
      <c r="O37" s="8">
        <f t="shared" si="75"/>
        <v>26.2</v>
      </c>
      <c r="P37" s="8">
        <f t="shared" ref="P37:Q39" si="76">I75</f>
        <v>51</v>
      </c>
      <c r="Q37" s="8">
        <f t="shared" si="76"/>
        <v>51</v>
      </c>
      <c r="R37" s="8">
        <f t="shared" ref="R37:S39" si="77">G75</f>
        <v>44.4</v>
      </c>
      <c r="S37" s="8">
        <f t="shared" si="77"/>
        <v>105.2</v>
      </c>
      <c r="T37" s="8">
        <f t="shared" si="45"/>
        <v>343</v>
      </c>
      <c r="U37" s="96"/>
      <c r="V37" s="128" t="str">
        <f t="shared" si="52"/>
        <v>242 A1 C1 D, MeOH</v>
      </c>
      <c r="W37" s="96">
        <f t="shared" si="53"/>
        <v>3.2600000000000002</v>
      </c>
      <c r="X37" s="96">
        <f t="shared" si="46"/>
        <v>1.31</v>
      </c>
      <c r="Y37" s="96">
        <f t="shared" si="46"/>
        <v>2.5500000000000003</v>
      </c>
      <c r="Z37" s="96">
        <f t="shared" si="46"/>
        <v>2.5500000000000003</v>
      </c>
      <c r="AA37" s="96">
        <f t="shared" si="46"/>
        <v>2.2200000000000002</v>
      </c>
      <c r="AB37" s="96">
        <f t="shared" si="46"/>
        <v>5.2600000000000007</v>
      </c>
      <c r="AC37" s="104">
        <f t="shared" si="54"/>
        <v>17.150000000000002</v>
      </c>
      <c r="AD37" s="95"/>
      <c r="AE37" s="128" t="str">
        <f t="shared" si="55"/>
        <v>242 A1 C1 D, MeOH</v>
      </c>
      <c r="AF37" s="96">
        <f>W37/$AZ$25</f>
        <v>34.558303886925799</v>
      </c>
      <c r="AG37" s="96">
        <f t="shared" ref="AG37:AK39" si="78">X37/$AZ$25</f>
        <v>13.886925795053003</v>
      </c>
      <c r="AH37" s="96">
        <f t="shared" si="78"/>
        <v>27.031802120141343</v>
      </c>
      <c r="AI37" s="96">
        <f t="shared" si="78"/>
        <v>27.031802120141343</v>
      </c>
      <c r="AJ37" s="96">
        <f t="shared" si="78"/>
        <v>23.53356890459364</v>
      </c>
      <c r="AK37" s="96">
        <f t="shared" si="78"/>
        <v>55.759717314487638</v>
      </c>
      <c r="AL37" s="96">
        <f t="shared" si="58"/>
        <v>154.7703180212014</v>
      </c>
      <c r="AM37" s="96">
        <f>AVERAGE(AL37:AL42)</f>
        <v>290.50463337448736</v>
      </c>
      <c r="AN37" t="str">
        <f t="shared" si="48"/>
        <v>242 A1 C1 D, MeOH</v>
      </c>
      <c r="AO37" s="96">
        <f t="shared" si="49"/>
        <v>3.3482916077312901E-2</v>
      </c>
      <c r="AP37" s="96">
        <f t="shared" si="49"/>
        <v>1.2621124966855152E-2</v>
      </c>
      <c r="AQ37" s="96">
        <f t="shared" si="49"/>
        <v>4.9721154444644138E-2</v>
      </c>
      <c r="AR37" s="96">
        <f t="shared" si="49"/>
        <v>4.2922477219187724E-2</v>
      </c>
      <c r="AS37" s="96">
        <f t="shared" si="49"/>
        <v>2.8832858800187645E-2</v>
      </c>
      <c r="AT37" s="96">
        <f t="shared" si="49"/>
        <v>6.7407915773499805E-2</v>
      </c>
      <c r="AU37" s="104">
        <f t="shared" si="49"/>
        <v>3.6733157783161371E-2</v>
      </c>
      <c r="AV37" s="96"/>
      <c r="AW37" s="96"/>
      <c r="BB37" s="8" t="str">
        <f t="shared" si="71"/>
        <v>H C1 D</v>
      </c>
      <c r="BC37" s="96">
        <f t="shared" ref="BC37:BH37" si="79">STDEVA(AO31:AO33)</f>
        <v>0.25146201524303974</v>
      </c>
      <c r="BD37" s="96">
        <f t="shared" si="79"/>
        <v>0.18544951054074391</v>
      </c>
      <c r="BE37" s="96">
        <f t="shared" si="79"/>
        <v>0.30405966563892256</v>
      </c>
      <c r="BF37" s="96">
        <f t="shared" si="79"/>
        <v>0.26249398571661547</v>
      </c>
      <c r="BG37" s="96">
        <f t="shared" si="79"/>
        <v>0.37330991509561073</v>
      </c>
      <c r="BH37" s="96">
        <f t="shared" si="79"/>
        <v>0.2101262228683809</v>
      </c>
    </row>
    <row r="38" spans="1:60" ht="17" x14ac:dyDescent="0.35">
      <c r="A38" s="8"/>
      <c r="B38" s="8"/>
      <c r="C38" s="74">
        <v>0</v>
      </c>
      <c r="D38" s="439" t="s">
        <v>1457</v>
      </c>
      <c r="E38" s="76" t="e">
        <v>#DIV/0!</v>
      </c>
      <c r="F38" s="76" t="e">
        <v>#DIV/0!</v>
      </c>
      <c r="G38" s="76" t="e">
        <v>#DIV/0!</v>
      </c>
      <c r="H38" s="76" t="e">
        <v>#DIV/0!</v>
      </c>
      <c r="I38" s="76" t="e">
        <v>#DIV/0!</v>
      </c>
      <c r="J38" s="76" t="e">
        <v>#DIV/0!</v>
      </c>
      <c r="K38" s="196" t="s">
        <v>108</v>
      </c>
      <c r="L38"/>
      <c r="M38" s="8" t="str">
        <f t="shared" si="75"/>
        <v>252 A2 C1 D, MeOH</v>
      </c>
      <c r="N38" s="8">
        <f t="shared" si="75"/>
        <v>51</v>
      </c>
      <c r="O38" s="8">
        <f t="shared" si="75"/>
        <v>34</v>
      </c>
      <c r="P38" s="8">
        <f t="shared" si="76"/>
        <v>127.4</v>
      </c>
      <c r="Q38" s="8">
        <f t="shared" si="76"/>
        <v>127.4</v>
      </c>
      <c r="R38" s="8">
        <f t="shared" si="77"/>
        <v>109.4</v>
      </c>
      <c r="S38" s="8">
        <f t="shared" si="77"/>
        <v>203.2</v>
      </c>
      <c r="T38" s="8">
        <f t="shared" si="45"/>
        <v>652.40000000000009</v>
      </c>
      <c r="U38" s="96"/>
      <c r="V38" s="128" t="str">
        <f t="shared" si="52"/>
        <v>252 A2 C1 D, MeOH</v>
      </c>
      <c r="W38" s="96">
        <f t="shared" si="53"/>
        <v>2.5500000000000003</v>
      </c>
      <c r="X38" s="96">
        <f t="shared" si="46"/>
        <v>1.7000000000000002</v>
      </c>
      <c r="Y38" s="96">
        <f t="shared" si="46"/>
        <v>6.370000000000001</v>
      </c>
      <c r="Z38" s="96">
        <f t="shared" si="46"/>
        <v>6.370000000000001</v>
      </c>
      <c r="AA38" s="96">
        <f t="shared" si="46"/>
        <v>5.4700000000000006</v>
      </c>
      <c r="AB38" s="96">
        <f t="shared" si="46"/>
        <v>10.16</v>
      </c>
      <c r="AC38" s="104">
        <f t="shared" si="54"/>
        <v>32.620000000000005</v>
      </c>
      <c r="AD38" s="95"/>
      <c r="AE38" s="128" t="str">
        <f t="shared" si="55"/>
        <v>252 A2 C1 D, MeOH</v>
      </c>
      <c r="AF38" s="96">
        <f t="shared" ref="AF38:AF39" si="80">W38/$AZ$25</f>
        <v>27.031802120141343</v>
      </c>
      <c r="AG38" s="96">
        <f t="shared" si="78"/>
        <v>18.021201413427562</v>
      </c>
      <c r="AH38" s="96">
        <f t="shared" si="78"/>
        <v>67.526501766784463</v>
      </c>
      <c r="AI38" s="96">
        <f t="shared" si="78"/>
        <v>67.526501766784463</v>
      </c>
      <c r="AJ38" s="96">
        <f t="shared" si="78"/>
        <v>57.985865724381632</v>
      </c>
      <c r="AK38" s="96">
        <f t="shared" si="78"/>
        <v>107.70318021201413</v>
      </c>
      <c r="AL38" s="96">
        <f t="shared" si="58"/>
        <v>278.26855123674909</v>
      </c>
      <c r="AM38" s="96"/>
      <c r="AN38" t="str">
        <f t="shared" si="48"/>
        <v>252 A2 C1 D, MeOH</v>
      </c>
      <c r="AO38" s="96">
        <f t="shared" si="49"/>
        <v>4.883856186101964E-2</v>
      </c>
      <c r="AP38" s="96">
        <f t="shared" si="49"/>
        <v>3.0720767206706232E-2</v>
      </c>
      <c r="AQ38" s="96">
        <f t="shared" si="49"/>
        <v>0.23375277543195949</v>
      </c>
      <c r="AR38" s="96">
        <f t="shared" si="49"/>
        <v>0.20179452459966069</v>
      </c>
      <c r="AS38" s="96">
        <f t="shared" si="49"/>
        <v>0.13350032398844625</v>
      </c>
      <c r="AT38" s="96">
        <f t="shared" si="49"/>
        <v>0.24507181327766281</v>
      </c>
      <c r="AU38" s="104">
        <f t="shared" si="49"/>
        <v>0.13111001227838701</v>
      </c>
      <c r="AV38" s="96"/>
      <c r="AW38" s="96"/>
      <c r="BB38" s="8" t="str">
        <f t="shared" si="71"/>
        <v>H C2 D</v>
      </c>
      <c r="BC38" s="96">
        <f t="shared" ref="BC38:BH38" si="81">STDEVA(AO34:AO36)</f>
        <v>0.17364879305821715</v>
      </c>
      <c r="BD38" s="96">
        <f t="shared" si="81"/>
        <v>0.17314878272852471</v>
      </c>
      <c r="BE38" s="96">
        <f t="shared" si="81"/>
        <v>0.14719873334136077</v>
      </c>
      <c r="BF38" s="96">
        <f t="shared" si="81"/>
        <v>0.12707190930757287</v>
      </c>
      <c r="BG38" s="96">
        <f t="shared" si="81"/>
        <v>0.1746108986015214</v>
      </c>
      <c r="BH38" s="96">
        <f t="shared" si="81"/>
        <v>8.2578202593304215E-2</v>
      </c>
    </row>
    <row r="39" spans="1:60" ht="17" x14ac:dyDescent="0.35">
      <c r="A39" s="8"/>
      <c r="B39" s="8"/>
      <c r="C39" s="74">
        <v>0</v>
      </c>
      <c r="D39" s="439" t="s">
        <v>196</v>
      </c>
      <c r="E39" s="76" t="e">
        <v>#DIV/0!</v>
      </c>
      <c r="F39" s="76" t="e">
        <v>#DIV/0!</v>
      </c>
      <c r="G39" s="76" t="e">
        <v>#DIV/0!</v>
      </c>
      <c r="H39" s="76" t="e">
        <v>#DIV/0!</v>
      </c>
      <c r="I39" s="76" t="e">
        <v>#DIV/0!</v>
      </c>
      <c r="J39" s="76" t="e">
        <v>#DIV/0!</v>
      </c>
      <c r="K39" s="196" t="s">
        <v>108</v>
      </c>
      <c r="L39"/>
      <c r="M39" s="106" t="str">
        <f t="shared" si="75"/>
        <v>262 A3 C1 D, MeOH</v>
      </c>
      <c r="N39" s="106">
        <f t="shared" si="75"/>
        <v>181.2</v>
      </c>
      <c r="O39" s="106">
        <f t="shared" si="75"/>
        <v>53.8</v>
      </c>
      <c r="P39" s="106">
        <f t="shared" si="76"/>
        <v>19.399999999999999</v>
      </c>
      <c r="Q39" s="106">
        <f t="shared" si="76"/>
        <v>19.399999999999999</v>
      </c>
      <c r="R39" s="106">
        <f t="shared" si="77"/>
        <v>32.4</v>
      </c>
      <c r="S39" s="106">
        <f t="shared" si="77"/>
        <v>32.4</v>
      </c>
      <c r="T39" s="106">
        <f t="shared" si="45"/>
        <v>338.59999999999997</v>
      </c>
      <c r="U39" s="96"/>
      <c r="V39" s="131" t="str">
        <f t="shared" si="52"/>
        <v>262 A3 C1 D, MeOH</v>
      </c>
      <c r="W39" s="107">
        <f t="shared" si="53"/>
        <v>9.06</v>
      </c>
      <c r="X39" s="107">
        <f t="shared" si="46"/>
        <v>2.69</v>
      </c>
      <c r="Y39" s="107">
        <f t="shared" si="46"/>
        <v>0</v>
      </c>
      <c r="Z39" s="107">
        <f t="shared" si="46"/>
        <v>0</v>
      </c>
      <c r="AA39" s="107">
        <f t="shared" si="46"/>
        <v>1.62</v>
      </c>
      <c r="AB39" s="107">
        <f t="shared" si="46"/>
        <v>1.62</v>
      </c>
      <c r="AC39" s="152">
        <f t="shared" si="54"/>
        <v>14.990000000000002</v>
      </c>
      <c r="AD39" s="95"/>
      <c r="AE39" s="131" t="str">
        <f t="shared" si="55"/>
        <v>262 A3 C1 D, MeOH</v>
      </c>
      <c r="AF39" s="107">
        <f t="shared" si="80"/>
        <v>96.042402826855124</v>
      </c>
      <c r="AG39" s="107">
        <f t="shared" si="78"/>
        <v>28.515901060070668</v>
      </c>
      <c r="AH39" s="107">
        <f t="shared" si="78"/>
        <v>0</v>
      </c>
      <c r="AI39" s="107">
        <f t="shared" si="78"/>
        <v>0</v>
      </c>
      <c r="AJ39" s="107">
        <f t="shared" si="78"/>
        <v>17.17314487632509</v>
      </c>
      <c r="AK39" s="107">
        <f t="shared" si="78"/>
        <v>17.17314487632509</v>
      </c>
      <c r="AL39" s="96">
        <f t="shared" si="58"/>
        <v>158.90459363957598</v>
      </c>
      <c r="AM39" s="96"/>
      <c r="AN39" t="str">
        <f t="shared" si="48"/>
        <v>262 A3 C1 D, MeOH</v>
      </c>
      <c r="AO39" s="96">
        <f t="shared" si="49"/>
        <v>0.17354217169268971</v>
      </c>
      <c r="AP39" s="96">
        <f t="shared" si="49"/>
        <v>4.8605462014400788E-2</v>
      </c>
      <c r="AQ39" s="96">
        <f t="shared" si="49"/>
        <v>0</v>
      </c>
      <c r="AR39" s="96">
        <f t="shared" si="49"/>
        <v>0</v>
      </c>
      <c r="AS39" s="96">
        <f t="shared" si="49"/>
        <v>3.9579033813077105E-2</v>
      </c>
      <c r="AT39" s="96">
        <f t="shared" si="49"/>
        <v>3.9077300351620124E-2</v>
      </c>
      <c r="AU39" s="104">
        <f t="shared" si="49"/>
        <v>6.0259245161794997E-2</v>
      </c>
      <c r="AV39" s="96">
        <f>AVERAGE(AU29:AU31)</f>
        <v>0.10034257669156564</v>
      </c>
      <c r="AW39" s="96">
        <f>STDEVA(AU29:AU31)</f>
        <v>5.1724775135939496E-2</v>
      </c>
      <c r="BB39" s="8" t="str">
        <f t="shared" si="71"/>
        <v>A C1 D</v>
      </c>
      <c r="BC39" s="96">
        <f t="shared" ref="BC39:BH39" si="82">STDEVA(AO37:AO39)</f>
        <v>7.6815125730567674E-2</v>
      </c>
      <c r="BD39" s="96">
        <f t="shared" si="82"/>
        <v>1.7992275520003688E-2</v>
      </c>
      <c r="BE39" s="96">
        <f t="shared" si="82"/>
        <v>0.12313961638770789</v>
      </c>
      <c r="BF39" s="96">
        <f t="shared" si="82"/>
        <v>0.10630435601603068</v>
      </c>
      <c r="BG39" s="96">
        <f t="shared" si="82"/>
        <v>5.7578883997736641E-2</v>
      </c>
      <c r="BH39" s="96">
        <f t="shared" si="82"/>
        <v>0.11165484285824012</v>
      </c>
    </row>
    <row r="40" spans="1:60" ht="17" x14ac:dyDescent="0.35">
      <c r="A40" s="8"/>
      <c r="B40" s="8"/>
      <c r="C40" s="74">
        <v>0</v>
      </c>
      <c r="D40" s="439" t="s">
        <v>198</v>
      </c>
      <c r="E40" s="76" t="e">
        <v>#DIV/0!</v>
      </c>
      <c r="F40" s="76" t="e">
        <v>#DIV/0!</v>
      </c>
      <c r="G40" s="76" t="e">
        <v>#DIV/0!</v>
      </c>
      <c r="H40" s="76" t="e">
        <v>#DIV/0!</v>
      </c>
      <c r="I40" s="76" t="e">
        <v>#DIV/0!</v>
      </c>
      <c r="J40" s="76" t="e">
        <v>#DIV/0!</v>
      </c>
      <c r="K40" s="196" t="s">
        <v>1455</v>
      </c>
      <c r="L40"/>
      <c r="M40" s="8" t="str">
        <f t="shared" ref="M40:O41" si="83">D85</f>
        <v>244 A1 C2 D, MeOH</v>
      </c>
      <c r="N40" s="8">
        <f t="shared" si="83"/>
        <v>115</v>
      </c>
      <c r="O40" s="8">
        <f t="shared" si="83"/>
        <v>36.799999999999997</v>
      </c>
      <c r="P40" s="8">
        <f>I85</f>
        <v>41</v>
      </c>
      <c r="Q40" s="8">
        <f>J85</f>
        <v>41</v>
      </c>
      <c r="R40" s="8">
        <f>G85</f>
        <v>30.6</v>
      </c>
      <c r="S40" s="8">
        <f>H85</f>
        <v>33.200000000000003</v>
      </c>
      <c r="T40" s="8">
        <f t="shared" si="45"/>
        <v>297.60000000000002</v>
      </c>
      <c r="U40" s="96"/>
      <c r="V40" s="128" t="str">
        <f t="shared" si="52"/>
        <v>244 A1 C2 D, MeOH</v>
      </c>
      <c r="W40" s="96">
        <f t="shared" si="53"/>
        <v>5.75</v>
      </c>
      <c r="X40" s="96">
        <f t="shared" si="46"/>
        <v>1.8399999999999999</v>
      </c>
      <c r="Y40" s="96">
        <f t="shared" si="46"/>
        <v>2.0500000000000003</v>
      </c>
      <c r="Z40" s="96">
        <f t="shared" si="46"/>
        <v>2.0500000000000003</v>
      </c>
      <c r="AA40" s="96">
        <f t="shared" si="46"/>
        <v>1.5300000000000002</v>
      </c>
      <c r="AB40" s="96">
        <f t="shared" si="46"/>
        <v>1.6600000000000001</v>
      </c>
      <c r="AC40" s="104">
        <f t="shared" si="54"/>
        <v>14.880000000000003</v>
      </c>
      <c r="AD40" s="95"/>
      <c r="AE40" s="128" t="str">
        <f t="shared" si="55"/>
        <v>244 A1 C2 D, MeOH</v>
      </c>
      <c r="AF40" s="96">
        <f>W40/$AZ$27</f>
        <v>69.277108433734938</v>
      </c>
      <c r="AG40" s="96">
        <f t="shared" ref="AG40:AK42" si="84">X40/$AZ$27</f>
        <v>22.168674698795179</v>
      </c>
      <c r="AH40" s="96">
        <f t="shared" si="84"/>
        <v>24.698795180722893</v>
      </c>
      <c r="AI40" s="96">
        <f t="shared" si="84"/>
        <v>24.698795180722893</v>
      </c>
      <c r="AJ40" s="96">
        <f t="shared" si="84"/>
        <v>18.433734939759038</v>
      </c>
      <c r="AK40" s="96">
        <f t="shared" si="84"/>
        <v>20</v>
      </c>
      <c r="AL40" s="96">
        <f t="shared" si="58"/>
        <v>154.57831325301206</v>
      </c>
      <c r="AM40" s="96"/>
      <c r="AN40" t="str">
        <f t="shared" si="48"/>
        <v>244 A1 C2 D, MeOH</v>
      </c>
      <c r="AO40" s="96">
        <f t="shared" si="49"/>
        <v>0.11012736270994672</v>
      </c>
      <c r="AP40" s="96">
        <f t="shared" si="49"/>
        <v>3.3249975884732164E-2</v>
      </c>
      <c r="AQ40" s="96">
        <f t="shared" si="49"/>
        <v>7.5221352589999596E-2</v>
      </c>
      <c r="AR40" s="96">
        <f t="shared" si="49"/>
        <v>6.4937841814585048E-2</v>
      </c>
      <c r="AS40" s="96">
        <f t="shared" si="49"/>
        <v>3.7341041261850595E-2</v>
      </c>
      <c r="AT40" s="96">
        <f t="shared" si="49"/>
        <v>4.0035703808499232E-2</v>
      </c>
      <c r="AU40" s="104">
        <f t="shared" si="49"/>
        <v>5.9804938636636308E-2</v>
      </c>
      <c r="AV40" s="96"/>
      <c r="AW40" s="96"/>
      <c r="BB40" s="8" t="str">
        <f t="shared" si="71"/>
        <v>A C2 D</v>
      </c>
      <c r="BC40" s="96">
        <f t="shared" ref="BC40:BH40" si="85">STDEVA(AO40:AO42)</f>
        <v>2.525328721179949E-2</v>
      </c>
      <c r="BD40" s="96">
        <f t="shared" si="85"/>
        <v>1.0512007431813946E-2</v>
      </c>
      <c r="BE40" s="96">
        <f t="shared" si="85"/>
        <v>0.10602883245273491</v>
      </c>
      <c r="BF40" s="96">
        <f t="shared" si="85"/>
        <v>9.153363124337402E-2</v>
      </c>
      <c r="BG40" s="96">
        <f t="shared" si="85"/>
        <v>0.12751303352542684</v>
      </c>
      <c r="BH40" s="96">
        <f t="shared" si="85"/>
        <v>4.0885018423948503E-2</v>
      </c>
    </row>
    <row r="41" spans="1:60" ht="17" x14ac:dyDescent="0.35">
      <c r="A41" s="8"/>
      <c r="B41" s="8"/>
      <c r="C41" s="74">
        <v>0</v>
      </c>
      <c r="D41" s="439" t="s">
        <v>200</v>
      </c>
      <c r="E41" s="76" t="e">
        <v>#DIV/0!</v>
      </c>
      <c r="F41" s="76" t="e">
        <v>#DIV/0!</v>
      </c>
      <c r="G41" s="76" t="e">
        <v>#DIV/0!</v>
      </c>
      <c r="H41" s="76" t="e">
        <v>#DIV/0!</v>
      </c>
      <c r="I41" s="76" t="e">
        <v>#DIV/0!</v>
      </c>
      <c r="J41" s="76" t="e">
        <v>#DIV/0!</v>
      </c>
      <c r="K41" s="196" t="s">
        <v>108</v>
      </c>
      <c r="L41"/>
      <c r="M41" s="8" t="str">
        <f t="shared" si="83"/>
        <v>254 A2 C2 D, MeOH</v>
      </c>
      <c r="N41" s="8">
        <f t="shared" si="83"/>
        <v>160.6</v>
      </c>
      <c r="O41" s="8">
        <f t="shared" si="83"/>
        <v>42</v>
      </c>
      <c r="P41" s="8">
        <f>I86</f>
        <v>3.6</v>
      </c>
      <c r="Q41" s="8">
        <f>J86</f>
        <v>3.6</v>
      </c>
      <c r="R41" s="8">
        <f>G86</f>
        <v>461.6</v>
      </c>
      <c r="S41" s="8">
        <f>H86</f>
        <v>176.8</v>
      </c>
      <c r="T41" s="8">
        <f t="shared" si="45"/>
        <v>848.2</v>
      </c>
      <c r="U41" s="96"/>
      <c r="V41" s="128" t="str">
        <f t="shared" si="52"/>
        <v>254 A2 C2 D, MeOH</v>
      </c>
      <c r="W41" s="96">
        <f t="shared" si="53"/>
        <v>8.0299999999999994</v>
      </c>
      <c r="X41" s="96">
        <f t="shared" si="46"/>
        <v>2.1</v>
      </c>
      <c r="Y41" s="96">
        <f t="shared" si="46"/>
        <v>0</v>
      </c>
      <c r="Z41" s="96">
        <f t="shared" si="46"/>
        <v>0</v>
      </c>
      <c r="AA41" s="96">
        <f t="shared" si="46"/>
        <v>23.080000000000002</v>
      </c>
      <c r="AB41" s="96">
        <f t="shared" si="46"/>
        <v>8.8400000000000016</v>
      </c>
      <c r="AC41" s="104">
        <f t="shared" si="54"/>
        <v>42.050000000000004</v>
      </c>
      <c r="AD41" s="95"/>
      <c r="AE41" s="128" t="str">
        <f t="shared" si="55"/>
        <v>254 A2 C2 D, MeOH</v>
      </c>
      <c r="AF41" s="96">
        <f t="shared" ref="AF41:AF42" si="86">W41/$AZ$27</f>
        <v>96.746987951807213</v>
      </c>
      <c r="AG41" s="96">
        <f t="shared" si="84"/>
        <v>25.301204819277107</v>
      </c>
      <c r="AH41" s="96">
        <f t="shared" si="84"/>
        <v>0</v>
      </c>
      <c r="AI41" s="96">
        <f t="shared" si="84"/>
        <v>0</v>
      </c>
      <c r="AJ41" s="96">
        <f t="shared" si="84"/>
        <v>278.07228915662654</v>
      </c>
      <c r="AK41" s="96">
        <f t="shared" si="84"/>
        <v>106.50602409638556</v>
      </c>
      <c r="AL41" s="96">
        <f t="shared" si="58"/>
        <v>506.62650602409639</v>
      </c>
      <c r="AM41" s="96"/>
      <c r="AN41" t="str">
        <f t="shared" si="48"/>
        <v>254 A2 C2 D, MeOH</v>
      </c>
      <c r="AO41" s="96">
        <f t="shared" si="49"/>
        <v>7.8791448756097116E-2</v>
      </c>
      <c r="AP41" s="96">
        <f t="shared" si="49"/>
        <v>1.9434213441468593E-2</v>
      </c>
      <c r="AQ41" s="96">
        <f t="shared" si="49"/>
        <v>0</v>
      </c>
      <c r="AR41" s="96">
        <f t="shared" si="49"/>
        <v>0</v>
      </c>
      <c r="AS41" s="96">
        <f t="shared" si="49"/>
        <v>0.28851658970390798</v>
      </c>
      <c r="AT41" s="96">
        <f t="shared" si="49"/>
        <v>0.10918159634072212</v>
      </c>
      <c r="AU41" s="104">
        <f t="shared" si="49"/>
        <v>8.6558316457310006E-2</v>
      </c>
      <c r="AV41" s="96"/>
      <c r="AW41" s="96"/>
    </row>
    <row r="42" spans="1:60" ht="17.5" thickBot="1" x14ac:dyDescent="0.4">
      <c r="A42" s="8"/>
      <c r="B42" s="8"/>
      <c r="C42" s="74">
        <v>0</v>
      </c>
      <c r="D42" s="439" t="s">
        <v>202</v>
      </c>
      <c r="E42" s="76" t="e">
        <v>#DIV/0!</v>
      </c>
      <c r="F42" s="76" t="e">
        <v>#DIV/0!</v>
      </c>
      <c r="G42" s="76" t="e">
        <v>#DIV/0!</v>
      </c>
      <c r="H42" s="76" t="e">
        <v>#DIV/0!</v>
      </c>
      <c r="I42" s="76" t="e">
        <v>#DIV/0!</v>
      </c>
      <c r="J42" s="76" t="e">
        <v>#DIV/0!</v>
      </c>
      <c r="K42" s="196" t="s">
        <v>108</v>
      </c>
      <c r="L42"/>
      <c r="M42" s="247" t="str">
        <f>D92</f>
        <v>264 A3 C2 D, MeOH</v>
      </c>
      <c r="N42" s="247">
        <f>E92</f>
        <v>122.6</v>
      </c>
      <c r="O42" s="247">
        <f>F92</f>
        <v>86.6</v>
      </c>
      <c r="P42" s="247">
        <f>I92</f>
        <v>222.8</v>
      </c>
      <c r="Q42" s="247">
        <f>J92</f>
        <v>222.8</v>
      </c>
      <c r="R42" s="247">
        <f>G92</f>
        <v>199.2</v>
      </c>
      <c r="S42" s="247">
        <f>H92</f>
        <v>182</v>
      </c>
      <c r="T42" s="247">
        <f t="shared" si="45"/>
        <v>1036</v>
      </c>
      <c r="U42" s="96"/>
      <c r="V42" s="255" t="str">
        <f t="shared" si="52"/>
        <v>264 A3 C2 D, MeOH</v>
      </c>
      <c r="W42" s="263">
        <f t="shared" si="53"/>
        <v>6.13</v>
      </c>
      <c r="X42" s="263">
        <f t="shared" si="53"/>
        <v>4.33</v>
      </c>
      <c r="Y42" s="263">
        <f t="shared" si="53"/>
        <v>11.14</v>
      </c>
      <c r="Z42" s="263">
        <f t="shared" si="53"/>
        <v>11.14</v>
      </c>
      <c r="AA42" s="263">
        <f t="shared" si="53"/>
        <v>9.9600000000000009</v>
      </c>
      <c r="AB42" s="264">
        <f t="shared" si="53"/>
        <v>9.1</v>
      </c>
      <c r="AC42" s="265">
        <f t="shared" si="54"/>
        <v>51.800000000000004</v>
      </c>
      <c r="AD42" s="95"/>
      <c r="AE42" s="255" t="str">
        <f t="shared" si="55"/>
        <v>264 A3 C2 D, MeOH</v>
      </c>
      <c r="AF42" s="263">
        <f t="shared" si="86"/>
        <v>73.855421686746979</v>
      </c>
      <c r="AG42" s="263">
        <f t="shared" si="84"/>
        <v>52.168674698795179</v>
      </c>
      <c r="AH42" s="263">
        <f t="shared" si="84"/>
        <v>134.21686746987953</v>
      </c>
      <c r="AI42" s="263">
        <f t="shared" si="84"/>
        <v>134.21686746987953</v>
      </c>
      <c r="AJ42" s="263">
        <f t="shared" si="84"/>
        <v>120</v>
      </c>
      <c r="AK42" s="263">
        <f t="shared" si="84"/>
        <v>109.63855421686746</v>
      </c>
      <c r="AL42" s="263">
        <f t="shared" si="58"/>
        <v>489.87951807228916</v>
      </c>
      <c r="AM42" s="96"/>
      <c r="AN42" s="254" t="str">
        <f t="shared" si="48"/>
        <v>264 A3 C2 D, MeOH</v>
      </c>
      <c r="AO42" s="263">
        <f t="shared" si="49"/>
        <v>6.0155893995699601E-2</v>
      </c>
      <c r="AP42" s="263">
        <f t="shared" si="49"/>
        <v>4.0066176848187127E-2</v>
      </c>
      <c r="AQ42" s="263">
        <f t="shared" si="49"/>
        <v>0.20931580440644737</v>
      </c>
      <c r="AR42" s="263">
        <f t="shared" si="49"/>
        <v>0.18070024172425711</v>
      </c>
      <c r="AS42" s="263">
        <f t="shared" si="49"/>
        <v>0.12469461541025227</v>
      </c>
      <c r="AT42" s="263">
        <f t="shared" si="49"/>
        <v>0.11240928967265897</v>
      </c>
      <c r="AU42" s="265">
        <f t="shared" si="49"/>
        <v>0.10665623708546101</v>
      </c>
      <c r="AV42" s="96">
        <f>AVERAGE(AU32:AU34)</f>
        <v>0.47703286939237061</v>
      </c>
      <c r="AW42" s="96">
        <f>STDEVA(AU32:AU34)</f>
        <v>0.1590269464347692</v>
      </c>
    </row>
    <row r="43" spans="1:60" ht="17" x14ac:dyDescent="0.35">
      <c r="A43" s="8">
        <v>5</v>
      </c>
      <c r="B43" s="8">
        <v>10</v>
      </c>
      <c r="C43" s="74">
        <v>0</v>
      </c>
      <c r="D43" s="439" t="s">
        <v>2066</v>
      </c>
      <c r="E43" s="76">
        <v>21.4</v>
      </c>
      <c r="F43" s="76">
        <v>17.399999999999999</v>
      </c>
      <c r="G43" s="76">
        <v>0</v>
      </c>
      <c r="H43" s="76">
        <v>34.799999999999997</v>
      </c>
      <c r="I43" s="76">
        <v>4</v>
      </c>
      <c r="J43" s="76">
        <v>4</v>
      </c>
      <c r="K43" s="196" t="s">
        <v>160</v>
      </c>
      <c r="L43"/>
      <c r="M43" s="61" t="s">
        <v>663</v>
      </c>
      <c r="S43" s="8"/>
      <c r="T43" s="8"/>
      <c r="U43" s="96"/>
      <c r="V43" s="128"/>
      <c r="W43" s="96"/>
      <c r="X43" s="96"/>
      <c r="Y43" s="96"/>
      <c r="Z43" s="96"/>
      <c r="AA43" s="96"/>
      <c r="AB43" s="96"/>
      <c r="AC43" s="96"/>
      <c r="AD43" s="95"/>
      <c r="AE43" s="267" t="s">
        <v>664</v>
      </c>
      <c r="AF43" s="268">
        <f>AVERAGE(AF26:AF42)</f>
        <v>181.17057778411564</v>
      </c>
      <c r="AG43" s="268">
        <f>AVERAGE(AG26:AG42)</f>
        <v>110.5856860423678</v>
      </c>
      <c r="AH43" s="268">
        <f t="shared" ref="AH43:AK43" si="87">AVERAGE(AH26:AH42)</f>
        <v>56.884408928538669</v>
      </c>
      <c r="AI43" s="268">
        <f t="shared" si="87"/>
        <v>56.884408928538669</v>
      </c>
      <c r="AJ43" s="268">
        <f t="shared" si="87"/>
        <v>111.51338271799595</v>
      </c>
      <c r="AK43" s="268">
        <f t="shared" si="87"/>
        <v>83.155894204575517</v>
      </c>
      <c r="AL43" s="96"/>
      <c r="AM43" s="96"/>
      <c r="AO43" s="96"/>
      <c r="AP43" s="96"/>
      <c r="AQ43" s="96"/>
      <c r="AR43" s="96"/>
      <c r="AS43" s="96"/>
      <c r="AT43" s="96"/>
      <c r="AU43" s="96"/>
      <c r="AW43" s="96"/>
    </row>
    <row r="44" spans="1:60" ht="17" x14ac:dyDescent="0.35">
      <c r="A44" s="8">
        <v>5</v>
      </c>
      <c r="B44" s="8">
        <v>10</v>
      </c>
      <c r="C44" s="74">
        <v>0</v>
      </c>
      <c r="D44" s="439" t="s">
        <v>2067</v>
      </c>
      <c r="E44" s="76">
        <v>35.200000000000003</v>
      </c>
      <c r="F44" s="76">
        <v>3.8</v>
      </c>
      <c r="G44" s="76">
        <v>91</v>
      </c>
      <c r="H44" s="76">
        <v>36.799999999999997</v>
      </c>
      <c r="I44" s="76">
        <v>0</v>
      </c>
      <c r="J44" s="76">
        <v>0</v>
      </c>
      <c r="K44" s="196" t="s">
        <v>160</v>
      </c>
      <c r="L44"/>
      <c r="S44" s="8"/>
      <c r="T44" s="8"/>
      <c r="U44" s="96"/>
      <c r="V44" s="128"/>
      <c r="W44" s="96"/>
      <c r="X44" s="96"/>
      <c r="Y44" s="96"/>
      <c r="Z44" s="96"/>
      <c r="AA44" s="96"/>
      <c r="AB44" s="96"/>
      <c r="AC44" s="96"/>
      <c r="AD44" s="95"/>
      <c r="AE44" s="128" t="s">
        <v>270</v>
      </c>
      <c r="AF44" s="96">
        <f>STDEVA(AF26:AF42)</f>
        <v>134.32779248045435</v>
      </c>
      <c r="AG44" s="96">
        <f t="shared" ref="AG44:AK44" si="88">STDEVA(AG26:AG42)</f>
        <v>123.79121848748704</v>
      </c>
      <c r="AH44" s="96">
        <f t="shared" si="88"/>
        <v>60.37028159909201</v>
      </c>
      <c r="AI44" s="96">
        <f t="shared" si="88"/>
        <v>60.37028159909201</v>
      </c>
      <c r="AJ44" s="96">
        <f t="shared" si="88"/>
        <v>111.05068603238254</v>
      </c>
      <c r="AK44" s="96">
        <f t="shared" si="88"/>
        <v>67.924567251600024</v>
      </c>
      <c r="AL44" s="96"/>
      <c r="AM44" s="96">
        <f>SUM(AM26,AM31,AM37)</f>
        <v>1579.1279022289207</v>
      </c>
      <c r="AO44" s="96"/>
      <c r="AP44" s="96"/>
      <c r="AQ44" s="96"/>
      <c r="AR44" s="96"/>
      <c r="AS44" s="96"/>
      <c r="AT44" s="96"/>
      <c r="AU44" s="96"/>
      <c r="AV44" s="96"/>
      <c r="AW44" s="96"/>
    </row>
    <row r="45" spans="1:60" ht="17" x14ac:dyDescent="0.35">
      <c r="A45" s="8">
        <v>5</v>
      </c>
      <c r="B45" s="8">
        <v>10</v>
      </c>
      <c r="C45" s="74">
        <v>0</v>
      </c>
      <c r="D45" s="439" t="s">
        <v>2068</v>
      </c>
      <c r="E45" s="76">
        <v>22.6</v>
      </c>
      <c r="F45" s="76">
        <v>14.8</v>
      </c>
      <c r="G45" s="76">
        <v>0</v>
      </c>
      <c r="H45" s="76">
        <v>22.6</v>
      </c>
      <c r="I45" s="76">
        <v>0</v>
      </c>
      <c r="J45" s="76">
        <v>0</v>
      </c>
      <c r="K45" s="196" t="s">
        <v>160</v>
      </c>
      <c r="L45"/>
      <c r="S45" s="8"/>
      <c r="T45" s="8"/>
      <c r="U45" s="96"/>
      <c r="AD45" s="95"/>
      <c r="AE45" s="106"/>
      <c r="AF45" s="269">
        <f t="shared" ref="AF45:AJ45" si="89">AF43/(MAX($AF$43:$AK$43))</f>
        <v>1</v>
      </c>
      <c r="AG45" s="270">
        <f>AG43/(MAX($AF$43:$AK$43))</f>
        <v>0.6103953930871856</v>
      </c>
      <c r="AH45" s="271">
        <f t="shared" si="89"/>
        <v>0.31398259929557987</v>
      </c>
      <c r="AI45" s="271">
        <f t="shared" si="89"/>
        <v>0.31398259929557987</v>
      </c>
      <c r="AJ45" s="270">
        <f t="shared" si="89"/>
        <v>0.61551596336396419</v>
      </c>
      <c r="AK45" s="272">
        <f>AK43/(MAX($AF$43:$AK$43))</f>
        <v>0.45899226696547146</v>
      </c>
      <c r="AL45" s="96"/>
      <c r="AV45" s="96"/>
      <c r="AW45" s="96"/>
    </row>
    <row r="46" spans="1:60" ht="17" x14ac:dyDescent="0.35">
      <c r="A46" s="8">
        <v>5</v>
      </c>
      <c r="B46" s="8">
        <v>10</v>
      </c>
      <c r="C46" s="74">
        <v>0</v>
      </c>
      <c r="D46" s="439" t="s">
        <v>609</v>
      </c>
      <c r="E46" s="76">
        <v>61.8</v>
      </c>
      <c r="F46" s="76">
        <v>11.8</v>
      </c>
      <c r="G46" s="76">
        <v>0</v>
      </c>
      <c r="H46" s="76">
        <v>0</v>
      </c>
      <c r="I46" s="76">
        <v>0</v>
      </c>
      <c r="J46" s="76">
        <v>0</v>
      </c>
      <c r="K46" s="196" t="s">
        <v>160</v>
      </c>
      <c r="L46"/>
      <c r="S46" s="8"/>
      <c r="T46" s="8"/>
      <c r="U46" s="96"/>
      <c r="AD46" s="95"/>
      <c r="AE46" s="106" t="s">
        <v>665</v>
      </c>
      <c r="AF46" s="38" t="s">
        <v>95</v>
      </c>
      <c r="AG46" s="38" t="s">
        <v>96</v>
      </c>
      <c r="AH46" s="38" t="s">
        <v>98</v>
      </c>
      <c r="AI46" s="38" t="s">
        <v>99</v>
      </c>
      <c r="AJ46" s="38" t="s">
        <v>61</v>
      </c>
      <c r="AK46" s="38" t="s">
        <v>97</v>
      </c>
      <c r="AL46" s="96"/>
      <c r="AV46" s="96"/>
      <c r="AW46" s="96"/>
    </row>
    <row r="47" spans="1:60" ht="17.5" thickBot="1" x14ac:dyDescent="0.4">
      <c r="A47" s="8"/>
      <c r="B47" s="8"/>
      <c r="C47" s="74">
        <v>0</v>
      </c>
      <c r="D47" s="439" t="s">
        <v>208</v>
      </c>
      <c r="E47" s="76" t="e">
        <v>#DIV/0!</v>
      </c>
      <c r="F47" s="76" t="e">
        <v>#DIV/0!</v>
      </c>
      <c r="G47" s="76" t="e">
        <v>#DIV/0!</v>
      </c>
      <c r="H47" s="76" t="e">
        <v>#DIV/0!</v>
      </c>
      <c r="I47" s="76" t="e">
        <v>#DIV/0!</v>
      </c>
      <c r="J47" s="76" t="e">
        <v>#DIV/0!</v>
      </c>
      <c r="K47" s="196" t="s">
        <v>108</v>
      </c>
      <c r="L47"/>
      <c r="M47" s="229" t="s">
        <v>94</v>
      </c>
      <c r="N47" s="229" t="str">
        <f t="shared" ref="N47:S47" si="90">N25</f>
        <v>HFPO-DA</v>
      </c>
      <c r="O47" s="229" t="str">
        <f t="shared" si="90"/>
        <v>PFBS</v>
      </c>
      <c r="P47" s="229" t="str">
        <f t="shared" si="90"/>
        <v>PFHxS</v>
      </c>
      <c r="Q47" s="229" t="str">
        <f t="shared" si="90"/>
        <v>TPFHxS</v>
      </c>
      <c r="R47" s="229" t="str">
        <f t="shared" si="90"/>
        <v>PFOA</v>
      </c>
      <c r="S47" s="229" t="str">
        <f t="shared" si="90"/>
        <v>PFNA</v>
      </c>
      <c r="T47" s="229" t="s">
        <v>633</v>
      </c>
      <c r="U47" s="96"/>
      <c r="V47" s="273" t="str">
        <f>M47</f>
        <v>Sample ID</v>
      </c>
      <c r="W47" s="273" t="str">
        <f t="shared" ref="W47:AC47" si="91">N47</f>
        <v>HFPO-DA</v>
      </c>
      <c r="X47" s="273" t="str">
        <f t="shared" si="91"/>
        <v>PFBS</v>
      </c>
      <c r="Y47" s="273" t="str">
        <f t="shared" si="91"/>
        <v>PFHxS</v>
      </c>
      <c r="Z47" s="273" t="str">
        <f t="shared" si="91"/>
        <v>TPFHxS</v>
      </c>
      <c r="AA47" s="273" t="str">
        <f t="shared" si="91"/>
        <v>PFOA</v>
      </c>
      <c r="AB47" s="273" t="str">
        <f t="shared" si="91"/>
        <v>PFNA</v>
      </c>
      <c r="AC47" s="273" t="str">
        <f t="shared" si="91"/>
        <v>Sum</v>
      </c>
      <c r="AE47" s="8" t="s">
        <v>49</v>
      </c>
      <c r="AF47" s="98">
        <f>AVERAGE(AF26:AF30)</f>
        <v>131.85970194189372</v>
      </c>
      <c r="AG47" s="98">
        <f t="shared" ref="AG47:AK47" si="92">AVERAGE(AG26:AG30)</f>
        <v>48.696673189823869</v>
      </c>
      <c r="AH47" s="98">
        <f t="shared" si="92"/>
        <v>8.9086256209543873</v>
      </c>
      <c r="AI47" s="98">
        <f t="shared" si="92"/>
        <v>8.9086256209543873</v>
      </c>
      <c r="AJ47" s="98">
        <f t="shared" si="92"/>
        <v>32.062923377991879</v>
      </c>
      <c r="AK47" s="98">
        <f t="shared" si="92"/>
        <v>16.970344723769379</v>
      </c>
      <c r="AL47" s="96"/>
      <c r="AV47" s="96"/>
      <c r="AW47" s="96"/>
    </row>
    <row r="48" spans="1:60" ht="17" x14ac:dyDescent="0.35">
      <c r="A48" s="8">
        <v>5</v>
      </c>
      <c r="B48" s="8">
        <v>10</v>
      </c>
      <c r="C48" s="74">
        <v>0</v>
      </c>
      <c r="D48" s="439" t="s">
        <v>610</v>
      </c>
      <c r="E48" s="76">
        <v>79.400000000000006</v>
      </c>
      <c r="F48" s="76">
        <v>9.6</v>
      </c>
      <c r="G48" s="76">
        <v>0</v>
      </c>
      <c r="H48" s="76">
        <v>0</v>
      </c>
      <c r="I48" s="76">
        <v>0</v>
      </c>
      <c r="J48" s="76">
        <v>0</v>
      </c>
      <c r="K48" s="196" t="s">
        <v>160</v>
      </c>
      <c r="L48"/>
      <c r="M48" s="8" t="str">
        <f t="shared" ref="M48:O49" si="93">D93</f>
        <v>PFAS Stock 1</v>
      </c>
      <c r="N48" s="8">
        <f t="shared" si="93"/>
        <v>110720</v>
      </c>
      <c r="O48" s="8">
        <f t="shared" si="93"/>
        <v>117340</v>
      </c>
      <c r="P48" s="8">
        <f>I93</f>
        <v>57780</v>
      </c>
      <c r="Q48" s="8">
        <f>J93</f>
        <v>66930</v>
      </c>
      <c r="R48" s="8">
        <f>G93</f>
        <v>86870</v>
      </c>
      <c r="S48" s="8">
        <f>H93</f>
        <v>87930</v>
      </c>
      <c r="T48" s="8">
        <f>SUM(N48:S48)</f>
        <v>527570</v>
      </c>
      <c r="U48" s="96"/>
      <c r="V48" s="96" t="str">
        <f t="shared" ref="V48:V49" si="94">M48</f>
        <v>PFAS Stock 1</v>
      </c>
      <c r="W48" s="96">
        <f>N48*$AX$5</f>
        <v>5536</v>
      </c>
      <c r="X48" s="96">
        <f t="shared" ref="X48:AB49" si="95">O48*$AX$5</f>
        <v>5867</v>
      </c>
      <c r="Y48" s="96">
        <f t="shared" si="95"/>
        <v>2889</v>
      </c>
      <c r="Z48" s="96">
        <f t="shared" si="95"/>
        <v>3346.5</v>
      </c>
      <c r="AA48" s="96">
        <f t="shared" si="95"/>
        <v>4343.5</v>
      </c>
      <c r="AB48" s="96">
        <f t="shared" si="95"/>
        <v>4396.5</v>
      </c>
      <c r="AC48" s="96">
        <f>SUM(W48:AB48)</f>
        <v>26378.5</v>
      </c>
      <c r="AD48" s="95"/>
      <c r="AE48" s="106"/>
      <c r="AF48" s="274">
        <f>AF47/(MAX($AF$47:$AK$47))</f>
        <v>1</v>
      </c>
      <c r="AG48" s="274">
        <f t="shared" ref="AG48:AK48" si="96">AG47/(MAX($AF$47:$AK$47))</f>
        <v>0.36930671367119355</v>
      </c>
      <c r="AH48" s="274">
        <f t="shared" si="96"/>
        <v>6.7561396618961933E-2</v>
      </c>
      <c r="AI48" s="274">
        <f t="shared" si="96"/>
        <v>6.7561396618961933E-2</v>
      </c>
      <c r="AJ48" s="274">
        <f t="shared" si="96"/>
        <v>0.24315938005169288</v>
      </c>
      <c r="AK48" s="274">
        <f t="shared" si="96"/>
        <v>0.12870000821970354</v>
      </c>
      <c r="AL48" s="96"/>
      <c r="AV48" s="96"/>
      <c r="AW48" s="96"/>
    </row>
    <row r="49" spans="1:49" ht="17.5" thickBot="1" x14ac:dyDescent="0.4">
      <c r="A49" s="8">
        <v>5</v>
      </c>
      <c r="B49" s="8">
        <v>10</v>
      </c>
      <c r="C49" s="74">
        <v>0</v>
      </c>
      <c r="D49" s="439" t="s">
        <v>611</v>
      </c>
      <c r="E49" s="76">
        <v>52</v>
      </c>
      <c r="F49" s="76">
        <v>7.2</v>
      </c>
      <c r="G49" s="76">
        <v>0</v>
      </c>
      <c r="H49" s="76">
        <v>0.8</v>
      </c>
      <c r="I49" s="76">
        <v>0</v>
      </c>
      <c r="J49" s="76">
        <v>0</v>
      </c>
      <c r="K49" s="196" t="s">
        <v>160</v>
      </c>
      <c r="L49"/>
      <c r="M49" s="247" t="str">
        <f t="shared" si="93"/>
        <v>PFAS Stock 2</v>
      </c>
      <c r="N49" s="247">
        <f t="shared" si="93"/>
        <v>179500</v>
      </c>
      <c r="O49" s="247">
        <f t="shared" si="93"/>
        <v>103190</v>
      </c>
      <c r="P49" s="247">
        <f>I94</f>
        <v>65240</v>
      </c>
      <c r="Q49" s="247">
        <f>J94</f>
        <v>75830</v>
      </c>
      <c r="R49" s="247">
        <f>G94</f>
        <v>71630</v>
      </c>
      <c r="S49" s="247">
        <f>H94</f>
        <v>62300</v>
      </c>
      <c r="T49" s="247">
        <f>SUM(N49:S49)</f>
        <v>557690</v>
      </c>
      <c r="U49" s="96"/>
      <c r="V49" s="263" t="str">
        <f t="shared" si="94"/>
        <v>PFAS Stock 2</v>
      </c>
      <c r="W49" s="263">
        <f>N49*$AX$5</f>
        <v>8975</v>
      </c>
      <c r="X49" s="263">
        <f t="shared" si="95"/>
        <v>5159.5</v>
      </c>
      <c r="Y49" s="263">
        <f t="shared" si="95"/>
        <v>3262</v>
      </c>
      <c r="Z49" s="263">
        <f t="shared" si="95"/>
        <v>3791.5</v>
      </c>
      <c r="AA49" s="263">
        <f t="shared" si="95"/>
        <v>3581.5</v>
      </c>
      <c r="AB49" s="263">
        <f t="shared" si="95"/>
        <v>3115</v>
      </c>
      <c r="AC49" s="247">
        <f>SUM(W49:AB49)</f>
        <v>27884.5</v>
      </c>
      <c r="AD49" s="95"/>
      <c r="AE49" s="8" t="s">
        <v>56</v>
      </c>
      <c r="AF49" s="98">
        <f>AVERAGE(AF31:AF36)</f>
        <v>337.18154761904765</v>
      </c>
      <c r="AG49" s="98">
        <f t="shared" ref="AG49:AK49" si="97">AVERAGE(AG31:AG36)</f>
        <v>246.06845238095238</v>
      </c>
      <c r="AH49" s="98">
        <f t="shared" si="97"/>
        <v>111.50297619047619</v>
      </c>
      <c r="AI49" s="98">
        <f t="shared" si="97"/>
        <v>111.50297619047619</v>
      </c>
      <c r="AJ49" s="98">
        <f t="shared" si="97"/>
        <v>203.36904761904762</v>
      </c>
      <c r="AK49" s="98">
        <f t="shared" si="97"/>
        <v>152.00297619047618</v>
      </c>
      <c r="AL49" s="96"/>
      <c r="AV49" s="96"/>
      <c r="AW49" s="96"/>
    </row>
    <row r="50" spans="1:49" ht="17" x14ac:dyDescent="0.35">
      <c r="A50" s="8">
        <v>5</v>
      </c>
      <c r="B50" s="8">
        <v>10</v>
      </c>
      <c r="C50" s="74">
        <v>0</v>
      </c>
      <c r="D50" s="439" t="s">
        <v>612</v>
      </c>
      <c r="E50" s="76">
        <v>1240</v>
      </c>
      <c r="F50" s="76">
        <v>550</v>
      </c>
      <c r="G50" s="76">
        <v>369.8</v>
      </c>
      <c r="H50" s="76">
        <v>130.19999999999999</v>
      </c>
      <c r="I50" s="76">
        <v>127.4</v>
      </c>
      <c r="J50" s="76">
        <v>127.4</v>
      </c>
      <c r="K50" s="196" t="s">
        <v>108</v>
      </c>
      <c r="L50"/>
      <c r="M50" s="8" t="s">
        <v>666</v>
      </c>
      <c r="N50" s="8">
        <f>AVERAGE(N48:N49)</f>
        <v>145110</v>
      </c>
      <c r="O50" s="8">
        <f t="shared" ref="O50:S50" si="98">AVERAGE(O48:O49)</f>
        <v>110265</v>
      </c>
      <c r="P50" s="8">
        <f t="shared" si="98"/>
        <v>61510</v>
      </c>
      <c r="Q50" s="8">
        <f t="shared" si="98"/>
        <v>71380</v>
      </c>
      <c r="R50" s="8">
        <f t="shared" si="98"/>
        <v>79250</v>
      </c>
      <c r="S50" s="8">
        <f t="shared" si="98"/>
        <v>75115</v>
      </c>
      <c r="T50" s="8"/>
      <c r="U50" s="96"/>
      <c r="X50" s="8"/>
      <c r="Y50" s="8"/>
      <c r="Z50" s="8"/>
      <c r="AA50" s="8"/>
      <c r="AB50" s="8"/>
      <c r="AD50" s="95"/>
      <c r="AE50" s="106"/>
      <c r="AF50" s="274">
        <f>AF49/(MAX($AF$49:$AK$49))</f>
        <v>1</v>
      </c>
      <c r="AG50" s="274">
        <f t="shared" ref="AG50:AK50" si="99">AG49/(MAX($AF$49:$AK$49))</f>
        <v>0.72978030416707118</v>
      </c>
      <c r="AH50" s="274">
        <f t="shared" si="99"/>
        <v>0.33069121658001815</v>
      </c>
      <c r="AI50" s="274">
        <f t="shared" si="99"/>
        <v>0.33069121658001815</v>
      </c>
      <c r="AJ50" s="274">
        <f t="shared" si="99"/>
        <v>0.60314406009197385</v>
      </c>
      <c r="AK50" s="274">
        <f t="shared" si="99"/>
        <v>0.45080455103139638</v>
      </c>
      <c r="AL50" s="96"/>
      <c r="AV50" s="96"/>
      <c r="AW50" s="96"/>
    </row>
    <row r="51" spans="1:49" ht="17" x14ac:dyDescent="0.35">
      <c r="A51" s="8"/>
      <c r="B51" s="8"/>
      <c r="C51" s="74">
        <v>0</v>
      </c>
      <c r="D51" s="439" t="s">
        <v>213</v>
      </c>
      <c r="E51" s="76" t="e">
        <v>#DIV/0!</v>
      </c>
      <c r="F51" s="76" t="e">
        <v>#DIV/0!</v>
      </c>
      <c r="G51" s="76" t="e">
        <v>#DIV/0!</v>
      </c>
      <c r="H51" s="76" t="e">
        <v>#DIV/0!</v>
      </c>
      <c r="I51" s="76" t="e">
        <v>#DIV/0!</v>
      </c>
      <c r="J51" s="76" t="e">
        <v>#DIV/0!</v>
      </c>
      <c r="K51" s="196" t="s">
        <v>108</v>
      </c>
      <c r="L51"/>
      <c r="S51" s="8"/>
      <c r="T51" s="8"/>
      <c r="U51" s="96"/>
      <c r="X51" s="8"/>
      <c r="Y51" s="8"/>
      <c r="Z51" s="8"/>
      <c r="AA51" s="8"/>
      <c r="AB51" s="8"/>
      <c r="AD51" s="95"/>
      <c r="AE51" s="8" t="s">
        <v>681</v>
      </c>
      <c r="AF51" s="98">
        <f>AVERAGE(AF37:AF42)</f>
        <v>66.25200448436857</v>
      </c>
      <c r="AG51" s="98">
        <f t="shared" ref="AG51:AK51" si="100">AVERAGE(AG37:AG42)</f>
        <v>26.677097080903113</v>
      </c>
      <c r="AH51" s="98">
        <f>AVERAGE(AH37:AH42)</f>
        <v>42.24566108958804</v>
      </c>
      <c r="AI51" s="98">
        <f t="shared" si="100"/>
        <v>42.24566108958804</v>
      </c>
      <c r="AJ51" s="98">
        <f t="shared" si="100"/>
        <v>85.866433933614317</v>
      </c>
      <c r="AK51" s="98">
        <f t="shared" si="100"/>
        <v>69.463436786013318</v>
      </c>
      <c r="AL51" s="96"/>
    </row>
    <row r="52" spans="1:49" ht="17" x14ac:dyDescent="0.35">
      <c r="A52" s="8">
        <v>5</v>
      </c>
      <c r="B52" s="8">
        <v>10</v>
      </c>
      <c r="C52" s="74">
        <v>0</v>
      </c>
      <c r="D52" s="439" t="s">
        <v>613</v>
      </c>
      <c r="E52" s="76">
        <v>1387.2</v>
      </c>
      <c r="F52" s="76">
        <v>491.2</v>
      </c>
      <c r="G52" s="76">
        <v>153</v>
      </c>
      <c r="H52" s="76">
        <v>91.6</v>
      </c>
      <c r="I52" s="76">
        <v>48.6</v>
      </c>
      <c r="J52" s="76">
        <v>48.6</v>
      </c>
      <c r="K52" s="196" t="s">
        <v>108</v>
      </c>
      <c r="L52"/>
      <c r="S52" s="8"/>
      <c r="T52" s="8"/>
      <c r="U52" s="96"/>
      <c r="X52" s="8"/>
      <c r="Y52" s="8"/>
      <c r="Z52" s="8"/>
      <c r="AA52" s="8"/>
      <c r="AB52" s="8"/>
      <c r="AD52" s="95"/>
      <c r="AE52" s="106"/>
      <c r="AF52" s="274">
        <f>AF51/(MAX($AF$51:$AK$51))</f>
        <v>0.77157046647109861</v>
      </c>
      <c r="AG52" s="274">
        <f t="shared" ref="AG52:AK52" si="101">AG51/(MAX($AF$51:$AK$51))</f>
        <v>0.31068132049745895</v>
      </c>
      <c r="AH52" s="274">
        <f t="shared" si="101"/>
        <v>0.49199272817419337</v>
      </c>
      <c r="AI52" s="274">
        <f t="shared" si="101"/>
        <v>0.49199272817419337</v>
      </c>
      <c r="AJ52" s="274">
        <f t="shared" si="101"/>
        <v>1</v>
      </c>
      <c r="AK52" s="274">
        <f t="shared" si="101"/>
        <v>0.8089707887451969</v>
      </c>
    </row>
    <row r="53" spans="1:49" ht="17" x14ac:dyDescent="0.45">
      <c r="A53" s="8">
        <v>5</v>
      </c>
      <c r="B53" s="8">
        <v>10</v>
      </c>
      <c r="C53" s="74">
        <v>0</v>
      </c>
      <c r="D53" s="439" t="s">
        <v>614</v>
      </c>
      <c r="E53" s="76">
        <v>840.4</v>
      </c>
      <c r="F53" s="76">
        <v>419</v>
      </c>
      <c r="G53" s="76">
        <v>149</v>
      </c>
      <c r="H53" s="76">
        <v>39</v>
      </c>
      <c r="I53" s="76">
        <v>2.6</v>
      </c>
      <c r="J53" s="76">
        <v>2.6</v>
      </c>
      <c r="K53" s="196" t="s">
        <v>160</v>
      </c>
      <c r="L53"/>
      <c r="S53" s="8"/>
      <c r="T53" s="8"/>
      <c r="U53" s="96"/>
      <c r="X53" s="275" t="s">
        <v>667</v>
      </c>
      <c r="Y53" s="276"/>
      <c r="Z53" s="277"/>
      <c r="AA53" s="8"/>
      <c r="AB53" s="8"/>
      <c r="AD53" s="95"/>
    </row>
    <row r="54" spans="1:49" ht="17" x14ac:dyDescent="0.35">
      <c r="A54" s="8">
        <v>5</v>
      </c>
      <c r="B54" s="8">
        <v>10</v>
      </c>
      <c r="C54" s="74">
        <v>0</v>
      </c>
      <c r="D54" s="439" t="s">
        <v>2069</v>
      </c>
      <c r="E54" s="76">
        <v>119.4</v>
      </c>
      <c r="F54" s="76">
        <v>34.6</v>
      </c>
      <c r="G54" s="76">
        <v>40.200000000000003</v>
      </c>
      <c r="H54" s="76">
        <v>23</v>
      </c>
      <c r="I54" s="76">
        <v>0</v>
      </c>
      <c r="J54" s="76">
        <v>0</v>
      </c>
      <c r="K54" s="196" t="s">
        <v>525</v>
      </c>
      <c r="L54"/>
      <c r="M54" s="278" t="s">
        <v>94</v>
      </c>
      <c r="N54" s="279" t="s">
        <v>61</v>
      </c>
      <c r="O54" s="279" t="s">
        <v>97</v>
      </c>
      <c r="P54" s="279" t="s">
        <v>96</v>
      </c>
      <c r="Q54" s="279" t="s">
        <v>98</v>
      </c>
      <c r="R54" s="279" t="s">
        <v>99</v>
      </c>
      <c r="S54" s="279" t="s">
        <v>95</v>
      </c>
      <c r="T54" s="280" t="s">
        <v>633</v>
      </c>
      <c r="U54" s="96"/>
      <c r="X54" s="101" t="s">
        <v>668</v>
      </c>
      <c r="Y54" s="8">
        <v>100</v>
      </c>
      <c r="Z54" s="281" t="s">
        <v>669</v>
      </c>
      <c r="AA54" s="8"/>
      <c r="AB54" s="8"/>
      <c r="AD54" s="95"/>
      <c r="AE54" s="38" t="s">
        <v>50</v>
      </c>
      <c r="AF54" s="38" t="s">
        <v>670</v>
      </c>
      <c r="AG54" s="38" t="s">
        <v>671</v>
      </c>
      <c r="AH54" s="38" t="s">
        <v>270</v>
      </c>
      <c r="AI54" s="38" t="s">
        <v>672</v>
      </c>
      <c r="AJ54" s="38" t="s">
        <v>270</v>
      </c>
      <c r="AK54" s="38" t="s">
        <v>673</v>
      </c>
      <c r="AL54" s="38" t="s">
        <v>270</v>
      </c>
    </row>
    <row r="55" spans="1:49" ht="17" x14ac:dyDescent="0.35">
      <c r="A55" s="8"/>
      <c r="B55" s="8"/>
      <c r="C55" s="74">
        <v>0</v>
      </c>
      <c r="D55" s="439" t="s">
        <v>228</v>
      </c>
      <c r="E55" s="76" t="e">
        <v>#DIV/0!</v>
      </c>
      <c r="F55" s="76" t="e">
        <v>#DIV/0!</v>
      </c>
      <c r="G55" s="76" t="e">
        <v>#DIV/0!</v>
      </c>
      <c r="H55" s="76" t="e">
        <v>#DIV/0!</v>
      </c>
      <c r="I55" s="76" t="e">
        <v>#DIV/0!</v>
      </c>
      <c r="J55" s="76" t="e">
        <v>#DIV/0!</v>
      </c>
      <c r="K55" s="196" t="s">
        <v>108</v>
      </c>
      <c r="L55"/>
      <c r="M55" s="282" t="s">
        <v>600</v>
      </c>
      <c r="N55" s="282">
        <v>86870</v>
      </c>
      <c r="O55" s="282">
        <v>87930</v>
      </c>
      <c r="P55" s="282">
        <v>117340</v>
      </c>
      <c r="Q55" s="282">
        <v>57780</v>
      </c>
      <c r="R55" s="282">
        <v>66930</v>
      </c>
      <c r="S55" s="282">
        <v>110720</v>
      </c>
      <c r="T55" s="282">
        <v>527570</v>
      </c>
      <c r="U55" s="96"/>
      <c r="X55" s="101" t="s">
        <v>674</v>
      </c>
      <c r="Y55" s="8">
        <v>10</v>
      </c>
      <c r="Z55" s="281" t="s">
        <v>675</v>
      </c>
      <c r="AA55" s="8"/>
      <c r="AB55" s="8"/>
      <c r="AD55" s="95"/>
      <c r="AE55" s="8" t="s">
        <v>49</v>
      </c>
      <c r="AF55" s="8" t="s">
        <v>676</v>
      </c>
      <c r="AG55" s="128">
        <f>AVERAGE(AL26:AL28)</f>
        <v>126.44688644688642</v>
      </c>
      <c r="AH55" s="128">
        <f>STDEVA(AL26:AL28)</f>
        <v>42.81292919870446</v>
      </c>
      <c r="AI55" s="127">
        <f>AVERAGE(AF26:AF28)</f>
        <v>71.3186813186813</v>
      </c>
      <c r="AJ55" s="128">
        <f>STDEVA(AF26:AF28)</f>
        <v>16.853360035177147</v>
      </c>
      <c r="AK55" s="127">
        <f>AVERAGE(AJ26:AJ28)</f>
        <v>11.611721611721611</v>
      </c>
      <c r="AL55" s="128">
        <f>STDEVA(AJ26:AJ28)</f>
        <v>20.112091794847402</v>
      </c>
    </row>
    <row r="56" spans="1:49" ht="17" x14ac:dyDescent="0.35">
      <c r="A56" s="8"/>
      <c r="B56" s="8"/>
      <c r="C56" s="74">
        <v>0</v>
      </c>
      <c r="D56" s="439" t="s">
        <v>224</v>
      </c>
      <c r="E56" s="76" t="e">
        <v>#DIV/0!</v>
      </c>
      <c r="F56" s="76" t="e">
        <v>#DIV/0!</v>
      </c>
      <c r="G56" s="76" t="e">
        <v>#DIV/0!</v>
      </c>
      <c r="H56" s="76" t="e">
        <v>#DIV/0!</v>
      </c>
      <c r="I56" s="76" t="e">
        <v>#DIV/0!</v>
      </c>
      <c r="J56" s="76" t="e">
        <v>#DIV/0!</v>
      </c>
      <c r="K56" s="196" t="s">
        <v>108</v>
      </c>
      <c r="L56"/>
      <c r="M56" s="283" t="s">
        <v>601</v>
      </c>
      <c r="N56" s="283">
        <v>71630</v>
      </c>
      <c r="O56" s="283">
        <v>62300</v>
      </c>
      <c r="P56" s="283">
        <v>103190</v>
      </c>
      <c r="Q56" s="283">
        <v>65240</v>
      </c>
      <c r="R56" s="283">
        <v>75830</v>
      </c>
      <c r="S56" s="283">
        <v>179500</v>
      </c>
      <c r="T56" s="283">
        <v>557690</v>
      </c>
      <c r="U56" s="96"/>
      <c r="X56" s="89" t="s">
        <v>677</v>
      </c>
      <c r="Y56" s="86">
        <v>100</v>
      </c>
      <c r="Z56" s="284" t="s">
        <v>678</v>
      </c>
      <c r="AA56" s="8"/>
      <c r="AB56" s="8"/>
      <c r="AD56" s="95"/>
      <c r="AE56" s="8" t="s">
        <v>56</v>
      </c>
      <c r="AF56" s="8" t="s">
        <v>676</v>
      </c>
      <c r="AG56" s="128">
        <f>AVERAGE(AL31:AL33)</f>
        <v>995</v>
      </c>
      <c r="AH56" s="128">
        <f>STDEVA(AL31:AL33)</f>
        <v>452.06694098623581</v>
      </c>
      <c r="AI56" s="127">
        <f>AVERAGE(AF31:AF33)</f>
        <v>345.57142857142861</v>
      </c>
      <c r="AJ56" s="128">
        <f>STDEVA(AF37:AF39)</f>
        <v>37.85808073406502</v>
      </c>
      <c r="AK56" s="127">
        <f>AVERAGE(AJ31:AJ33)</f>
        <v>195.82142857142858</v>
      </c>
      <c r="AL56" s="128">
        <f>STDEVA(AJ37:AJ39)</f>
        <v>21.958650281075787</v>
      </c>
    </row>
    <row r="57" spans="1:49" ht="17" x14ac:dyDescent="0.35">
      <c r="A57" s="8"/>
      <c r="B57" s="8"/>
      <c r="C57" s="74">
        <v>0</v>
      </c>
      <c r="D57" s="439" t="s">
        <v>226</v>
      </c>
      <c r="E57" s="76" t="e">
        <v>#DIV/0!</v>
      </c>
      <c r="F57" s="76" t="e">
        <v>#DIV/0!</v>
      </c>
      <c r="G57" s="76" t="e">
        <v>#DIV/0!</v>
      </c>
      <c r="H57" s="76" t="e">
        <v>#DIV/0!</v>
      </c>
      <c r="I57" s="76" t="e">
        <v>#DIV/0!</v>
      </c>
      <c r="J57" s="76" t="e">
        <v>#DIV/0!</v>
      </c>
      <c r="K57" s="196" t="s">
        <v>108</v>
      </c>
      <c r="L57"/>
      <c r="M57" s="282" t="s">
        <v>666</v>
      </c>
      <c r="N57" s="282">
        <v>79250</v>
      </c>
      <c r="O57" s="282">
        <v>75115</v>
      </c>
      <c r="P57" s="282">
        <v>110265</v>
      </c>
      <c r="Q57" s="282">
        <v>61510</v>
      </c>
      <c r="R57" s="282">
        <v>71380</v>
      </c>
      <c r="S57" s="282">
        <v>145110</v>
      </c>
      <c r="T57" s="282"/>
      <c r="U57" s="96"/>
      <c r="X57" s="101" t="s">
        <v>658</v>
      </c>
      <c r="Y57" s="98">
        <f>(Y54*(Y56/1000))/Y55</f>
        <v>1</v>
      </c>
      <c r="Z57" s="281" t="s">
        <v>669</v>
      </c>
      <c r="AA57" s="8"/>
      <c r="AB57" s="8"/>
      <c r="AD57" s="95"/>
      <c r="AE57" s="8" t="s">
        <v>681</v>
      </c>
      <c r="AF57" s="8" t="s">
        <v>676</v>
      </c>
      <c r="AG57" s="128">
        <f>AVERAGE(AL37:AL39)</f>
        <v>197.31448763250884</v>
      </c>
      <c r="AH57" s="128">
        <f>STDEVA(AL37:AL39)</f>
        <v>70.138743710246885</v>
      </c>
      <c r="AI57" s="127">
        <f>AVERAGE(AF37:AF39)</f>
        <v>52.544169611307417</v>
      </c>
      <c r="AJ57" s="128">
        <f>STDEVA(AF37:AF39)</f>
        <v>37.85808073406502</v>
      </c>
      <c r="AK57" s="127">
        <f>AVERAGE(AJ37:AJ39)</f>
        <v>32.897526501766784</v>
      </c>
      <c r="AL57" s="128">
        <f>STDEVA(AJ37:AJ39)</f>
        <v>21.958650281075787</v>
      </c>
    </row>
    <row r="58" spans="1:49" ht="17" x14ac:dyDescent="0.35">
      <c r="A58" s="8"/>
      <c r="B58" s="8"/>
      <c r="C58" s="74">
        <v>0</v>
      </c>
      <c r="D58" s="439" t="s">
        <v>234</v>
      </c>
      <c r="E58" s="76" t="e">
        <v>#DIV/0!</v>
      </c>
      <c r="F58" s="76" t="e">
        <v>#DIV/0!</v>
      </c>
      <c r="G58" s="76" t="e">
        <v>#DIV/0!</v>
      </c>
      <c r="H58" s="76" t="e">
        <v>#DIV/0!</v>
      </c>
      <c r="I58" s="76" t="e">
        <v>#DIV/0!</v>
      </c>
      <c r="J58" s="76" t="e">
        <v>#DIV/0!</v>
      </c>
      <c r="K58" s="196" t="s">
        <v>108</v>
      </c>
      <c r="L58"/>
      <c r="S58" s="8"/>
      <c r="T58" s="8"/>
      <c r="U58" s="96"/>
      <c r="X58" s="101" t="s">
        <v>679</v>
      </c>
      <c r="Y58" s="128">
        <f>Y55/(Y56/1000)</f>
        <v>100</v>
      </c>
      <c r="Z58" s="281"/>
      <c r="AA58" s="8"/>
      <c r="AB58" s="8"/>
      <c r="AD58" s="95"/>
      <c r="AE58" s="15" t="s">
        <v>49</v>
      </c>
      <c r="AF58" s="15" t="s">
        <v>680</v>
      </c>
      <c r="AG58" s="285">
        <f>AVERAGE(AL29:AL30)</f>
        <v>406.57534246575341</v>
      </c>
      <c r="AH58" s="285">
        <f>STDEVA(AL29:AL30)</f>
        <v>102.67577918599187</v>
      </c>
      <c r="AI58" s="286">
        <f>AVERAGE(AF29:AF31)</f>
        <v>237.1260600130463</v>
      </c>
      <c r="AJ58" s="285">
        <f>STDEVA(AF29:AF31)</f>
        <v>25.339063800920808</v>
      </c>
      <c r="AK58" s="286">
        <f>AVERAGE(AJ29:AJ31)</f>
        <v>75.612198303979127</v>
      </c>
      <c r="AL58" s="285">
        <f>STDEVA(AJ29:AJ31)</f>
        <v>46.874851994520562</v>
      </c>
    </row>
    <row r="59" spans="1:49" ht="17" x14ac:dyDescent="0.35">
      <c r="A59" s="8">
        <v>5</v>
      </c>
      <c r="B59" s="8">
        <v>10</v>
      </c>
      <c r="C59" s="74">
        <v>0</v>
      </c>
      <c r="D59" s="439" t="s">
        <v>2070</v>
      </c>
      <c r="E59" s="76">
        <v>133.19999999999999</v>
      </c>
      <c r="F59" s="76">
        <v>17.399999999999999</v>
      </c>
      <c r="G59" s="76">
        <v>203.2</v>
      </c>
      <c r="H59" s="76">
        <v>44.8</v>
      </c>
      <c r="I59" s="76">
        <v>0</v>
      </c>
      <c r="J59" s="76">
        <v>0</v>
      </c>
      <c r="K59" s="196" t="s">
        <v>160</v>
      </c>
      <c r="L59"/>
      <c r="S59" s="8"/>
      <c r="T59" s="8"/>
      <c r="U59" s="96"/>
      <c r="X59" s="149"/>
      <c r="Y59" s="106"/>
      <c r="Z59" s="156"/>
      <c r="AA59" s="8"/>
      <c r="AB59" s="8"/>
      <c r="AD59" s="95"/>
      <c r="AE59" s="15" t="s">
        <v>56</v>
      </c>
      <c r="AF59" s="15" t="s">
        <v>680</v>
      </c>
      <c r="AG59" s="285">
        <f>AVERAGE(AL34:AL36)</f>
        <v>1105.25</v>
      </c>
      <c r="AH59" s="285">
        <f>STDEVA(AL34:AL36)</f>
        <v>268.73944746724476</v>
      </c>
      <c r="AI59" s="286">
        <f>AVERAGE(AF34:AF36)</f>
        <v>328.79166666666669</v>
      </c>
      <c r="AJ59" s="285">
        <f>STDEVA(AF40:AF42)</f>
        <v>14.717218028824602</v>
      </c>
      <c r="AK59" s="286">
        <f>AVERAGE(AJ34:AJ36)</f>
        <v>210.91666666666666</v>
      </c>
      <c r="AL59" s="285">
        <f>STDEVA(AJ40:AJ42)</f>
        <v>130.84006371223387</v>
      </c>
    </row>
    <row r="60" spans="1:49" ht="17" x14ac:dyDescent="0.35">
      <c r="A60" s="8">
        <v>5</v>
      </c>
      <c r="B60" s="8">
        <v>10</v>
      </c>
      <c r="C60" s="74">
        <v>0</v>
      </c>
      <c r="D60" s="439" t="s">
        <v>2071</v>
      </c>
      <c r="E60" s="76">
        <v>147.4</v>
      </c>
      <c r="F60" s="76">
        <v>57.6</v>
      </c>
      <c r="G60" s="76">
        <v>32.799999999999997</v>
      </c>
      <c r="H60" s="76">
        <v>37</v>
      </c>
      <c r="I60" s="76">
        <v>5.4</v>
      </c>
      <c r="J60" s="76">
        <v>5.4</v>
      </c>
      <c r="K60" s="196" t="s">
        <v>160</v>
      </c>
      <c r="L60"/>
      <c r="S60" s="8"/>
      <c r="T60" s="8"/>
      <c r="U60" s="96"/>
      <c r="AD60" s="95"/>
      <c r="AE60" s="172" t="s">
        <v>681</v>
      </c>
      <c r="AF60" s="172" t="s">
        <v>680</v>
      </c>
      <c r="AG60" s="287">
        <f>AVERAGE(AL40:AL42)</f>
        <v>383.6947791164659</v>
      </c>
      <c r="AH60" s="287">
        <f>STDEVA(AL40:AL42)</f>
        <v>198.59728497309288</v>
      </c>
      <c r="AI60" s="288">
        <f>AVERAGE(AF40:AF42)</f>
        <v>79.959839357429715</v>
      </c>
      <c r="AJ60" s="287">
        <f>STDEVA(AF40:AF42)</f>
        <v>14.717218028824602</v>
      </c>
      <c r="AK60" s="288">
        <f>AVERAGE(AJ40:AJ42)</f>
        <v>138.83534136546186</v>
      </c>
      <c r="AL60" s="287">
        <f>STDEVA(AJ40:AJ42)</f>
        <v>130.84006371223387</v>
      </c>
    </row>
    <row r="61" spans="1:49" ht="17" x14ac:dyDescent="0.35">
      <c r="A61" s="8">
        <v>5</v>
      </c>
      <c r="B61" s="8">
        <v>10</v>
      </c>
      <c r="C61" s="74">
        <v>0</v>
      </c>
      <c r="D61" s="439" t="s">
        <v>615</v>
      </c>
      <c r="E61" s="76">
        <v>107.6</v>
      </c>
      <c r="F61" s="76">
        <v>53</v>
      </c>
      <c r="G61" s="76">
        <v>63.4</v>
      </c>
      <c r="H61" s="76">
        <v>33.4</v>
      </c>
      <c r="I61" s="76">
        <v>33.200000000000003</v>
      </c>
      <c r="J61" s="76">
        <v>33.200000000000003</v>
      </c>
      <c r="K61" s="196" t="s">
        <v>108</v>
      </c>
      <c r="L61"/>
      <c r="S61" s="8"/>
      <c r="T61" s="8"/>
      <c r="U61" s="96"/>
      <c r="AD61" s="95"/>
      <c r="AE61" s="8" t="s">
        <v>49</v>
      </c>
      <c r="AF61" s="8" t="s">
        <v>681</v>
      </c>
      <c r="AG61" s="128">
        <f>AVERAGE(AC7:AC9)</f>
        <v>585356.61382113828</v>
      </c>
      <c r="AH61" s="128"/>
      <c r="AI61" s="174"/>
      <c r="AJ61" s="96"/>
    </row>
    <row r="62" spans="1:49" ht="17" x14ac:dyDescent="0.35">
      <c r="A62" s="8"/>
      <c r="B62" s="8"/>
      <c r="C62" s="74">
        <v>0</v>
      </c>
      <c r="D62" s="439" t="s">
        <v>240</v>
      </c>
      <c r="E62" s="76" t="e">
        <v>#DIV/0!</v>
      </c>
      <c r="F62" s="76" t="e">
        <v>#DIV/0!</v>
      </c>
      <c r="G62" s="76" t="e">
        <v>#DIV/0!</v>
      </c>
      <c r="H62" s="76" t="e">
        <v>#DIV/0!</v>
      </c>
      <c r="I62" s="76" t="e">
        <v>#DIV/0!</v>
      </c>
      <c r="J62" s="76" t="e">
        <v>#DIV/0!</v>
      </c>
      <c r="K62" s="196" t="s">
        <v>108</v>
      </c>
      <c r="L62"/>
      <c r="S62" s="8"/>
      <c r="T62" s="8"/>
      <c r="U62" s="96"/>
      <c r="AD62" s="95"/>
      <c r="AE62" s="8" t="s">
        <v>56</v>
      </c>
      <c r="AF62" s="8" t="s">
        <v>681</v>
      </c>
      <c r="AG62" s="128">
        <f>AVERAGE(AC13:AC15)</f>
        <v>583508.78455284552</v>
      </c>
      <c r="AH62" s="128"/>
      <c r="AI62" s="104"/>
      <c r="AJ62" s="96"/>
    </row>
    <row r="63" spans="1:49" ht="17" x14ac:dyDescent="0.35">
      <c r="A63" s="8"/>
      <c r="B63" s="8"/>
      <c r="C63" s="74">
        <v>0</v>
      </c>
      <c r="D63" s="439" t="s">
        <v>1448</v>
      </c>
      <c r="E63" s="76" t="e">
        <v>#DIV/0!</v>
      </c>
      <c r="F63" s="76" t="e">
        <v>#DIV/0!</v>
      </c>
      <c r="G63" s="76" t="e">
        <v>#DIV/0!</v>
      </c>
      <c r="H63" s="76" t="e">
        <v>#DIV/0!</v>
      </c>
      <c r="I63" s="76" t="e">
        <v>#DIV/0!</v>
      </c>
      <c r="J63" s="76" t="e">
        <v>#DIV/0!</v>
      </c>
      <c r="K63" s="196" t="s">
        <v>180</v>
      </c>
      <c r="L63"/>
      <c r="S63" s="8"/>
      <c r="T63" s="8"/>
      <c r="U63" s="96"/>
      <c r="AD63" s="95"/>
      <c r="AE63" s="8" t="s">
        <v>681</v>
      </c>
      <c r="AF63" s="8" t="s">
        <v>681</v>
      </c>
      <c r="AG63" s="128">
        <f>AVERAGE(AC19:AC21)</f>
        <v>552723.74878048792</v>
      </c>
      <c r="AH63" s="128">
        <f>STDEVA(AC19:AC21)</f>
        <v>56292.451108414942</v>
      </c>
      <c r="AI63" s="104"/>
      <c r="AJ63" s="96"/>
    </row>
    <row r="64" spans="1:49" ht="17" x14ac:dyDescent="0.35">
      <c r="A64" s="8"/>
      <c r="B64" s="8"/>
      <c r="C64" s="74">
        <v>0</v>
      </c>
      <c r="D64" s="439" t="s">
        <v>238</v>
      </c>
      <c r="E64" s="76" t="e">
        <v>#DIV/0!</v>
      </c>
      <c r="F64" s="76" t="e">
        <v>#DIV/0!</v>
      </c>
      <c r="G64" s="76" t="e">
        <v>#DIV/0!</v>
      </c>
      <c r="H64" s="76" t="e">
        <v>#DIV/0!</v>
      </c>
      <c r="I64" s="76" t="e">
        <v>#DIV/0!</v>
      </c>
      <c r="J64" s="76" t="e">
        <v>#DIV/0!</v>
      </c>
      <c r="K64" s="196" t="s">
        <v>108</v>
      </c>
      <c r="L64"/>
      <c r="S64" s="8"/>
      <c r="T64" s="8"/>
      <c r="U64" s="96"/>
    </row>
    <row r="65" spans="1:61" ht="17" x14ac:dyDescent="0.35">
      <c r="A65" s="8"/>
      <c r="B65" s="8"/>
      <c r="C65" s="74">
        <v>0</v>
      </c>
      <c r="D65" s="439" t="s">
        <v>248</v>
      </c>
      <c r="E65" s="76" t="e">
        <v>#DIV/0!</v>
      </c>
      <c r="F65" s="76" t="e">
        <v>#DIV/0!</v>
      </c>
      <c r="G65" s="76" t="e">
        <v>#DIV/0!</v>
      </c>
      <c r="H65" s="76" t="e">
        <v>#DIV/0!</v>
      </c>
      <c r="I65" s="76" t="e">
        <v>#DIV/0!</v>
      </c>
      <c r="J65" s="76" t="e">
        <v>#DIV/0!</v>
      </c>
      <c r="K65" s="196" t="s">
        <v>108</v>
      </c>
      <c r="L65"/>
      <c r="S65" s="8"/>
      <c r="T65" s="8"/>
      <c r="U65" s="96"/>
    </row>
    <row r="66" spans="1:61" ht="17" x14ac:dyDescent="0.35">
      <c r="A66" s="8">
        <v>5</v>
      </c>
      <c r="B66" s="8">
        <v>10</v>
      </c>
      <c r="C66" s="74">
        <v>0</v>
      </c>
      <c r="D66" s="439" t="s">
        <v>616</v>
      </c>
      <c r="E66" s="76">
        <v>164.8</v>
      </c>
      <c r="F66" s="76">
        <v>70</v>
      </c>
      <c r="G66" s="76">
        <v>14</v>
      </c>
      <c r="H66" s="76">
        <v>22.8</v>
      </c>
      <c r="I66" s="76">
        <v>0</v>
      </c>
      <c r="J66" s="76">
        <v>0</v>
      </c>
      <c r="K66" s="196" t="s">
        <v>160</v>
      </c>
      <c r="L66"/>
      <c r="S66" s="8"/>
      <c r="T66" s="8"/>
      <c r="U66" s="96"/>
    </row>
    <row r="67" spans="1:61" ht="17" x14ac:dyDescent="0.35">
      <c r="A67" s="8">
        <v>5</v>
      </c>
      <c r="B67" s="8">
        <v>10</v>
      </c>
      <c r="C67" s="74">
        <v>0</v>
      </c>
      <c r="D67" s="439" t="s">
        <v>617</v>
      </c>
      <c r="E67" s="76">
        <v>117</v>
      </c>
      <c r="F67" s="76">
        <v>25.2</v>
      </c>
      <c r="G67" s="76">
        <v>0</v>
      </c>
      <c r="H67" s="76">
        <v>0</v>
      </c>
      <c r="I67" s="76">
        <v>0</v>
      </c>
      <c r="J67" s="76">
        <v>0</v>
      </c>
      <c r="K67" s="196" t="s">
        <v>160</v>
      </c>
      <c r="L67"/>
      <c r="S67" s="8"/>
      <c r="T67" s="8"/>
      <c r="U67" s="96"/>
    </row>
    <row r="68" spans="1:61" ht="17" x14ac:dyDescent="0.35">
      <c r="A68" s="8">
        <v>5</v>
      </c>
      <c r="B68" s="8">
        <v>10</v>
      </c>
      <c r="C68" s="74">
        <v>0</v>
      </c>
      <c r="D68" s="439" t="s">
        <v>618</v>
      </c>
      <c r="E68" s="76">
        <v>496.6</v>
      </c>
      <c r="F68" s="76">
        <v>255.8</v>
      </c>
      <c r="G68" s="76">
        <v>189.2</v>
      </c>
      <c r="H68" s="76">
        <v>188.6</v>
      </c>
      <c r="I68" s="76">
        <v>108.4</v>
      </c>
      <c r="J68" s="76">
        <v>108.4</v>
      </c>
      <c r="K68" s="196" t="s">
        <v>108</v>
      </c>
      <c r="L68"/>
      <c r="S68" s="8"/>
      <c r="T68" s="8"/>
      <c r="U68" s="96"/>
    </row>
    <row r="69" spans="1:61" ht="17" x14ac:dyDescent="0.35">
      <c r="A69" s="8">
        <v>5</v>
      </c>
      <c r="B69" s="8">
        <v>10</v>
      </c>
      <c r="C69" s="74">
        <v>0</v>
      </c>
      <c r="D69" s="439" t="s">
        <v>619</v>
      </c>
      <c r="E69" s="76">
        <v>778.6</v>
      </c>
      <c r="F69" s="76">
        <v>525</v>
      </c>
      <c r="G69" s="76">
        <v>681.6</v>
      </c>
      <c r="H69" s="76">
        <v>453.2</v>
      </c>
      <c r="I69" s="76">
        <v>380.2</v>
      </c>
      <c r="J69" s="76">
        <v>380.2</v>
      </c>
      <c r="K69" s="196" t="s">
        <v>276</v>
      </c>
      <c r="L69"/>
      <c r="S69" s="8"/>
      <c r="T69" s="8"/>
      <c r="U69" s="96"/>
      <c r="BH69" s="8"/>
      <c r="BI69" s="8"/>
    </row>
    <row r="70" spans="1:61" ht="17" x14ac:dyDescent="0.35">
      <c r="A70" s="8">
        <v>5</v>
      </c>
      <c r="B70" s="8">
        <v>10</v>
      </c>
      <c r="C70" s="74">
        <v>0</v>
      </c>
      <c r="D70" s="439" t="s">
        <v>620</v>
      </c>
      <c r="E70" s="76">
        <v>660</v>
      </c>
      <c r="F70" s="76">
        <v>208.6</v>
      </c>
      <c r="G70" s="76">
        <v>225.8</v>
      </c>
      <c r="H70" s="76">
        <v>269.39999999999998</v>
      </c>
      <c r="I70" s="76">
        <v>151</v>
      </c>
      <c r="J70" s="76">
        <v>151</v>
      </c>
      <c r="K70" s="196" t="s">
        <v>108</v>
      </c>
      <c r="L70"/>
      <c r="S70" s="8"/>
      <c r="T70" s="8"/>
      <c r="U70" s="96"/>
      <c r="BH70" s="8"/>
      <c r="BI70" s="8"/>
    </row>
    <row r="71" spans="1:61" ht="17" x14ac:dyDescent="0.35">
      <c r="A71" s="8"/>
      <c r="B71" s="8"/>
      <c r="C71" s="74">
        <v>0</v>
      </c>
      <c r="D71" s="439" t="s">
        <v>254</v>
      </c>
      <c r="E71" s="76" t="e">
        <v>#DIV/0!</v>
      </c>
      <c r="F71" s="76" t="e">
        <v>#DIV/0!</v>
      </c>
      <c r="G71" s="76" t="e">
        <v>#DIV/0!</v>
      </c>
      <c r="H71" s="76" t="e">
        <v>#DIV/0!</v>
      </c>
      <c r="I71" s="76" t="e">
        <v>#DIV/0!</v>
      </c>
      <c r="J71" s="76" t="e">
        <v>#DIV/0!</v>
      </c>
      <c r="K71" s="196" t="s">
        <v>108</v>
      </c>
      <c r="L71"/>
      <c r="S71" s="8"/>
      <c r="T71" s="8"/>
      <c r="U71" s="96"/>
      <c r="AG71" s="8"/>
      <c r="AH71" s="8"/>
      <c r="AI71" s="8"/>
      <c r="AJ71" s="8"/>
      <c r="AK71" s="8"/>
    </row>
    <row r="72" spans="1:61" ht="17" x14ac:dyDescent="0.35">
      <c r="A72" s="8"/>
      <c r="B72" s="8"/>
      <c r="C72" s="74">
        <v>0</v>
      </c>
      <c r="D72" s="439" t="s">
        <v>250</v>
      </c>
      <c r="E72" s="76" t="e">
        <v>#DIV/0!</v>
      </c>
      <c r="F72" s="76" t="e">
        <v>#DIV/0!</v>
      </c>
      <c r="G72" s="76" t="e">
        <v>#DIV/0!</v>
      </c>
      <c r="H72" s="76" t="e">
        <v>#DIV/0!</v>
      </c>
      <c r="I72" s="76" t="e">
        <v>#DIV/0!</v>
      </c>
      <c r="J72" s="76" t="e">
        <v>#DIV/0!</v>
      </c>
      <c r="K72" s="196" t="s">
        <v>108</v>
      </c>
      <c r="L72"/>
      <c r="U72" s="96"/>
      <c r="AG72" s="8"/>
      <c r="AH72" s="8"/>
      <c r="AI72" s="8"/>
      <c r="AJ72" s="8"/>
      <c r="AK72" s="8"/>
    </row>
    <row r="73" spans="1:61" ht="17" x14ac:dyDescent="0.35">
      <c r="A73" s="8"/>
      <c r="B73" s="8"/>
      <c r="C73" s="74">
        <v>0</v>
      </c>
      <c r="D73" s="439" t="s">
        <v>252</v>
      </c>
      <c r="E73" s="76" t="e">
        <v>#DIV/0!</v>
      </c>
      <c r="F73" s="76" t="e">
        <v>#DIV/0!</v>
      </c>
      <c r="G73" s="76" t="e">
        <v>#DIV/0!</v>
      </c>
      <c r="H73" s="76" t="e">
        <v>#DIV/0!</v>
      </c>
      <c r="I73" s="76" t="e">
        <v>#DIV/0!</v>
      </c>
      <c r="J73" s="76" t="e">
        <v>#DIV/0!</v>
      </c>
      <c r="K73" s="196" t="s">
        <v>108</v>
      </c>
      <c r="L73"/>
      <c r="U73" s="96"/>
      <c r="AG73" s="8"/>
      <c r="AH73" s="8"/>
      <c r="AI73" s="8"/>
      <c r="AJ73" s="8"/>
      <c r="AK73" s="8"/>
    </row>
    <row r="74" spans="1:61" ht="17" x14ac:dyDescent="0.35">
      <c r="A74" s="8"/>
      <c r="B74" s="8"/>
      <c r="C74" s="74">
        <v>0</v>
      </c>
      <c r="D74" s="439" t="s">
        <v>259</v>
      </c>
      <c r="E74" s="76" t="e">
        <v>#DIV/0!</v>
      </c>
      <c r="F74" s="76" t="e">
        <v>#DIV/0!</v>
      </c>
      <c r="G74" s="76" t="e">
        <v>#DIV/0!</v>
      </c>
      <c r="H74" s="76" t="e">
        <v>#DIV/0!</v>
      </c>
      <c r="I74" s="76" t="e">
        <v>#DIV/0!</v>
      </c>
      <c r="J74" s="76" t="e">
        <v>#DIV/0!</v>
      </c>
      <c r="K74" s="196" t="s">
        <v>108</v>
      </c>
      <c r="L74"/>
      <c r="U74" s="96"/>
    </row>
    <row r="75" spans="1:61" ht="17" x14ac:dyDescent="0.35">
      <c r="A75" s="8">
        <v>5</v>
      </c>
      <c r="B75" s="8">
        <v>10</v>
      </c>
      <c r="C75" s="74">
        <v>0</v>
      </c>
      <c r="D75" s="439" t="s">
        <v>2072</v>
      </c>
      <c r="E75" s="76">
        <v>65.2</v>
      </c>
      <c r="F75" s="76">
        <v>26.2</v>
      </c>
      <c r="G75" s="76">
        <v>44.4</v>
      </c>
      <c r="H75" s="76">
        <v>105.2</v>
      </c>
      <c r="I75" s="76">
        <v>51</v>
      </c>
      <c r="J75" s="76">
        <v>51</v>
      </c>
      <c r="K75" s="196" t="s">
        <v>108</v>
      </c>
      <c r="L75"/>
      <c r="U75" s="96"/>
    </row>
    <row r="76" spans="1:61" ht="17" x14ac:dyDescent="0.35">
      <c r="A76" s="8">
        <v>5</v>
      </c>
      <c r="B76" s="8">
        <v>10</v>
      </c>
      <c r="C76" s="74">
        <v>0</v>
      </c>
      <c r="D76" s="439" t="s">
        <v>2073</v>
      </c>
      <c r="E76" s="76">
        <v>51</v>
      </c>
      <c r="F76" s="76">
        <v>34</v>
      </c>
      <c r="G76" s="76">
        <v>109.4</v>
      </c>
      <c r="H76" s="76">
        <v>203.2</v>
      </c>
      <c r="I76" s="76">
        <v>127.4</v>
      </c>
      <c r="J76" s="76">
        <v>127.4</v>
      </c>
      <c r="K76" s="196" t="s">
        <v>108</v>
      </c>
      <c r="L76"/>
      <c r="U76" s="96"/>
    </row>
    <row r="77" spans="1:61" ht="17" x14ac:dyDescent="0.35">
      <c r="A77" s="8">
        <v>5</v>
      </c>
      <c r="B77" s="8">
        <v>10</v>
      </c>
      <c r="C77" s="74">
        <v>0</v>
      </c>
      <c r="D77" s="439" t="s">
        <v>2074</v>
      </c>
      <c r="E77" s="76">
        <v>181.2</v>
      </c>
      <c r="F77" s="76">
        <v>53.8</v>
      </c>
      <c r="G77" s="76">
        <v>32.4</v>
      </c>
      <c r="H77" s="76">
        <v>32.4</v>
      </c>
      <c r="I77" s="76">
        <v>19.399999999999999</v>
      </c>
      <c r="J77" s="76">
        <v>19.399999999999999</v>
      </c>
      <c r="K77" s="196" t="s">
        <v>525</v>
      </c>
      <c r="L77"/>
      <c r="U77" s="96"/>
    </row>
    <row r="78" spans="1:61" ht="17" x14ac:dyDescent="0.35">
      <c r="A78" s="8"/>
      <c r="B78" s="8"/>
      <c r="C78" s="74">
        <v>0</v>
      </c>
      <c r="D78" s="439" t="s">
        <v>265</v>
      </c>
      <c r="E78" s="76" t="e">
        <v>#DIV/0!</v>
      </c>
      <c r="F78" s="76" t="e">
        <v>#DIV/0!</v>
      </c>
      <c r="G78" s="76" t="e">
        <v>#DIV/0!</v>
      </c>
      <c r="H78" s="76" t="e">
        <v>#DIV/0!</v>
      </c>
      <c r="I78" s="76" t="e">
        <v>#DIV/0!</v>
      </c>
      <c r="J78" s="76" t="e">
        <v>#DIV/0!</v>
      </c>
      <c r="K78" s="196" t="s">
        <v>108</v>
      </c>
      <c r="L78"/>
      <c r="U78" s="96"/>
    </row>
    <row r="79" spans="1:61" ht="17" x14ac:dyDescent="0.35">
      <c r="A79" s="8">
        <v>5</v>
      </c>
      <c r="B79" s="8">
        <v>10</v>
      </c>
      <c r="C79" s="74">
        <v>0</v>
      </c>
      <c r="D79" s="439" t="s">
        <v>621</v>
      </c>
      <c r="E79" s="76">
        <v>330.8</v>
      </c>
      <c r="F79" s="76">
        <v>130.19999999999999</v>
      </c>
      <c r="G79" s="76">
        <v>151.80000000000001</v>
      </c>
      <c r="H79" s="76">
        <v>48.4</v>
      </c>
      <c r="I79" s="76">
        <v>38.4</v>
      </c>
      <c r="J79" s="76">
        <v>38.4</v>
      </c>
      <c r="K79" s="196" t="s">
        <v>108</v>
      </c>
      <c r="L79"/>
      <c r="U79" s="96"/>
    </row>
    <row r="80" spans="1:61" ht="17" x14ac:dyDescent="0.35">
      <c r="A80" s="8">
        <v>5</v>
      </c>
      <c r="B80" s="8">
        <v>10</v>
      </c>
      <c r="C80" s="74">
        <v>0</v>
      </c>
      <c r="D80" s="439" t="s">
        <v>622</v>
      </c>
      <c r="E80" s="76">
        <v>319.39999999999998</v>
      </c>
      <c r="F80" s="76">
        <v>106.4</v>
      </c>
      <c r="G80" s="76">
        <v>31.4</v>
      </c>
      <c r="H80" s="76">
        <v>30.4</v>
      </c>
      <c r="I80" s="76">
        <v>16.399999999999999</v>
      </c>
      <c r="J80" s="76">
        <v>16.399999999999999</v>
      </c>
      <c r="K80" s="196" t="s">
        <v>160</v>
      </c>
      <c r="L80"/>
      <c r="U80" s="96"/>
    </row>
    <row r="81" spans="1:64" ht="17" x14ac:dyDescent="0.35">
      <c r="A81" s="8">
        <v>5</v>
      </c>
      <c r="B81" s="8">
        <v>10</v>
      </c>
      <c r="C81" s="74">
        <v>0</v>
      </c>
      <c r="D81" s="439" t="s">
        <v>623</v>
      </c>
      <c r="E81" s="76">
        <v>562.79999999999995</v>
      </c>
      <c r="F81" s="76">
        <v>543.79999999999995</v>
      </c>
      <c r="G81" s="76">
        <v>393.2</v>
      </c>
      <c r="H81" s="76">
        <v>231.6</v>
      </c>
      <c r="I81" s="76">
        <v>216.2</v>
      </c>
      <c r="J81" s="76">
        <v>216.2</v>
      </c>
      <c r="K81" s="196" t="s">
        <v>108</v>
      </c>
      <c r="L81"/>
      <c r="U81" s="96"/>
    </row>
    <row r="82" spans="1:64" ht="17" x14ac:dyDescent="0.35">
      <c r="A82" s="8">
        <v>5</v>
      </c>
      <c r="B82" s="8">
        <v>10</v>
      </c>
      <c r="C82" s="74">
        <v>0</v>
      </c>
      <c r="D82" s="439" t="s">
        <v>624</v>
      </c>
      <c r="E82" s="76">
        <v>595.6</v>
      </c>
      <c r="F82" s="76">
        <v>654.20000000000005</v>
      </c>
      <c r="G82" s="76">
        <v>400.4</v>
      </c>
      <c r="H82" s="76">
        <v>253</v>
      </c>
      <c r="I82" s="76">
        <v>176.6</v>
      </c>
      <c r="J82" s="76">
        <v>176.6</v>
      </c>
      <c r="K82" s="196" t="s">
        <v>108</v>
      </c>
      <c r="L82"/>
      <c r="U82" s="96"/>
    </row>
    <row r="83" spans="1:64" ht="17" x14ac:dyDescent="0.35">
      <c r="A83" s="8"/>
      <c r="B83" s="8"/>
      <c r="C83" s="74">
        <v>0</v>
      </c>
      <c r="D83" s="439" t="s">
        <v>273</v>
      </c>
      <c r="E83" s="76" t="e">
        <v>#DIV/0!</v>
      </c>
      <c r="F83" s="76" t="e">
        <v>#DIV/0!</v>
      </c>
      <c r="G83" s="76" t="e">
        <v>#DIV/0!</v>
      </c>
      <c r="H83" s="76" t="e">
        <v>#DIV/0!</v>
      </c>
      <c r="I83" s="76" t="e">
        <v>#DIV/0!</v>
      </c>
      <c r="J83" s="76" t="e">
        <v>#DIV/0!</v>
      </c>
      <c r="K83" s="196" t="s">
        <v>108</v>
      </c>
      <c r="L83"/>
      <c r="U83" s="96"/>
    </row>
    <row r="84" spans="1:64" ht="17" x14ac:dyDescent="0.35">
      <c r="A84" s="8">
        <v>5</v>
      </c>
      <c r="B84" s="8">
        <v>10</v>
      </c>
      <c r="C84" s="74">
        <v>0</v>
      </c>
      <c r="D84" s="439" t="s">
        <v>625</v>
      </c>
      <c r="E84" s="76">
        <v>419.8</v>
      </c>
      <c r="F84" s="76">
        <v>316.2</v>
      </c>
      <c r="G84" s="76">
        <v>218.8</v>
      </c>
      <c r="H84" s="76">
        <v>193.6</v>
      </c>
      <c r="I84" s="76">
        <v>129.4</v>
      </c>
      <c r="J84" s="76">
        <v>129.4</v>
      </c>
      <c r="K84" s="196" t="s">
        <v>108</v>
      </c>
      <c r="L84"/>
      <c r="U84" s="96"/>
      <c r="BJ84" s="8"/>
      <c r="BK84" s="8"/>
      <c r="BL84" s="8"/>
    </row>
    <row r="85" spans="1:64" ht="17" x14ac:dyDescent="0.35">
      <c r="A85" s="8">
        <v>5</v>
      </c>
      <c r="B85" s="8">
        <v>10</v>
      </c>
      <c r="C85" s="74">
        <v>0</v>
      </c>
      <c r="D85" s="439" t="s">
        <v>2075</v>
      </c>
      <c r="E85" s="76">
        <v>115</v>
      </c>
      <c r="F85" s="76">
        <v>36.799999999999997</v>
      </c>
      <c r="G85" s="76">
        <v>30.6</v>
      </c>
      <c r="H85" s="76">
        <v>33.200000000000003</v>
      </c>
      <c r="I85" s="76">
        <v>41</v>
      </c>
      <c r="J85" s="76">
        <v>41</v>
      </c>
      <c r="K85" s="196" t="s">
        <v>108</v>
      </c>
      <c r="L85"/>
      <c r="U85" s="96"/>
      <c r="BJ85" s="8"/>
      <c r="BK85" s="8"/>
      <c r="BL85" s="8"/>
    </row>
    <row r="86" spans="1:64" ht="17" x14ac:dyDescent="0.35">
      <c r="A86" s="8">
        <v>5</v>
      </c>
      <c r="B86" s="8">
        <v>10</v>
      </c>
      <c r="C86" s="74">
        <v>0</v>
      </c>
      <c r="D86" s="439" t="s">
        <v>2076</v>
      </c>
      <c r="E86" s="76">
        <v>160.6</v>
      </c>
      <c r="F86" s="76">
        <v>42</v>
      </c>
      <c r="G86" s="76">
        <v>461.6</v>
      </c>
      <c r="H86" s="76">
        <v>176.8</v>
      </c>
      <c r="I86" s="76">
        <v>3.6</v>
      </c>
      <c r="J86" s="76">
        <v>3.6</v>
      </c>
      <c r="K86" s="196" t="s">
        <v>160</v>
      </c>
      <c r="L86"/>
      <c r="U86" s="96"/>
    </row>
    <row r="87" spans="1:64" ht="17" x14ac:dyDescent="0.35">
      <c r="A87" s="8"/>
      <c r="B87" s="8"/>
      <c r="C87" s="74">
        <v>0</v>
      </c>
      <c r="D87" s="439" t="s">
        <v>279</v>
      </c>
      <c r="E87" s="76" t="e">
        <v>#DIV/0!</v>
      </c>
      <c r="F87" s="76" t="e">
        <v>#DIV/0!</v>
      </c>
      <c r="G87" s="76" t="e">
        <v>#DIV/0!</v>
      </c>
      <c r="H87" s="76" t="e">
        <v>#DIV/0!</v>
      </c>
      <c r="I87" s="76" t="e">
        <v>#DIV/0!</v>
      </c>
      <c r="J87" s="76" t="e">
        <v>#DIV/0!</v>
      </c>
      <c r="K87" s="196" t="s">
        <v>108</v>
      </c>
      <c r="L87"/>
      <c r="U87" s="96"/>
      <c r="V87" s="8"/>
      <c r="W87" s="8"/>
      <c r="X87" s="8"/>
      <c r="Y87" s="8"/>
    </row>
    <row r="88" spans="1:64" ht="17" x14ac:dyDescent="0.35">
      <c r="A88" s="8"/>
      <c r="B88" s="8"/>
      <c r="C88" s="74">
        <v>0</v>
      </c>
      <c r="D88" s="439" t="s">
        <v>275</v>
      </c>
      <c r="E88" s="76" t="e">
        <v>#DIV/0!</v>
      </c>
      <c r="F88" s="76" t="e">
        <v>#DIV/0!</v>
      </c>
      <c r="G88" s="76" t="e">
        <v>#DIV/0!</v>
      </c>
      <c r="H88" s="76" t="e">
        <v>#DIV/0!</v>
      </c>
      <c r="I88" s="76" t="e">
        <v>#DIV/0!</v>
      </c>
      <c r="J88" s="76" t="e">
        <v>#DIV/0!</v>
      </c>
      <c r="K88" s="196" t="s">
        <v>108</v>
      </c>
      <c r="L88"/>
      <c r="U88" s="8"/>
      <c r="V88" s="8"/>
      <c r="W88" s="8"/>
      <c r="X88" s="8"/>
      <c r="Y88" s="8"/>
    </row>
    <row r="89" spans="1:64" ht="17" x14ac:dyDescent="0.35">
      <c r="A89" s="8"/>
      <c r="B89" s="8"/>
      <c r="C89" s="74">
        <v>0</v>
      </c>
      <c r="D89" s="439" t="s">
        <v>226</v>
      </c>
      <c r="E89" s="76" t="e">
        <v>#DIV/0!</v>
      </c>
      <c r="F89" s="76" t="e">
        <v>#DIV/0!</v>
      </c>
      <c r="G89" s="76" t="e">
        <v>#DIV/0!</v>
      </c>
      <c r="H89" s="76" t="e">
        <v>#DIV/0!</v>
      </c>
      <c r="I89" s="76" t="e">
        <v>#DIV/0!</v>
      </c>
      <c r="J89" s="76" t="e">
        <v>#DIV/0!</v>
      </c>
      <c r="K89" s="196" t="s">
        <v>108</v>
      </c>
      <c r="L89"/>
      <c r="U89" s="8"/>
      <c r="V89" s="8"/>
      <c r="W89" s="8"/>
      <c r="X89" s="8"/>
      <c r="Y89" s="8"/>
    </row>
    <row r="90" spans="1:64" ht="17" x14ac:dyDescent="0.35">
      <c r="A90" s="8"/>
      <c r="B90" s="8"/>
      <c r="C90" s="74">
        <v>0</v>
      </c>
      <c r="D90" s="439" t="s">
        <v>169</v>
      </c>
      <c r="E90" s="76" t="e">
        <v>#DIV/0!</v>
      </c>
      <c r="F90" s="76" t="e">
        <v>#DIV/0!</v>
      </c>
      <c r="G90" s="76" t="e">
        <v>#DIV/0!</v>
      </c>
      <c r="H90" s="76" t="e">
        <v>#DIV/0!</v>
      </c>
      <c r="I90" s="76" t="e">
        <v>#DIV/0!</v>
      </c>
      <c r="J90" s="76" t="e">
        <v>#DIV/0!</v>
      </c>
      <c r="K90" s="196" t="s">
        <v>135</v>
      </c>
      <c r="L90"/>
      <c r="U90" s="86"/>
      <c r="V90" s="8"/>
      <c r="W90" s="8"/>
      <c r="X90" s="8"/>
      <c r="Y90" s="8"/>
    </row>
    <row r="91" spans="1:64" ht="17" x14ac:dyDescent="0.35">
      <c r="A91" s="8"/>
      <c r="B91" s="8"/>
      <c r="C91" s="74">
        <v>0</v>
      </c>
      <c r="D91" s="439" t="s">
        <v>285</v>
      </c>
      <c r="E91" s="76" t="e">
        <v>#DIV/0!</v>
      </c>
      <c r="F91" s="76" t="e">
        <v>#DIV/0!</v>
      </c>
      <c r="G91" s="76" t="e">
        <v>#DIV/0!</v>
      </c>
      <c r="H91" s="76" t="e">
        <v>#DIV/0!</v>
      </c>
      <c r="I91" s="76" t="e">
        <v>#DIV/0!</v>
      </c>
      <c r="J91" s="76" t="e">
        <v>#DIV/0!</v>
      </c>
      <c r="K91" s="196" t="s">
        <v>108</v>
      </c>
      <c r="L91"/>
      <c r="U91" s="86"/>
      <c r="V91" s="8"/>
      <c r="W91" s="8"/>
      <c r="X91" s="8"/>
      <c r="Y91" s="8"/>
    </row>
    <row r="92" spans="1:64" ht="17" x14ac:dyDescent="0.35">
      <c r="A92" s="8">
        <v>5</v>
      </c>
      <c r="B92" s="8">
        <v>10</v>
      </c>
      <c r="C92" s="74">
        <v>0</v>
      </c>
      <c r="D92" s="439" t="s">
        <v>2077</v>
      </c>
      <c r="E92" s="76">
        <v>122.6</v>
      </c>
      <c r="F92" s="76">
        <v>86.6</v>
      </c>
      <c r="G92" s="76">
        <v>199.2</v>
      </c>
      <c r="H92" s="76">
        <v>182</v>
      </c>
      <c r="I92" s="76">
        <v>222.8</v>
      </c>
      <c r="J92" s="76">
        <v>222.8</v>
      </c>
      <c r="K92" s="196" t="s">
        <v>108</v>
      </c>
      <c r="L92"/>
      <c r="U92" s="8"/>
      <c r="V92" s="8"/>
      <c r="W92" s="8"/>
      <c r="X92" s="8"/>
      <c r="Y92" s="8"/>
    </row>
    <row r="93" spans="1:64" ht="17" x14ac:dyDescent="0.35">
      <c r="A93" s="8">
        <v>0.1</v>
      </c>
      <c r="B93" s="8">
        <v>10</v>
      </c>
      <c r="C93" s="74">
        <v>0</v>
      </c>
      <c r="D93" s="439" t="s">
        <v>600</v>
      </c>
      <c r="E93" s="76">
        <v>110720</v>
      </c>
      <c r="F93" s="76">
        <v>117340</v>
      </c>
      <c r="G93" s="76">
        <v>86870</v>
      </c>
      <c r="H93" s="76">
        <v>87930</v>
      </c>
      <c r="I93" s="76">
        <v>57780</v>
      </c>
      <c r="J93" s="76">
        <v>66930</v>
      </c>
      <c r="K93" s="196" t="s">
        <v>108</v>
      </c>
      <c r="L93"/>
      <c r="U93" s="8"/>
      <c r="V93" s="8"/>
      <c r="W93" s="8"/>
      <c r="X93" s="8"/>
      <c r="Y93" s="8"/>
    </row>
    <row r="94" spans="1:64" ht="17" x14ac:dyDescent="0.35">
      <c r="A94" s="8">
        <v>0.1</v>
      </c>
      <c r="B94" s="8">
        <v>10</v>
      </c>
      <c r="C94" s="74">
        <v>0</v>
      </c>
      <c r="D94" s="439" t="s">
        <v>601</v>
      </c>
      <c r="E94" s="76">
        <v>179500</v>
      </c>
      <c r="F94" s="76">
        <v>103190</v>
      </c>
      <c r="G94" s="76">
        <v>71630</v>
      </c>
      <c r="H94" s="76">
        <v>62300</v>
      </c>
      <c r="I94" s="76">
        <v>65240</v>
      </c>
      <c r="J94" s="76">
        <v>75830</v>
      </c>
      <c r="K94" s="196" t="s">
        <v>276</v>
      </c>
      <c r="L94"/>
      <c r="U94" s="8"/>
      <c r="V94" s="8"/>
      <c r="W94" s="8"/>
      <c r="X94" s="8"/>
      <c r="Y94" s="8"/>
    </row>
    <row r="95" spans="1:64" ht="17" x14ac:dyDescent="0.35">
      <c r="A95" s="8"/>
      <c r="B95" s="8"/>
      <c r="C95" s="74">
        <v>0</v>
      </c>
      <c r="D95" s="439" t="s">
        <v>291</v>
      </c>
      <c r="E95" s="76" t="e">
        <v>#DIV/0!</v>
      </c>
      <c r="F95" s="76" t="e">
        <v>#DIV/0!</v>
      </c>
      <c r="G95" s="76" t="e">
        <v>#DIV/0!</v>
      </c>
      <c r="H95" s="76" t="e">
        <v>#DIV/0!</v>
      </c>
      <c r="I95" s="76" t="e">
        <v>#DIV/0!</v>
      </c>
      <c r="J95" s="76" t="e">
        <v>#DIV/0!</v>
      </c>
      <c r="K95" s="196" t="s">
        <v>108</v>
      </c>
      <c r="L95"/>
      <c r="U95" s="8"/>
      <c r="V95" s="8"/>
      <c r="W95" s="8"/>
      <c r="X95" s="8"/>
      <c r="Y95" s="8"/>
    </row>
    <row r="96" spans="1:64" ht="17" x14ac:dyDescent="0.35">
      <c r="A96" s="8"/>
      <c r="B96" s="8"/>
      <c r="C96" s="74">
        <v>0</v>
      </c>
      <c r="D96" s="439" t="s">
        <v>1449</v>
      </c>
      <c r="E96" s="76" t="e">
        <v>#DIV/0!</v>
      </c>
      <c r="F96" s="76" t="e">
        <v>#DIV/0!</v>
      </c>
      <c r="G96" s="76" t="e">
        <v>#DIV/0!</v>
      </c>
      <c r="H96" s="76" t="e">
        <v>#DIV/0!</v>
      </c>
      <c r="I96" s="76" t="e">
        <v>#DIV/0!</v>
      </c>
      <c r="J96" s="76" t="e">
        <v>#DIV/0!</v>
      </c>
      <c r="K96" s="196" t="s">
        <v>180</v>
      </c>
      <c r="L96"/>
      <c r="U96" s="8"/>
      <c r="V96" s="8"/>
      <c r="W96" s="8"/>
      <c r="X96" s="8"/>
      <c r="Y96" s="8"/>
    </row>
    <row r="97" spans="1:25" ht="17" x14ac:dyDescent="0.35">
      <c r="A97" s="8"/>
      <c r="B97" s="8"/>
      <c r="C97" s="74">
        <v>0</v>
      </c>
      <c r="D97" s="439" t="s">
        <v>289</v>
      </c>
      <c r="E97" s="76" t="e">
        <v>#DIV/0!</v>
      </c>
      <c r="F97" s="76" t="e">
        <v>#DIV/0!</v>
      </c>
      <c r="G97" s="76" t="e">
        <v>#DIV/0!</v>
      </c>
      <c r="H97" s="76" t="e">
        <v>#DIV/0!</v>
      </c>
      <c r="I97" s="76" t="e">
        <v>#DIV/0!</v>
      </c>
      <c r="J97" s="76" t="e">
        <v>#DIV/0!</v>
      </c>
      <c r="K97" s="196" t="s">
        <v>1459</v>
      </c>
      <c r="L97"/>
      <c r="U97" s="8"/>
      <c r="V97" s="8"/>
      <c r="W97" s="8"/>
      <c r="X97" s="8"/>
      <c r="Y97" s="8"/>
    </row>
    <row r="98" spans="1:25" ht="17" x14ac:dyDescent="0.35">
      <c r="A98" s="8"/>
      <c r="B98" s="8"/>
      <c r="C98" s="74">
        <v>0</v>
      </c>
      <c r="D98" s="439" t="s">
        <v>296</v>
      </c>
      <c r="E98" s="76" t="e">
        <v>#DIV/0!</v>
      </c>
      <c r="F98" s="76" t="e">
        <v>#DIV/0!</v>
      </c>
      <c r="G98" s="76" t="e">
        <v>#DIV/0!</v>
      </c>
      <c r="H98" s="76" t="e">
        <v>#DIV/0!</v>
      </c>
      <c r="I98" s="76" t="e">
        <v>#DIV/0!</v>
      </c>
      <c r="J98" s="76" t="e">
        <v>#DIV/0!</v>
      </c>
      <c r="K98" s="196" t="s">
        <v>108</v>
      </c>
      <c r="L98"/>
      <c r="U98" s="8"/>
      <c r="V98" s="8"/>
      <c r="W98" s="8"/>
      <c r="X98" s="8"/>
      <c r="Y98" s="8"/>
    </row>
    <row r="99" spans="1:25" ht="17" x14ac:dyDescent="0.35">
      <c r="A99" s="8"/>
      <c r="B99" s="8"/>
      <c r="C99" s="74">
        <v>0</v>
      </c>
      <c r="D99" s="439" t="s">
        <v>298</v>
      </c>
      <c r="E99" s="76" t="e">
        <v>#DIV/0!</v>
      </c>
      <c r="F99" s="76" t="e">
        <v>#DIV/0!</v>
      </c>
      <c r="G99" s="76" t="e">
        <v>#DIV/0!</v>
      </c>
      <c r="H99" s="76" t="e">
        <v>#DIV/0!</v>
      </c>
      <c r="I99" s="76" t="e">
        <v>#DIV/0!</v>
      </c>
      <c r="J99" s="76" t="e">
        <v>#DIV/0!</v>
      </c>
      <c r="K99" s="196" t="s">
        <v>1455</v>
      </c>
      <c r="L99"/>
      <c r="U99" s="8"/>
      <c r="V99" s="8"/>
      <c r="W99" s="8"/>
      <c r="X99" s="8"/>
      <c r="Y99" s="8"/>
    </row>
    <row r="100" spans="1:25" ht="17" x14ac:dyDescent="0.35">
      <c r="A100" s="8"/>
      <c r="B100" s="8"/>
      <c r="C100" s="74">
        <v>0</v>
      </c>
      <c r="D100" s="439" t="s">
        <v>226</v>
      </c>
      <c r="E100" s="76" t="e">
        <v>#DIV/0!</v>
      </c>
      <c r="F100" s="76" t="e">
        <v>#DIV/0!</v>
      </c>
      <c r="G100" s="76" t="e">
        <v>#DIV/0!</v>
      </c>
      <c r="H100" s="76" t="e">
        <v>#DIV/0!</v>
      </c>
      <c r="I100" s="76" t="e">
        <v>#DIV/0!</v>
      </c>
      <c r="J100" s="76" t="e">
        <v>#DIV/0!</v>
      </c>
      <c r="K100" s="196" t="s">
        <v>108</v>
      </c>
      <c r="L100"/>
      <c r="U100" s="8"/>
      <c r="V100" s="8"/>
      <c r="W100" s="8"/>
      <c r="X100" s="8"/>
      <c r="Y100" s="8"/>
    </row>
    <row r="101" spans="1:25" ht="17" x14ac:dyDescent="0.35">
      <c r="A101" s="8"/>
      <c r="B101" s="8"/>
      <c r="C101" s="74">
        <v>0</v>
      </c>
      <c r="D101" s="439" t="s">
        <v>306</v>
      </c>
      <c r="E101" s="76" t="e">
        <v>#DIV/0!</v>
      </c>
      <c r="F101" s="76" t="e">
        <v>#DIV/0!</v>
      </c>
      <c r="G101" s="76" t="e">
        <v>#DIV/0!</v>
      </c>
      <c r="H101" s="76" t="e">
        <v>#DIV/0!</v>
      </c>
      <c r="I101" s="76" t="e">
        <v>#DIV/0!</v>
      </c>
      <c r="J101" s="76" t="e">
        <v>#DIV/0!</v>
      </c>
      <c r="K101" s="196" t="s">
        <v>108</v>
      </c>
      <c r="L101"/>
      <c r="U101" s="8"/>
      <c r="V101" s="86"/>
      <c r="W101" s="86"/>
      <c r="X101" s="86"/>
      <c r="Y101" s="86"/>
    </row>
    <row r="102" spans="1:25" ht="17" x14ac:dyDescent="0.35">
      <c r="A102" s="8"/>
      <c r="B102" s="8"/>
      <c r="C102" s="74">
        <v>0</v>
      </c>
      <c r="D102" s="439" t="s">
        <v>307</v>
      </c>
      <c r="E102" s="76" t="e">
        <v>#DIV/0!</v>
      </c>
      <c r="F102" s="76" t="e">
        <v>#DIV/0!</v>
      </c>
      <c r="G102" s="76" t="e">
        <v>#DIV/0!</v>
      </c>
      <c r="H102" s="76" t="e">
        <v>#DIV/0!</v>
      </c>
      <c r="I102" s="76" t="e">
        <v>#DIV/0!</v>
      </c>
      <c r="J102" s="76" t="e">
        <v>#DIV/0!</v>
      </c>
      <c r="K102" s="196" t="s">
        <v>108</v>
      </c>
      <c r="L102"/>
      <c r="U102" s="8"/>
      <c r="V102" s="289"/>
      <c r="W102" s="289"/>
      <c r="X102" s="289"/>
      <c r="Y102" s="289"/>
    </row>
    <row r="103" spans="1:25" ht="17" x14ac:dyDescent="0.35">
      <c r="A103" s="74">
        <v>0</v>
      </c>
      <c r="B103" s="74">
        <v>0</v>
      </c>
      <c r="C103" s="74">
        <v>0</v>
      </c>
      <c r="D103" s="75">
        <v>0</v>
      </c>
      <c r="E103" s="76" t="e">
        <v>#DIV/0!</v>
      </c>
      <c r="F103" s="76" t="e">
        <v>#DIV/0!</v>
      </c>
      <c r="G103" s="76" t="e">
        <v>#DIV/0!</v>
      </c>
      <c r="H103" s="76" t="e">
        <v>#DIV/0!</v>
      </c>
      <c r="I103" s="76" t="e">
        <v>#DIV/0!</v>
      </c>
      <c r="J103" s="76" t="e">
        <v>#DIV/0!</v>
      </c>
      <c r="K103" s="196" t="s">
        <v>108</v>
      </c>
      <c r="U103" s="8"/>
      <c r="V103" s="289"/>
      <c r="W103" s="289"/>
      <c r="X103" s="289"/>
      <c r="Y103" s="289"/>
    </row>
    <row r="104" spans="1:25" ht="17" x14ac:dyDescent="0.35">
      <c r="A104" s="74">
        <v>0</v>
      </c>
      <c r="B104" s="74">
        <v>0</v>
      </c>
      <c r="C104" s="74">
        <v>0</v>
      </c>
      <c r="D104" s="75">
        <v>0</v>
      </c>
      <c r="E104" s="76" t="e">
        <v>#DIV/0!</v>
      </c>
      <c r="F104" s="76" t="e">
        <v>#DIV/0!</v>
      </c>
      <c r="G104" s="76" t="e">
        <v>#DIV/0!</v>
      </c>
      <c r="H104" s="76" t="e">
        <v>#DIV/0!</v>
      </c>
      <c r="I104" s="76" t="e">
        <v>#DIV/0!</v>
      </c>
      <c r="J104" s="76" t="e">
        <v>#DIV/0!</v>
      </c>
      <c r="K104" s="196" t="s">
        <v>108</v>
      </c>
      <c r="U104" s="8"/>
      <c r="V104" s="289"/>
      <c r="W104" s="289"/>
      <c r="X104" s="289"/>
      <c r="Y104" s="289"/>
    </row>
    <row r="105" spans="1:25" ht="17" x14ac:dyDescent="0.35">
      <c r="A105" s="74">
        <v>0</v>
      </c>
      <c r="B105" s="74">
        <v>0</v>
      </c>
      <c r="C105" s="74">
        <v>0</v>
      </c>
      <c r="D105" s="75">
        <v>0</v>
      </c>
      <c r="E105" s="76" t="e">
        <v>#DIV/0!</v>
      </c>
      <c r="F105" s="76" t="e">
        <v>#DIV/0!</v>
      </c>
      <c r="G105" s="76" t="e">
        <v>#DIV/0!</v>
      </c>
      <c r="H105" s="76" t="e">
        <v>#DIV/0!</v>
      </c>
      <c r="I105" s="76" t="e">
        <v>#DIV/0!</v>
      </c>
      <c r="J105" s="76" t="e">
        <v>#DIV/0!</v>
      </c>
      <c r="K105" s="196" t="s">
        <v>108</v>
      </c>
      <c r="U105" s="289"/>
    </row>
    <row r="106" spans="1:25" ht="17" x14ac:dyDescent="0.35">
      <c r="A106" s="74">
        <v>0</v>
      </c>
      <c r="B106" s="74">
        <v>0</v>
      </c>
      <c r="C106" s="74">
        <v>0</v>
      </c>
      <c r="D106" s="75">
        <v>0</v>
      </c>
      <c r="E106" s="76" t="e">
        <v>#DIV/0!</v>
      </c>
      <c r="F106" s="76" t="e">
        <v>#DIV/0!</v>
      </c>
      <c r="G106" s="76" t="e">
        <v>#DIV/0!</v>
      </c>
      <c r="H106" s="76" t="e">
        <v>#DIV/0!</v>
      </c>
      <c r="I106" s="76" t="e">
        <v>#DIV/0!</v>
      </c>
      <c r="J106" s="76" t="e">
        <v>#DIV/0!</v>
      </c>
      <c r="K106" s="196" t="s">
        <v>108</v>
      </c>
      <c r="U106" s="289"/>
    </row>
    <row r="107" spans="1:25" ht="17" x14ac:dyDescent="0.35">
      <c r="A107" s="74">
        <v>0</v>
      </c>
      <c r="B107" s="74">
        <v>0</v>
      </c>
      <c r="C107" s="74">
        <v>0</v>
      </c>
      <c r="D107" s="75">
        <v>0</v>
      </c>
      <c r="E107" s="76" t="e">
        <v>#DIV/0!</v>
      </c>
      <c r="F107" s="76" t="e">
        <v>#DIV/0!</v>
      </c>
      <c r="G107" s="76" t="e">
        <v>#DIV/0!</v>
      </c>
      <c r="H107" s="76" t="e">
        <v>#DIV/0!</v>
      </c>
      <c r="I107" s="76" t="e">
        <v>#DIV/0!</v>
      </c>
      <c r="J107" s="76" t="e">
        <v>#DIV/0!</v>
      </c>
      <c r="K107" s="196" t="s">
        <v>108</v>
      </c>
      <c r="U107" s="289"/>
    </row>
    <row r="108" spans="1:25" ht="17" x14ac:dyDescent="0.35">
      <c r="A108" s="74">
        <v>0</v>
      </c>
      <c r="B108" s="74">
        <v>0</v>
      </c>
      <c r="C108" s="74">
        <v>0</v>
      </c>
      <c r="D108" s="75">
        <v>0</v>
      </c>
      <c r="E108" s="76" t="e">
        <v>#DIV/0!</v>
      </c>
      <c r="F108" s="76" t="e">
        <v>#DIV/0!</v>
      </c>
      <c r="G108" s="76" t="e">
        <v>#DIV/0!</v>
      </c>
      <c r="H108" s="76" t="e">
        <v>#DIV/0!</v>
      </c>
      <c r="I108" s="76" t="e">
        <v>#DIV/0!</v>
      </c>
      <c r="J108" s="76" t="e">
        <v>#DIV/0!</v>
      </c>
      <c r="K108" s="196" t="s">
        <v>108</v>
      </c>
      <c r="U108" s="8"/>
    </row>
    <row r="109" spans="1:25" ht="17" x14ac:dyDescent="0.35">
      <c r="A109" s="74">
        <v>0</v>
      </c>
      <c r="B109" s="74">
        <v>0</v>
      </c>
      <c r="C109" s="74">
        <v>0</v>
      </c>
      <c r="D109" s="75">
        <v>0</v>
      </c>
      <c r="E109" s="76" t="e">
        <v>#DIV/0!</v>
      </c>
      <c r="F109" s="76" t="e">
        <v>#DIV/0!</v>
      </c>
      <c r="G109" s="76" t="e">
        <v>#DIV/0!</v>
      </c>
      <c r="H109" s="76" t="e">
        <v>#DIV/0!</v>
      </c>
      <c r="I109" s="76" t="e">
        <v>#DIV/0!</v>
      </c>
      <c r="J109" s="76" t="e">
        <v>#DIV/0!</v>
      </c>
      <c r="K109" s="196" t="s">
        <v>108</v>
      </c>
      <c r="U109" s="8"/>
    </row>
    <row r="110" spans="1:25" ht="17" x14ac:dyDescent="0.35">
      <c r="A110" s="74">
        <v>0</v>
      </c>
      <c r="B110" s="74">
        <v>0</v>
      </c>
      <c r="C110" s="74">
        <v>0</v>
      </c>
      <c r="D110" s="75">
        <v>0</v>
      </c>
      <c r="E110" s="76" t="e">
        <v>#DIV/0!</v>
      </c>
      <c r="F110" s="76" t="e">
        <v>#DIV/0!</v>
      </c>
      <c r="G110" s="76" t="e">
        <v>#DIV/0!</v>
      </c>
      <c r="H110" s="76" t="e">
        <v>#DIV/0!</v>
      </c>
      <c r="I110" s="76" t="e">
        <v>#DIV/0!</v>
      </c>
      <c r="J110" s="76" t="e">
        <v>#DIV/0!</v>
      </c>
      <c r="K110" s="196" t="s">
        <v>108</v>
      </c>
      <c r="U110" s="8"/>
    </row>
    <row r="111" spans="1:25" ht="17" x14ac:dyDescent="0.35">
      <c r="A111" s="74">
        <v>0</v>
      </c>
      <c r="B111" s="74">
        <v>0</v>
      </c>
      <c r="C111" s="74">
        <v>0</v>
      </c>
      <c r="D111" s="75">
        <v>0</v>
      </c>
      <c r="E111" s="76" t="e">
        <v>#DIV/0!</v>
      </c>
      <c r="F111" s="76" t="e">
        <v>#DIV/0!</v>
      </c>
      <c r="G111" s="76" t="e">
        <v>#DIV/0!</v>
      </c>
      <c r="H111" s="76" t="e">
        <v>#DIV/0!</v>
      </c>
      <c r="I111" s="76" t="e">
        <v>#DIV/0!</v>
      </c>
      <c r="J111" s="76" t="e">
        <v>#DIV/0!</v>
      </c>
      <c r="K111" s="196" t="s">
        <v>108</v>
      </c>
      <c r="U111" s="8"/>
    </row>
    <row r="112" spans="1:25" ht="17" x14ac:dyDescent="0.35">
      <c r="A112" s="74">
        <v>0</v>
      </c>
      <c r="B112" s="74">
        <v>0</v>
      </c>
      <c r="C112" s="74">
        <v>0</v>
      </c>
      <c r="D112" s="75">
        <v>0</v>
      </c>
      <c r="E112" s="76" t="e">
        <v>#DIV/0!</v>
      </c>
      <c r="F112" s="76" t="e">
        <v>#DIV/0!</v>
      </c>
      <c r="G112" s="76" t="e">
        <v>#DIV/0!</v>
      </c>
      <c r="H112" s="76" t="e">
        <v>#DIV/0!</v>
      </c>
      <c r="I112" s="76" t="e">
        <v>#DIV/0!</v>
      </c>
      <c r="J112" s="76" t="e">
        <v>#DIV/0!</v>
      </c>
      <c r="K112" s="196" t="s">
        <v>108</v>
      </c>
      <c r="U112" s="8"/>
    </row>
    <row r="113" spans="1:21" ht="17" x14ac:dyDescent="0.35">
      <c r="A113" s="74">
        <v>0</v>
      </c>
      <c r="B113" s="74">
        <v>0</v>
      </c>
      <c r="C113" s="74">
        <v>0</v>
      </c>
      <c r="D113" s="75">
        <v>0</v>
      </c>
      <c r="E113" s="76" t="e">
        <v>#DIV/0!</v>
      </c>
      <c r="F113" s="76" t="e">
        <v>#DIV/0!</v>
      </c>
      <c r="G113" s="76" t="e">
        <v>#DIV/0!</v>
      </c>
      <c r="H113" s="76" t="e">
        <v>#DIV/0!</v>
      </c>
      <c r="I113" s="76" t="e">
        <v>#DIV/0!</v>
      </c>
      <c r="J113" s="76" t="e">
        <v>#DIV/0!</v>
      </c>
      <c r="K113" s="196" t="s">
        <v>108</v>
      </c>
      <c r="U113" s="8"/>
    </row>
    <row r="114" spans="1:21" ht="17" x14ac:dyDescent="0.35">
      <c r="A114" s="74">
        <v>0</v>
      </c>
      <c r="B114" s="74">
        <v>0</v>
      </c>
      <c r="C114" s="74">
        <v>0</v>
      </c>
      <c r="D114" s="75">
        <v>0</v>
      </c>
      <c r="E114" s="76" t="e">
        <v>#DIV/0!</v>
      </c>
      <c r="F114" s="76" t="e">
        <v>#DIV/0!</v>
      </c>
      <c r="G114" s="76" t="e">
        <v>#DIV/0!</v>
      </c>
      <c r="H114" s="76" t="e">
        <v>#DIV/0!</v>
      </c>
      <c r="I114" s="76" t="e">
        <v>#DIV/0!</v>
      </c>
      <c r="J114" s="76" t="e">
        <v>#DIV/0!</v>
      </c>
      <c r="K114" s="196" t="s">
        <v>108</v>
      </c>
      <c r="U114" s="8"/>
    </row>
    <row r="115" spans="1:21" ht="17" x14ac:dyDescent="0.35">
      <c r="A115" s="74">
        <v>0</v>
      </c>
      <c r="B115" s="74">
        <v>0</v>
      </c>
      <c r="C115" s="74">
        <v>0</v>
      </c>
      <c r="D115" s="75">
        <v>0</v>
      </c>
      <c r="E115" s="76" t="e">
        <v>#DIV/0!</v>
      </c>
      <c r="F115" s="76" t="e">
        <v>#DIV/0!</v>
      </c>
      <c r="G115" s="76" t="e">
        <v>#DIV/0!</v>
      </c>
      <c r="H115" s="76" t="e">
        <v>#DIV/0!</v>
      </c>
      <c r="I115" s="76" t="e">
        <v>#DIV/0!</v>
      </c>
      <c r="J115" s="76" t="e">
        <v>#DIV/0!</v>
      </c>
      <c r="K115" s="196" t="s">
        <v>108</v>
      </c>
      <c r="U115" s="8"/>
    </row>
    <row r="116" spans="1:21" ht="17" x14ac:dyDescent="0.35">
      <c r="A116" s="74">
        <v>0</v>
      </c>
      <c r="B116" s="74">
        <v>0</v>
      </c>
      <c r="C116" s="74">
        <v>0</v>
      </c>
      <c r="D116" s="75">
        <v>0</v>
      </c>
      <c r="E116" s="76" t="e">
        <v>#DIV/0!</v>
      </c>
      <c r="F116" s="76" t="e">
        <v>#DIV/0!</v>
      </c>
      <c r="G116" s="76" t="e">
        <v>#DIV/0!</v>
      </c>
      <c r="H116" s="76" t="e">
        <v>#DIV/0!</v>
      </c>
      <c r="I116" s="76" t="e">
        <v>#DIV/0!</v>
      </c>
      <c r="J116" s="76" t="e">
        <v>#DIV/0!</v>
      </c>
      <c r="K116" s="196" t="s">
        <v>108</v>
      </c>
      <c r="U116" s="8"/>
    </row>
    <row r="117" spans="1:21" ht="17" x14ac:dyDescent="0.35">
      <c r="A117" s="74">
        <v>0</v>
      </c>
      <c r="B117" s="74">
        <v>0</v>
      </c>
      <c r="C117" s="74">
        <v>0</v>
      </c>
      <c r="D117" s="75">
        <v>0</v>
      </c>
      <c r="E117" s="76" t="e">
        <v>#DIV/0!</v>
      </c>
      <c r="F117" s="76" t="e">
        <v>#DIV/0!</v>
      </c>
      <c r="G117" s="76" t="e">
        <v>#DIV/0!</v>
      </c>
      <c r="H117" s="76" t="e">
        <v>#DIV/0!</v>
      </c>
      <c r="I117" s="76" t="e">
        <v>#DIV/0!</v>
      </c>
      <c r="J117" s="76" t="e">
        <v>#DIV/0!</v>
      </c>
      <c r="K117" s="196" t="s">
        <v>108</v>
      </c>
      <c r="U117" s="8"/>
    </row>
    <row r="118" spans="1:21" ht="17" x14ac:dyDescent="0.35">
      <c r="A118" s="74">
        <v>0</v>
      </c>
      <c r="B118" s="74">
        <v>0</v>
      </c>
      <c r="C118" s="74">
        <v>0</v>
      </c>
      <c r="D118" s="75">
        <v>0</v>
      </c>
      <c r="E118" s="76" t="e">
        <v>#DIV/0!</v>
      </c>
      <c r="F118" s="76" t="e">
        <v>#DIV/0!</v>
      </c>
      <c r="G118" s="76" t="e">
        <v>#DIV/0!</v>
      </c>
      <c r="H118" s="76" t="e">
        <v>#DIV/0!</v>
      </c>
      <c r="I118" s="76" t="e">
        <v>#DIV/0!</v>
      </c>
      <c r="J118" s="76" t="e">
        <v>#DIV/0!</v>
      </c>
      <c r="K118" s="196" t="s">
        <v>108</v>
      </c>
      <c r="U118" s="8"/>
    </row>
    <row r="119" spans="1:21" ht="17" x14ac:dyDescent="0.35">
      <c r="A119" s="74">
        <v>0</v>
      </c>
      <c r="B119" s="74">
        <v>0</v>
      </c>
      <c r="C119" s="74">
        <v>0</v>
      </c>
      <c r="D119" s="75">
        <v>0</v>
      </c>
      <c r="E119" s="76" t="e">
        <v>#DIV/0!</v>
      </c>
      <c r="F119" s="76" t="e">
        <v>#DIV/0!</v>
      </c>
      <c r="G119" s="76" t="e">
        <v>#DIV/0!</v>
      </c>
      <c r="H119" s="76" t="e">
        <v>#DIV/0!</v>
      </c>
      <c r="I119" s="76" t="e">
        <v>#DIV/0!</v>
      </c>
      <c r="J119" s="76" t="e">
        <v>#DIV/0!</v>
      </c>
      <c r="K119" s="196" t="s">
        <v>108</v>
      </c>
      <c r="U119" s="8"/>
    </row>
    <row r="120" spans="1:21" ht="17" x14ac:dyDescent="0.35">
      <c r="A120" s="74">
        <v>0</v>
      </c>
      <c r="B120" s="74">
        <v>0</v>
      </c>
      <c r="C120" s="74">
        <v>0</v>
      </c>
      <c r="D120" s="75">
        <v>0</v>
      </c>
      <c r="E120" s="76" t="e">
        <v>#DIV/0!</v>
      </c>
      <c r="F120" s="76" t="e">
        <v>#DIV/0!</v>
      </c>
      <c r="G120" s="76" t="e">
        <v>#DIV/0!</v>
      </c>
      <c r="H120" s="76" t="e">
        <v>#DIV/0!</v>
      </c>
      <c r="I120" s="76" t="e">
        <v>#DIV/0!</v>
      </c>
      <c r="J120" s="76" t="e">
        <v>#DIV/0!</v>
      </c>
      <c r="K120" s="196" t="s">
        <v>108</v>
      </c>
      <c r="U120" s="8"/>
    </row>
    <row r="121" spans="1:21" ht="17" x14ac:dyDescent="0.35">
      <c r="A121" s="74">
        <v>0</v>
      </c>
      <c r="B121" s="74">
        <v>0</v>
      </c>
      <c r="C121" s="74">
        <v>0</v>
      </c>
      <c r="D121" s="75">
        <v>0</v>
      </c>
      <c r="E121" s="76" t="e">
        <v>#DIV/0!</v>
      </c>
      <c r="F121" s="76" t="e">
        <v>#DIV/0!</v>
      </c>
      <c r="G121" s="76" t="e">
        <v>#DIV/0!</v>
      </c>
      <c r="H121" s="76" t="e">
        <v>#DIV/0!</v>
      </c>
      <c r="I121" s="76" t="e">
        <v>#DIV/0!</v>
      </c>
      <c r="J121" s="76" t="e">
        <v>#DIV/0!</v>
      </c>
      <c r="K121" s="196" t="s">
        <v>108</v>
      </c>
      <c r="U121" s="8"/>
    </row>
    <row r="122" spans="1:21" ht="17" x14ac:dyDescent="0.35">
      <c r="A122" s="74">
        <v>0</v>
      </c>
      <c r="B122" s="74">
        <v>0</v>
      </c>
      <c r="C122" s="74">
        <v>0</v>
      </c>
      <c r="D122" s="75">
        <v>0</v>
      </c>
      <c r="E122" s="76" t="e">
        <v>#DIV/0!</v>
      </c>
      <c r="F122" s="76" t="e">
        <v>#DIV/0!</v>
      </c>
      <c r="G122" s="76" t="e">
        <v>#DIV/0!</v>
      </c>
      <c r="H122" s="76" t="e">
        <v>#DIV/0!</v>
      </c>
      <c r="I122" s="76" t="e">
        <v>#DIV/0!</v>
      </c>
      <c r="J122" s="76" t="e">
        <v>#DIV/0!</v>
      </c>
      <c r="K122" s="196" t="s">
        <v>108</v>
      </c>
      <c r="U122" s="8"/>
    </row>
    <row r="123" spans="1:21" ht="17" x14ac:dyDescent="0.35">
      <c r="A123" s="74">
        <v>0</v>
      </c>
      <c r="B123" s="74">
        <v>0</v>
      </c>
      <c r="C123" s="74">
        <v>0</v>
      </c>
      <c r="D123" s="75">
        <v>0</v>
      </c>
      <c r="E123" s="76" t="e">
        <v>#DIV/0!</v>
      </c>
      <c r="F123" s="76" t="e">
        <v>#DIV/0!</v>
      </c>
      <c r="G123" s="76" t="e">
        <v>#DIV/0!</v>
      </c>
      <c r="H123" s="76" t="e">
        <v>#DIV/0!</v>
      </c>
      <c r="I123" s="76" t="e">
        <v>#DIV/0!</v>
      </c>
      <c r="J123" s="76" t="e">
        <v>#DIV/0!</v>
      </c>
      <c r="K123" s="196" t="s">
        <v>108</v>
      </c>
      <c r="U123" s="8"/>
    </row>
    <row r="124" spans="1:21" ht="17" x14ac:dyDescent="0.35">
      <c r="A124" s="74">
        <v>0</v>
      </c>
      <c r="B124" s="74">
        <v>0</v>
      </c>
      <c r="C124" s="74">
        <v>0</v>
      </c>
      <c r="D124" s="75">
        <v>0</v>
      </c>
      <c r="E124" s="76" t="e">
        <v>#DIV/0!</v>
      </c>
      <c r="F124" s="76" t="e">
        <v>#DIV/0!</v>
      </c>
      <c r="G124" s="76" t="e">
        <v>#DIV/0!</v>
      </c>
      <c r="H124" s="76" t="e">
        <v>#DIV/0!</v>
      </c>
      <c r="I124" s="76" t="e">
        <v>#DIV/0!</v>
      </c>
      <c r="J124" s="76" t="e">
        <v>#DIV/0!</v>
      </c>
      <c r="K124" s="196" t="s">
        <v>108</v>
      </c>
      <c r="U124" s="8"/>
    </row>
    <row r="125" spans="1:21" ht="17" x14ac:dyDescent="0.35">
      <c r="A125" s="74">
        <v>0</v>
      </c>
      <c r="B125" s="74">
        <v>0</v>
      </c>
      <c r="C125" s="74">
        <v>0</v>
      </c>
      <c r="D125" s="75">
        <v>0</v>
      </c>
      <c r="E125" s="76" t="e">
        <v>#DIV/0!</v>
      </c>
      <c r="F125" s="76" t="e">
        <v>#DIV/0!</v>
      </c>
      <c r="G125" s="76" t="e">
        <v>#DIV/0!</v>
      </c>
      <c r="H125" s="76" t="e">
        <v>#DIV/0!</v>
      </c>
      <c r="I125" s="76" t="e">
        <v>#DIV/0!</v>
      </c>
      <c r="J125" s="76" t="e">
        <v>#DIV/0!</v>
      </c>
      <c r="K125" s="196" t="s">
        <v>108</v>
      </c>
      <c r="U125" s="8"/>
    </row>
    <row r="126" spans="1:21" ht="17" x14ac:dyDescent="0.35">
      <c r="A126" s="74">
        <v>0</v>
      </c>
      <c r="B126" s="74">
        <v>0</v>
      </c>
      <c r="C126" s="74">
        <v>0</v>
      </c>
      <c r="D126" s="75">
        <v>0</v>
      </c>
      <c r="E126" s="76" t="e">
        <v>#DIV/0!</v>
      </c>
      <c r="F126" s="76" t="e">
        <v>#DIV/0!</v>
      </c>
      <c r="G126" s="76" t="e">
        <v>#DIV/0!</v>
      </c>
      <c r="H126" s="76" t="e">
        <v>#DIV/0!</v>
      </c>
      <c r="I126" s="76" t="e">
        <v>#DIV/0!</v>
      </c>
      <c r="J126" s="76" t="e">
        <v>#DIV/0!</v>
      </c>
      <c r="K126" s="196" t="s">
        <v>108</v>
      </c>
      <c r="U126" s="8"/>
    </row>
    <row r="127" spans="1:21" ht="17" x14ac:dyDescent="0.35">
      <c r="A127" s="74">
        <v>0</v>
      </c>
      <c r="B127" s="74">
        <v>0</v>
      </c>
      <c r="C127" s="74">
        <v>0</v>
      </c>
      <c r="D127" s="75">
        <v>0</v>
      </c>
      <c r="E127" s="76" t="e">
        <v>#DIV/0!</v>
      </c>
      <c r="F127" s="76" t="e">
        <v>#DIV/0!</v>
      </c>
      <c r="G127" s="76" t="e">
        <v>#DIV/0!</v>
      </c>
      <c r="H127" s="76" t="e">
        <v>#DIV/0!</v>
      </c>
      <c r="I127" s="76" t="e">
        <v>#DIV/0!</v>
      </c>
      <c r="J127" s="76" t="e">
        <v>#DIV/0!</v>
      </c>
      <c r="K127" s="196" t="s">
        <v>108</v>
      </c>
      <c r="U127" s="8"/>
    </row>
    <row r="128" spans="1:21" ht="17" x14ac:dyDescent="0.35">
      <c r="A128" s="74">
        <v>0</v>
      </c>
      <c r="B128" s="74">
        <v>0</v>
      </c>
      <c r="C128" s="74">
        <v>0</v>
      </c>
      <c r="D128" s="75">
        <v>0</v>
      </c>
      <c r="E128" s="76" t="e">
        <v>#DIV/0!</v>
      </c>
      <c r="F128" s="76" t="e">
        <v>#DIV/0!</v>
      </c>
      <c r="G128" s="76" t="e">
        <v>#DIV/0!</v>
      </c>
      <c r="H128" s="76" t="e">
        <v>#DIV/0!</v>
      </c>
      <c r="I128" s="76" t="e">
        <v>#DIV/0!</v>
      </c>
      <c r="J128" s="76" t="e">
        <v>#DIV/0!</v>
      </c>
      <c r="K128" s="196" t="s">
        <v>108</v>
      </c>
      <c r="U128" s="8"/>
    </row>
    <row r="129" spans="1:21" ht="17" x14ac:dyDescent="0.35">
      <c r="A129" s="74">
        <v>0</v>
      </c>
      <c r="B129" s="74">
        <v>0</v>
      </c>
      <c r="C129" s="74">
        <v>0</v>
      </c>
      <c r="D129" s="75">
        <v>0</v>
      </c>
      <c r="E129" s="76" t="e">
        <v>#DIV/0!</v>
      </c>
      <c r="F129" s="76" t="e">
        <v>#DIV/0!</v>
      </c>
      <c r="G129" s="76" t="e">
        <v>#DIV/0!</v>
      </c>
      <c r="H129" s="76" t="e">
        <v>#DIV/0!</v>
      </c>
      <c r="I129" s="76" t="e">
        <v>#DIV/0!</v>
      </c>
      <c r="J129" s="76" t="e">
        <v>#DIV/0!</v>
      </c>
      <c r="K129" s="196" t="s">
        <v>108</v>
      </c>
      <c r="U129" s="8"/>
    </row>
    <row r="130" spans="1:21" ht="17" x14ac:dyDescent="0.35">
      <c r="A130" s="74">
        <v>0</v>
      </c>
      <c r="B130" s="74">
        <v>0</v>
      </c>
      <c r="C130" s="74">
        <v>0</v>
      </c>
      <c r="D130" s="75">
        <v>0</v>
      </c>
      <c r="E130" s="76" t="e">
        <v>#DIV/0!</v>
      </c>
      <c r="F130" s="76" t="e">
        <v>#DIV/0!</v>
      </c>
      <c r="G130" s="76" t="e">
        <v>#DIV/0!</v>
      </c>
      <c r="H130" s="76" t="e">
        <v>#DIV/0!</v>
      </c>
      <c r="I130" s="76" t="e">
        <v>#DIV/0!</v>
      </c>
      <c r="J130" s="76" t="e">
        <v>#DIV/0!</v>
      </c>
      <c r="K130" s="196" t="s">
        <v>108</v>
      </c>
      <c r="U130" s="8"/>
    </row>
    <row r="131" spans="1:21" ht="17" x14ac:dyDescent="0.35">
      <c r="A131" s="74">
        <v>0</v>
      </c>
      <c r="B131" s="74">
        <v>0</v>
      </c>
      <c r="C131" s="74">
        <v>0</v>
      </c>
      <c r="D131" s="75">
        <v>0</v>
      </c>
      <c r="E131" s="76" t="e">
        <v>#DIV/0!</v>
      </c>
      <c r="F131" s="76" t="e">
        <v>#DIV/0!</v>
      </c>
      <c r="G131" s="76" t="e">
        <v>#DIV/0!</v>
      </c>
      <c r="H131" s="76" t="e">
        <v>#DIV/0!</v>
      </c>
      <c r="I131" s="76" t="e">
        <v>#DIV/0!</v>
      </c>
      <c r="J131" s="76" t="e">
        <v>#DIV/0!</v>
      </c>
      <c r="K131" s="196" t="s">
        <v>108</v>
      </c>
      <c r="U131" s="8"/>
    </row>
    <row r="132" spans="1:21" ht="17" x14ac:dyDescent="0.35">
      <c r="A132" s="74">
        <v>0</v>
      </c>
      <c r="B132" s="74">
        <v>0</v>
      </c>
      <c r="C132" s="74">
        <v>0</v>
      </c>
      <c r="D132" s="75">
        <v>0</v>
      </c>
      <c r="E132" s="76" t="e">
        <v>#DIV/0!</v>
      </c>
      <c r="F132" s="76" t="e">
        <v>#DIV/0!</v>
      </c>
      <c r="G132" s="76" t="e">
        <v>#DIV/0!</v>
      </c>
      <c r="H132" s="76" t="e">
        <v>#DIV/0!</v>
      </c>
      <c r="I132" s="76" t="e">
        <v>#DIV/0!</v>
      </c>
      <c r="J132" s="76" t="e">
        <v>#DIV/0!</v>
      </c>
      <c r="K132" s="196" t="s">
        <v>108</v>
      </c>
      <c r="U132" s="8"/>
    </row>
    <row r="133" spans="1:21" ht="17" x14ac:dyDescent="0.35">
      <c r="A133" s="74">
        <v>0</v>
      </c>
      <c r="B133" s="74">
        <v>0</v>
      </c>
      <c r="C133" s="74">
        <v>0</v>
      </c>
      <c r="D133" s="75">
        <v>0</v>
      </c>
      <c r="E133" s="76" t="e">
        <v>#DIV/0!</v>
      </c>
      <c r="F133" s="76" t="e">
        <v>#DIV/0!</v>
      </c>
      <c r="G133" s="76" t="e">
        <v>#DIV/0!</v>
      </c>
      <c r="H133" s="76" t="e">
        <v>#DIV/0!</v>
      </c>
      <c r="I133" s="76" t="e">
        <v>#DIV/0!</v>
      </c>
      <c r="J133" s="76" t="e">
        <v>#DIV/0!</v>
      </c>
      <c r="K133" s="196" t="s">
        <v>108</v>
      </c>
      <c r="U133" s="8"/>
    </row>
    <row r="134" spans="1:21" ht="17" x14ac:dyDescent="0.35">
      <c r="A134" s="74">
        <v>0</v>
      </c>
      <c r="B134" s="74">
        <v>0</v>
      </c>
      <c r="C134" s="74">
        <v>0</v>
      </c>
      <c r="D134" s="75">
        <v>0</v>
      </c>
      <c r="E134" s="76" t="e">
        <v>#DIV/0!</v>
      </c>
      <c r="F134" s="76" t="e">
        <v>#DIV/0!</v>
      </c>
      <c r="G134" s="76" t="e">
        <v>#DIV/0!</v>
      </c>
      <c r="H134" s="76" t="e">
        <v>#DIV/0!</v>
      </c>
      <c r="I134" s="76" t="e">
        <v>#DIV/0!</v>
      </c>
      <c r="J134" s="76" t="e">
        <v>#DIV/0!</v>
      </c>
      <c r="K134" s="196" t="s">
        <v>108</v>
      </c>
      <c r="U134" s="8"/>
    </row>
    <row r="135" spans="1:21" ht="17" x14ac:dyDescent="0.35">
      <c r="A135" s="74">
        <v>0</v>
      </c>
      <c r="B135" s="74">
        <v>0</v>
      </c>
      <c r="C135" s="74">
        <v>0</v>
      </c>
      <c r="D135" s="75">
        <v>0</v>
      </c>
      <c r="E135" s="76" t="e">
        <v>#DIV/0!</v>
      </c>
      <c r="F135" s="76" t="e">
        <v>#DIV/0!</v>
      </c>
      <c r="G135" s="76" t="e">
        <v>#DIV/0!</v>
      </c>
      <c r="H135" s="76" t="e">
        <v>#DIV/0!</v>
      </c>
      <c r="I135" s="76" t="e">
        <v>#DIV/0!</v>
      </c>
      <c r="J135" s="76" t="e">
        <v>#DIV/0!</v>
      </c>
      <c r="K135" s="196" t="s">
        <v>108</v>
      </c>
      <c r="U135" s="8"/>
    </row>
    <row r="136" spans="1:21" ht="17" x14ac:dyDescent="0.35">
      <c r="A136" s="74">
        <v>0</v>
      </c>
      <c r="B136" s="74">
        <v>0</v>
      </c>
      <c r="C136" s="74">
        <v>0</v>
      </c>
      <c r="D136" s="75">
        <v>0</v>
      </c>
      <c r="E136" s="76" t="e">
        <v>#DIV/0!</v>
      </c>
      <c r="F136" s="76" t="e">
        <v>#DIV/0!</v>
      </c>
      <c r="G136" s="76" t="e">
        <v>#DIV/0!</v>
      </c>
      <c r="H136" s="76" t="e">
        <v>#DIV/0!</v>
      </c>
      <c r="I136" s="76" t="e">
        <v>#DIV/0!</v>
      </c>
      <c r="J136" s="76" t="e">
        <v>#DIV/0!</v>
      </c>
      <c r="K136" s="196" t="s">
        <v>108</v>
      </c>
      <c r="U136" s="8"/>
    </row>
    <row r="137" spans="1:21" ht="17" x14ac:dyDescent="0.35">
      <c r="A137" s="74">
        <v>0</v>
      </c>
      <c r="B137" s="74">
        <v>0</v>
      </c>
      <c r="C137" s="74">
        <v>0</v>
      </c>
      <c r="D137" s="75">
        <v>0</v>
      </c>
      <c r="E137" s="76" t="e">
        <v>#DIV/0!</v>
      </c>
      <c r="F137" s="76" t="e">
        <v>#DIV/0!</v>
      </c>
      <c r="G137" s="76" t="e">
        <v>#DIV/0!</v>
      </c>
      <c r="H137" s="76" t="e">
        <v>#DIV/0!</v>
      </c>
      <c r="I137" s="76" t="e">
        <v>#DIV/0!</v>
      </c>
      <c r="J137" s="76" t="e">
        <v>#DIV/0!</v>
      </c>
      <c r="K137" s="196" t="s">
        <v>108</v>
      </c>
      <c r="U137" s="8"/>
    </row>
    <row r="138" spans="1:21" ht="17" x14ac:dyDescent="0.35">
      <c r="A138" s="74">
        <v>0</v>
      </c>
      <c r="B138" s="74">
        <v>0</v>
      </c>
      <c r="C138" s="74">
        <v>0</v>
      </c>
      <c r="D138" s="75">
        <v>0</v>
      </c>
      <c r="E138" s="76" t="e">
        <v>#DIV/0!</v>
      </c>
      <c r="F138" s="76" t="e">
        <v>#DIV/0!</v>
      </c>
      <c r="G138" s="76" t="e">
        <v>#DIV/0!</v>
      </c>
      <c r="H138" s="76" t="e">
        <v>#DIV/0!</v>
      </c>
      <c r="I138" s="76" t="e">
        <v>#DIV/0!</v>
      </c>
      <c r="J138" s="76" t="e">
        <v>#DIV/0!</v>
      </c>
      <c r="K138" s="196" t="s">
        <v>108</v>
      </c>
      <c r="U138" s="8"/>
    </row>
    <row r="139" spans="1:21" ht="17" x14ac:dyDescent="0.35">
      <c r="A139" s="74">
        <v>0</v>
      </c>
      <c r="B139" s="74">
        <v>0</v>
      </c>
      <c r="C139" s="74">
        <v>0</v>
      </c>
      <c r="D139" s="75">
        <v>0</v>
      </c>
      <c r="E139" s="76" t="e">
        <v>#DIV/0!</v>
      </c>
      <c r="F139" s="76" t="e">
        <v>#DIV/0!</v>
      </c>
      <c r="G139" s="76" t="e">
        <v>#DIV/0!</v>
      </c>
      <c r="H139" s="76" t="e">
        <v>#DIV/0!</v>
      </c>
      <c r="I139" s="76" t="e">
        <v>#DIV/0!</v>
      </c>
      <c r="J139" s="76" t="e">
        <v>#DIV/0!</v>
      </c>
      <c r="K139" s="196" t="s">
        <v>108</v>
      </c>
    </row>
    <row r="140" spans="1:21" ht="17" x14ac:dyDescent="0.35">
      <c r="A140" s="74">
        <v>0</v>
      </c>
      <c r="B140" s="74">
        <v>0</v>
      </c>
      <c r="C140" s="74">
        <v>0</v>
      </c>
      <c r="D140" s="75">
        <v>0</v>
      </c>
      <c r="E140" s="76" t="e">
        <v>#DIV/0!</v>
      </c>
      <c r="F140" s="76" t="e">
        <v>#DIV/0!</v>
      </c>
      <c r="G140" s="76" t="e">
        <v>#DIV/0!</v>
      </c>
      <c r="H140" s="76" t="e">
        <v>#DIV/0!</v>
      </c>
      <c r="I140" s="76" t="e">
        <v>#DIV/0!</v>
      </c>
      <c r="J140" s="76" t="e">
        <v>#DIV/0!</v>
      </c>
      <c r="K140" s="196" t="s">
        <v>108</v>
      </c>
    </row>
    <row r="141" spans="1:21" ht="17" x14ac:dyDescent="0.35">
      <c r="A141" s="74">
        <v>0</v>
      </c>
      <c r="B141" s="74">
        <v>0</v>
      </c>
      <c r="C141" s="74">
        <v>0</v>
      </c>
      <c r="D141" s="75">
        <v>0</v>
      </c>
      <c r="E141" s="76" t="e">
        <v>#DIV/0!</v>
      </c>
      <c r="F141" s="76" t="e">
        <v>#DIV/0!</v>
      </c>
      <c r="G141" s="76" t="e">
        <v>#DIV/0!</v>
      </c>
      <c r="H141" s="76" t="e">
        <v>#DIV/0!</v>
      </c>
      <c r="I141" s="76" t="e">
        <v>#DIV/0!</v>
      </c>
      <c r="J141" s="76" t="e">
        <v>#DIV/0!</v>
      </c>
      <c r="K141" s="196" t="s">
        <v>108</v>
      </c>
    </row>
    <row r="142" spans="1:21" ht="17" x14ac:dyDescent="0.35">
      <c r="A142" s="74">
        <v>0</v>
      </c>
      <c r="B142" s="74">
        <v>0</v>
      </c>
      <c r="C142" s="74">
        <v>0</v>
      </c>
      <c r="D142" s="75">
        <v>0</v>
      </c>
      <c r="E142" s="76" t="e">
        <v>#DIV/0!</v>
      </c>
      <c r="F142" s="76" t="e">
        <v>#DIV/0!</v>
      </c>
      <c r="G142" s="76" t="e">
        <v>#DIV/0!</v>
      </c>
      <c r="H142" s="76" t="e">
        <v>#DIV/0!</v>
      </c>
      <c r="I142" s="76" t="e">
        <v>#DIV/0!</v>
      </c>
      <c r="J142" s="76" t="e">
        <v>#DIV/0!</v>
      </c>
      <c r="K142" s="196" t="s">
        <v>108</v>
      </c>
    </row>
    <row r="143" spans="1:21" ht="17" x14ac:dyDescent="0.35">
      <c r="A143" s="74">
        <v>0</v>
      </c>
      <c r="B143" s="74">
        <v>0</v>
      </c>
      <c r="C143" s="74">
        <v>0</v>
      </c>
      <c r="D143" s="75">
        <v>0</v>
      </c>
      <c r="E143" s="76" t="e">
        <v>#DIV/0!</v>
      </c>
      <c r="F143" s="76" t="e">
        <v>#DIV/0!</v>
      </c>
      <c r="G143" s="76" t="e">
        <v>#DIV/0!</v>
      </c>
      <c r="H143" s="76" t="e">
        <v>#DIV/0!</v>
      </c>
      <c r="I143" s="76" t="e">
        <v>#DIV/0!</v>
      </c>
      <c r="J143" s="76" t="e">
        <v>#DIV/0!</v>
      </c>
      <c r="K143" s="196" t="s">
        <v>108</v>
      </c>
    </row>
    <row r="144" spans="1:21" ht="17" x14ac:dyDescent="0.35">
      <c r="A144" s="74">
        <v>0</v>
      </c>
      <c r="B144" s="74">
        <v>0</v>
      </c>
      <c r="C144" s="74">
        <v>0</v>
      </c>
      <c r="D144" s="75">
        <v>0</v>
      </c>
      <c r="E144" s="76" t="e">
        <v>#DIV/0!</v>
      </c>
      <c r="F144" s="76" t="e">
        <v>#DIV/0!</v>
      </c>
      <c r="G144" s="76" t="e">
        <v>#DIV/0!</v>
      </c>
      <c r="H144" s="76" t="e">
        <v>#DIV/0!</v>
      </c>
      <c r="I144" s="76" t="e">
        <v>#DIV/0!</v>
      </c>
      <c r="J144" s="76" t="e">
        <v>#DIV/0!</v>
      </c>
      <c r="K144" s="196" t="s">
        <v>108</v>
      </c>
    </row>
    <row r="145" spans="1:11" ht="17" x14ac:dyDescent="0.35">
      <c r="A145" s="74">
        <v>0</v>
      </c>
      <c r="B145" s="74">
        <v>0</v>
      </c>
      <c r="C145" s="74">
        <v>0</v>
      </c>
      <c r="D145" s="75">
        <v>0</v>
      </c>
      <c r="E145" s="76" t="e">
        <v>#DIV/0!</v>
      </c>
      <c r="F145" s="76" t="e">
        <v>#DIV/0!</v>
      </c>
      <c r="G145" s="76" t="e">
        <v>#DIV/0!</v>
      </c>
      <c r="H145" s="76" t="e">
        <v>#DIV/0!</v>
      </c>
      <c r="I145" s="76" t="e">
        <v>#DIV/0!</v>
      </c>
      <c r="J145" s="76" t="e">
        <v>#DIV/0!</v>
      </c>
      <c r="K145" s="196" t="s">
        <v>108</v>
      </c>
    </row>
    <row r="146" spans="1:11" ht="17" x14ac:dyDescent="0.35">
      <c r="A146" s="74">
        <v>0</v>
      </c>
      <c r="B146" s="74">
        <v>0</v>
      </c>
      <c r="C146" s="74">
        <v>0</v>
      </c>
      <c r="D146" s="75">
        <v>0</v>
      </c>
      <c r="E146" s="76" t="e">
        <v>#DIV/0!</v>
      </c>
      <c r="F146" s="76" t="e">
        <v>#DIV/0!</v>
      </c>
      <c r="G146" s="76" t="e">
        <v>#DIV/0!</v>
      </c>
      <c r="H146" s="76" t="e">
        <v>#DIV/0!</v>
      </c>
      <c r="I146" s="76" t="e">
        <v>#DIV/0!</v>
      </c>
      <c r="J146" s="76" t="e">
        <v>#DIV/0!</v>
      </c>
      <c r="K146" s="196" t="s">
        <v>108</v>
      </c>
    </row>
    <row r="147" spans="1:11" ht="17" x14ac:dyDescent="0.35">
      <c r="A147" s="74">
        <v>0</v>
      </c>
      <c r="B147" s="74">
        <v>0</v>
      </c>
      <c r="C147" s="74">
        <v>0</v>
      </c>
      <c r="D147" s="75">
        <v>0</v>
      </c>
      <c r="E147" s="76" t="e">
        <v>#DIV/0!</v>
      </c>
      <c r="F147" s="76" t="e">
        <v>#DIV/0!</v>
      </c>
      <c r="G147" s="76" t="e">
        <v>#DIV/0!</v>
      </c>
      <c r="H147" s="76" t="e">
        <v>#DIV/0!</v>
      </c>
      <c r="I147" s="76" t="e">
        <v>#DIV/0!</v>
      </c>
      <c r="J147" s="76" t="e">
        <v>#DIV/0!</v>
      </c>
      <c r="K147" s="196" t="s">
        <v>108</v>
      </c>
    </row>
    <row r="148" spans="1:11" ht="17" x14ac:dyDescent="0.35">
      <c r="A148" s="74">
        <v>0</v>
      </c>
      <c r="B148" s="74">
        <v>0</v>
      </c>
      <c r="C148" s="74">
        <v>0</v>
      </c>
      <c r="D148" s="75">
        <v>0</v>
      </c>
      <c r="E148" s="76" t="e">
        <v>#DIV/0!</v>
      </c>
      <c r="F148" s="76" t="e">
        <v>#DIV/0!</v>
      </c>
      <c r="G148" s="76" t="e">
        <v>#DIV/0!</v>
      </c>
      <c r="H148" s="76" t="e">
        <v>#DIV/0!</v>
      </c>
      <c r="I148" s="76" t="e">
        <v>#DIV/0!</v>
      </c>
      <c r="J148" s="76" t="e">
        <v>#DIV/0!</v>
      </c>
      <c r="K148" s="196" t="s">
        <v>108</v>
      </c>
    </row>
    <row r="149" spans="1:11" ht="17" x14ac:dyDescent="0.35">
      <c r="A149" s="74">
        <v>0</v>
      </c>
      <c r="B149" s="74">
        <v>0</v>
      </c>
      <c r="C149" s="74">
        <v>0</v>
      </c>
      <c r="D149" s="75">
        <v>0</v>
      </c>
      <c r="E149" s="76" t="e">
        <v>#DIV/0!</v>
      </c>
      <c r="F149" s="76" t="e">
        <v>#DIV/0!</v>
      </c>
      <c r="G149" s="76" t="e">
        <v>#DIV/0!</v>
      </c>
      <c r="H149" s="76" t="e">
        <v>#DIV/0!</v>
      </c>
      <c r="I149" s="76" t="e">
        <v>#DIV/0!</v>
      </c>
      <c r="J149" s="76" t="e">
        <v>#DIV/0!</v>
      </c>
      <c r="K149" s="196" t="s">
        <v>108</v>
      </c>
    </row>
    <row r="150" spans="1:11" ht="17" x14ac:dyDescent="0.35">
      <c r="A150" s="74">
        <v>0</v>
      </c>
      <c r="B150" s="74">
        <v>0</v>
      </c>
      <c r="C150" s="74">
        <v>0</v>
      </c>
      <c r="D150" s="75">
        <v>0</v>
      </c>
      <c r="E150" s="76" t="e">
        <v>#DIV/0!</v>
      </c>
      <c r="F150" s="76" t="e">
        <v>#DIV/0!</v>
      </c>
      <c r="G150" s="76" t="e">
        <v>#DIV/0!</v>
      </c>
      <c r="H150" s="76" t="e">
        <v>#DIV/0!</v>
      </c>
      <c r="I150" s="76" t="e">
        <v>#DIV/0!</v>
      </c>
      <c r="J150" s="76" t="e">
        <v>#DIV/0!</v>
      </c>
      <c r="K150" s="196" t="s">
        <v>108</v>
      </c>
    </row>
    <row r="151" spans="1:11" ht="17" x14ac:dyDescent="0.35">
      <c r="A151" s="74">
        <v>0</v>
      </c>
      <c r="B151" s="74">
        <v>0</v>
      </c>
      <c r="C151" s="74">
        <v>0</v>
      </c>
      <c r="D151" s="75">
        <v>0</v>
      </c>
      <c r="E151" s="76" t="e">
        <v>#DIV/0!</v>
      </c>
      <c r="F151" s="76" t="e">
        <v>#DIV/0!</v>
      </c>
      <c r="G151" s="76" t="e">
        <v>#DIV/0!</v>
      </c>
      <c r="H151" s="76" t="e">
        <v>#DIV/0!</v>
      </c>
      <c r="I151" s="76" t="e">
        <v>#DIV/0!</v>
      </c>
      <c r="J151" s="76" t="e">
        <v>#DIV/0!</v>
      </c>
      <c r="K151" s="196" t="s">
        <v>108</v>
      </c>
    </row>
    <row r="152" spans="1:11" ht="17" x14ac:dyDescent="0.35">
      <c r="A152" s="74">
        <v>0</v>
      </c>
      <c r="B152" s="74">
        <v>0</v>
      </c>
      <c r="C152" s="74">
        <v>0</v>
      </c>
      <c r="D152" s="75">
        <v>0</v>
      </c>
      <c r="E152" s="76" t="e">
        <v>#DIV/0!</v>
      </c>
      <c r="F152" s="76" t="e">
        <v>#DIV/0!</v>
      </c>
      <c r="G152" s="76" t="e">
        <v>#DIV/0!</v>
      </c>
      <c r="H152" s="76" t="e">
        <v>#DIV/0!</v>
      </c>
      <c r="I152" s="76" t="e">
        <v>#DIV/0!</v>
      </c>
      <c r="J152" s="76" t="e">
        <v>#DIV/0!</v>
      </c>
      <c r="K152" s="196" t="s">
        <v>108</v>
      </c>
    </row>
    <row r="153" spans="1:11" ht="17" x14ac:dyDescent="0.35">
      <c r="A153" s="74">
        <v>0</v>
      </c>
      <c r="B153" s="74">
        <v>0</v>
      </c>
      <c r="C153" s="74">
        <v>0</v>
      </c>
      <c r="D153" s="75">
        <v>0</v>
      </c>
      <c r="E153" s="76" t="e">
        <v>#DIV/0!</v>
      </c>
      <c r="F153" s="76" t="e">
        <v>#DIV/0!</v>
      </c>
      <c r="G153" s="76" t="e">
        <v>#DIV/0!</v>
      </c>
      <c r="H153" s="76" t="e">
        <v>#DIV/0!</v>
      </c>
      <c r="I153" s="76" t="e">
        <v>#DIV/0!</v>
      </c>
      <c r="J153" s="76" t="e">
        <v>#DIV/0!</v>
      </c>
      <c r="K153" s="196" t="s">
        <v>108</v>
      </c>
    </row>
    <row r="154" spans="1:11" ht="17" x14ac:dyDescent="0.35">
      <c r="A154" s="74">
        <v>0</v>
      </c>
      <c r="B154" s="74">
        <v>0</v>
      </c>
      <c r="C154" s="74">
        <v>0</v>
      </c>
      <c r="D154" s="75">
        <v>0</v>
      </c>
      <c r="E154" s="76" t="e">
        <v>#DIV/0!</v>
      </c>
      <c r="F154" s="76" t="e">
        <v>#DIV/0!</v>
      </c>
      <c r="G154" s="76" t="e">
        <v>#DIV/0!</v>
      </c>
      <c r="H154" s="76" t="e">
        <v>#DIV/0!</v>
      </c>
      <c r="I154" s="76" t="e">
        <v>#DIV/0!</v>
      </c>
      <c r="J154" s="76" t="e">
        <v>#DIV/0!</v>
      </c>
      <c r="K154" s="196" t="s">
        <v>108</v>
      </c>
    </row>
    <row r="155" spans="1:11" ht="17" x14ac:dyDescent="0.35">
      <c r="A155" s="74">
        <v>0</v>
      </c>
      <c r="B155" s="74">
        <v>0</v>
      </c>
      <c r="C155" s="74">
        <v>0</v>
      </c>
      <c r="D155" s="75">
        <v>0</v>
      </c>
      <c r="E155" s="76" t="e">
        <v>#DIV/0!</v>
      </c>
      <c r="F155" s="76" t="e">
        <v>#DIV/0!</v>
      </c>
      <c r="G155" s="76" t="e">
        <v>#DIV/0!</v>
      </c>
      <c r="H155" s="76" t="e">
        <v>#DIV/0!</v>
      </c>
      <c r="I155" s="76" t="e">
        <v>#DIV/0!</v>
      </c>
      <c r="J155" s="76" t="e">
        <v>#DIV/0!</v>
      </c>
      <c r="K155" s="196" t="s">
        <v>108</v>
      </c>
    </row>
    <row r="156" spans="1:11" ht="17" x14ac:dyDescent="0.35">
      <c r="A156" s="74">
        <v>0</v>
      </c>
      <c r="B156" s="74">
        <v>0</v>
      </c>
      <c r="C156" s="74">
        <v>0</v>
      </c>
      <c r="D156" s="75">
        <v>0</v>
      </c>
      <c r="E156" s="76" t="e">
        <v>#DIV/0!</v>
      </c>
      <c r="F156" s="76" t="e">
        <v>#DIV/0!</v>
      </c>
      <c r="G156" s="76" t="e">
        <v>#DIV/0!</v>
      </c>
      <c r="H156" s="76" t="e">
        <v>#DIV/0!</v>
      </c>
      <c r="I156" s="76" t="e">
        <v>#DIV/0!</v>
      </c>
      <c r="J156" s="76" t="e">
        <v>#DIV/0!</v>
      </c>
      <c r="K156" s="196" t="s">
        <v>108</v>
      </c>
    </row>
    <row r="157" spans="1:11" ht="17" x14ac:dyDescent="0.35">
      <c r="A157" s="74">
        <v>0</v>
      </c>
      <c r="B157" s="74">
        <v>0</v>
      </c>
      <c r="C157" s="74">
        <v>0</v>
      </c>
      <c r="D157" s="75">
        <v>0</v>
      </c>
      <c r="E157" s="76" t="e">
        <v>#DIV/0!</v>
      </c>
      <c r="F157" s="76" t="e">
        <v>#DIV/0!</v>
      </c>
      <c r="G157" s="76" t="e">
        <v>#DIV/0!</v>
      </c>
      <c r="H157" s="76" t="e">
        <v>#DIV/0!</v>
      </c>
      <c r="I157" s="76" t="e">
        <v>#DIV/0!</v>
      </c>
      <c r="J157" s="76" t="e">
        <v>#DIV/0!</v>
      </c>
      <c r="K157" s="196" t="s">
        <v>108</v>
      </c>
    </row>
    <row r="158" spans="1:11" ht="17" x14ac:dyDescent="0.35">
      <c r="A158" s="74">
        <v>0</v>
      </c>
      <c r="B158" s="74">
        <v>0</v>
      </c>
      <c r="C158" s="74">
        <v>0</v>
      </c>
      <c r="D158" s="75">
        <v>0</v>
      </c>
      <c r="E158" s="76" t="e">
        <v>#DIV/0!</v>
      </c>
      <c r="F158" s="76" t="e">
        <v>#DIV/0!</v>
      </c>
      <c r="G158" s="76" t="e">
        <v>#DIV/0!</v>
      </c>
      <c r="H158" s="76" t="e">
        <v>#DIV/0!</v>
      </c>
      <c r="I158" s="76" t="e">
        <v>#DIV/0!</v>
      </c>
      <c r="J158" s="76" t="e">
        <v>#DIV/0!</v>
      </c>
      <c r="K158" s="196" t="s">
        <v>108</v>
      </c>
    </row>
    <row r="159" spans="1:11" ht="17" x14ac:dyDescent="0.35">
      <c r="A159" s="74">
        <v>0</v>
      </c>
      <c r="B159" s="74">
        <v>0</v>
      </c>
      <c r="C159" s="74">
        <v>0</v>
      </c>
      <c r="D159" s="75">
        <v>0</v>
      </c>
      <c r="E159" s="76" t="e">
        <v>#DIV/0!</v>
      </c>
      <c r="F159" s="76" t="e">
        <v>#DIV/0!</v>
      </c>
      <c r="G159" s="76" t="e">
        <v>#DIV/0!</v>
      </c>
      <c r="H159" s="76" t="e">
        <v>#DIV/0!</v>
      </c>
      <c r="I159" s="76" t="e">
        <v>#DIV/0!</v>
      </c>
      <c r="J159" s="76" t="e">
        <v>#DIV/0!</v>
      </c>
      <c r="K159" s="196" t="s">
        <v>108</v>
      </c>
    </row>
    <row r="160" spans="1:11" ht="17" x14ac:dyDescent="0.35">
      <c r="A160" s="74">
        <v>0</v>
      </c>
      <c r="B160" s="74">
        <v>0</v>
      </c>
      <c r="C160" s="74">
        <v>0</v>
      </c>
      <c r="D160" s="75">
        <v>0</v>
      </c>
      <c r="E160" s="76" t="e">
        <v>#DIV/0!</v>
      </c>
      <c r="F160" s="76" t="e">
        <v>#DIV/0!</v>
      </c>
      <c r="G160" s="76" t="e">
        <v>#DIV/0!</v>
      </c>
      <c r="H160" s="76" t="e">
        <v>#DIV/0!</v>
      </c>
      <c r="I160" s="76" t="e">
        <v>#DIV/0!</v>
      </c>
      <c r="J160" s="76" t="e">
        <v>#DIV/0!</v>
      </c>
      <c r="K160" s="196" t="s">
        <v>108</v>
      </c>
    </row>
    <row r="161" spans="1:11" ht="17" x14ac:dyDescent="0.35">
      <c r="A161" s="74">
        <v>0</v>
      </c>
      <c r="B161" s="74">
        <v>0</v>
      </c>
      <c r="C161" s="74">
        <v>0</v>
      </c>
      <c r="D161" s="75">
        <v>0</v>
      </c>
      <c r="E161" s="76" t="e">
        <v>#DIV/0!</v>
      </c>
      <c r="F161" s="76" t="e">
        <v>#DIV/0!</v>
      </c>
      <c r="G161" s="76" t="e">
        <v>#DIV/0!</v>
      </c>
      <c r="H161" s="76" t="e">
        <v>#DIV/0!</v>
      </c>
      <c r="I161" s="76" t="e">
        <v>#DIV/0!</v>
      </c>
      <c r="J161" s="76" t="e">
        <v>#DIV/0!</v>
      </c>
      <c r="K161" s="196" t="s">
        <v>108</v>
      </c>
    </row>
    <row r="162" spans="1:11" ht="17" x14ac:dyDescent="0.35">
      <c r="A162" s="74">
        <v>0</v>
      </c>
      <c r="B162" s="74">
        <v>0</v>
      </c>
      <c r="C162" s="74">
        <v>0</v>
      </c>
      <c r="D162" s="75">
        <v>0</v>
      </c>
      <c r="E162" s="76" t="e">
        <v>#DIV/0!</v>
      </c>
      <c r="F162" s="76" t="e">
        <v>#DIV/0!</v>
      </c>
      <c r="G162" s="76" t="e">
        <v>#DIV/0!</v>
      </c>
      <c r="H162" s="76" t="e">
        <v>#DIV/0!</v>
      </c>
      <c r="I162" s="76" t="e">
        <v>#DIV/0!</v>
      </c>
      <c r="J162" s="76" t="e">
        <v>#DIV/0!</v>
      </c>
      <c r="K162" s="196" t="s">
        <v>108</v>
      </c>
    </row>
    <row r="163" spans="1:11" ht="17" x14ac:dyDescent="0.35">
      <c r="A163" s="74">
        <v>0</v>
      </c>
      <c r="B163" s="74">
        <v>0</v>
      </c>
      <c r="C163" s="74">
        <v>0</v>
      </c>
      <c r="D163" s="75">
        <v>0</v>
      </c>
      <c r="E163" s="76" t="e">
        <v>#DIV/0!</v>
      </c>
      <c r="F163" s="76" t="e">
        <v>#DIV/0!</v>
      </c>
      <c r="G163" s="76" t="e">
        <v>#DIV/0!</v>
      </c>
      <c r="H163" s="76" t="e">
        <v>#DIV/0!</v>
      </c>
      <c r="I163" s="76" t="e">
        <v>#DIV/0!</v>
      </c>
      <c r="J163" s="76" t="e">
        <v>#DIV/0!</v>
      </c>
      <c r="K163" s="196" t="s">
        <v>108</v>
      </c>
    </row>
    <row r="164" spans="1:11" ht="17" x14ac:dyDescent="0.35">
      <c r="A164" s="74">
        <v>0</v>
      </c>
      <c r="B164" s="74">
        <v>0</v>
      </c>
      <c r="C164" s="74">
        <v>0</v>
      </c>
      <c r="D164" s="75">
        <v>0</v>
      </c>
      <c r="E164" s="76" t="e">
        <v>#DIV/0!</v>
      </c>
      <c r="F164" s="76" t="e">
        <v>#DIV/0!</v>
      </c>
      <c r="G164" s="76" t="e">
        <v>#DIV/0!</v>
      </c>
      <c r="H164" s="76" t="e">
        <v>#DIV/0!</v>
      </c>
      <c r="I164" s="76" t="e">
        <v>#DIV/0!</v>
      </c>
      <c r="J164" s="76" t="e">
        <v>#DIV/0!</v>
      </c>
      <c r="K164" s="196" t="s">
        <v>108</v>
      </c>
    </row>
    <row r="165" spans="1:11" ht="17" x14ac:dyDescent="0.35">
      <c r="A165" s="74">
        <v>0</v>
      </c>
      <c r="B165" s="74">
        <v>0</v>
      </c>
      <c r="C165" s="74">
        <v>0</v>
      </c>
      <c r="D165" s="75">
        <v>0</v>
      </c>
      <c r="E165" s="76" t="e">
        <v>#DIV/0!</v>
      </c>
      <c r="F165" s="76" t="e">
        <v>#DIV/0!</v>
      </c>
      <c r="G165" s="76" t="e">
        <v>#DIV/0!</v>
      </c>
      <c r="H165" s="76" t="e">
        <v>#DIV/0!</v>
      </c>
      <c r="I165" s="76" t="e">
        <v>#DIV/0!</v>
      </c>
      <c r="J165" s="76" t="e">
        <v>#DIV/0!</v>
      </c>
      <c r="K165" s="196" t="s">
        <v>108</v>
      </c>
    </row>
    <row r="166" spans="1:11" ht="17" x14ac:dyDescent="0.35">
      <c r="A166" s="74">
        <v>0</v>
      </c>
      <c r="B166" s="74">
        <v>0</v>
      </c>
      <c r="C166" s="74">
        <v>0</v>
      </c>
      <c r="D166" s="75">
        <v>0</v>
      </c>
      <c r="E166" s="76" t="e">
        <v>#DIV/0!</v>
      </c>
      <c r="F166" s="76" t="e">
        <v>#DIV/0!</v>
      </c>
      <c r="G166" s="76" t="e">
        <v>#DIV/0!</v>
      </c>
      <c r="H166" s="76" t="e">
        <v>#DIV/0!</v>
      </c>
      <c r="I166" s="76" t="e">
        <v>#DIV/0!</v>
      </c>
      <c r="J166" s="76" t="e">
        <v>#DIV/0!</v>
      </c>
      <c r="K166" s="196" t="s">
        <v>108</v>
      </c>
    </row>
    <row r="167" spans="1:11" ht="17" x14ac:dyDescent="0.35">
      <c r="A167" s="74">
        <v>0</v>
      </c>
      <c r="B167" s="74">
        <v>0</v>
      </c>
      <c r="C167" s="74">
        <v>0</v>
      </c>
      <c r="D167" s="75">
        <v>0</v>
      </c>
      <c r="E167" s="76" t="e">
        <v>#DIV/0!</v>
      </c>
      <c r="F167" s="76" t="e">
        <v>#DIV/0!</v>
      </c>
      <c r="G167" s="76" t="e">
        <v>#DIV/0!</v>
      </c>
      <c r="H167" s="76" t="e">
        <v>#DIV/0!</v>
      </c>
      <c r="I167" s="76" t="e">
        <v>#DIV/0!</v>
      </c>
      <c r="J167" s="76" t="e">
        <v>#DIV/0!</v>
      </c>
      <c r="K167" s="196" t="s">
        <v>108</v>
      </c>
    </row>
    <row r="168" spans="1:11" ht="17" x14ac:dyDescent="0.35">
      <c r="A168" s="74">
        <v>0</v>
      </c>
      <c r="B168" s="74">
        <v>0</v>
      </c>
      <c r="C168" s="74">
        <v>0</v>
      </c>
      <c r="D168" s="75">
        <v>0</v>
      </c>
      <c r="E168" s="76" t="e">
        <v>#DIV/0!</v>
      </c>
      <c r="F168" s="76" t="e">
        <v>#DIV/0!</v>
      </c>
      <c r="G168" s="76" t="e">
        <v>#DIV/0!</v>
      </c>
      <c r="H168" s="76" t="e">
        <v>#DIV/0!</v>
      </c>
      <c r="I168" s="76" t="e">
        <v>#DIV/0!</v>
      </c>
      <c r="J168" s="76" t="e">
        <v>#DIV/0!</v>
      </c>
      <c r="K168" s="196" t="s">
        <v>108</v>
      </c>
    </row>
    <row r="169" spans="1:11" ht="17" x14ac:dyDescent="0.35">
      <c r="A169" s="74">
        <v>0</v>
      </c>
      <c r="B169" s="74">
        <v>0</v>
      </c>
      <c r="C169" s="74">
        <v>0</v>
      </c>
      <c r="D169" s="75">
        <v>0</v>
      </c>
      <c r="E169" s="76" t="e">
        <v>#DIV/0!</v>
      </c>
      <c r="F169" s="76" t="e">
        <v>#DIV/0!</v>
      </c>
      <c r="G169" s="76" t="e">
        <v>#DIV/0!</v>
      </c>
      <c r="H169" s="76" t="e">
        <v>#DIV/0!</v>
      </c>
      <c r="I169" s="76" t="e">
        <v>#DIV/0!</v>
      </c>
      <c r="J169" s="76" t="e">
        <v>#DIV/0!</v>
      </c>
      <c r="K169" s="196" t="s">
        <v>108</v>
      </c>
    </row>
    <row r="170" spans="1:11" ht="17" x14ac:dyDescent="0.35">
      <c r="A170" s="74">
        <v>0</v>
      </c>
      <c r="B170" s="74">
        <v>0</v>
      </c>
      <c r="C170" s="74">
        <v>0</v>
      </c>
      <c r="D170" s="75">
        <v>0</v>
      </c>
      <c r="E170" s="76" t="e">
        <v>#DIV/0!</v>
      </c>
      <c r="F170" s="76" t="e">
        <v>#DIV/0!</v>
      </c>
      <c r="G170" s="76" t="e">
        <v>#DIV/0!</v>
      </c>
      <c r="H170" s="76" t="e">
        <v>#DIV/0!</v>
      </c>
      <c r="I170" s="76" t="e">
        <v>#DIV/0!</v>
      </c>
      <c r="J170" s="76" t="e">
        <v>#DIV/0!</v>
      </c>
      <c r="K170" s="196" t="s">
        <v>108</v>
      </c>
    </row>
    <row r="171" spans="1:11" ht="17" x14ac:dyDescent="0.35">
      <c r="A171" s="74">
        <v>0</v>
      </c>
      <c r="B171" s="74">
        <v>0</v>
      </c>
      <c r="C171" s="74">
        <v>0</v>
      </c>
      <c r="D171" s="75">
        <v>0</v>
      </c>
      <c r="E171" s="76" t="e">
        <v>#DIV/0!</v>
      </c>
      <c r="F171" s="76" t="e">
        <v>#DIV/0!</v>
      </c>
      <c r="G171" s="76" t="e">
        <v>#DIV/0!</v>
      </c>
      <c r="H171" s="76" t="e">
        <v>#DIV/0!</v>
      </c>
      <c r="I171" s="76" t="e">
        <v>#DIV/0!</v>
      </c>
      <c r="J171" s="76" t="e">
        <v>#DIV/0!</v>
      </c>
      <c r="K171" s="196" t="s">
        <v>108</v>
      </c>
    </row>
    <row r="172" spans="1:11" ht="17" x14ac:dyDescent="0.35">
      <c r="A172" s="74">
        <v>0</v>
      </c>
      <c r="B172" s="74">
        <v>0</v>
      </c>
      <c r="C172" s="74">
        <v>0</v>
      </c>
      <c r="D172" s="75">
        <v>0</v>
      </c>
      <c r="E172" s="76" t="e">
        <v>#DIV/0!</v>
      </c>
      <c r="F172" s="76" t="e">
        <v>#DIV/0!</v>
      </c>
      <c r="G172" s="76" t="e">
        <v>#DIV/0!</v>
      </c>
      <c r="H172" s="76" t="e">
        <v>#DIV/0!</v>
      </c>
      <c r="I172" s="76" t="e">
        <v>#DIV/0!</v>
      </c>
      <c r="J172" s="76" t="e">
        <v>#DIV/0!</v>
      </c>
      <c r="K172" s="196" t="s">
        <v>108</v>
      </c>
    </row>
    <row r="173" spans="1:11" ht="17" x14ac:dyDescent="0.35">
      <c r="A173" s="74">
        <v>0</v>
      </c>
      <c r="B173" s="74">
        <v>0</v>
      </c>
      <c r="C173" s="74">
        <v>0</v>
      </c>
      <c r="D173" s="75">
        <v>0</v>
      </c>
      <c r="E173" s="76" t="e">
        <v>#DIV/0!</v>
      </c>
      <c r="F173" s="76" t="e">
        <v>#DIV/0!</v>
      </c>
      <c r="G173" s="76" t="e">
        <v>#DIV/0!</v>
      </c>
      <c r="H173" s="76" t="e">
        <v>#DIV/0!</v>
      </c>
      <c r="I173" s="76" t="e">
        <v>#DIV/0!</v>
      </c>
      <c r="J173" s="76" t="e">
        <v>#DIV/0!</v>
      </c>
      <c r="K173" s="196" t="s">
        <v>108</v>
      </c>
    </row>
    <row r="174" spans="1:11" ht="17" x14ac:dyDescent="0.35">
      <c r="A174" s="74">
        <v>0</v>
      </c>
      <c r="B174" s="74">
        <v>0</v>
      </c>
      <c r="C174" s="74">
        <v>0</v>
      </c>
      <c r="D174" s="75">
        <v>0</v>
      </c>
      <c r="E174" s="76" t="e">
        <v>#DIV/0!</v>
      </c>
      <c r="F174" s="76" t="e">
        <v>#DIV/0!</v>
      </c>
      <c r="G174" s="76" t="e">
        <v>#DIV/0!</v>
      </c>
      <c r="H174" s="76" t="e">
        <v>#DIV/0!</v>
      </c>
      <c r="I174" s="76" t="e">
        <v>#DIV/0!</v>
      </c>
      <c r="J174" s="76" t="e">
        <v>#DIV/0!</v>
      </c>
      <c r="K174" s="196" t="s">
        <v>108</v>
      </c>
    </row>
    <row r="175" spans="1:11" ht="17" x14ac:dyDescent="0.35">
      <c r="A175" s="74">
        <v>0</v>
      </c>
      <c r="B175" s="74">
        <v>0</v>
      </c>
      <c r="C175" s="74">
        <v>0</v>
      </c>
      <c r="D175" s="75">
        <v>0</v>
      </c>
      <c r="E175" s="76" t="e">
        <v>#DIV/0!</v>
      </c>
      <c r="F175" s="76" t="e">
        <v>#DIV/0!</v>
      </c>
      <c r="G175" s="76" t="e">
        <v>#DIV/0!</v>
      </c>
      <c r="H175" s="76" t="e">
        <v>#DIV/0!</v>
      </c>
      <c r="I175" s="76" t="e">
        <v>#DIV/0!</v>
      </c>
      <c r="J175" s="76" t="e">
        <v>#DIV/0!</v>
      </c>
      <c r="K175" s="196" t="s">
        <v>108</v>
      </c>
    </row>
    <row r="176" spans="1:11" ht="17" x14ac:dyDescent="0.35">
      <c r="A176" s="74">
        <v>0</v>
      </c>
      <c r="B176" s="74">
        <v>0</v>
      </c>
      <c r="C176" s="74">
        <v>0</v>
      </c>
      <c r="D176" s="74">
        <v>0</v>
      </c>
      <c r="E176" s="76" t="e">
        <v>#DIV/0!</v>
      </c>
      <c r="F176" s="76" t="e">
        <v>#DIV/0!</v>
      </c>
      <c r="G176" s="76" t="e">
        <v>#DIV/0!</v>
      </c>
      <c r="H176" s="76" t="e">
        <v>#DIV/0!</v>
      </c>
      <c r="I176" s="76" t="e">
        <v>#DIV/0!</v>
      </c>
      <c r="J176" s="76" t="e">
        <v>#DIV/0!</v>
      </c>
      <c r="K176" s="196" t="s">
        <v>108</v>
      </c>
    </row>
    <row r="177" spans="1:11" ht="17" x14ac:dyDescent="0.35">
      <c r="A177" s="74">
        <v>0</v>
      </c>
      <c r="B177" s="74">
        <v>0</v>
      </c>
      <c r="C177" s="74">
        <v>0</v>
      </c>
      <c r="D177" s="74">
        <v>0</v>
      </c>
      <c r="E177" s="76" t="e">
        <v>#DIV/0!</v>
      </c>
      <c r="F177" s="76" t="e">
        <v>#DIV/0!</v>
      </c>
      <c r="G177" s="76" t="e">
        <v>#DIV/0!</v>
      </c>
      <c r="H177" s="76" t="e">
        <v>#DIV/0!</v>
      </c>
      <c r="I177" s="76" t="e">
        <v>#DIV/0!</v>
      </c>
      <c r="J177" s="76" t="e">
        <v>#DIV/0!</v>
      </c>
      <c r="K177" s="196" t="s">
        <v>108</v>
      </c>
    </row>
    <row r="178" spans="1:11" ht="17" x14ac:dyDescent="0.35">
      <c r="A178" s="74">
        <v>0</v>
      </c>
      <c r="B178" s="74">
        <v>0</v>
      </c>
      <c r="C178" s="74">
        <v>0</v>
      </c>
      <c r="D178" s="74">
        <v>0</v>
      </c>
      <c r="E178" s="76" t="e">
        <v>#DIV/0!</v>
      </c>
      <c r="F178" s="76" t="e">
        <v>#DIV/0!</v>
      </c>
      <c r="G178" s="76" t="e">
        <v>#DIV/0!</v>
      </c>
      <c r="H178" s="76" t="e">
        <v>#DIV/0!</v>
      </c>
      <c r="I178" s="76" t="e">
        <v>#DIV/0!</v>
      </c>
      <c r="J178" s="76" t="e">
        <v>#DIV/0!</v>
      </c>
      <c r="K178" s="196" t="s">
        <v>108</v>
      </c>
    </row>
    <row r="179" spans="1:11" ht="17" x14ac:dyDescent="0.35">
      <c r="A179" s="74">
        <v>0</v>
      </c>
      <c r="B179" s="74">
        <v>0</v>
      </c>
      <c r="C179" s="74">
        <v>0</v>
      </c>
      <c r="D179" s="74">
        <v>0</v>
      </c>
      <c r="E179" s="76" t="e">
        <v>#DIV/0!</v>
      </c>
      <c r="F179" s="76" t="e">
        <v>#DIV/0!</v>
      </c>
      <c r="G179" s="76" t="e">
        <v>#DIV/0!</v>
      </c>
      <c r="H179" s="76" t="e">
        <v>#DIV/0!</v>
      </c>
      <c r="I179" s="76" t="e">
        <v>#DIV/0!</v>
      </c>
      <c r="J179" s="76" t="e">
        <v>#DIV/0!</v>
      </c>
      <c r="K179" s="196" t="s">
        <v>108</v>
      </c>
    </row>
    <row r="180" spans="1:11" ht="17" x14ac:dyDescent="0.35">
      <c r="A180" s="74">
        <v>0</v>
      </c>
      <c r="B180" s="74">
        <v>0</v>
      </c>
      <c r="C180" s="74">
        <v>0</v>
      </c>
      <c r="D180" s="74">
        <v>0</v>
      </c>
      <c r="E180" s="76" t="e">
        <v>#DIV/0!</v>
      </c>
      <c r="F180" s="76" t="e">
        <v>#DIV/0!</v>
      </c>
      <c r="G180" s="76" t="e">
        <v>#DIV/0!</v>
      </c>
      <c r="H180" s="76" t="e">
        <v>#DIV/0!</v>
      </c>
      <c r="I180" s="76" t="e">
        <v>#DIV/0!</v>
      </c>
      <c r="J180" s="76" t="e">
        <v>#DIV/0!</v>
      </c>
      <c r="K180" s="196" t="s">
        <v>108</v>
      </c>
    </row>
    <row r="181" spans="1:11" ht="17" x14ac:dyDescent="0.35">
      <c r="A181" s="74">
        <v>0</v>
      </c>
      <c r="B181" s="74">
        <v>0</v>
      </c>
      <c r="C181" s="74">
        <v>0</v>
      </c>
      <c r="D181" s="74">
        <v>0</v>
      </c>
      <c r="E181" s="76" t="e">
        <v>#DIV/0!</v>
      </c>
      <c r="F181" s="76" t="e">
        <v>#DIV/0!</v>
      </c>
      <c r="G181" s="76" t="e">
        <v>#DIV/0!</v>
      </c>
      <c r="H181" s="76" t="e">
        <v>#DIV/0!</v>
      </c>
      <c r="I181" s="76" t="e">
        <v>#DIV/0!</v>
      </c>
      <c r="J181" s="76" t="e">
        <v>#DIV/0!</v>
      </c>
      <c r="K181" s="196" t="s">
        <v>108</v>
      </c>
    </row>
    <row r="182" spans="1:11" ht="17" x14ac:dyDescent="0.35">
      <c r="A182" s="74">
        <v>0</v>
      </c>
      <c r="B182" s="74">
        <v>0</v>
      </c>
      <c r="C182" s="74">
        <v>0</v>
      </c>
      <c r="D182" s="74">
        <v>0</v>
      </c>
      <c r="E182" s="76" t="e">
        <v>#DIV/0!</v>
      </c>
      <c r="F182" s="76" t="e">
        <v>#DIV/0!</v>
      </c>
      <c r="G182" s="76" t="e">
        <v>#DIV/0!</v>
      </c>
      <c r="H182" s="76" t="e">
        <v>#DIV/0!</v>
      </c>
      <c r="I182" s="76" t="e">
        <v>#DIV/0!</v>
      </c>
      <c r="J182" s="76" t="e">
        <v>#DIV/0!</v>
      </c>
      <c r="K182" s="196" t="s">
        <v>108</v>
      </c>
    </row>
    <row r="183" spans="1:11" ht="17" x14ac:dyDescent="0.35">
      <c r="A183" s="74">
        <v>0</v>
      </c>
      <c r="B183" s="74">
        <v>0</v>
      </c>
      <c r="C183" s="74">
        <v>0</v>
      </c>
      <c r="D183" s="74">
        <v>0</v>
      </c>
      <c r="E183" s="76" t="e">
        <v>#DIV/0!</v>
      </c>
      <c r="F183" s="76" t="e">
        <v>#DIV/0!</v>
      </c>
      <c r="G183" s="76" t="e">
        <v>#DIV/0!</v>
      </c>
      <c r="H183" s="76" t="e">
        <v>#DIV/0!</v>
      </c>
      <c r="I183" s="76" t="e">
        <v>#DIV/0!</v>
      </c>
      <c r="J183" s="76" t="e">
        <v>#DIV/0!</v>
      </c>
      <c r="K183" s="196" t="s">
        <v>108</v>
      </c>
    </row>
    <row r="184" spans="1:11" ht="17" x14ac:dyDescent="0.35">
      <c r="A184" s="74">
        <v>0</v>
      </c>
      <c r="B184" s="74">
        <v>0</v>
      </c>
      <c r="C184" s="74">
        <v>0</v>
      </c>
      <c r="D184" s="74">
        <v>0</v>
      </c>
      <c r="E184" s="76" t="e">
        <v>#DIV/0!</v>
      </c>
      <c r="F184" s="76" t="e">
        <v>#DIV/0!</v>
      </c>
      <c r="G184" s="76" t="e">
        <v>#DIV/0!</v>
      </c>
      <c r="H184" s="76" t="e">
        <v>#DIV/0!</v>
      </c>
      <c r="I184" s="76" t="e">
        <v>#DIV/0!</v>
      </c>
      <c r="J184" s="76" t="e">
        <v>#DIV/0!</v>
      </c>
      <c r="K184" s="196" t="s">
        <v>108</v>
      </c>
    </row>
    <row r="185" spans="1:11" ht="17" x14ac:dyDescent="0.35">
      <c r="A185" s="74">
        <v>0</v>
      </c>
      <c r="B185" s="74">
        <v>0</v>
      </c>
      <c r="C185" s="74">
        <v>0</v>
      </c>
      <c r="D185" s="74">
        <v>0</v>
      </c>
      <c r="E185" s="76" t="e">
        <v>#DIV/0!</v>
      </c>
      <c r="F185" s="76" t="e">
        <v>#DIV/0!</v>
      </c>
      <c r="G185" s="76" t="e">
        <v>#DIV/0!</v>
      </c>
      <c r="H185" s="76" t="e">
        <v>#DIV/0!</v>
      </c>
      <c r="I185" s="76" t="e">
        <v>#DIV/0!</v>
      </c>
      <c r="J185" s="76" t="e">
        <v>#DIV/0!</v>
      </c>
      <c r="K185" s="196" t="s">
        <v>108</v>
      </c>
    </row>
    <row r="186" spans="1:11" ht="17" x14ac:dyDescent="0.35">
      <c r="A186" s="74">
        <v>0</v>
      </c>
      <c r="B186" s="74">
        <v>0</v>
      </c>
      <c r="C186" s="74">
        <v>0</v>
      </c>
      <c r="D186" s="74">
        <v>0</v>
      </c>
      <c r="E186" s="76" t="e">
        <v>#DIV/0!</v>
      </c>
      <c r="F186" s="76" t="e">
        <v>#DIV/0!</v>
      </c>
      <c r="G186" s="76" t="e">
        <v>#DIV/0!</v>
      </c>
      <c r="H186" s="76" t="e">
        <v>#DIV/0!</v>
      </c>
      <c r="I186" s="76" t="e">
        <v>#DIV/0!</v>
      </c>
      <c r="J186" s="76" t="e">
        <v>#DIV/0!</v>
      </c>
      <c r="K186" s="196" t="s">
        <v>108</v>
      </c>
    </row>
  </sheetData>
  <mergeCells count="8">
    <mergeCell ref="BB33:BH33"/>
    <mergeCell ref="V2:AC2"/>
    <mergeCell ref="AE2:AL2"/>
    <mergeCell ref="BB23:BH23"/>
    <mergeCell ref="M24:T24"/>
    <mergeCell ref="V24:AC24"/>
    <mergeCell ref="AE24:AL24"/>
    <mergeCell ref="AN24:AU24"/>
  </mergeCells>
  <phoneticPr fontId="3" type="noConversion"/>
  <conditionalFormatting sqref="D2:D186">
    <cfRule type="cellIs" dxfId="155" priority="9" operator="equal">
      <formula>0</formula>
    </cfRule>
  </conditionalFormatting>
  <conditionalFormatting sqref="E187:K1048576 E2:J92 E94:J186">
    <cfRule type="containsErrors" dxfId="154" priority="10">
      <formula>ISERROR(E2)</formula>
    </cfRule>
  </conditionalFormatting>
  <conditionalFormatting sqref="E22:J92">
    <cfRule type="cellIs" dxfId="153" priority="8" operator="greaterThan">
      <formula>30000</formula>
    </cfRule>
  </conditionalFormatting>
  <conditionalFormatting sqref="AW36:AW50 AO26:AU44">
    <cfRule type="cellIs" dxfId="152" priority="7" operator="greaterThan">
      <formula>30</formula>
    </cfRule>
  </conditionalFormatting>
  <conditionalFormatting sqref="K1">
    <cfRule type="containsErrors" dxfId="151" priority="6">
      <formula>ISERROR(K1)</formula>
    </cfRule>
  </conditionalFormatting>
  <conditionalFormatting sqref="K1:K186">
    <cfRule type="containsText" dxfId="150" priority="3" operator="containsText" text="MRL">
      <formula>NOT(ISERROR(SEARCH("MRL",K1)))</formula>
    </cfRule>
    <cfRule type="containsText" dxfId="149" priority="4" operator="containsText" text="LOW">
      <formula>NOT(ISERROR(SEARCH("LOW",K1)))</formula>
    </cfRule>
    <cfRule type="containsText" dxfId="148" priority="5" operator="containsText" text="HIGH">
      <formula>NOT(ISERROR(SEARCH("HIGH",K1)))</formula>
    </cfRule>
  </conditionalFormatting>
  <conditionalFormatting sqref="N26:S42">
    <cfRule type="cellIs" dxfId="147" priority="2" operator="lessThan">
      <formula>20</formula>
    </cfRule>
  </conditionalFormatting>
  <conditionalFormatting sqref="W26:AB42">
    <cfRule type="cellIs" dxfId="146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TOC</vt:lpstr>
      <vt:lpstr>1-Metadata</vt:lpstr>
      <vt:lpstr>2-Water Quality</vt:lpstr>
      <vt:lpstr>3-Kinetics Control</vt:lpstr>
      <vt:lpstr>4-Kinetics ALL</vt:lpstr>
      <vt:lpstr>5-Isotherm Control HFPO</vt:lpstr>
      <vt:lpstr>6-Isotherm Control PFOA</vt:lpstr>
      <vt:lpstr>7-Isotherm ALL</vt:lpstr>
      <vt:lpstr>8-Regen MeOH</vt:lpstr>
      <vt:lpstr>9-Regen AA</vt:lpstr>
      <vt:lpstr>10-Regen MeOH+AA</vt:lpstr>
      <vt:lpstr>11-Kinetics QAQC</vt:lpstr>
      <vt:lpstr>12-Kinetics QAQC Exp</vt:lpstr>
      <vt:lpstr>13-Isotherm Control QAQC</vt:lpstr>
      <vt:lpstr>14-Isotherm Control QAQC Exp</vt:lpstr>
      <vt:lpstr>15-Isotherm ALL QAQC</vt:lpstr>
      <vt:lpstr>16-Isotherm ALL QAQC Exp</vt:lpstr>
      <vt:lpstr>17-Regen QAQC</vt:lpstr>
      <vt:lpstr>18-Regen QAQC 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Butzlaff, Ashley</dc:creator>
  <cp:lastModifiedBy>Butzlaff, Ashley</cp:lastModifiedBy>
  <dcterms:created xsi:type="dcterms:W3CDTF">2015-06-05T18:17:20Z</dcterms:created>
  <dcterms:modified xsi:type="dcterms:W3CDTF">2024-10-04T18:14:57Z</dcterms:modified>
</cp:coreProperties>
</file>