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epa-my.sharepoint.com/personal/renyer_aero_epa_gov/Documents/HFPO-TeA Manuscript/Toxics Submission Drafts/"/>
    </mc:Choice>
  </mc:AlternateContent>
  <xr:revisionPtr revIDLastSave="4" documentId="8_{5843EF07-67B8-48E8-8F82-17FDAAE4D846}" xr6:coauthVersionLast="47" xr6:coauthVersionMax="47" xr10:uidLastSave="{BB043EB6-7187-4CE3-82F8-5D9F90C65BD4}"/>
  <bookViews>
    <workbookView xWindow="-120" yWindow="-120" windowWidth="29040" windowHeight="15720" xr2:uid="{87253715-E9C3-4DB4-B306-FAD540D0B24A}"/>
  </bookViews>
  <sheets>
    <sheet name="Experimental TK Data- Human" sheetId="15" r:id="rId1"/>
    <sheet name="Experimental TK Data - Rat" sheetId="16" r:id="rId2"/>
    <sheet name="IVIVE-Css" sheetId="1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4" l="1"/>
  <c r="B4" i="14"/>
  <c r="I8" i="14" s="1"/>
  <c r="R19" i="15" l="1"/>
  <c r="R16" i="15"/>
  <c r="I14" i="14"/>
  <c r="J14" i="14" s="1"/>
  <c r="I7" i="14"/>
  <c r="J7" i="14" s="1"/>
  <c r="J8" i="14"/>
  <c r="I6" i="14"/>
  <c r="J6" i="14" s="1"/>
  <c r="L16" i="14"/>
  <c r="M16" i="14" s="1"/>
  <c r="L8" i="14"/>
  <c r="M8" i="14" s="1"/>
  <c r="L6" i="14"/>
  <c r="M6" i="14" s="1"/>
  <c r="AB31" i="16"/>
  <c r="AB30" i="16"/>
  <c r="AA29" i="16"/>
  <c r="AB29" i="16" s="1"/>
  <c r="AH29" i="16" s="1"/>
  <c r="AB28" i="16"/>
  <c r="AB27" i="16"/>
  <c r="AA26" i="16"/>
  <c r="AB26" i="16" s="1"/>
  <c r="AH26" i="16" s="1"/>
  <c r="U6" i="16"/>
  <c r="V6" i="16"/>
  <c r="W6" i="16"/>
  <c r="G6" i="16" s="1"/>
  <c r="X6" i="16"/>
  <c r="Y6" i="16"/>
  <c r="Z6" i="16"/>
  <c r="U10" i="16"/>
  <c r="V10" i="16"/>
  <c r="W10" i="16"/>
  <c r="X10" i="16"/>
  <c r="Y10" i="16"/>
  <c r="Z10" i="16"/>
  <c r="U4" i="16"/>
  <c r="W4" i="16"/>
  <c r="X4" i="16"/>
  <c r="J4" i="16" s="1"/>
  <c r="Z4" i="16"/>
  <c r="U8" i="16"/>
  <c r="W8" i="16"/>
  <c r="X8" i="16"/>
  <c r="Z8" i="16"/>
  <c r="Z9" i="16"/>
  <c r="Y9" i="16"/>
  <c r="X9" i="16"/>
  <c r="W9" i="16"/>
  <c r="V9" i="16"/>
  <c r="U9" i="16"/>
  <c r="G9" i="16" s="1"/>
  <c r="I9" i="16" s="1"/>
  <c r="Z5" i="16"/>
  <c r="K5" i="16" s="1"/>
  <c r="Y5" i="16"/>
  <c r="X5" i="16"/>
  <c r="W5" i="16"/>
  <c r="V5" i="16"/>
  <c r="U5" i="16"/>
  <c r="U6" i="15"/>
  <c r="V6" i="15"/>
  <c r="W6" i="15"/>
  <c r="X6" i="15"/>
  <c r="K6" i="15" s="1"/>
  <c r="Y6" i="15"/>
  <c r="Z6" i="15"/>
  <c r="U10" i="15"/>
  <c r="H10" i="15" s="1"/>
  <c r="I10" i="15" s="1"/>
  <c r="V10" i="15"/>
  <c r="W10" i="15"/>
  <c r="X10" i="15"/>
  <c r="Y10" i="15"/>
  <c r="Z10" i="15"/>
  <c r="X5" i="15"/>
  <c r="Y5" i="15"/>
  <c r="Z5" i="15"/>
  <c r="X9" i="15"/>
  <c r="J9" i="15" s="1"/>
  <c r="Y9" i="15"/>
  <c r="Z9" i="15"/>
  <c r="X8" i="15"/>
  <c r="J8" i="15" s="1"/>
  <c r="Y8" i="15"/>
  <c r="Z8" i="15"/>
  <c r="Y4" i="15"/>
  <c r="Z4" i="15"/>
  <c r="X4" i="15"/>
  <c r="U5" i="15"/>
  <c r="V5" i="15"/>
  <c r="W5" i="15"/>
  <c r="U9" i="15"/>
  <c r="V9" i="15"/>
  <c r="W9" i="15"/>
  <c r="U8" i="15"/>
  <c r="H8" i="15" s="1"/>
  <c r="V8" i="15"/>
  <c r="W8" i="15"/>
  <c r="V4" i="15"/>
  <c r="W4" i="15"/>
  <c r="U4" i="15"/>
  <c r="AG30" i="15"/>
  <c r="AG29" i="15"/>
  <c r="AF28" i="15"/>
  <c r="AG28" i="15"/>
  <c r="AG27" i="15"/>
  <c r="AG26" i="15"/>
  <c r="AF25" i="15"/>
  <c r="AG25" i="15" s="1"/>
  <c r="AB27" i="15"/>
  <c r="AB26" i="15"/>
  <c r="AB30" i="15"/>
  <c r="AB29" i="15"/>
  <c r="AA28" i="15"/>
  <c r="AB28" i="15" s="1"/>
  <c r="AA25" i="15"/>
  <c r="AB25" i="15" s="1"/>
  <c r="L15" i="14"/>
  <c r="M15" i="14" s="1"/>
  <c r="L14" i="14"/>
  <c r="M14" i="14" s="1"/>
  <c r="L7" i="14"/>
  <c r="M7" i="14" s="1"/>
  <c r="J8" i="16"/>
  <c r="J9" i="16"/>
  <c r="J6" i="16"/>
  <c r="H10" i="16"/>
  <c r="K9" i="16"/>
  <c r="J10" i="16"/>
  <c r="G8" i="16"/>
  <c r="H5" i="16"/>
  <c r="I5" i="16" s="1"/>
  <c r="G10" i="16"/>
  <c r="K8" i="16"/>
  <c r="J5" i="16"/>
  <c r="H9" i="16"/>
  <c r="H8" i="16"/>
  <c r="I8" i="16" s="1"/>
  <c r="G5" i="16"/>
  <c r="H4" i="16"/>
  <c r="K6" i="16"/>
  <c r="K10" i="16"/>
  <c r="G10" i="15"/>
  <c r="I10" i="16"/>
  <c r="H6" i="16" l="1"/>
  <c r="I6" i="16" s="1"/>
  <c r="K4" i="16"/>
  <c r="G4" i="16"/>
  <c r="I4" i="16" s="1"/>
  <c r="H4" i="15"/>
  <c r="J5" i="15"/>
  <c r="AH28" i="15"/>
  <c r="H5" i="15"/>
  <c r="G6" i="15"/>
  <c r="K9" i="15"/>
  <c r="H9" i="15"/>
  <c r="J6" i="15"/>
  <c r="K8" i="15"/>
  <c r="I9" i="15"/>
  <c r="G5" i="15"/>
  <c r="I5" i="15" s="1"/>
  <c r="J10" i="15"/>
  <c r="H6" i="15"/>
  <c r="AH25" i="15"/>
  <c r="G8" i="15"/>
  <c r="I8" i="15" s="1"/>
  <c r="K10" i="15"/>
  <c r="J4" i="15"/>
  <c r="K5" i="15"/>
  <c r="G9" i="15"/>
  <c r="I4" i="15"/>
  <c r="K4" i="15"/>
  <c r="G4" i="15"/>
  <c r="I16" i="14"/>
  <c r="J16" i="14" s="1"/>
  <c r="N16" i="14" s="1"/>
  <c r="O16" i="14" s="1"/>
  <c r="I15" i="14"/>
  <c r="J15" i="14" s="1"/>
  <c r="N15" i="14" s="1"/>
  <c r="O15" i="14" s="1"/>
  <c r="N6" i="14"/>
  <c r="O6" i="14" s="1"/>
  <c r="N8" i="14"/>
  <c r="O8" i="14" s="1"/>
  <c r="N7" i="14"/>
  <c r="O7" i="14" s="1"/>
  <c r="N14" i="14"/>
  <c r="O14" i="14" s="1"/>
  <c r="I6" i="15" l="1"/>
</calcChain>
</file>

<file path=xl/sharedStrings.xml><?xml version="1.0" encoding="utf-8"?>
<sst xmlns="http://schemas.openxmlformats.org/spreadsheetml/2006/main" count="555" uniqueCount="170">
  <si>
    <t xml:space="preserve">Supplementary Table 19: Experimental Human TK Data and Calculations </t>
  </si>
  <si>
    <t xml:space="preserve">Ultracentrifupgation (UC) assay to measure plasma protein binding : Experimental fraction unbound in plasma (fup) and plasma stability data </t>
  </si>
  <si>
    <t>Time 1 hr (nM)</t>
  </si>
  <si>
    <t>Time 5 hr (nM)</t>
  </si>
  <si>
    <t>Aqueous Fraction (nM)</t>
  </si>
  <si>
    <r>
      <t>Fraction Unbound in plasma (f</t>
    </r>
    <r>
      <rPr>
        <b/>
        <vertAlign val="subscript"/>
        <sz val="11"/>
        <color rgb="FF000000"/>
        <rFont val="Calibri"/>
        <family val="2"/>
      </rPr>
      <t>up</t>
    </r>
    <r>
      <rPr>
        <b/>
        <sz val="11"/>
        <color indexed="8"/>
        <rFont val="Calibri"/>
        <family val="2"/>
      </rPr>
      <t>)</t>
    </r>
  </si>
  <si>
    <t>Stability (T5hr/ T1hr)</t>
  </si>
  <si>
    <t>DTXSID</t>
  </si>
  <si>
    <t>Chemical</t>
  </si>
  <si>
    <t>CAS#</t>
  </si>
  <si>
    <t>UC Assay Date</t>
  </si>
  <si>
    <t>Species</t>
  </si>
  <si>
    <t>Conc. (nM)</t>
  </si>
  <si>
    <r>
      <t>Average f</t>
    </r>
    <r>
      <rPr>
        <b/>
        <vertAlign val="subscript"/>
        <sz val="11"/>
        <color rgb="FF000000"/>
        <rFont val="Calibri"/>
        <family val="2"/>
      </rPr>
      <t>up</t>
    </r>
  </si>
  <si>
    <r>
      <t>St. Dev f</t>
    </r>
    <r>
      <rPr>
        <b/>
        <vertAlign val="subscript"/>
        <sz val="11"/>
        <color rgb="FF000000"/>
        <rFont val="Calibri"/>
        <family val="2"/>
      </rPr>
      <t>up</t>
    </r>
  </si>
  <si>
    <r>
      <t>CV f</t>
    </r>
    <r>
      <rPr>
        <b/>
        <vertAlign val="subscript"/>
        <sz val="11"/>
        <color rgb="FF000000"/>
        <rFont val="Calibri"/>
        <family val="2"/>
      </rPr>
      <t>up</t>
    </r>
  </si>
  <si>
    <t>Average Stability</t>
  </si>
  <si>
    <t>SD Stability</t>
  </si>
  <si>
    <t>A</t>
  </si>
  <si>
    <t>B</t>
  </si>
  <si>
    <t>C</t>
  </si>
  <si>
    <t>DTXSID70880215</t>
  </si>
  <si>
    <t>Perfluoro-2-methyl-3-oxahexanoic acid (HFPO-DA)</t>
  </si>
  <si>
    <t>13252-13-6</t>
  </si>
  <si>
    <t>12.07.2022</t>
  </si>
  <si>
    <t>Human</t>
  </si>
  <si>
    <t>DTXSID00892442</t>
  </si>
  <si>
    <t>Perfluoro-2,5-dimethyl-3,6-dioxanonanoic acid (HFPO-TA)</t>
  </si>
  <si>
    <t>13252-14-7</t>
  </si>
  <si>
    <t>12.12.2022</t>
  </si>
  <si>
    <t>DTXSID70276659</t>
  </si>
  <si>
    <t>Perflouro(2,5,8-trimethyl-3,6,9-trioxadodecanoic) acid (HFPO-TeA)</t>
  </si>
  <si>
    <t>65294-16-8</t>
  </si>
  <si>
    <t>12.02.2022</t>
  </si>
  <si>
    <t>Reference Compound Data</t>
  </si>
  <si>
    <r>
      <t>f</t>
    </r>
    <r>
      <rPr>
        <b/>
        <vertAlign val="subscript"/>
        <sz val="11"/>
        <color rgb="FF000000"/>
        <rFont val="Calibri"/>
        <family val="2"/>
      </rPr>
      <t>up</t>
    </r>
  </si>
  <si>
    <t>DTXSID8022371</t>
  </si>
  <si>
    <t>Tesosterone</t>
  </si>
  <si>
    <t>58-22-0</t>
  </si>
  <si>
    <t>Testosterone</t>
  </si>
  <si>
    <t>Hepatocyte Clearance Assay Data</t>
  </si>
  <si>
    <t>Ln Concentration</t>
  </si>
  <si>
    <t>Negative Control Data</t>
  </si>
  <si>
    <t>Stability Evaluation</t>
  </si>
  <si>
    <t>Linear Regression Results</t>
  </si>
  <si>
    <t>(NS = nonsignificant loss)</t>
  </si>
  <si>
    <t>Assay Date</t>
  </si>
  <si>
    <t>Concentration (nM)</t>
  </si>
  <si>
    <t>Time (min)</t>
  </si>
  <si>
    <t>T-test pvalue</t>
  </si>
  <si>
    <t>Best-Fit Values</t>
  </si>
  <si>
    <t>No cells - Chem Degradation</t>
  </si>
  <si>
    <t>HT Background</t>
  </si>
  <si>
    <t>HT-Background</t>
  </si>
  <si>
    <t>Background-Subtracted</t>
  </si>
  <si>
    <t xml:space="preserve">  </t>
  </si>
  <si>
    <t>No cells (NC)</t>
  </si>
  <si>
    <t>Heat Treated (HT)</t>
  </si>
  <si>
    <t>NC Background Clearance</t>
  </si>
  <si>
    <t>HT Background Clearance</t>
  </si>
  <si>
    <t>Slope</t>
  </si>
  <si>
    <t>r2</t>
  </si>
  <si>
    <t>Sy.x</t>
  </si>
  <si>
    <t>F</t>
  </si>
  <si>
    <t>DFn</t>
  </si>
  <si>
    <t>DFd</t>
  </si>
  <si>
    <t>P value</t>
  </si>
  <si>
    <t>Half Life</t>
  </si>
  <si>
    <t>Clint</t>
  </si>
  <si>
    <t>k</t>
  </si>
  <si>
    <t xml:space="preserve">Half Life </t>
  </si>
  <si>
    <t>Clearance</t>
  </si>
  <si>
    <t>01.13.2023</t>
  </si>
  <si>
    <t>Rep 1</t>
  </si>
  <si>
    <t>NS</t>
  </si>
  <si>
    <t>&lt;0.0001</t>
  </si>
  <si>
    <t>Rep 2</t>
  </si>
  <si>
    <t>Rep 3</t>
  </si>
  <si>
    <t>DTXSID1021116</t>
  </si>
  <si>
    <t>Phenactin</t>
  </si>
  <si>
    <t>62-44-2</t>
  </si>
  <si>
    <t>NA</t>
  </si>
  <si>
    <t>DTXSID6023525</t>
  </si>
  <si>
    <t>Propranolol</t>
  </si>
  <si>
    <t>525-66-6</t>
  </si>
  <si>
    <t>.</t>
  </si>
  <si>
    <t>Figure S1</t>
  </si>
  <si>
    <t>Figure S3</t>
  </si>
  <si>
    <t>Hepatic clearance of HFPO-DA, HFPO-TA and HFPO-TeA over time in suspended human hepatocytes.</t>
  </si>
  <si>
    <t>Hepatic clearance of reference compounds phenacetin and propranolol over time in suspended human hepatocytes.</t>
  </si>
  <si>
    <t>Plotted as natural log of concentration vs time and used to calculate intrinsic clearance</t>
  </si>
  <si>
    <t xml:space="preserve">Supplementary Table 20: Experimental Rat TK Data and Calculations </t>
  </si>
  <si>
    <t>St. Dev. Stability</t>
  </si>
  <si>
    <t>Rep A</t>
  </si>
  <si>
    <t>Rep B</t>
  </si>
  <si>
    <t>Rep C</t>
  </si>
  <si>
    <t>Rat</t>
  </si>
  <si>
    <t>No cells - 
Chem Degradation</t>
  </si>
  <si>
    <t>HT- Background</t>
  </si>
  <si>
    <r>
      <t>Cl</t>
    </r>
    <r>
      <rPr>
        <b/>
        <vertAlign val="subscript"/>
        <sz val="11"/>
        <color theme="1"/>
        <rFont val="Calibri"/>
        <family val="2"/>
        <scheme val="minor"/>
      </rPr>
      <t>int</t>
    </r>
  </si>
  <si>
    <t>Phenacetin</t>
  </si>
  <si>
    <t>Figure S2:</t>
  </si>
  <si>
    <t>Figure S4:</t>
  </si>
  <si>
    <t>Hepatic clearance of HFPO-DA, HFPO-TA and HFPO-TeA over time in suspended rat hepatocytes.</t>
  </si>
  <si>
    <t>Hepatic clearance of reference compounds phenacetin and propranolol over time in suspended rat hepatocytes.</t>
  </si>
  <si>
    <r>
      <t xml:space="preserve">Supplementary Table 21: </t>
    </r>
    <r>
      <rPr>
        <b/>
        <i/>
        <sz val="15"/>
        <color rgb="FF000000"/>
        <rFont val="Calibri"/>
        <family val="2"/>
        <scheme val="minor"/>
      </rPr>
      <t xml:space="preserve">In Vitro-In Vivo </t>
    </r>
    <r>
      <rPr>
        <b/>
        <sz val="15"/>
        <color rgb="FF000000"/>
        <rFont val="Calibri"/>
        <family val="2"/>
        <scheme val="minor"/>
      </rPr>
      <t>Extrapolation (IVIVE)</t>
    </r>
    <r>
      <rPr>
        <b/>
        <sz val="15"/>
        <color indexed="8"/>
        <rFont val="Calibri"/>
        <family val="2"/>
        <scheme val="minor"/>
      </rPr>
      <t xml:space="preserve"> and Css Calculations</t>
    </r>
  </si>
  <si>
    <t>Human TK Data</t>
  </si>
  <si>
    <t xml:space="preserve">Human hematocrit ref value: </t>
  </si>
  <si>
    <t>Predicted B:P</t>
  </si>
  <si>
    <r>
      <t>f</t>
    </r>
    <r>
      <rPr>
        <vertAlign val="subscript"/>
        <sz val="11"/>
        <color theme="1"/>
        <rFont val="Calibri"/>
        <family val="2"/>
        <scheme val="minor"/>
      </rPr>
      <t>ub</t>
    </r>
    <r>
      <rPr>
        <sz val="11"/>
        <color theme="1"/>
        <rFont val="Calibri"/>
        <family val="2"/>
        <scheme val="minor"/>
      </rPr>
      <t>=f</t>
    </r>
    <r>
      <rPr>
        <vertAlign val="subscript"/>
        <sz val="11"/>
        <color theme="1"/>
        <rFont val="Calibri"/>
        <family val="2"/>
        <scheme val="minor"/>
      </rPr>
      <t>up</t>
    </r>
    <r>
      <rPr>
        <sz val="11"/>
        <color theme="1"/>
        <rFont val="Calibri"/>
        <family val="2"/>
        <scheme val="minor"/>
      </rPr>
      <t>/(1-hemocrit ref value)</t>
    </r>
  </si>
  <si>
    <t>Model Inputs:</t>
  </si>
  <si>
    <t>ID (mg/kg/hr):</t>
  </si>
  <si>
    <t>BW (kg):</t>
  </si>
  <si>
    <t>Human HPGL: (mill cells/g)</t>
  </si>
  <si>
    <t>Human Vl (g)</t>
  </si>
  <si>
    <t>Human Q1 (µL/min)</t>
  </si>
  <si>
    <t>Human GFR (L/hr)</t>
  </si>
  <si>
    <t>CASRN</t>
  </si>
  <si>
    <t>Compound Name</t>
  </si>
  <si>
    <t>HepCl. Conc. (µM)</t>
  </si>
  <si>
    <t>PPB Conc. (µM)</t>
  </si>
  <si>
    <t>Mol Wt.</t>
  </si>
  <si>
    <r>
      <t>Experimental F</t>
    </r>
    <r>
      <rPr>
        <b/>
        <vertAlign val="subscript"/>
        <sz val="11"/>
        <color theme="1"/>
        <rFont val="Calibri"/>
        <family val="2"/>
        <scheme val="minor"/>
      </rPr>
      <t>up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</si>
  <si>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ub</t>
    </r>
  </si>
  <si>
    <r>
      <t>Cl</t>
    </r>
    <r>
      <rPr>
        <b/>
        <vertAlign val="subscript"/>
        <sz val="11"/>
        <color theme="1"/>
        <rFont val="Calibri"/>
        <family val="2"/>
        <scheme val="minor"/>
      </rPr>
      <t xml:space="preserve">renal </t>
    </r>
    <r>
      <rPr>
        <b/>
        <sz val="11"/>
        <color theme="1"/>
        <rFont val="Calibri"/>
        <family val="2"/>
        <scheme val="minor"/>
      </rPr>
      <t>(L/hr)</t>
    </r>
  </si>
  <si>
    <r>
      <t>Cl</t>
    </r>
    <r>
      <rPr>
        <b/>
        <i/>
        <vertAlign val="subscript"/>
        <sz val="11"/>
        <color theme="1"/>
        <rFont val="Calibri"/>
        <family val="2"/>
        <scheme val="minor"/>
      </rPr>
      <t>in vitro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</rPr>
      <t>µL/min/106 cells)</t>
    </r>
  </si>
  <si>
    <r>
      <t>Cl</t>
    </r>
    <r>
      <rPr>
        <b/>
        <vertAlign val="subscript"/>
        <sz val="11"/>
        <color theme="1"/>
        <rFont val="Calibri"/>
        <family val="2"/>
        <scheme val="minor"/>
      </rPr>
      <t>int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</rPr>
      <t>µL/min)</t>
    </r>
  </si>
  <si>
    <r>
      <t>Cl</t>
    </r>
    <r>
      <rPr>
        <b/>
        <vertAlign val="subscript"/>
        <sz val="11"/>
        <color theme="1"/>
        <rFont val="Calibri"/>
        <family val="2"/>
        <scheme val="minor"/>
      </rPr>
      <t>hepatic</t>
    </r>
    <r>
      <rPr>
        <b/>
        <sz val="11"/>
        <color theme="1"/>
        <rFont val="Calibri"/>
        <family val="2"/>
        <scheme val="minor"/>
      </rPr>
      <t xml:space="preserve"> (L/hr)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</si>
  <si>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ss</t>
    </r>
    <r>
      <rPr>
        <b/>
        <sz val="11"/>
        <color theme="1"/>
        <rFont val="Calibri"/>
        <family val="2"/>
        <scheme val="minor"/>
      </rPr>
      <t xml:space="preserve"> (mg/L)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</si>
  <si>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ss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</rPr>
      <t>µM)</t>
    </r>
  </si>
  <si>
    <t>Rat TK Data</t>
  </si>
  <si>
    <t xml:space="preserve">Rat hematocrit ref value: </t>
  </si>
  <si>
    <t>ID (mg/kg/hr)</t>
  </si>
  <si>
    <t>BW (kg)</t>
  </si>
  <si>
    <t>Rat HPGL (mill cells/g)</t>
  </si>
  <si>
    <t>Rat Vl (g)</t>
  </si>
  <si>
    <t xml:space="preserve">Rat Q1 (uL/min) </t>
  </si>
  <si>
    <t>Rat GFR (L/hr)</t>
  </si>
  <si>
    <t>Abbreviations</t>
  </si>
  <si>
    <t>BW</t>
  </si>
  <si>
    <t>Body weight</t>
  </si>
  <si>
    <r>
      <t>Cl</t>
    </r>
    <r>
      <rPr>
        <vertAlign val="subscript"/>
        <sz val="11"/>
        <color theme="1"/>
        <rFont val="Calibri"/>
        <family val="2"/>
        <scheme val="minor"/>
      </rPr>
      <t>hepatic</t>
    </r>
  </si>
  <si>
    <t>Hepatic clearance</t>
  </si>
  <si>
    <r>
      <t>Cl</t>
    </r>
    <r>
      <rPr>
        <vertAlign val="subscript"/>
        <sz val="11"/>
        <color theme="1"/>
        <rFont val="Calibri"/>
        <family val="2"/>
        <scheme val="minor"/>
      </rPr>
      <t>int</t>
    </r>
  </si>
  <si>
    <t>Intrinsic clearance</t>
  </si>
  <si>
    <r>
      <t>Cl</t>
    </r>
    <r>
      <rPr>
        <i/>
        <vertAlign val="subscript"/>
        <sz val="11"/>
        <color theme="1"/>
        <rFont val="Calibri"/>
        <family val="2"/>
        <scheme val="minor"/>
      </rPr>
      <t>in vitro</t>
    </r>
  </si>
  <si>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clearance</t>
    </r>
  </si>
  <si>
    <r>
      <t>Cl</t>
    </r>
    <r>
      <rPr>
        <vertAlign val="subscript"/>
        <sz val="11"/>
        <color theme="1"/>
        <rFont val="Calibri"/>
        <family val="2"/>
        <scheme val="minor"/>
      </rPr>
      <t>renal</t>
    </r>
  </si>
  <si>
    <t>Renal clearance</t>
  </si>
  <si>
    <r>
      <t>C</t>
    </r>
    <r>
      <rPr>
        <vertAlign val="subscript"/>
        <sz val="11"/>
        <color theme="1"/>
        <rFont val="Calibri"/>
        <family val="2"/>
        <scheme val="minor"/>
      </rPr>
      <t>ss</t>
    </r>
  </si>
  <si>
    <t>Steady state concentration</t>
  </si>
  <si>
    <r>
      <t>F</t>
    </r>
    <r>
      <rPr>
        <vertAlign val="subscript"/>
        <sz val="11"/>
        <color theme="1"/>
        <rFont val="Calibri"/>
        <family val="2"/>
        <scheme val="minor"/>
      </rPr>
      <t>ub</t>
    </r>
  </si>
  <si>
    <t>Fraction unbound in blood</t>
  </si>
  <si>
    <r>
      <t>F</t>
    </r>
    <r>
      <rPr>
        <vertAlign val="subscript"/>
        <sz val="11"/>
        <color theme="1"/>
        <rFont val="Calibri"/>
        <family val="2"/>
        <scheme val="minor"/>
      </rPr>
      <t>up</t>
    </r>
  </si>
  <si>
    <t>Fraction unbound in plasma</t>
  </si>
  <si>
    <t>GFR</t>
  </si>
  <si>
    <t>Glomerular filtration rate </t>
  </si>
  <si>
    <t>HepCl</t>
  </si>
  <si>
    <t>Hepatocytic clearance</t>
  </si>
  <si>
    <t>HPGL</t>
  </si>
  <si>
    <t>Hepatocytes per gram of liver</t>
  </si>
  <si>
    <t>ID</t>
  </si>
  <si>
    <t>Intake dosage</t>
  </si>
  <si>
    <t>Molecular weight</t>
  </si>
  <si>
    <t>PPB</t>
  </si>
  <si>
    <t>Protein plasma binding</t>
  </si>
  <si>
    <t>Q1</t>
  </si>
  <si>
    <t>Liver blood flow</t>
  </si>
  <si>
    <t>VI</t>
  </si>
  <si>
    <t>Volume of liver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</si>
</sst>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vertAlign val="subscript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5"/>
      <color indexed="8"/>
      <name val="Calibri"/>
      <family val="2"/>
    </font>
    <font>
      <b/>
      <sz val="15"/>
      <color indexed="8"/>
      <name val="Calibri"/>
      <family val="2"/>
      <scheme val="minor"/>
    </font>
    <font>
      <b/>
      <i/>
      <sz val="15"/>
      <color rgb="FF000000"/>
      <name val="Calibri"/>
      <family val="2"/>
      <scheme val="minor"/>
    </font>
    <font>
      <b/>
      <sz val="15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</cellStyleXfs>
  <cellXfs count="165">
    <xf numFmtId="0" fontId="0" fillId="0" borderId="0" xfId="0"/>
    <xf numFmtId="0" fontId="7" fillId="0" borderId="0" xfId="0" applyFont="1"/>
    <xf numFmtId="0" fontId="0" fillId="0" borderId="0" xfId="0" applyFont="1"/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left"/>
      <protection locked="0"/>
    </xf>
    <xf numFmtId="164" fontId="8" fillId="0" borderId="0" xfId="1" applyNumberFormat="1" applyFont="1" applyAlignment="1">
      <alignment horizontal="center" vertical="center"/>
    </xf>
    <xf numFmtId="0" fontId="8" fillId="0" borderId="0" xfId="6" applyFont="1" applyAlignment="1" applyProtection="1">
      <alignment horizontal="center"/>
      <protection locked="0"/>
    </xf>
    <xf numFmtId="2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/>
    <xf numFmtId="2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4" fontId="0" fillId="0" borderId="0" xfId="0" applyNumberFormat="1" applyFont="1"/>
    <xf numFmtId="164" fontId="0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5" fontId="9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right"/>
    </xf>
    <xf numFmtId="0" fontId="4" fillId="0" borderId="0" xfId="0" applyFont="1"/>
    <xf numFmtId="2" fontId="9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0" fontId="0" fillId="0" borderId="0" xfId="0" applyFont="1" applyFill="1"/>
    <xf numFmtId="164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Font="1" applyBorder="1"/>
    <xf numFmtId="16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8" fillId="0" borderId="3" xfId="6" applyFont="1" applyBorder="1" applyAlignment="1" applyProtection="1">
      <alignment horizontal="center"/>
      <protection locked="0"/>
    </xf>
    <xf numFmtId="164" fontId="8" fillId="0" borderId="3" xfId="1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0" fillId="0" borderId="1" xfId="0" applyFont="1" applyBorder="1"/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1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4" xr:uid="{00000000-0005-0000-0000-000004000000}"/>
    <cellStyle name="Normal 2 5" xfId="5" xr:uid="{00000000-0005-0000-0000-000005000000}"/>
    <cellStyle name="Normal 3" xfId="6" xr:uid="{00000000-0005-0000-0000-000006000000}"/>
    <cellStyle name="Normal 3 2" xfId="7" xr:uid="{00000000-0005-0000-0000-000007000000}"/>
    <cellStyle name="Normal 3 2 2" xfId="8" xr:uid="{00000000-0005-0000-0000-000008000000}"/>
    <cellStyle name="Normal 4 2" xfId="9" xr:uid="{00000000-0005-0000-0000-000009000000}"/>
    <cellStyle name="Normal 5 2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3</xdr:col>
          <xdr:colOff>47625</xdr:colOff>
          <xdr:row>46</xdr:row>
          <xdr:rowOff>114300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12</xdr:col>
          <xdr:colOff>200025</xdr:colOff>
          <xdr:row>46</xdr:row>
          <xdr:rowOff>114300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1</xdr:col>
          <xdr:colOff>4837339</xdr:colOff>
          <xdr:row>48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9</xdr:col>
          <xdr:colOff>485775</xdr:colOff>
          <xdr:row>48</xdr:row>
          <xdr:rowOff>104775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3"/>
  <sheetViews>
    <sheetView tabSelected="1" workbookViewId="0">
      <selection activeCell="A2" sqref="A2:K2"/>
    </sheetView>
  </sheetViews>
  <sheetFormatPr defaultColWidth="17" defaultRowHeight="15" x14ac:dyDescent="0.25"/>
  <cols>
    <col min="1" max="1" width="15.42578125" style="6" bestFit="1" customWidth="1"/>
    <col min="2" max="2" width="61.42578125" style="6" bestFit="1" customWidth="1"/>
    <col min="3" max="3" width="10.42578125" style="6" bestFit="1" customWidth="1"/>
    <col min="4" max="4" width="13.7109375" style="6" bestFit="1" customWidth="1"/>
    <col min="5" max="5" width="7.7109375" style="6" bestFit="1" customWidth="1"/>
    <col min="6" max="6" width="18.7109375" style="6" bestFit="1" customWidth="1"/>
    <col min="7" max="7" width="10.7109375" style="6" bestFit="1" customWidth="1"/>
    <col min="8" max="8" width="9.7109375" style="6" bestFit="1" customWidth="1"/>
    <col min="9" max="9" width="6.5703125" style="6" bestFit="1" customWidth="1"/>
    <col min="10" max="11" width="8.28515625" style="6" bestFit="1" customWidth="1"/>
    <col min="12" max="12" width="8" style="6" bestFit="1" customWidth="1"/>
    <col min="13" max="13" width="7.5703125" style="6" bestFit="1" customWidth="1"/>
    <col min="14" max="15" width="8" style="6" bestFit="1" customWidth="1"/>
    <col min="16" max="16" width="7.5703125" style="6" bestFit="1" customWidth="1"/>
    <col min="17" max="17" width="8" style="6" bestFit="1" customWidth="1"/>
    <col min="18" max="18" width="14.42578125" style="6" bestFit="1" customWidth="1"/>
    <col min="19" max="19" width="12.5703125" style="6" bestFit="1" customWidth="1"/>
    <col min="20" max="20" width="10" style="6" bestFit="1" customWidth="1"/>
    <col min="21" max="21" width="7" style="6" bestFit="1" customWidth="1"/>
    <col min="22" max="22" width="8" style="6" bestFit="1" customWidth="1"/>
    <col min="23" max="23" width="7" style="6" bestFit="1" customWidth="1"/>
    <col min="24" max="25" width="6.5703125" style="6" bestFit="1" customWidth="1"/>
    <col min="26" max="26" width="7.5703125" style="6" bestFit="1" customWidth="1"/>
    <col min="27" max="27" width="8.28515625" style="6" bestFit="1" customWidth="1"/>
    <col min="28" max="28" width="7.7109375" style="6" bestFit="1" customWidth="1"/>
    <col min="29" max="29" width="3.7109375" style="6" bestFit="1" customWidth="1"/>
    <col min="30" max="30" width="8.28515625" style="6" bestFit="1" customWidth="1"/>
    <col min="31" max="31" width="14.140625" style="6" bestFit="1" customWidth="1"/>
    <col min="32" max="33" width="14.42578125" style="6" bestFit="1" customWidth="1"/>
    <col min="34" max="34" width="22" style="6" bestFit="1" customWidth="1"/>
    <col min="35" max="16384" width="17" style="6"/>
  </cols>
  <sheetData>
    <row r="1" spans="1:34" ht="19.5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59"/>
      <c r="AB1" s="59"/>
      <c r="AC1" s="59"/>
      <c r="AD1" s="59"/>
      <c r="AE1" s="59"/>
      <c r="AF1" s="59"/>
      <c r="AG1" s="59"/>
      <c r="AH1" s="59"/>
    </row>
    <row r="2" spans="1:34" s="35" customFormat="1" ht="33" customHeight="1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29" t="s">
        <v>2</v>
      </c>
      <c r="M2" s="129"/>
      <c r="N2" s="129"/>
      <c r="O2" s="129" t="s">
        <v>3</v>
      </c>
      <c r="P2" s="129"/>
      <c r="Q2" s="129"/>
      <c r="R2" s="129" t="s">
        <v>4</v>
      </c>
      <c r="S2" s="129"/>
      <c r="T2" s="129"/>
      <c r="U2" s="130" t="s">
        <v>5</v>
      </c>
      <c r="V2" s="130"/>
      <c r="W2" s="130"/>
      <c r="X2" s="131" t="s">
        <v>6</v>
      </c>
      <c r="Y2" s="131"/>
      <c r="Z2" s="131"/>
      <c r="AA2" s="41"/>
      <c r="AB2" s="41"/>
      <c r="AC2" s="125"/>
      <c r="AD2" s="125"/>
      <c r="AE2" s="125"/>
      <c r="AF2" s="125"/>
      <c r="AG2" s="125"/>
      <c r="AH2" s="125"/>
    </row>
    <row r="3" spans="1:34" s="35" customFormat="1" ht="30" x14ac:dyDescent="0.25">
      <c r="A3" s="120" t="s">
        <v>7</v>
      </c>
      <c r="B3" s="118" t="s">
        <v>8</v>
      </c>
      <c r="C3" s="118" t="s">
        <v>9</v>
      </c>
      <c r="D3" s="76" t="s">
        <v>10</v>
      </c>
      <c r="E3" s="76" t="s">
        <v>11</v>
      </c>
      <c r="F3" s="76" t="s">
        <v>12</v>
      </c>
      <c r="G3" s="117" t="s">
        <v>13</v>
      </c>
      <c r="H3" s="77" t="s">
        <v>14</v>
      </c>
      <c r="I3" s="117" t="s">
        <v>15</v>
      </c>
      <c r="J3" s="77" t="s">
        <v>16</v>
      </c>
      <c r="K3" s="82" t="s">
        <v>17</v>
      </c>
      <c r="L3" s="120" t="s">
        <v>18</v>
      </c>
      <c r="M3" s="120" t="s">
        <v>19</v>
      </c>
      <c r="N3" s="120" t="s">
        <v>20</v>
      </c>
      <c r="O3" s="120" t="s">
        <v>18</v>
      </c>
      <c r="P3" s="120" t="s">
        <v>19</v>
      </c>
      <c r="Q3" s="120" t="s">
        <v>20</v>
      </c>
      <c r="R3" s="120" t="s">
        <v>18</v>
      </c>
      <c r="S3" s="120" t="s">
        <v>19</v>
      </c>
      <c r="T3" s="120" t="s">
        <v>20</v>
      </c>
      <c r="U3" s="120" t="s">
        <v>18</v>
      </c>
      <c r="V3" s="120" t="s">
        <v>19</v>
      </c>
      <c r="W3" s="120" t="s">
        <v>20</v>
      </c>
      <c r="X3" s="120" t="s">
        <v>18</v>
      </c>
      <c r="Y3" s="120" t="s">
        <v>19</v>
      </c>
      <c r="Z3" s="120" t="s">
        <v>20</v>
      </c>
      <c r="AA3" s="36"/>
      <c r="AB3" s="36"/>
      <c r="AC3" s="125"/>
      <c r="AD3" s="125"/>
      <c r="AE3" s="125"/>
      <c r="AF3" s="125"/>
      <c r="AG3" s="125"/>
      <c r="AH3" s="125"/>
    </row>
    <row r="4" spans="1:34" x14ac:dyDescent="0.25">
      <c r="A4" s="119" t="s">
        <v>21</v>
      </c>
      <c r="B4" s="122" t="s">
        <v>22</v>
      </c>
      <c r="C4" s="119" t="s">
        <v>23</v>
      </c>
      <c r="D4" s="119" t="s">
        <v>24</v>
      </c>
      <c r="E4" s="119" t="s">
        <v>25</v>
      </c>
      <c r="F4" s="119">
        <v>10000</v>
      </c>
      <c r="G4" s="68">
        <f t="shared" ref="G4:G10" si="0">AVERAGE(U4:W4)</f>
        <v>9.7683127082117318E-3</v>
      </c>
      <c r="H4" s="68">
        <f t="shared" ref="H4:H10" si="1">STDEV(U4:W4)</f>
        <v>2.0834400233354865E-4</v>
      </c>
      <c r="I4" s="68">
        <f t="shared" ref="I4:I10" si="2">H4/G4</f>
        <v>2.1328555765665065E-2</v>
      </c>
      <c r="J4" s="68">
        <f t="shared" ref="J4:J10" si="3">AVERAGE(X4:Z4)</f>
        <v>0.99051708296136975</v>
      </c>
      <c r="K4" s="83">
        <f t="shared" ref="K4:K10" si="4">STDEV(X4:Z4)</f>
        <v>0.14995191413244824</v>
      </c>
      <c r="L4" s="84">
        <v>7466.4</v>
      </c>
      <c r="M4" s="84">
        <v>6753.6</v>
      </c>
      <c r="N4" s="84">
        <v>7822.4</v>
      </c>
      <c r="O4" s="84">
        <v>7344</v>
      </c>
      <c r="P4" s="84">
        <v>7724.8</v>
      </c>
      <c r="Q4" s="84">
        <v>6603.2000000000007</v>
      </c>
      <c r="R4" s="84">
        <v>72.64</v>
      </c>
      <c r="S4" s="84">
        <v>73.599999999999994</v>
      </c>
      <c r="T4" s="119">
        <v>65.28</v>
      </c>
      <c r="U4" s="86">
        <f t="shared" ref="U4:W10" si="5">R4/O4</f>
        <v>9.8910675381263611E-3</v>
      </c>
      <c r="V4" s="86">
        <f t="shared" si="5"/>
        <v>9.5277547638773809E-3</v>
      </c>
      <c r="W4" s="86">
        <f t="shared" si="5"/>
        <v>9.8861158226314499E-3</v>
      </c>
      <c r="X4" s="86">
        <f t="shared" ref="X4:Z10" si="6">O4/L4</f>
        <v>0.98360655737704927</v>
      </c>
      <c r="Y4" s="86">
        <f t="shared" si="6"/>
        <v>1.1438047855958304</v>
      </c>
      <c r="Z4" s="86">
        <f t="shared" si="6"/>
        <v>0.84413990591122945</v>
      </c>
      <c r="AA4" s="55"/>
      <c r="AB4" s="56"/>
      <c r="AC4" s="59"/>
      <c r="AD4" s="57"/>
      <c r="AE4" s="59"/>
      <c r="AF4" s="59"/>
      <c r="AG4" s="59"/>
      <c r="AH4" s="59"/>
    </row>
    <row r="5" spans="1:34" x14ac:dyDescent="0.25">
      <c r="A5" s="78" t="s">
        <v>26</v>
      </c>
      <c r="B5" s="79" t="s">
        <v>27</v>
      </c>
      <c r="C5" s="119" t="s">
        <v>28</v>
      </c>
      <c r="D5" s="80" t="s">
        <v>29</v>
      </c>
      <c r="E5" s="119" t="s">
        <v>25</v>
      </c>
      <c r="F5" s="119">
        <v>10000</v>
      </c>
      <c r="G5" s="68">
        <f t="shared" si="0"/>
        <v>1.2927758554651247E-3</v>
      </c>
      <c r="H5" s="68">
        <f t="shared" si="1"/>
        <v>2.0584103428473695E-4</v>
      </c>
      <c r="I5" s="68">
        <f t="shared" si="2"/>
        <v>0.15922407075794118</v>
      </c>
      <c r="J5" s="68">
        <f t="shared" si="3"/>
        <v>1.0307857673787859</v>
      </c>
      <c r="K5" s="83">
        <f t="shared" si="4"/>
        <v>0.25483178123332306</v>
      </c>
      <c r="L5" s="119">
        <v>8701.6</v>
      </c>
      <c r="M5" s="119">
        <v>7049.6</v>
      </c>
      <c r="N5" s="119">
        <v>9759.2000000000007</v>
      </c>
      <c r="O5" s="119">
        <v>6679.2</v>
      </c>
      <c r="P5" s="119">
        <v>8997.6</v>
      </c>
      <c r="Q5" s="119">
        <v>10232</v>
      </c>
      <c r="R5" s="119">
        <v>8.9600000000000009</v>
      </c>
      <c r="S5" s="119">
        <v>9.6</v>
      </c>
      <c r="T5" s="119">
        <v>15.04</v>
      </c>
      <c r="U5" s="86">
        <f t="shared" si="5"/>
        <v>1.3414780213199188E-3</v>
      </c>
      <c r="V5" s="86">
        <f t="shared" si="5"/>
        <v>1.0669511869831954E-3</v>
      </c>
      <c r="W5" s="86">
        <f t="shared" si="5"/>
        <v>1.4698983580922595E-3</v>
      </c>
      <c r="X5" s="86">
        <f t="shared" si="6"/>
        <v>0.76758297324629943</v>
      </c>
      <c r="Y5" s="86">
        <f t="shared" si="6"/>
        <v>1.2763277349069451</v>
      </c>
      <c r="Z5" s="86">
        <f t="shared" si="6"/>
        <v>1.0484465939831134</v>
      </c>
      <c r="AA5" s="55"/>
      <c r="AB5" s="56"/>
      <c r="AC5" s="59"/>
      <c r="AD5" s="57"/>
      <c r="AE5" s="59"/>
      <c r="AF5" s="59"/>
      <c r="AG5" s="59"/>
      <c r="AH5" s="59"/>
    </row>
    <row r="6" spans="1:34" x14ac:dyDescent="0.25">
      <c r="A6" s="79" t="s">
        <v>30</v>
      </c>
      <c r="B6" s="79" t="s">
        <v>31</v>
      </c>
      <c r="C6" s="119" t="s">
        <v>32</v>
      </c>
      <c r="D6" s="80" t="s">
        <v>33</v>
      </c>
      <c r="E6" s="119" t="s">
        <v>25</v>
      </c>
      <c r="F6" s="119">
        <v>10000</v>
      </c>
      <c r="G6" s="68">
        <f t="shared" si="0"/>
        <v>1.2407294458418717E-2</v>
      </c>
      <c r="H6" s="68">
        <f t="shared" si="1"/>
        <v>1.6580250344915028E-3</v>
      </c>
      <c r="I6" s="68">
        <f t="shared" si="2"/>
        <v>0.1336330849604753</v>
      </c>
      <c r="J6" s="68">
        <f t="shared" si="3"/>
        <v>1.0362946139280338</v>
      </c>
      <c r="K6" s="83">
        <f t="shared" si="4"/>
        <v>0.1746475768369157</v>
      </c>
      <c r="L6" s="85">
        <v>7360</v>
      </c>
      <c r="M6" s="85">
        <v>7808</v>
      </c>
      <c r="N6" s="85">
        <v>6928</v>
      </c>
      <c r="O6" s="85">
        <v>6848</v>
      </c>
      <c r="P6" s="85">
        <v>7344</v>
      </c>
      <c r="Q6" s="85">
        <v>8576</v>
      </c>
      <c r="R6" s="85">
        <v>83.2</v>
      </c>
      <c r="S6" s="122">
        <v>80</v>
      </c>
      <c r="T6" s="85">
        <v>121.6</v>
      </c>
      <c r="U6" s="86">
        <f t="shared" si="5"/>
        <v>1.2149532710280374E-2</v>
      </c>
      <c r="V6" s="86">
        <f t="shared" si="5"/>
        <v>1.0893246187363835E-2</v>
      </c>
      <c r="W6" s="86">
        <f t="shared" si="5"/>
        <v>1.4179104477611939E-2</v>
      </c>
      <c r="X6" s="86">
        <f t="shared" si="6"/>
        <v>0.93043478260869561</v>
      </c>
      <c r="Y6" s="86">
        <f t="shared" si="6"/>
        <v>0.94057377049180324</v>
      </c>
      <c r="Z6" s="86">
        <f t="shared" si="6"/>
        <v>1.2378752886836029</v>
      </c>
      <c r="AA6" s="59"/>
      <c r="AB6" s="59"/>
      <c r="AC6" s="59"/>
      <c r="AD6" s="57"/>
      <c r="AE6" s="59"/>
      <c r="AF6" s="59"/>
      <c r="AG6" s="59"/>
      <c r="AH6" s="59"/>
    </row>
    <row r="7" spans="1:34" s="50" customFormat="1" ht="30" x14ac:dyDescent="0.25">
      <c r="A7" s="120" t="s">
        <v>7</v>
      </c>
      <c r="B7" s="81" t="s">
        <v>34</v>
      </c>
      <c r="C7" s="118" t="s">
        <v>9</v>
      </c>
      <c r="D7" s="76" t="s">
        <v>10</v>
      </c>
      <c r="E7" s="76" t="s">
        <v>11</v>
      </c>
      <c r="F7" s="76" t="s">
        <v>12</v>
      </c>
      <c r="G7" s="117" t="s">
        <v>13</v>
      </c>
      <c r="H7" s="77" t="s">
        <v>14</v>
      </c>
      <c r="I7" s="117" t="s">
        <v>35</v>
      </c>
      <c r="J7" s="77" t="s">
        <v>16</v>
      </c>
      <c r="K7" s="82" t="s">
        <v>17</v>
      </c>
      <c r="L7" s="120" t="s">
        <v>18</v>
      </c>
      <c r="M7" s="120" t="s">
        <v>19</v>
      </c>
      <c r="N7" s="120" t="s">
        <v>20</v>
      </c>
      <c r="O7" s="120" t="s">
        <v>18</v>
      </c>
      <c r="P7" s="120" t="s">
        <v>19</v>
      </c>
      <c r="Q7" s="120" t="s">
        <v>20</v>
      </c>
      <c r="R7" s="129" t="s">
        <v>4</v>
      </c>
      <c r="S7" s="129"/>
      <c r="T7" s="129"/>
      <c r="U7" s="130" t="s">
        <v>5</v>
      </c>
      <c r="V7" s="130"/>
      <c r="W7" s="130"/>
      <c r="X7" s="131" t="s">
        <v>6</v>
      </c>
      <c r="Y7" s="131"/>
      <c r="Z7" s="131"/>
      <c r="AA7" s="59"/>
      <c r="AB7" s="59"/>
      <c r="AC7" s="59"/>
      <c r="AD7" s="59"/>
      <c r="AE7" s="59"/>
      <c r="AF7" s="59"/>
      <c r="AG7" s="59"/>
      <c r="AH7" s="59"/>
    </row>
    <row r="8" spans="1:34" x14ac:dyDescent="0.25">
      <c r="A8" s="78" t="s">
        <v>36</v>
      </c>
      <c r="B8" s="119" t="s">
        <v>37</v>
      </c>
      <c r="C8" s="119" t="s">
        <v>38</v>
      </c>
      <c r="D8" s="80" t="s">
        <v>24</v>
      </c>
      <c r="E8" s="119" t="s">
        <v>25</v>
      </c>
      <c r="F8" s="119">
        <v>10000</v>
      </c>
      <c r="G8" s="68">
        <f>AVERAGE(U8:W8)</f>
        <v>3.5853345298053556E-2</v>
      </c>
      <c r="H8" s="68">
        <f>STDEV(U8:W8)</f>
        <v>3.4306962248881394E-3</v>
      </c>
      <c r="I8" s="68">
        <f>H8/G8</f>
        <v>9.5686921160865523E-2</v>
      </c>
      <c r="J8" s="68">
        <f>AVERAGE(X8:Z8)</f>
        <v>1.0002187975252479</v>
      </c>
      <c r="K8" s="83">
        <f>STDEV(X8:Z8)</f>
        <v>0.1261766913294457</v>
      </c>
      <c r="L8" s="84">
        <v>8300.8000000000011</v>
      </c>
      <c r="M8" s="119">
        <v>7576</v>
      </c>
      <c r="N8" s="84">
        <v>8388.7999999999993</v>
      </c>
      <c r="O8" s="84">
        <v>7943.2000000000007</v>
      </c>
      <c r="P8" s="84">
        <v>8654.4000000000015</v>
      </c>
      <c r="Q8" s="84">
        <v>7561.5999999999995</v>
      </c>
      <c r="R8" s="84">
        <v>293.12</v>
      </c>
      <c r="S8" s="84">
        <v>277.12</v>
      </c>
      <c r="T8" s="84">
        <v>292.16000000000003</v>
      </c>
      <c r="U8" s="86">
        <f t="shared" ref="U8:W9" si="7">R8/O8</f>
        <v>3.6902004230033231E-2</v>
      </c>
      <c r="V8" s="86">
        <f t="shared" si="7"/>
        <v>3.2020706230356806E-2</v>
      </c>
      <c r="W8" s="86">
        <f t="shared" si="7"/>
        <v>3.8637325433770638E-2</v>
      </c>
      <c r="X8" s="86">
        <f t="shared" ref="X8:Z9" si="8">O8/L8</f>
        <v>0.95691981495759437</v>
      </c>
      <c r="Y8" s="86">
        <f t="shared" si="8"/>
        <v>1.1423442449841608</v>
      </c>
      <c r="Z8" s="86">
        <f t="shared" si="8"/>
        <v>0.90139233263398821</v>
      </c>
      <c r="AA8" s="59"/>
      <c r="AB8" s="59"/>
      <c r="AC8" s="59"/>
      <c r="AD8" s="59"/>
      <c r="AE8" s="59"/>
      <c r="AF8" s="59"/>
      <c r="AG8" s="59"/>
      <c r="AH8" s="59"/>
    </row>
    <row r="9" spans="1:34" x14ac:dyDescent="0.25">
      <c r="A9" s="78" t="s">
        <v>36</v>
      </c>
      <c r="B9" s="119" t="s">
        <v>39</v>
      </c>
      <c r="C9" s="119" t="s">
        <v>38</v>
      </c>
      <c r="D9" s="80" t="s">
        <v>29</v>
      </c>
      <c r="E9" s="119" t="s">
        <v>25</v>
      </c>
      <c r="F9" s="119">
        <v>10000</v>
      </c>
      <c r="G9" s="68">
        <f>AVERAGE(U9:W9)</f>
        <v>4.8034778344508366E-2</v>
      </c>
      <c r="H9" s="68">
        <f>STDEV(U9:W9)</f>
        <v>5.0157202661826033E-3</v>
      </c>
      <c r="I9" s="68">
        <f>H9/G9</f>
        <v>0.10441851589715999</v>
      </c>
      <c r="J9" s="68">
        <f>AVERAGE(X9:Z9)</f>
        <v>1.105876650164439</v>
      </c>
      <c r="K9" s="83">
        <f>STDEV(X9:Z9)</f>
        <v>0.1613656804584947</v>
      </c>
      <c r="L9" s="119">
        <v>10645.6</v>
      </c>
      <c r="M9" s="119">
        <v>9234.4</v>
      </c>
      <c r="N9" s="119">
        <v>11470.4</v>
      </c>
      <c r="O9" s="119">
        <v>10181.6</v>
      </c>
      <c r="P9" s="119">
        <v>11792</v>
      </c>
      <c r="Q9" s="119">
        <v>12436.8</v>
      </c>
      <c r="R9" s="119">
        <v>546.88</v>
      </c>
      <c r="S9" s="119">
        <v>521.28</v>
      </c>
      <c r="T9" s="119">
        <v>574.4</v>
      </c>
      <c r="U9" s="86">
        <f t="shared" si="7"/>
        <v>5.3712579555276183E-2</v>
      </c>
      <c r="V9" s="86">
        <f t="shared" si="7"/>
        <v>4.4206241519674352E-2</v>
      </c>
      <c r="W9" s="86">
        <f t="shared" si="7"/>
        <v>4.6185513958574551E-2</v>
      </c>
      <c r="X9" s="86">
        <f t="shared" si="8"/>
        <v>0.95641391748703686</v>
      </c>
      <c r="Y9" s="86">
        <f t="shared" si="8"/>
        <v>1.2769643940050248</v>
      </c>
      <c r="Z9" s="86">
        <f t="shared" si="8"/>
        <v>1.0842516390012553</v>
      </c>
      <c r="AA9" s="59"/>
      <c r="AB9" s="59"/>
      <c r="AC9" s="59"/>
      <c r="AD9" s="59"/>
      <c r="AE9" s="59"/>
      <c r="AF9" s="59"/>
      <c r="AG9" s="59"/>
      <c r="AH9" s="59"/>
    </row>
    <row r="10" spans="1:34" ht="15.75" customHeight="1" x14ac:dyDescent="0.25">
      <c r="A10" s="116" t="s">
        <v>36</v>
      </c>
      <c r="B10" s="119" t="s">
        <v>39</v>
      </c>
      <c r="C10" s="119" t="s">
        <v>38</v>
      </c>
      <c r="D10" s="80" t="s">
        <v>33</v>
      </c>
      <c r="E10" s="119" t="s">
        <v>25</v>
      </c>
      <c r="F10" s="119">
        <v>10000</v>
      </c>
      <c r="G10" s="68">
        <f t="shared" si="0"/>
        <v>4.1652462629660464E-2</v>
      </c>
      <c r="H10" s="68">
        <f t="shared" si="1"/>
        <v>1.1761291695894702E-3</v>
      </c>
      <c r="I10" s="68">
        <f t="shared" si="2"/>
        <v>2.8236725882132017E-2</v>
      </c>
      <c r="J10" s="68">
        <f t="shared" si="3"/>
        <v>0.98116269536104106</v>
      </c>
      <c r="K10" s="83">
        <f t="shared" si="4"/>
        <v>2.2071327864643935E-2</v>
      </c>
      <c r="L10" s="85">
        <v>8950.4</v>
      </c>
      <c r="M10" s="85">
        <v>9166.4</v>
      </c>
      <c r="N10" s="85">
        <v>9173.6</v>
      </c>
      <c r="O10" s="122">
        <v>8768.7999999999993</v>
      </c>
      <c r="P10" s="85">
        <v>8798.4</v>
      </c>
      <c r="Q10" s="85">
        <v>9209.6</v>
      </c>
      <c r="R10" s="85">
        <v>376.32</v>
      </c>
      <c r="S10" s="85">
        <v>357.12</v>
      </c>
      <c r="T10" s="85">
        <v>381.76</v>
      </c>
      <c r="U10" s="86">
        <f t="shared" si="5"/>
        <v>4.2915792354712164E-2</v>
      </c>
      <c r="V10" s="86">
        <f t="shared" si="5"/>
        <v>4.0589198036006552E-2</v>
      </c>
      <c r="W10" s="86">
        <f t="shared" si="5"/>
        <v>4.1452397498262683E-2</v>
      </c>
      <c r="X10" s="86">
        <f t="shared" si="6"/>
        <v>0.97971040400429033</v>
      </c>
      <c r="Y10" s="86">
        <f t="shared" si="6"/>
        <v>0.95985337755280153</v>
      </c>
      <c r="Z10" s="86">
        <f t="shared" si="6"/>
        <v>1.0039243045260313</v>
      </c>
      <c r="AA10" s="59"/>
      <c r="AB10" s="59"/>
      <c r="AC10" s="59"/>
      <c r="AD10" s="59"/>
      <c r="AE10" s="59"/>
      <c r="AF10" s="59"/>
      <c r="AG10" s="59"/>
      <c r="AH10" s="59"/>
    </row>
    <row r="11" spans="1:34" ht="15.75" customHeight="1" x14ac:dyDescent="0.25">
      <c r="A11" s="42"/>
      <c r="B11" s="59"/>
      <c r="C11" s="59"/>
      <c r="D11" s="45"/>
      <c r="E11" s="59"/>
      <c r="F11" s="59"/>
      <c r="G11" s="34"/>
      <c r="H11" s="34"/>
      <c r="I11" s="34"/>
      <c r="J11" s="34"/>
      <c r="K11" s="34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</row>
    <row r="12" spans="1:34" s="35" customFormat="1" x14ac:dyDescent="0.25">
      <c r="A12" s="160" t="s">
        <v>40</v>
      </c>
      <c r="B12" s="161"/>
      <c r="C12" s="161"/>
      <c r="D12" s="161"/>
      <c r="E12" s="161"/>
      <c r="F12" s="161"/>
      <c r="G12" s="162"/>
      <c r="H12" s="135" t="s">
        <v>41</v>
      </c>
      <c r="I12" s="136"/>
      <c r="J12" s="136"/>
      <c r="K12" s="136"/>
      <c r="L12" s="136"/>
      <c r="M12" s="137"/>
      <c r="N12" s="141" t="s">
        <v>42</v>
      </c>
      <c r="O12" s="142"/>
      <c r="P12" s="142"/>
      <c r="Q12" s="143"/>
      <c r="R12" s="132" t="s">
        <v>43</v>
      </c>
      <c r="S12" s="132"/>
      <c r="T12" s="134" t="s">
        <v>44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</row>
    <row r="13" spans="1:34" s="51" customFormat="1" x14ac:dyDescent="0.25">
      <c r="A13" s="163"/>
      <c r="B13" s="159"/>
      <c r="C13" s="159"/>
      <c r="D13" s="159"/>
      <c r="E13" s="159"/>
      <c r="F13" s="159"/>
      <c r="G13" s="164"/>
      <c r="H13" s="138"/>
      <c r="I13" s="139"/>
      <c r="J13" s="139"/>
      <c r="K13" s="139"/>
      <c r="L13" s="139"/>
      <c r="M13" s="140"/>
      <c r="N13" s="144"/>
      <c r="O13" s="145"/>
      <c r="P13" s="145"/>
      <c r="Q13" s="146"/>
      <c r="R13" s="134" t="s">
        <v>45</v>
      </c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</row>
    <row r="14" spans="1:34" s="35" customFormat="1" x14ac:dyDescent="0.25">
      <c r="A14" s="60" t="s">
        <v>7</v>
      </c>
      <c r="B14" s="61" t="s">
        <v>8</v>
      </c>
      <c r="C14" s="61" t="s">
        <v>9</v>
      </c>
      <c r="D14" s="62" t="s">
        <v>46</v>
      </c>
      <c r="E14" s="62" t="s">
        <v>11</v>
      </c>
      <c r="F14" s="61" t="s">
        <v>47</v>
      </c>
      <c r="G14" s="63" t="s">
        <v>48</v>
      </c>
      <c r="H14" s="61">
        <v>0</v>
      </c>
      <c r="I14" s="61">
        <v>15</v>
      </c>
      <c r="J14" s="61">
        <v>30</v>
      </c>
      <c r="K14" s="61">
        <v>60</v>
      </c>
      <c r="L14" s="61">
        <v>120</v>
      </c>
      <c r="M14" s="63">
        <v>240</v>
      </c>
      <c r="N14" s="37">
        <v>15</v>
      </c>
      <c r="O14" s="58">
        <v>240</v>
      </c>
      <c r="P14" s="37">
        <v>15</v>
      </c>
      <c r="Q14" s="47">
        <v>240</v>
      </c>
      <c r="R14" s="123" t="s">
        <v>49</v>
      </c>
      <c r="S14" s="123" t="s">
        <v>49</v>
      </c>
      <c r="T14" s="134" t="s">
        <v>50</v>
      </c>
      <c r="U14" s="134"/>
      <c r="V14" s="134"/>
      <c r="W14" s="134"/>
      <c r="X14" s="134"/>
      <c r="Y14" s="134"/>
      <c r="Z14" s="134"/>
      <c r="AA14" s="120"/>
      <c r="AB14" s="120"/>
      <c r="AC14" s="154" t="s">
        <v>51</v>
      </c>
      <c r="AD14" s="154"/>
      <c r="AE14" s="120" t="s">
        <v>52</v>
      </c>
      <c r="AF14" s="120" t="s">
        <v>53</v>
      </c>
      <c r="AG14" s="123" t="s">
        <v>53</v>
      </c>
      <c r="AH14" s="75" t="s">
        <v>54</v>
      </c>
    </row>
    <row r="15" spans="1:34" s="35" customFormat="1" ht="52.5" customHeight="1" x14ac:dyDescent="0.25">
      <c r="A15" s="48"/>
      <c r="B15" s="49"/>
      <c r="C15" s="49"/>
      <c r="D15" s="48"/>
      <c r="E15" s="48"/>
      <c r="F15" s="49"/>
      <c r="G15" s="64"/>
      <c r="H15" s="66" t="s">
        <v>55</v>
      </c>
      <c r="I15" s="66"/>
      <c r="J15" s="67"/>
      <c r="K15" s="66"/>
      <c r="L15" s="66"/>
      <c r="M15" s="66"/>
      <c r="N15" s="129" t="s">
        <v>56</v>
      </c>
      <c r="O15" s="129"/>
      <c r="P15" s="129" t="s">
        <v>57</v>
      </c>
      <c r="Q15" s="129"/>
      <c r="R15" s="123" t="s">
        <v>58</v>
      </c>
      <c r="S15" s="123" t="s">
        <v>59</v>
      </c>
      <c r="T15" s="123" t="s">
        <v>60</v>
      </c>
      <c r="U15" s="123" t="s">
        <v>61</v>
      </c>
      <c r="V15" s="123" t="s">
        <v>62</v>
      </c>
      <c r="W15" s="123" t="s">
        <v>63</v>
      </c>
      <c r="X15" s="123" t="s">
        <v>64</v>
      </c>
      <c r="Y15" s="120" t="s">
        <v>65</v>
      </c>
      <c r="Z15" s="123" t="s">
        <v>66</v>
      </c>
      <c r="AA15" s="123" t="s">
        <v>67</v>
      </c>
      <c r="AB15" s="75" t="s">
        <v>68</v>
      </c>
      <c r="AC15" s="123" t="s">
        <v>69</v>
      </c>
      <c r="AD15" s="123" t="s">
        <v>70</v>
      </c>
      <c r="AE15" s="123" t="s">
        <v>69</v>
      </c>
      <c r="AF15" s="123" t="s">
        <v>67</v>
      </c>
      <c r="AG15" s="123" t="s">
        <v>71</v>
      </c>
      <c r="AH15" s="75" t="s">
        <v>68</v>
      </c>
    </row>
    <row r="16" spans="1:34" x14ac:dyDescent="0.25">
      <c r="A16" s="133" t="s">
        <v>21</v>
      </c>
      <c r="B16" s="133" t="s">
        <v>22</v>
      </c>
      <c r="C16" s="133" t="s">
        <v>23</v>
      </c>
      <c r="D16" s="133" t="s">
        <v>72</v>
      </c>
      <c r="E16" s="133" t="s">
        <v>25</v>
      </c>
      <c r="F16" s="133">
        <v>1000</v>
      </c>
      <c r="G16" s="70" t="s">
        <v>73</v>
      </c>
      <c r="H16" s="68">
        <v>4.0945112150014218</v>
      </c>
      <c r="I16" s="68">
        <v>4.1372443965373211</v>
      </c>
      <c r="J16" s="68">
        <v>4.246779485265856</v>
      </c>
      <c r="K16" s="68">
        <v>4.1232559057165208</v>
      </c>
      <c r="L16" s="68">
        <v>4.3345418681021384</v>
      </c>
      <c r="M16" s="68">
        <v>4.9658471113061218</v>
      </c>
      <c r="N16" s="68">
        <v>4.4067192472642533</v>
      </c>
      <c r="O16" s="68">
        <v>4.0347714706871995</v>
      </c>
      <c r="P16" s="68">
        <v>4.4067192472642533</v>
      </c>
      <c r="Q16" s="68">
        <v>4.632493481636982</v>
      </c>
      <c r="R16" s="150">
        <f>TTEST(N16:N18,O16:O18,2,2)</f>
        <v>3.8502627313875278E-2</v>
      </c>
      <c r="S16" s="147" t="s">
        <v>74</v>
      </c>
      <c r="T16" s="127">
        <v>6.3639999999999996E-4</v>
      </c>
      <c r="U16" s="127">
        <v>0.64280000000000004</v>
      </c>
      <c r="V16" s="127">
        <v>0.2223</v>
      </c>
      <c r="W16" s="127">
        <v>28.79</v>
      </c>
      <c r="X16" s="127">
        <v>1</v>
      </c>
      <c r="Y16" s="127">
        <v>16</v>
      </c>
      <c r="Z16" s="127" t="s">
        <v>75</v>
      </c>
      <c r="AA16" s="127" t="s">
        <v>74</v>
      </c>
      <c r="AB16" s="149">
        <v>0</v>
      </c>
      <c r="AC16" s="150" t="s">
        <v>74</v>
      </c>
      <c r="AD16" s="150" t="s">
        <v>74</v>
      </c>
      <c r="AE16" s="150" t="s">
        <v>74</v>
      </c>
      <c r="AF16" s="150" t="s">
        <v>74</v>
      </c>
      <c r="AG16" s="151">
        <v>0</v>
      </c>
      <c r="AH16" s="152">
        <v>0</v>
      </c>
    </row>
    <row r="17" spans="1:34" x14ac:dyDescent="0.25">
      <c r="A17" s="133" t="s">
        <v>21</v>
      </c>
      <c r="B17" s="133" t="s">
        <v>22</v>
      </c>
      <c r="C17" s="133" t="s">
        <v>23</v>
      </c>
      <c r="D17" s="133"/>
      <c r="E17" s="133"/>
      <c r="F17" s="133"/>
      <c r="G17" s="70" t="s">
        <v>76</v>
      </c>
      <c r="H17" s="68">
        <v>4.2370008626236242</v>
      </c>
      <c r="I17" s="68">
        <v>3.3217933588748871</v>
      </c>
      <c r="J17" s="68">
        <v>4.1367652781060524</v>
      </c>
      <c r="K17" s="68">
        <v>4.2749980619153582</v>
      </c>
      <c r="L17" s="68">
        <v>4.3751278929827251</v>
      </c>
      <c r="M17" s="68">
        <v>4.7176949768299359</v>
      </c>
      <c r="N17" s="68">
        <v>4.879994956437316</v>
      </c>
      <c r="O17" s="68">
        <v>4.0906711568557919</v>
      </c>
      <c r="P17" s="68">
        <v>4.879994956437316</v>
      </c>
      <c r="Q17" s="68">
        <v>4.7202829930885963</v>
      </c>
      <c r="R17" s="150"/>
      <c r="S17" s="147"/>
      <c r="T17" s="127"/>
      <c r="U17" s="127"/>
      <c r="V17" s="127"/>
      <c r="W17" s="127"/>
      <c r="X17" s="127"/>
      <c r="Y17" s="127"/>
      <c r="Z17" s="127"/>
      <c r="AA17" s="127"/>
      <c r="AB17" s="149"/>
      <c r="AC17" s="150"/>
      <c r="AD17" s="150"/>
      <c r="AE17" s="150"/>
      <c r="AF17" s="150"/>
      <c r="AG17" s="151"/>
      <c r="AH17" s="152"/>
    </row>
    <row r="18" spans="1:34" x14ac:dyDescent="0.25">
      <c r="A18" s="133" t="s">
        <v>21</v>
      </c>
      <c r="B18" s="133" t="s">
        <v>22</v>
      </c>
      <c r="C18" s="133" t="s">
        <v>23</v>
      </c>
      <c r="D18" s="133"/>
      <c r="E18" s="133"/>
      <c r="F18" s="133"/>
      <c r="G18" s="70" t="s">
        <v>77</v>
      </c>
      <c r="H18" s="68">
        <v>4.1734637666746996</v>
      </c>
      <c r="I18" s="68">
        <v>3.8503603450360391</v>
      </c>
      <c r="J18" s="68">
        <v>4.2710950739665998</v>
      </c>
      <c r="K18" s="68">
        <v>4.2650713813111798</v>
      </c>
      <c r="L18" s="68">
        <v>4.3328363904831102</v>
      </c>
      <c r="M18" s="68">
        <v>4.8427687582718857</v>
      </c>
      <c r="N18" s="68">
        <v>5.2467082328148065</v>
      </c>
      <c r="O18" s="68">
        <v>4.1657345583087739</v>
      </c>
      <c r="P18" s="68">
        <v>5.2467082328148065</v>
      </c>
      <c r="Q18" s="68">
        <v>4.8736694390230983</v>
      </c>
      <c r="R18" s="150"/>
      <c r="S18" s="147"/>
      <c r="T18" s="127"/>
      <c r="U18" s="127"/>
      <c r="V18" s="127"/>
      <c r="W18" s="127"/>
      <c r="X18" s="127"/>
      <c r="Y18" s="127"/>
      <c r="Z18" s="127"/>
      <c r="AA18" s="127"/>
      <c r="AB18" s="149"/>
      <c r="AC18" s="150"/>
      <c r="AD18" s="150"/>
      <c r="AE18" s="150"/>
      <c r="AF18" s="150"/>
      <c r="AG18" s="151"/>
      <c r="AH18" s="152"/>
    </row>
    <row r="19" spans="1:34" x14ac:dyDescent="0.25">
      <c r="A19" s="133" t="s">
        <v>26</v>
      </c>
      <c r="B19" s="133" t="s">
        <v>27</v>
      </c>
      <c r="C19" s="133" t="s">
        <v>28</v>
      </c>
      <c r="D19" s="133" t="s">
        <v>72</v>
      </c>
      <c r="E19" s="133" t="s">
        <v>25</v>
      </c>
      <c r="F19" s="133">
        <v>1000</v>
      </c>
      <c r="G19" s="70" t="s">
        <v>73</v>
      </c>
      <c r="H19" s="68">
        <v>3.4977189486527771</v>
      </c>
      <c r="I19" s="68">
        <v>4.0516110196351995</v>
      </c>
      <c r="J19" s="68">
        <v>3.7646824175294369</v>
      </c>
      <c r="K19" s="68">
        <v>4.1190371748124726</v>
      </c>
      <c r="L19" s="68">
        <v>4.2452041179511451</v>
      </c>
      <c r="M19" s="68">
        <v>4.5149171970105293</v>
      </c>
      <c r="N19" s="68">
        <v>4.359653205696989</v>
      </c>
      <c r="O19" s="68">
        <v>3.9371057857956093</v>
      </c>
      <c r="P19" s="68">
        <v>4.359653205696989</v>
      </c>
      <c r="Q19" s="68">
        <v>4.9004483350615002</v>
      </c>
      <c r="R19" s="150">
        <f>TTEST(N19:N21,O19:O21,2,2)</f>
        <v>2.0036203894540704E-2</v>
      </c>
      <c r="S19" s="147" t="s">
        <v>74</v>
      </c>
      <c r="T19" s="127">
        <v>8.5800000000000004E-4</v>
      </c>
      <c r="U19" s="127">
        <v>0.60809999999999997</v>
      </c>
      <c r="V19" s="127">
        <v>0.29980000000000001</v>
      </c>
      <c r="W19" s="127">
        <v>24.83</v>
      </c>
      <c r="X19" s="127">
        <v>1</v>
      </c>
      <c r="Y19" s="127">
        <v>16</v>
      </c>
      <c r="Z19" s="127">
        <v>1E-4</v>
      </c>
      <c r="AA19" s="127" t="s">
        <v>74</v>
      </c>
      <c r="AB19" s="149">
        <v>0</v>
      </c>
      <c r="AC19" s="150" t="s">
        <v>74</v>
      </c>
      <c r="AD19" s="150" t="s">
        <v>74</v>
      </c>
      <c r="AE19" s="150" t="s">
        <v>74</v>
      </c>
      <c r="AF19" s="150" t="s">
        <v>74</v>
      </c>
      <c r="AG19" s="151">
        <v>0</v>
      </c>
      <c r="AH19" s="152">
        <v>0</v>
      </c>
    </row>
    <row r="20" spans="1:34" x14ac:dyDescent="0.25">
      <c r="A20" s="133" t="s">
        <v>26</v>
      </c>
      <c r="B20" s="133" t="s">
        <v>27</v>
      </c>
      <c r="C20" s="133" t="s">
        <v>28</v>
      </c>
      <c r="D20" s="133"/>
      <c r="E20" s="133"/>
      <c r="F20" s="133"/>
      <c r="G20" s="70" t="s">
        <v>76</v>
      </c>
      <c r="H20" s="68">
        <v>3.5183876490735586</v>
      </c>
      <c r="I20" s="68">
        <v>4.0674871080522177</v>
      </c>
      <c r="J20" s="68">
        <v>3.6457109587125576</v>
      </c>
      <c r="K20" s="68">
        <v>4.0115062839130964</v>
      </c>
      <c r="L20" s="68">
        <v>3.9280931856056407</v>
      </c>
      <c r="M20" s="68">
        <v>4.7648200035176291</v>
      </c>
      <c r="N20" s="68">
        <v>5.0084996819658345</v>
      </c>
      <c r="O20" s="68">
        <v>3.9316295350670645</v>
      </c>
      <c r="P20" s="68">
        <v>5.0084996819658345</v>
      </c>
      <c r="Q20" s="68">
        <v>4.9391392923911859</v>
      </c>
      <c r="R20" s="150"/>
      <c r="S20" s="147"/>
      <c r="T20" s="127"/>
      <c r="U20" s="127"/>
      <c r="V20" s="127"/>
      <c r="W20" s="127"/>
      <c r="X20" s="127"/>
      <c r="Y20" s="127"/>
      <c r="Z20" s="127"/>
      <c r="AA20" s="127"/>
      <c r="AB20" s="149"/>
      <c r="AC20" s="150"/>
      <c r="AD20" s="150"/>
      <c r="AE20" s="150"/>
      <c r="AF20" s="150"/>
      <c r="AG20" s="151"/>
      <c r="AH20" s="152"/>
    </row>
    <row r="21" spans="1:34" x14ac:dyDescent="0.25">
      <c r="A21" s="133" t="s">
        <v>26</v>
      </c>
      <c r="B21" s="133" t="s">
        <v>27</v>
      </c>
      <c r="C21" s="133" t="s">
        <v>28</v>
      </c>
      <c r="D21" s="133"/>
      <c r="E21" s="133"/>
      <c r="F21" s="133"/>
      <c r="G21" s="70" t="s">
        <v>77</v>
      </c>
      <c r="H21" s="68">
        <v>3.3762213955919784</v>
      </c>
      <c r="I21" s="68">
        <v>3.8231917917215301</v>
      </c>
      <c r="J21" s="68">
        <v>3.2924979647388146</v>
      </c>
      <c r="K21" s="68">
        <v>3.2248578965457479</v>
      </c>
      <c r="L21" s="68">
        <v>3.6054978451748854</v>
      </c>
      <c r="M21" s="68">
        <v>4.755743044467466</v>
      </c>
      <c r="N21" s="68">
        <v>5.1883908871694322</v>
      </c>
      <c r="O21" s="68">
        <v>3.8366526984033693</v>
      </c>
      <c r="P21" s="68">
        <v>5.1883908871694322</v>
      </c>
      <c r="Q21" s="68">
        <v>4.9106676183098736</v>
      </c>
      <c r="R21" s="150"/>
      <c r="S21" s="147"/>
      <c r="T21" s="127"/>
      <c r="U21" s="127"/>
      <c r="V21" s="127"/>
      <c r="W21" s="127"/>
      <c r="X21" s="127"/>
      <c r="Y21" s="127"/>
      <c r="Z21" s="127"/>
      <c r="AA21" s="127"/>
      <c r="AB21" s="149"/>
      <c r="AC21" s="150"/>
      <c r="AD21" s="150"/>
      <c r="AE21" s="150"/>
      <c r="AF21" s="150"/>
      <c r="AG21" s="151"/>
      <c r="AH21" s="152"/>
    </row>
    <row r="22" spans="1:34" x14ac:dyDescent="0.25">
      <c r="A22" s="133" t="s">
        <v>30</v>
      </c>
      <c r="B22" s="133" t="s">
        <v>31</v>
      </c>
      <c r="C22" s="133" t="s">
        <v>32</v>
      </c>
      <c r="D22" s="133" t="s">
        <v>72</v>
      </c>
      <c r="E22" s="133" t="s">
        <v>25</v>
      </c>
      <c r="F22" s="133">
        <v>1000</v>
      </c>
      <c r="G22" s="70" t="s">
        <v>73</v>
      </c>
      <c r="H22" s="68">
        <v>4.4318079741334193</v>
      </c>
      <c r="I22" s="68">
        <v>4.5752850405023828</v>
      </c>
      <c r="J22" s="68">
        <v>3.6875160250668308</v>
      </c>
      <c r="K22" s="68">
        <v>3.0464539045731702</v>
      </c>
      <c r="L22" s="68">
        <v>4.2196573998536522</v>
      </c>
      <c r="M22" s="68">
        <v>3.9567114356431574</v>
      </c>
      <c r="N22" s="68">
        <v>3.243083637035006</v>
      </c>
      <c r="O22" s="68">
        <v>4.3983280418065815</v>
      </c>
      <c r="P22" s="68">
        <v>3.243083637035006</v>
      </c>
      <c r="Q22" s="68">
        <v>3.9070888524919116</v>
      </c>
      <c r="R22" s="147" t="s">
        <v>74</v>
      </c>
      <c r="S22" s="147" t="s">
        <v>74</v>
      </c>
      <c r="T22" s="127">
        <v>1.224E-3</v>
      </c>
      <c r="U22" s="127">
        <v>1.9300000000000001E-2</v>
      </c>
      <c r="V22" s="127">
        <v>0.42780000000000001</v>
      </c>
      <c r="W22" s="127">
        <v>0.31490000000000001</v>
      </c>
      <c r="X22" s="127">
        <v>1</v>
      </c>
      <c r="Y22" s="127">
        <v>16</v>
      </c>
      <c r="Z22" s="127">
        <v>0.58250000000000002</v>
      </c>
      <c r="AA22" s="127" t="s">
        <v>74</v>
      </c>
      <c r="AB22" s="149">
        <v>0</v>
      </c>
      <c r="AC22" s="150" t="s">
        <v>74</v>
      </c>
      <c r="AD22" s="150" t="s">
        <v>74</v>
      </c>
      <c r="AE22" s="150" t="s">
        <v>74</v>
      </c>
      <c r="AF22" s="150" t="s">
        <v>74</v>
      </c>
      <c r="AG22" s="151">
        <v>0</v>
      </c>
      <c r="AH22" s="152">
        <v>0</v>
      </c>
    </row>
    <row r="23" spans="1:34" x14ac:dyDescent="0.25">
      <c r="A23" s="133" t="s">
        <v>30</v>
      </c>
      <c r="B23" s="133" t="s">
        <v>31</v>
      </c>
      <c r="C23" s="133" t="s">
        <v>32</v>
      </c>
      <c r="D23" s="133"/>
      <c r="E23" s="133"/>
      <c r="F23" s="133"/>
      <c r="G23" s="70" t="s">
        <v>76</v>
      </c>
      <c r="H23" s="68">
        <v>4.5113440045133535</v>
      </c>
      <c r="I23" s="68">
        <v>4.4696528226285119</v>
      </c>
      <c r="J23" s="68">
        <v>3.5788497212745054</v>
      </c>
      <c r="K23" s="68">
        <v>3.503212307068885</v>
      </c>
      <c r="L23" s="68">
        <v>4.3067075447976961</v>
      </c>
      <c r="M23" s="68">
        <v>3.8155869921110375</v>
      </c>
      <c r="N23" s="68">
        <v>3.8547071909660753</v>
      </c>
      <c r="O23" s="68">
        <v>4.1513123097382332</v>
      </c>
      <c r="P23" s="68">
        <v>3.8547071909660753</v>
      </c>
      <c r="Q23" s="68">
        <v>4.4270932082097154</v>
      </c>
      <c r="R23" s="147"/>
      <c r="S23" s="147"/>
      <c r="T23" s="127"/>
      <c r="U23" s="127"/>
      <c r="V23" s="127"/>
      <c r="W23" s="127"/>
      <c r="X23" s="127"/>
      <c r="Y23" s="127"/>
      <c r="Z23" s="127"/>
      <c r="AA23" s="127"/>
      <c r="AB23" s="149"/>
      <c r="AC23" s="150"/>
      <c r="AD23" s="150"/>
      <c r="AE23" s="150"/>
      <c r="AF23" s="150"/>
      <c r="AG23" s="151"/>
      <c r="AH23" s="152"/>
    </row>
    <row r="24" spans="1:34" x14ac:dyDescent="0.25">
      <c r="A24" s="133" t="s">
        <v>30</v>
      </c>
      <c r="B24" s="133" t="s">
        <v>31</v>
      </c>
      <c r="C24" s="133" t="s">
        <v>32</v>
      </c>
      <c r="D24" s="133"/>
      <c r="E24" s="133"/>
      <c r="F24" s="133"/>
      <c r="G24" s="70" t="s">
        <v>77</v>
      </c>
      <c r="H24" s="68">
        <v>4.4280379413928781</v>
      </c>
      <c r="I24" s="68">
        <v>3.8582191939069204</v>
      </c>
      <c r="J24" s="68">
        <v>3.655320085266343</v>
      </c>
      <c r="K24" s="68">
        <v>3.8120965871712689</v>
      </c>
      <c r="L24" s="68">
        <v>4.1488185428598303</v>
      </c>
      <c r="M24" s="68">
        <v>4.0422088078015719</v>
      </c>
      <c r="N24" s="68">
        <v>4.8392153778930762</v>
      </c>
      <c r="O24" s="68">
        <v>4.1951683022586774</v>
      </c>
      <c r="P24" s="68">
        <v>4.8392153778930762</v>
      </c>
      <c r="Q24" s="68">
        <v>4.087022823591365</v>
      </c>
      <c r="R24" s="147"/>
      <c r="S24" s="147"/>
      <c r="T24" s="127"/>
      <c r="U24" s="127"/>
      <c r="V24" s="127"/>
      <c r="W24" s="127"/>
      <c r="X24" s="127"/>
      <c r="Y24" s="127"/>
      <c r="Z24" s="127"/>
      <c r="AA24" s="127"/>
      <c r="AB24" s="149"/>
      <c r="AC24" s="150"/>
      <c r="AD24" s="150"/>
      <c r="AE24" s="150"/>
      <c r="AF24" s="150"/>
      <c r="AG24" s="151"/>
      <c r="AH24" s="152"/>
    </row>
    <row r="25" spans="1:34" x14ac:dyDescent="0.25">
      <c r="A25" s="148" t="s">
        <v>78</v>
      </c>
      <c r="B25" s="148" t="s">
        <v>79</v>
      </c>
      <c r="C25" s="148" t="s">
        <v>80</v>
      </c>
      <c r="D25" s="133" t="s">
        <v>72</v>
      </c>
      <c r="E25" s="133" t="s">
        <v>25</v>
      </c>
      <c r="F25" s="133">
        <v>1000</v>
      </c>
      <c r="G25" s="70" t="s">
        <v>73</v>
      </c>
      <c r="H25" s="68">
        <v>3.7764323511217976</v>
      </c>
      <c r="I25" s="68">
        <v>3.8137484361598055</v>
      </c>
      <c r="J25" s="68">
        <v>3.579901291544191</v>
      </c>
      <c r="K25" s="68">
        <v>3.3013770463799443</v>
      </c>
      <c r="L25" s="69"/>
      <c r="M25" s="69"/>
      <c r="N25" s="68">
        <v>3.8649313978942956</v>
      </c>
      <c r="O25" s="68">
        <v>3.916214210046614</v>
      </c>
      <c r="P25" s="68">
        <v>4.4085468444832774</v>
      </c>
      <c r="Q25" s="68">
        <v>4.6160112091659666</v>
      </c>
      <c r="R25" s="147" t="s">
        <v>74</v>
      </c>
      <c r="S25" s="147" t="s">
        <v>74</v>
      </c>
      <c r="T25" s="127">
        <v>-6.025E-3</v>
      </c>
      <c r="U25" s="127">
        <v>0.79410000000000003</v>
      </c>
      <c r="V25" s="127">
        <v>7.4560000000000001E-2</v>
      </c>
      <c r="W25" s="127">
        <v>38.57</v>
      </c>
      <c r="X25" s="127">
        <v>1</v>
      </c>
      <c r="Y25" s="127">
        <v>10</v>
      </c>
      <c r="Z25" s="127">
        <v>1E-4</v>
      </c>
      <c r="AA25" s="128">
        <f>-0.693/T25</f>
        <v>115.02074688796679</v>
      </c>
      <c r="AB25" s="149">
        <f t="shared" ref="AB25:AB30" si="9">(2000*0.693)/(AA25)</f>
        <v>12.05</v>
      </c>
      <c r="AC25" s="147" t="s">
        <v>81</v>
      </c>
      <c r="AD25" s="127"/>
      <c r="AE25" s="147">
        <v>-1.6262576241488609E-3</v>
      </c>
      <c r="AF25" s="128">
        <f>-0.693/AE25</f>
        <v>426.13174549309019</v>
      </c>
      <c r="AG25" s="128">
        <f t="shared" ref="AG25:AG30" si="10">(2000*0.693)/(AF25)</f>
        <v>3.2525152482977222</v>
      </c>
      <c r="AH25" s="128">
        <f>AB25-AG25</f>
        <v>8.7974847517022781</v>
      </c>
    </row>
    <row r="26" spans="1:34" x14ac:dyDescent="0.25">
      <c r="A26" s="148"/>
      <c r="B26" s="148"/>
      <c r="C26" s="148"/>
      <c r="D26" s="133"/>
      <c r="E26" s="133"/>
      <c r="F26" s="133"/>
      <c r="G26" s="70" t="s">
        <v>76</v>
      </c>
      <c r="H26" s="68">
        <v>3.7975096186393853</v>
      </c>
      <c r="I26" s="68">
        <v>3.7544330848533751</v>
      </c>
      <c r="J26" s="68">
        <v>3.7106409458954492</v>
      </c>
      <c r="K26" s="68">
        <v>3.5121422756138823</v>
      </c>
      <c r="L26" s="69"/>
      <c r="M26" s="69"/>
      <c r="N26" s="68">
        <v>3.8942662838388871</v>
      </c>
      <c r="O26" s="68">
        <v>4.0143990720450127</v>
      </c>
      <c r="P26" s="68">
        <v>4.9734870984607502</v>
      </c>
      <c r="Q26" s="68">
        <v>4.4890857069672894</v>
      </c>
      <c r="R26" s="147"/>
      <c r="S26" s="147"/>
      <c r="T26" s="127"/>
      <c r="U26" s="127"/>
      <c r="V26" s="127"/>
      <c r="W26" s="127"/>
      <c r="X26" s="127"/>
      <c r="Y26" s="127"/>
      <c r="Z26" s="127"/>
      <c r="AA26" s="128"/>
      <c r="AB26" s="149" t="e">
        <f t="shared" si="9"/>
        <v>#DIV/0!</v>
      </c>
      <c r="AC26" s="147"/>
      <c r="AD26" s="127"/>
      <c r="AE26" s="147"/>
      <c r="AF26" s="128"/>
      <c r="AG26" s="128" t="e">
        <f t="shared" si="10"/>
        <v>#DIV/0!</v>
      </c>
      <c r="AH26" s="128"/>
    </row>
    <row r="27" spans="1:34" x14ac:dyDescent="0.25">
      <c r="A27" s="148"/>
      <c r="B27" s="148"/>
      <c r="C27" s="148"/>
      <c r="D27" s="133"/>
      <c r="E27" s="133"/>
      <c r="F27" s="133"/>
      <c r="G27" s="70" t="s">
        <v>77</v>
      </c>
      <c r="H27" s="68">
        <v>3.7223142302001735</v>
      </c>
      <c r="I27" s="68">
        <v>3.6622787723167574</v>
      </c>
      <c r="J27" s="68">
        <v>3.6378492830011573</v>
      </c>
      <c r="K27" s="68">
        <v>3.4541060373175574</v>
      </c>
      <c r="L27" s="69"/>
      <c r="M27" s="69"/>
      <c r="N27" s="68">
        <v>3.8643022692167341</v>
      </c>
      <c r="O27" s="68">
        <v>3.9729299403316674</v>
      </c>
      <c r="P27" s="68">
        <v>5.3747690187083679</v>
      </c>
      <c r="Q27" s="68">
        <v>4.5539821492186583</v>
      </c>
      <c r="R27" s="147"/>
      <c r="S27" s="147"/>
      <c r="T27" s="127"/>
      <c r="U27" s="127"/>
      <c r="V27" s="127"/>
      <c r="W27" s="127"/>
      <c r="X27" s="127"/>
      <c r="Y27" s="127"/>
      <c r="Z27" s="127"/>
      <c r="AA27" s="128"/>
      <c r="AB27" s="149" t="e">
        <f t="shared" si="9"/>
        <v>#DIV/0!</v>
      </c>
      <c r="AC27" s="147"/>
      <c r="AD27" s="127"/>
      <c r="AE27" s="147"/>
      <c r="AF27" s="128"/>
      <c r="AG27" s="128" t="e">
        <f t="shared" si="10"/>
        <v>#DIV/0!</v>
      </c>
      <c r="AH27" s="128"/>
    </row>
    <row r="28" spans="1:34" x14ac:dyDescent="0.25">
      <c r="A28" s="148" t="s">
        <v>82</v>
      </c>
      <c r="B28" s="148" t="s">
        <v>83</v>
      </c>
      <c r="C28" s="148" t="s">
        <v>84</v>
      </c>
      <c r="D28" s="133" t="s">
        <v>72</v>
      </c>
      <c r="E28" s="133" t="s">
        <v>25</v>
      </c>
      <c r="F28" s="133">
        <v>1000</v>
      </c>
      <c r="G28" s="70" t="s">
        <v>73</v>
      </c>
      <c r="H28" s="68">
        <v>3.305787196857497</v>
      </c>
      <c r="I28" s="68">
        <v>3.1346242724206097</v>
      </c>
      <c r="J28" s="68">
        <v>2.9290581402859983</v>
      </c>
      <c r="K28" s="68">
        <v>2.8302678338264591</v>
      </c>
      <c r="L28" s="68">
        <v>2.2343062522407511</v>
      </c>
      <c r="M28" s="69"/>
      <c r="N28" s="68">
        <v>3.145444546782318</v>
      </c>
      <c r="O28" s="68">
        <v>3.379973745210529</v>
      </c>
      <c r="P28" s="68">
        <v>4.4675160206892963</v>
      </c>
      <c r="Q28" s="68">
        <v>4.2122757350537796</v>
      </c>
      <c r="R28" s="147" t="s">
        <v>74</v>
      </c>
      <c r="S28" s="147" t="s">
        <v>74</v>
      </c>
      <c r="T28" s="127">
        <v>-7.0939999999999996E-3</v>
      </c>
      <c r="U28" s="127">
        <v>0.92100000000000004</v>
      </c>
      <c r="V28" s="127">
        <v>9.4710000000000003E-2</v>
      </c>
      <c r="W28" s="127">
        <v>151.5</v>
      </c>
      <c r="X28" s="127">
        <v>1</v>
      </c>
      <c r="Y28" s="127">
        <v>13</v>
      </c>
      <c r="Z28" s="127" t="s">
        <v>75</v>
      </c>
      <c r="AA28" s="128">
        <f>-0.693/T28</f>
        <v>97.688187200451083</v>
      </c>
      <c r="AB28" s="149">
        <f t="shared" si="9"/>
        <v>14.188000000000001</v>
      </c>
      <c r="AC28" s="147" t="s">
        <v>81</v>
      </c>
      <c r="AD28" s="127"/>
      <c r="AE28" s="150">
        <v>-9.3953696220643317E-4</v>
      </c>
      <c r="AF28" s="128">
        <f>-0.693/AE28</f>
        <v>737.59737815161702</v>
      </c>
      <c r="AG28" s="128">
        <f t="shared" si="10"/>
        <v>1.8790739244128662</v>
      </c>
      <c r="AH28" s="128">
        <f>AB28-AG28</f>
        <v>12.308926075587134</v>
      </c>
    </row>
    <row r="29" spans="1:34" x14ac:dyDescent="0.25">
      <c r="A29" s="148"/>
      <c r="B29" s="148"/>
      <c r="C29" s="148"/>
      <c r="D29" s="133"/>
      <c r="E29" s="133"/>
      <c r="F29" s="133"/>
      <c r="G29" s="70" t="s">
        <v>76</v>
      </c>
      <c r="H29" s="68">
        <v>3.2969473602883563</v>
      </c>
      <c r="I29" s="68">
        <v>3.1982648709640764</v>
      </c>
      <c r="J29" s="68">
        <v>2.9816333491744893</v>
      </c>
      <c r="K29" s="68">
        <v>2.8853592160726205</v>
      </c>
      <c r="L29" s="68">
        <v>2.4221443280516848</v>
      </c>
      <c r="M29" s="69"/>
      <c r="N29" s="68">
        <v>3.1663185741295248</v>
      </c>
      <c r="O29" s="68">
        <v>3.4515735889872223</v>
      </c>
      <c r="P29" s="68">
        <v>4.0336354183253196</v>
      </c>
      <c r="Q29" s="68">
        <v>4.0046021867212396</v>
      </c>
      <c r="R29" s="147"/>
      <c r="S29" s="147"/>
      <c r="T29" s="127"/>
      <c r="U29" s="127"/>
      <c r="V29" s="127"/>
      <c r="W29" s="127"/>
      <c r="X29" s="127"/>
      <c r="Y29" s="127"/>
      <c r="Z29" s="127"/>
      <c r="AA29" s="128"/>
      <c r="AB29" s="149" t="e">
        <f t="shared" si="9"/>
        <v>#DIV/0!</v>
      </c>
      <c r="AC29" s="147"/>
      <c r="AD29" s="127"/>
      <c r="AE29" s="150"/>
      <c r="AF29" s="128"/>
      <c r="AG29" s="128" t="e">
        <f t="shared" si="10"/>
        <v>#DIV/0!</v>
      </c>
      <c r="AH29" s="128"/>
    </row>
    <row r="30" spans="1:34" x14ac:dyDescent="0.25">
      <c r="A30" s="148"/>
      <c r="B30" s="148"/>
      <c r="C30" s="148"/>
      <c r="D30" s="133"/>
      <c r="E30" s="133"/>
      <c r="F30" s="133"/>
      <c r="G30" s="70" t="s">
        <v>77</v>
      </c>
      <c r="H30" s="68">
        <v>3.2256528091472245</v>
      </c>
      <c r="I30" s="68">
        <v>3.0209125720842893</v>
      </c>
      <c r="J30" s="68">
        <v>3.0661907372025525</v>
      </c>
      <c r="K30" s="68">
        <v>3.011605622710281</v>
      </c>
      <c r="L30" s="68">
        <v>2.4857396360918922</v>
      </c>
      <c r="M30" s="69"/>
      <c r="N30" s="68">
        <v>3.1612467120315646</v>
      </c>
      <c r="O30" s="68">
        <v>3.4429789156771102</v>
      </c>
      <c r="P30" s="68">
        <v>4.4093219245909498</v>
      </c>
      <c r="Q30" s="68">
        <v>4.0594079923412041</v>
      </c>
      <c r="R30" s="147"/>
      <c r="S30" s="147"/>
      <c r="T30" s="127"/>
      <c r="U30" s="127"/>
      <c r="V30" s="127"/>
      <c r="W30" s="127"/>
      <c r="X30" s="127"/>
      <c r="Y30" s="127"/>
      <c r="Z30" s="127"/>
      <c r="AA30" s="128"/>
      <c r="AB30" s="149" t="e">
        <f t="shared" si="9"/>
        <v>#DIV/0!</v>
      </c>
      <c r="AC30" s="147"/>
      <c r="AD30" s="127"/>
      <c r="AE30" s="150"/>
      <c r="AF30" s="128"/>
      <c r="AG30" s="128" t="e">
        <f t="shared" si="10"/>
        <v>#DIV/0!</v>
      </c>
      <c r="AH30" s="128"/>
    </row>
    <row r="31" spans="1:34" x14ac:dyDescent="0.25">
      <c r="A31" s="42"/>
      <c r="B31" s="59"/>
      <c r="C31" s="59"/>
      <c r="D31" s="45"/>
      <c r="E31" s="59"/>
      <c r="F31" s="38"/>
      <c r="G31" s="38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39"/>
      <c r="S31" s="39"/>
      <c r="T31" s="39"/>
      <c r="U31" s="39"/>
      <c r="V31" s="39"/>
      <c r="W31" s="46"/>
      <c r="X31" s="46"/>
      <c r="Y31" s="39" t="s">
        <v>85</v>
      </c>
      <c r="Z31" s="39"/>
      <c r="AA31" s="39"/>
      <c r="AB31" s="11"/>
      <c r="AC31" s="40"/>
      <c r="AD31" s="10"/>
      <c r="AE31" s="59"/>
      <c r="AF31" s="59"/>
      <c r="AG31" s="59"/>
      <c r="AH31" s="11"/>
    </row>
    <row r="33" spans="19:28" x14ac:dyDescent="0.25">
      <c r="S33" s="59"/>
      <c r="T33" s="59"/>
      <c r="U33" s="59"/>
      <c r="V33" s="59"/>
      <c r="W33" s="59"/>
      <c r="X33" s="59"/>
      <c r="Y33" s="44"/>
      <c r="Z33" s="44"/>
      <c r="AA33" s="44"/>
      <c r="AB33" s="44"/>
    </row>
    <row r="34" spans="19:28" x14ac:dyDescent="0.25">
      <c r="S34" s="59"/>
      <c r="T34" s="59"/>
      <c r="U34" s="59"/>
      <c r="V34" s="59"/>
      <c r="W34" s="59"/>
      <c r="X34" s="59"/>
      <c r="Y34" s="44"/>
      <c r="Z34" s="44"/>
      <c r="AA34" s="44"/>
      <c r="AB34" s="44"/>
    </row>
    <row r="35" spans="19:28" x14ac:dyDescent="0.25">
      <c r="S35" s="59"/>
      <c r="T35" s="59"/>
      <c r="U35" s="59"/>
      <c r="V35" s="59"/>
      <c r="W35" s="44"/>
      <c r="X35" s="44"/>
      <c r="Y35" s="44"/>
      <c r="Z35" s="44"/>
      <c r="AA35" s="44"/>
      <c r="AB35" s="44"/>
    </row>
    <row r="36" spans="19:28" x14ac:dyDescent="0.25">
      <c r="S36" s="59"/>
      <c r="T36" s="59"/>
      <c r="U36" s="59"/>
      <c r="V36" s="43"/>
      <c r="W36" s="44"/>
      <c r="X36" s="44"/>
      <c r="Y36" s="44"/>
      <c r="Z36" s="44"/>
      <c r="AA36" s="44"/>
      <c r="AB36" s="44"/>
    </row>
    <row r="37" spans="19:28" x14ac:dyDescent="0.25">
      <c r="S37" s="59"/>
      <c r="T37" s="59"/>
      <c r="U37" s="43"/>
      <c r="V37" s="59"/>
      <c r="W37" s="44"/>
      <c r="X37" s="44"/>
      <c r="Y37" s="44"/>
      <c r="Z37" s="44"/>
      <c r="AA37" s="44"/>
      <c r="AB37" s="44"/>
    </row>
    <row r="38" spans="19:28" x14ac:dyDescent="0.25">
      <c r="S38" s="59"/>
      <c r="T38" s="59"/>
      <c r="U38" s="43"/>
      <c r="V38" s="59"/>
      <c r="W38" s="44"/>
      <c r="X38" s="44"/>
      <c r="Y38" s="44"/>
      <c r="Z38" s="44"/>
      <c r="AA38" s="44"/>
      <c r="AB38" s="44"/>
    </row>
    <row r="39" spans="19:28" x14ac:dyDescent="0.25">
      <c r="S39" s="43"/>
      <c r="T39" s="59"/>
      <c r="U39" s="59"/>
      <c r="V39" s="59"/>
      <c r="W39" s="59"/>
      <c r="X39" s="59"/>
      <c r="Y39" s="59"/>
      <c r="Z39" s="59"/>
      <c r="AA39" s="59"/>
      <c r="AB39" s="59"/>
    </row>
    <row r="49" spans="2:11" x14ac:dyDescent="0.25">
      <c r="B49" s="52" t="s">
        <v>86</v>
      </c>
      <c r="C49" s="59"/>
      <c r="D49" s="59"/>
      <c r="E49" s="59"/>
      <c r="F49" s="52" t="s">
        <v>87</v>
      </c>
      <c r="G49" s="52"/>
      <c r="H49" s="52"/>
      <c r="I49" s="52"/>
      <c r="J49" s="52"/>
      <c r="K49" s="52"/>
    </row>
    <row r="50" spans="2:11" ht="15" customHeight="1" x14ac:dyDescent="0.25">
      <c r="B50" s="153" t="s">
        <v>88</v>
      </c>
      <c r="C50" s="59"/>
      <c r="D50" s="59"/>
      <c r="E50" s="59"/>
      <c r="F50" s="153" t="s">
        <v>89</v>
      </c>
      <c r="G50" s="153"/>
      <c r="H50" s="153"/>
      <c r="I50" s="153"/>
      <c r="J50" s="153"/>
      <c r="K50" s="153"/>
    </row>
    <row r="51" spans="2:11" x14ac:dyDescent="0.25">
      <c r="B51" s="153"/>
      <c r="C51" s="59"/>
      <c r="D51" s="59"/>
      <c r="E51" s="59"/>
      <c r="F51" s="153"/>
      <c r="G51" s="153"/>
      <c r="H51" s="153"/>
      <c r="I51" s="153"/>
      <c r="J51" s="153"/>
      <c r="K51" s="153"/>
    </row>
    <row r="52" spans="2:11" x14ac:dyDescent="0.25">
      <c r="B52" s="153"/>
      <c r="C52" s="59"/>
      <c r="D52" s="59"/>
      <c r="E52" s="59"/>
      <c r="F52" s="153"/>
      <c r="G52" s="153"/>
      <c r="H52" s="153"/>
      <c r="I52" s="153"/>
      <c r="J52" s="153"/>
      <c r="K52" s="153"/>
    </row>
    <row r="53" spans="2:11" x14ac:dyDescent="0.25">
      <c r="B53" s="2" t="s">
        <v>90</v>
      </c>
      <c r="C53" s="59"/>
      <c r="D53" s="59"/>
      <c r="E53" s="59"/>
      <c r="F53" s="2" t="s">
        <v>90</v>
      </c>
      <c r="G53" s="59"/>
      <c r="H53" s="59"/>
      <c r="I53" s="59"/>
      <c r="J53" s="59"/>
      <c r="K53" s="59"/>
    </row>
  </sheetData>
  <mergeCells count="137">
    <mergeCell ref="AD16:AD18"/>
    <mergeCell ref="T12:AH13"/>
    <mergeCell ref="R7:T7"/>
    <mergeCell ref="U7:W7"/>
    <mergeCell ref="X7:Z7"/>
    <mergeCell ref="A2:K2"/>
    <mergeCell ref="B50:B52"/>
    <mergeCell ref="F50:K52"/>
    <mergeCell ref="T14:Z14"/>
    <mergeCell ref="AC14:AD14"/>
    <mergeCell ref="N15:O15"/>
    <mergeCell ref="P15:Q15"/>
    <mergeCell ref="F19:F21"/>
    <mergeCell ref="E19:E21"/>
    <mergeCell ref="A16:A18"/>
    <mergeCell ref="A19:A21"/>
    <mergeCell ref="C19:C21"/>
    <mergeCell ref="D19:D21"/>
    <mergeCell ref="B19:B21"/>
    <mergeCell ref="B16:B18"/>
    <mergeCell ref="C16:C18"/>
    <mergeCell ref="D16:D18"/>
    <mergeCell ref="U16:U18"/>
    <mergeCell ref="V16:V18"/>
    <mergeCell ref="W16:W18"/>
    <mergeCell ref="AB16:AB18"/>
    <mergeCell ref="AC16:AC18"/>
    <mergeCell ref="R22:R24"/>
    <mergeCell ref="S22:S24"/>
    <mergeCell ref="T22:T24"/>
    <mergeCell ref="U22:U24"/>
    <mergeCell ref="V22:V24"/>
    <mergeCell ref="X22:X24"/>
    <mergeCell ref="Y22:Y24"/>
    <mergeCell ref="Z22:Z24"/>
    <mergeCell ref="AA22:AA24"/>
    <mergeCell ref="AB22:AB24"/>
    <mergeCell ref="AC22:AC24"/>
    <mergeCell ref="S16:S18"/>
    <mergeCell ref="T16:T18"/>
    <mergeCell ref="W19:W21"/>
    <mergeCell ref="AE16:AE18"/>
    <mergeCell ref="AF16:AF18"/>
    <mergeCell ref="AG16:AG18"/>
    <mergeCell ref="AH16:AH18"/>
    <mergeCell ref="R19:R21"/>
    <mergeCell ref="S19:S21"/>
    <mergeCell ref="T19:T21"/>
    <mergeCell ref="U19:U21"/>
    <mergeCell ref="V19:V21"/>
    <mergeCell ref="X19:X21"/>
    <mergeCell ref="Y19:Y21"/>
    <mergeCell ref="Z19:Z21"/>
    <mergeCell ref="AA19:AA21"/>
    <mergeCell ref="AB19:AB21"/>
    <mergeCell ref="AC19:AC21"/>
    <mergeCell ref="AD19:AD21"/>
    <mergeCell ref="AE19:AE21"/>
    <mergeCell ref="AF19:AF21"/>
    <mergeCell ref="AG19:AG21"/>
    <mergeCell ref="AH19:AH21"/>
    <mergeCell ref="R16:R18"/>
    <mergeCell ref="X16:X18"/>
    <mergeCell ref="Y16:Y18"/>
    <mergeCell ref="Z16:Z18"/>
    <mergeCell ref="AD22:AD24"/>
    <mergeCell ref="AE22:AE24"/>
    <mergeCell ref="AF22:AF24"/>
    <mergeCell ref="AG22:AG24"/>
    <mergeCell ref="AH22:AH24"/>
    <mergeCell ref="A25:A27"/>
    <mergeCell ref="B25:B27"/>
    <mergeCell ref="C25:C27"/>
    <mergeCell ref="D25:D27"/>
    <mergeCell ref="E25:E27"/>
    <mergeCell ref="F25:F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28:A30"/>
    <mergeCell ref="B28:B30"/>
    <mergeCell ref="C28:C30"/>
    <mergeCell ref="D28:D30"/>
    <mergeCell ref="E28:E30"/>
    <mergeCell ref="F28:F30"/>
    <mergeCell ref="AB28:AB30"/>
    <mergeCell ref="AC28:AC30"/>
    <mergeCell ref="R28:R30"/>
    <mergeCell ref="S28:S30"/>
    <mergeCell ref="T28:T30"/>
    <mergeCell ref="U28:U30"/>
    <mergeCell ref="V28:V30"/>
    <mergeCell ref="W28:W30"/>
    <mergeCell ref="AD28:AD30"/>
    <mergeCell ref="AE28:AE30"/>
    <mergeCell ref="AF28:AF30"/>
    <mergeCell ref="AG28:AG30"/>
    <mergeCell ref="AH28:AH30"/>
    <mergeCell ref="X28:X30"/>
    <mergeCell ref="A1:Z1"/>
    <mergeCell ref="Y28:Y30"/>
    <mergeCell ref="Z28:Z30"/>
    <mergeCell ref="AA28:AA30"/>
    <mergeCell ref="L2:N2"/>
    <mergeCell ref="O2:Q2"/>
    <mergeCell ref="R2:T2"/>
    <mergeCell ref="U2:W2"/>
    <mergeCell ref="X2:Z2"/>
    <mergeCell ref="R12:S12"/>
    <mergeCell ref="W22:W24"/>
    <mergeCell ref="F16:F18"/>
    <mergeCell ref="AA16:AA18"/>
    <mergeCell ref="A22:A24"/>
    <mergeCell ref="B22:B24"/>
    <mergeCell ref="C22:C24"/>
    <mergeCell ref="D22:D24"/>
    <mergeCell ref="E22:E24"/>
    <mergeCell ref="E16:E18"/>
    <mergeCell ref="F22:F24"/>
    <mergeCell ref="A12:G13"/>
    <mergeCell ref="R13:S13"/>
    <mergeCell ref="H12:M13"/>
    <mergeCell ref="N12:Q13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rism9.Document" shapeId="4099" r:id="rId4">
          <objectPr defaultSize="0" r:id="rId5">
            <anchor moveWithCells="1">
              <from>
                <xdr:col>1</xdr:col>
                <xdr:colOff>0</xdr:colOff>
                <xdr:row>31</xdr:row>
                <xdr:rowOff>0</xdr:rowOff>
              </from>
              <to>
                <xdr:col>3</xdr:col>
                <xdr:colOff>47625</xdr:colOff>
                <xdr:row>46</xdr:row>
                <xdr:rowOff>114300</xdr:rowOff>
              </to>
            </anchor>
          </objectPr>
        </oleObject>
      </mc:Choice>
      <mc:Fallback>
        <oleObject progId="Prism9.Document" shapeId="4099" r:id="rId4"/>
      </mc:Fallback>
    </mc:AlternateContent>
    <mc:AlternateContent xmlns:mc="http://schemas.openxmlformats.org/markup-compatibility/2006">
      <mc:Choice Requires="x14">
        <oleObject progId="Prism9.Document" shapeId="4100" r:id="rId6">
          <objectPr defaultSize="0" r:id="rId7">
            <anchor moveWithCells="1">
              <from>
                <xdr:col>5</xdr:col>
                <xdr:colOff>0</xdr:colOff>
                <xdr:row>31</xdr:row>
                <xdr:rowOff>0</xdr:rowOff>
              </from>
              <to>
                <xdr:col>12</xdr:col>
                <xdr:colOff>200025</xdr:colOff>
                <xdr:row>46</xdr:row>
                <xdr:rowOff>114300</xdr:rowOff>
              </to>
            </anchor>
          </objectPr>
        </oleObject>
      </mc:Choice>
      <mc:Fallback>
        <oleObject progId="Prism9.Document" shapeId="410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4"/>
  <sheetViews>
    <sheetView zoomScale="70" zoomScaleNormal="70" workbookViewId="0">
      <selection activeCell="AJ15" sqref="AJ15"/>
    </sheetView>
  </sheetViews>
  <sheetFormatPr defaultRowHeight="15" x14ac:dyDescent="0.25"/>
  <cols>
    <col min="1" max="1" width="18.7109375" style="2" bestFit="1" customWidth="1"/>
    <col min="2" max="2" width="81.85546875" style="2" customWidth="1"/>
    <col min="3" max="3" width="12.85546875" style="2" bestFit="1" customWidth="1"/>
    <col min="4" max="4" width="18.5703125" style="2" bestFit="1" customWidth="1"/>
    <col min="5" max="5" width="11" style="2" bestFit="1" customWidth="1"/>
    <col min="6" max="6" width="31.7109375" style="4" customWidth="1"/>
    <col min="7" max="7" width="14.85546875" style="2" bestFit="1" customWidth="1"/>
    <col min="8" max="8" width="11.5703125" style="2" bestFit="1" customWidth="1"/>
    <col min="9" max="9" width="8.7109375" style="2" bestFit="1" customWidth="1"/>
    <col min="10" max="10" width="11.140625" style="2" bestFit="1" customWidth="1"/>
    <col min="11" max="11" width="11" style="2" bestFit="1" customWidth="1"/>
    <col min="12" max="12" width="10.140625" style="2" bestFit="1" customWidth="1"/>
    <col min="13" max="13" width="9.28515625" style="2" bestFit="1" customWidth="1"/>
    <col min="14" max="14" width="9.7109375" style="2" bestFit="1" customWidth="1"/>
    <col min="15" max="15" width="9.28515625" style="2" bestFit="1" customWidth="1"/>
    <col min="16" max="17" width="10.140625" style="2" bestFit="1" customWidth="1"/>
    <col min="18" max="18" width="23.5703125" style="2" bestFit="1" customWidth="1"/>
    <col min="19" max="19" width="14.140625" style="2" bestFit="1" customWidth="1"/>
    <col min="20" max="20" width="10" style="2" bestFit="1" customWidth="1"/>
    <col min="21" max="23" width="8.140625" style="2" bestFit="1" customWidth="1"/>
    <col min="24" max="25" width="8.5703125" style="2" bestFit="1" customWidth="1"/>
    <col min="26" max="26" width="10.140625" style="2" customWidth="1"/>
    <col min="27" max="27" width="8.28515625" style="2" bestFit="1" customWidth="1"/>
    <col min="28" max="28" width="7.7109375" style="2" bestFit="1" customWidth="1"/>
    <col min="29" max="29" width="3.42578125" style="2" bestFit="1" customWidth="1"/>
    <col min="30" max="30" width="8.28515625" style="2" bestFit="1" customWidth="1"/>
    <col min="31" max="31" width="12.28515625" style="2" customWidth="1"/>
    <col min="32" max="33" width="11.28515625" style="2" bestFit="1" customWidth="1"/>
    <col min="34" max="34" width="15.42578125" style="2" customWidth="1"/>
    <col min="35" max="16384" width="9.140625" style="2"/>
  </cols>
  <sheetData>
    <row r="1" spans="1:34" ht="19.5" x14ac:dyDescent="0.3">
      <c r="A1" s="155" t="s">
        <v>91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59"/>
      <c r="AB1" s="59"/>
      <c r="AC1" s="59"/>
      <c r="AD1" s="59"/>
      <c r="AE1" s="59"/>
    </row>
    <row r="2" spans="1:34" s="35" customFormat="1" ht="34.5" customHeight="1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29" t="s">
        <v>2</v>
      </c>
      <c r="M2" s="129"/>
      <c r="N2" s="129"/>
      <c r="O2" s="129" t="s">
        <v>3</v>
      </c>
      <c r="P2" s="129"/>
      <c r="Q2" s="129"/>
      <c r="R2" s="129" t="s">
        <v>4</v>
      </c>
      <c r="S2" s="129"/>
      <c r="T2" s="129"/>
      <c r="U2" s="130" t="s">
        <v>5</v>
      </c>
      <c r="V2" s="130"/>
      <c r="W2" s="130"/>
      <c r="X2" s="131" t="s">
        <v>6</v>
      </c>
      <c r="Y2" s="131"/>
      <c r="Z2" s="131"/>
      <c r="AA2" s="59"/>
      <c r="AB2" s="59"/>
      <c r="AC2" s="59"/>
      <c r="AD2" s="59"/>
      <c r="AE2" s="59"/>
      <c r="AF2" s="125"/>
      <c r="AG2" s="125"/>
      <c r="AH2" s="125"/>
    </row>
    <row r="3" spans="1:34" s="35" customFormat="1" ht="30" x14ac:dyDescent="0.25">
      <c r="A3" s="120" t="s">
        <v>7</v>
      </c>
      <c r="B3" s="118" t="s">
        <v>8</v>
      </c>
      <c r="C3" s="118" t="s">
        <v>9</v>
      </c>
      <c r="D3" s="76" t="s">
        <v>10</v>
      </c>
      <c r="E3" s="76" t="s">
        <v>11</v>
      </c>
      <c r="F3" s="76" t="s">
        <v>12</v>
      </c>
      <c r="G3" s="77" t="s">
        <v>13</v>
      </c>
      <c r="H3" s="77" t="s">
        <v>14</v>
      </c>
      <c r="I3" s="117" t="s">
        <v>15</v>
      </c>
      <c r="J3" s="77" t="s">
        <v>16</v>
      </c>
      <c r="K3" s="82" t="s">
        <v>92</v>
      </c>
      <c r="L3" s="120" t="s">
        <v>93</v>
      </c>
      <c r="M3" s="120" t="s">
        <v>94</v>
      </c>
      <c r="N3" s="120" t="s">
        <v>95</v>
      </c>
      <c r="O3" s="120" t="s">
        <v>93</v>
      </c>
      <c r="P3" s="120" t="s">
        <v>94</v>
      </c>
      <c r="Q3" s="120" t="s">
        <v>95</v>
      </c>
      <c r="R3" s="120" t="s">
        <v>93</v>
      </c>
      <c r="S3" s="120" t="s">
        <v>94</v>
      </c>
      <c r="T3" s="120" t="s">
        <v>95</v>
      </c>
      <c r="U3" s="120" t="s">
        <v>93</v>
      </c>
      <c r="V3" s="120" t="s">
        <v>94</v>
      </c>
      <c r="W3" s="120" t="s">
        <v>95</v>
      </c>
      <c r="X3" s="120" t="s">
        <v>93</v>
      </c>
      <c r="Y3" s="120" t="s">
        <v>94</v>
      </c>
      <c r="Z3" s="120" t="s">
        <v>95</v>
      </c>
      <c r="AA3" s="59"/>
      <c r="AB3" s="59"/>
      <c r="AC3" s="59"/>
      <c r="AD3" s="59"/>
      <c r="AE3" s="59"/>
      <c r="AF3" s="125"/>
      <c r="AG3" s="125"/>
      <c r="AH3" s="125"/>
    </row>
    <row r="4" spans="1:34" s="6" customFormat="1" x14ac:dyDescent="0.25">
      <c r="A4" s="119" t="s">
        <v>21</v>
      </c>
      <c r="B4" s="122" t="s">
        <v>22</v>
      </c>
      <c r="C4" s="119" t="s">
        <v>23</v>
      </c>
      <c r="D4" s="119" t="s">
        <v>24</v>
      </c>
      <c r="E4" s="119" t="s">
        <v>96</v>
      </c>
      <c r="F4" s="119">
        <v>10000</v>
      </c>
      <c r="G4" s="68">
        <f>AVERAGE(U4:W4)</f>
        <v>3.0697332970060245E-2</v>
      </c>
      <c r="H4" s="68">
        <f t="shared" ref="H4:H10" si="0">STDEV(U4:W4)</f>
        <v>4.1634810323247355E-4</v>
      </c>
      <c r="I4" s="68">
        <f t="shared" ref="I4:I10" si="1">H4/G4</f>
        <v>1.356300573859451E-2</v>
      </c>
      <c r="J4" s="68">
        <f t="shared" ref="J4:J10" si="2">AVERAGE(X4:Z4)</f>
        <v>1.0909258542991553</v>
      </c>
      <c r="K4" s="68">
        <f t="shared" ref="K4:K10" si="3">STDEV(X4:Z4)</f>
        <v>5.6448712214572032E-2</v>
      </c>
      <c r="L4" s="85">
        <v>8312</v>
      </c>
      <c r="M4" s="85">
        <v>7672</v>
      </c>
      <c r="N4" s="85">
        <v>6848</v>
      </c>
      <c r="O4" s="85">
        <v>8736</v>
      </c>
      <c r="P4" s="87"/>
      <c r="Q4" s="85">
        <v>7744</v>
      </c>
      <c r="R4" s="85">
        <v>265.60000000000002</v>
      </c>
      <c r="S4" s="85">
        <v>230.4</v>
      </c>
      <c r="T4" s="122">
        <v>240</v>
      </c>
      <c r="U4" s="88">
        <f t="shared" ref="U4:U10" si="4">R4/O4</f>
        <v>3.0402930402930406E-2</v>
      </c>
      <c r="V4" s="89"/>
      <c r="W4" s="88">
        <f t="shared" ref="W4:W10" si="5">T4/Q4</f>
        <v>3.0991735537190084E-2</v>
      </c>
      <c r="X4" s="86">
        <f t="shared" ref="X4:X10" si="6">O4/L4</f>
        <v>1.0510105871029836</v>
      </c>
      <c r="Y4" s="90"/>
      <c r="Z4" s="86">
        <f t="shared" ref="Z4:Z10" si="7">Q4/N4</f>
        <v>1.1308411214953271</v>
      </c>
      <c r="AA4" s="59"/>
      <c r="AB4" s="59"/>
      <c r="AC4" s="59"/>
      <c r="AD4" s="59"/>
      <c r="AE4" s="59"/>
      <c r="AF4" s="59"/>
      <c r="AG4" s="59"/>
      <c r="AH4" s="59"/>
    </row>
    <row r="5" spans="1:34" s="6" customFormat="1" x14ac:dyDescent="0.25">
      <c r="A5" s="78" t="s">
        <v>26</v>
      </c>
      <c r="B5" s="79" t="s">
        <v>27</v>
      </c>
      <c r="C5" s="119" t="s">
        <v>28</v>
      </c>
      <c r="D5" s="80" t="s">
        <v>29</v>
      </c>
      <c r="E5" s="119" t="s">
        <v>96</v>
      </c>
      <c r="F5" s="119">
        <v>10000</v>
      </c>
      <c r="G5" s="68">
        <f t="shared" ref="G5:G10" si="8">AVERAGE(U5:W5)</f>
        <v>1.8136298095472604E-3</v>
      </c>
      <c r="H5" s="68">
        <f t="shared" si="0"/>
        <v>3.6287374768677403E-4</v>
      </c>
      <c r="I5" s="68">
        <f t="shared" si="1"/>
        <v>0.20008148618673116</v>
      </c>
      <c r="J5" s="68">
        <f t="shared" si="2"/>
        <v>1.0261115073369427</v>
      </c>
      <c r="K5" s="68">
        <f t="shared" si="3"/>
        <v>0.12952269884622261</v>
      </c>
      <c r="L5" s="85">
        <v>10520</v>
      </c>
      <c r="M5" s="85">
        <v>8760</v>
      </c>
      <c r="N5" s="85">
        <v>10184</v>
      </c>
      <c r="O5" s="85">
        <v>9688</v>
      </c>
      <c r="P5" s="85">
        <v>10256</v>
      </c>
      <c r="Q5" s="85">
        <v>10048</v>
      </c>
      <c r="R5" s="85">
        <v>16</v>
      </c>
      <c r="S5" s="85">
        <v>16</v>
      </c>
      <c r="T5" s="85">
        <v>22.4</v>
      </c>
      <c r="U5" s="88">
        <f t="shared" si="4"/>
        <v>1.6515276630883566E-3</v>
      </c>
      <c r="V5" s="88">
        <f>S5/P5</f>
        <v>1.5600624024960999E-3</v>
      </c>
      <c r="W5" s="88">
        <f t="shared" si="5"/>
        <v>2.2292993630573248E-3</v>
      </c>
      <c r="X5" s="86">
        <f t="shared" si="6"/>
        <v>0.92091254752851714</v>
      </c>
      <c r="Y5" s="86">
        <f>P5/M5</f>
        <v>1.1707762557077626</v>
      </c>
      <c r="Z5" s="86">
        <f t="shared" si="7"/>
        <v>0.98664571877454832</v>
      </c>
      <c r="AA5" s="59"/>
      <c r="AB5" s="59"/>
      <c r="AC5" s="59"/>
      <c r="AD5" s="59"/>
      <c r="AE5" s="59"/>
      <c r="AF5" s="59"/>
      <c r="AG5" s="59"/>
      <c r="AH5" s="59"/>
    </row>
    <row r="6" spans="1:34" s="6" customFormat="1" x14ac:dyDescent="0.25">
      <c r="A6" s="79" t="s">
        <v>30</v>
      </c>
      <c r="B6" s="79" t="s">
        <v>31</v>
      </c>
      <c r="C6" s="119" t="s">
        <v>32</v>
      </c>
      <c r="D6" s="80" t="s">
        <v>33</v>
      </c>
      <c r="E6" s="119" t="s">
        <v>96</v>
      </c>
      <c r="F6" s="119">
        <v>10000</v>
      </c>
      <c r="G6" s="68">
        <f t="shared" si="8"/>
        <v>5.8660358067418464E-3</v>
      </c>
      <c r="H6" s="68">
        <f t="shared" si="0"/>
        <v>1.4049100499587855E-3</v>
      </c>
      <c r="I6" s="68">
        <f t="shared" si="1"/>
        <v>0.23949905800849691</v>
      </c>
      <c r="J6" s="68">
        <f t="shared" si="2"/>
        <v>1.1995621000215391</v>
      </c>
      <c r="K6" s="68">
        <f t="shared" si="3"/>
        <v>0.37686276647542333</v>
      </c>
      <c r="L6" s="85">
        <v>8384</v>
      </c>
      <c r="M6" s="85">
        <v>6528</v>
      </c>
      <c r="N6" s="85">
        <v>3936</v>
      </c>
      <c r="O6" s="85">
        <v>7792</v>
      </c>
      <c r="P6" s="122">
        <v>6784</v>
      </c>
      <c r="Q6" s="85">
        <v>6416</v>
      </c>
      <c r="R6" s="85">
        <v>38.4</v>
      </c>
      <c r="S6" s="85">
        <v>35.200000000000003</v>
      </c>
      <c r="T6" s="85">
        <v>48</v>
      </c>
      <c r="U6" s="88">
        <f t="shared" si="4"/>
        <v>4.9281314168377818E-3</v>
      </c>
      <c r="V6" s="88">
        <f>S6/P6</f>
        <v>5.1886792452830195E-3</v>
      </c>
      <c r="W6" s="88">
        <f t="shared" si="5"/>
        <v>7.481296758104738E-3</v>
      </c>
      <c r="X6" s="86">
        <f t="shared" si="6"/>
        <v>0.92938931297709926</v>
      </c>
      <c r="Y6" s="86">
        <f>P6/M6</f>
        <v>1.0392156862745099</v>
      </c>
      <c r="Z6" s="86">
        <f t="shared" si="7"/>
        <v>1.6300813008130082</v>
      </c>
      <c r="AA6" s="59"/>
      <c r="AB6" s="59"/>
      <c r="AC6" s="59"/>
      <c r="AD6" s="59"/>
      <c r="AE6" s="59"/>
      <c r="AF6" s="59"/>
      <c r="AG6" s="59"/>
      <c r="AH6" s="59"/>
    </row>
    <row r="7" spans="1:34" s="50" customFormat="1" ht="30" x14ac:dyDescent="0.25">
      <c r="A7" s="120" t="s">
        <v>7</v>
      </c>
      <c r="B7" s="92" t="s">
        <v>34</v>
      </c>
      <c r="C7" s="118" t="s">
        <v>9</v>
      </c>
      <c r="D7" s="76" t="s">
        <v>10</v>
      </c>
      <c r="E7" s="76" t="s">
        <v>11</v>
      </c>
      <c r="F7" s="76" t="s">
        <v>12</v>
      </c>
      <c r="G7" s="117" t="s">
        <v>13</v>
      </c>
      <c r="H7" s="77" t="s">
        <v>14</v>
      </c>
      <c r="I7" s="117" t="s">
        <v>15</v>
      </c>
      <c r="J7" s="77" t="s">
        <v>16</v>
      </c>
      <c r="K7" s="82" t="s">
        <v>92</v>
      </c>
      <c r="L7" s="120" t="s">
        <v>93</v>
      </c>
      <c r="M7" s="120" t="s">
        <v>94</v>
      </c>
      <c r="N7" s="120" t="s">
        <v>95</v>
      </c>
      <c r="O7" s="120" t="s">
        <v>93</v>
      </c>
      <c r="P7" s="120" t="s">
        <v>94</v>
      </c>
      <c r="Q7" s="120" t="s">
        <v>95</v>
      </c>
      <c r="R7" s="120" t="s">
        <v>93</v>
      </c>
      <c r="S7" s="120" t="s">
        <v>94</v>
      </c>
      <c r="T7" s="120" t="s">
        <v>95</v>
      </c>
      <c r="U7" s="120" t="s">
        <v>93</v>
      </c>
      <c r="V7" s="120" t="s">
        <v>94</v>
      </c>
      <c r="W7" s="120" t="s">
        <v>95</v>
      </c>
      <c r="X7" s="120" t="s">
        <v>93</v>
      </c>
      <c r="Y7" s="120" t="s">
        <v>94</v>
      </c>
      <c r="Z7" s="120" t="s">
        <v>95</v>
      </c>
      <c r="AA7" s="59"/>
      <c r="AB7" s="59"/>
      <c r="AC7" s="59"/>
      <c r="AD7" s="59"/>
      <c r="AE7" s="59"/>
      <c r="AF7" s="59"/>
      <c r="AG7" s="59"/>
      <c r="AH7" s="59"/>
    </row>
    <row r="8" spans="1:34" s="6" customFormat="1" x14ac:dyDescent="0.25">
      <c r="A8" s="78" t="s">
        <v>36</v>
      </c>
      <c r="B8" s="119" t="s">
        <v>39</v>
      </c>
      <c r="C8" s="119" t="s">
        <v>38</v>
      </c>
      <c r="D8" s="80" t="s">
        <v>24</v>
      </c>
      <c r="E8" s="119" t="s">
        <v>96</v>
      </c>
      <c r="F8" s="119">
        <v>10000</v>
      </c>
      <c r="G8" s="68">
        <f>AVERAGE(U8:W8)</f>
        <v>5.1524042241602126E-2</v>
      </c>
      <c r="H8" s="68">
        <f>STDEV(U8:W8)</f>
        <v>8.0691010704236497E-4</v>
      </c>
      <c r="I8" s="68">
        <f>H8/G8</f>
        <v>1.566084631439962E-2</v>
      </c>
      <c r="J8" s="68">
        <f>AVERAGE(X8:Z8)</f>
        <v>1.0344225990507376</v>
      </c>
      <c r="K8" s="68">
        <f>STDEV(X8:Z8)</f>
        <v>2.7636785812916755E-2</v>
      </c>
      <c r="L8" s="122">
        <v>9300.8000000000011</v>
      </c>
      <c r="M8" s="91">
        <v>8783.2000000000007</v>
      </c>
      <c r="N8" s="91">
        <v>7990.4</v>
      </c>
      <c r="O8" s="85">
        <v>9439.1999999999989</v>
      </c>
      <c r="P8" s="87"/>
      <c r="Q8" s="85">
        <v>8421.6</v>
      </c>
      <c r="R8" s="91">
        <v>480.96</v>
      </c>
      <c r="S8" s="122">
        <v>472</v>
      </c>
      <c r="T8" s="91">
        <v>438.72</v>
      </c>
      <c r="U8" s="88">
        <f>R8/O8</f>
        <v>5.0953470633104507E-2</v>
      </c>
      <c r="V8" s="89"/>
      <c r="W8" s="88">
        <f>T8/Q8</f>
        <v>5.2094613850099745E-2</v>
      </c>
      <c r="X8" s="86">
        <f>O8/L8</f>
        <v>1.014880440392224</v>
      </c>
      <c r="Y8" s="90"/>
      <c r="Z8" s="86">
        <f>Q8/N8</f>
        <v>1.0539647577092512</v>
      </c>
      <c r="AA8" s="59"/>
      <c r="AB8" s="59"/>
      <c r="AC8" s="59"/>
      <c r="AD8" s="59"/>
      <c r="AE8" s="59"/>
      <c r="AF8" s="59"/>
      <c r="AG8" s="59"/>
      <c r="AH8" s="59"/>
    </row>
    <row r="9" spans="1:34" s="6" customFormat="1" x14ac:dyDescent="0.25">
      <c r="A9" s="78" t="s">
        <v>36</v>
      </c>
      <c r="B9" s="119" t="s">
        <v>39</v>
      </c>
      <c r="C9" s="119" t="s">
        <v>38</v>
      </c>
      <c r="D9" s="80" t="s">
        <v>29</v>
      </c>
      <c r="E9" s="119" t="s">
        <v>96</v>
      </c>
      <c r="F9" s="119">
        <v>10000</v>
      </c>
      <c r="G9" s="68">
        <f>AVERAGE(U9:W9)</f>
        <v>5.494957286446963E-2</v>
      </c>
      <c r="H9" s="68">
        <f>STDEV(U9:W9)</f>
        <v>4.1469170111720025E-3</v>
      </c>
      <c r="I9" s="68">
        <f>H9/G9</f>
        <v>7.5467684187467035E-2</v>
      </c>
      <c r="J9" s="68">
        <f>AVERAGE(X9:Z9)</f>
        <v>1.0824702475147279</v>
      </c>
      <c r="K9" s="68">
        <f>STDEV(X9:Z9)</f>
        <v>4.8956461656379804E-2</v>
      </c>
      <c r="L9" s="122">
        <v>11552</v>
      </c>
      <c r="M9" s="122">
        <v>10184</v>
      </c>
      <c r="N9" s="122">
        <v>12408</v>
      </c>
      <c r="O9" s="122">
        <v>11928</v>
      </c>
      <c r="P9" s="122">
        <v>11512</v>
      </c>
      <c r="Q9" s="122">
        <v>13456</v>
      </c>
      <c r="R9" s="122">
        <v>659.2</v>
      </c>
      <c r="S9" s="122">
        <v>678.4</v>
      </c>
      <c r="T9" s="122">
        <v>681.6</v>
      </c>
      <c r="U9" s="88">
        <f>R9/O9</f>
        <v>5.5264922870556676E-2</v>
      </c>
      <c r="V9" s="88">
        <f>S9/P9</f>
        <v>5.8929812369701177E-2</v>
      </c>
      <c r="W9" s="88">
        <f>T9/Q9</f>
        <v>5.0653983353151015E-2</v>
      </c>
      <c r="X9" s="86">
        <f>O9/L9</f>
        <v>1.0325484764542936</v>
      </c>
      <c r="Y9" s="86">
        <f>P9/M9</f>
        <v>1.1304006284367636</v>
      </c>
      <c r="Z9" s="86">
        <f>Q9/N9</f>
        <v>1.0844616376531271</v>
      </c>
      <c r="AA9" s="59"/>
      <c r="AB9" s="59"/>
      <c r="AC9" s="59"/>
      <c r="AD9" s="59"/>
      <c r="AE9" s="59"/>
      <c r="AF9" s="59"/>
      <c r="AG9" s="59"/>
      <c r="AH9" s="59"/>
    </row>
    <row r="10" spans="1:34" s="6" customFormat="1" ht="15.75" customHeight="1" x14ac:dyDescent="0.25">
      <c r="A10" s="116" t="s">
        <v>36</v>
      </c>
      <c r="B10" s="119" t="s">
        <v>39</v>
      </c>
      <c r="C10" s="119" t="s">
        <v>38</v>
      </c>
      <c r="D10" s="80" t="s">
        <v>33</v>
      </c>
      <c r="E10" s="119" t="s">
        <v>96</v>
      </c>
      <c r="F10" s="119">
        <v>10000</v>
      </c>
      <c r="G10" s="68">
        <f t="shared" si="8"/>
        <v>5.0963053928716973E-2</v>
      </c>
      <c r="H10" s="68">
        <f t="shared" si="0"/>
        <v>5.2482251835079914E-3</v>
      </c>
      <c r="I10" s="68">
        <f t="shared" si="1"/>
        <v>0.10298097894307487</v>
      </c>
      <c r="J10" s="68">
        <f t="shared" si="2"/>
        <v>0.94870063266418081</v>
      </c>
      <c r="K10" s="68">
        <f t="shared" si="3"/>
        <v>0.11036601523952265</v>
      </c>
      <c r="L10" s="85">
        <v>9953.6</v>
      </c>
      <c r="M10" s="85">
        <v>10011.200000000001</v>
      </c>
      <c r="N10" s="85">
        <v>9964</v>
      </c>
      <c r="O10" s="85">
        <v>8667.2000000000007</v>
      </c>
      <c r="P10" s="85">
        <v>9013.6</v>
      </c>
      <c r="Q10" s="85">
        <v>10711.199999999999</v>
      </c>
      <c r="R10" s="91">
        <v>463.36</v>
      </c>
      <c r="S10" s="91">
        <v>491.2</v>
      </c>
      <c r="T10" s="85">
        <v>481.28</v>
      </c>
      <c r="U10" s="88">
        <f t="shared" si="4"/>
        <v>5.3461325456894956E-2</v>
      </c>
      <c r="V10" s="88">
        <f>S10/P10</f>
        <v>5.4495429129315695E-2</v>
      </c>
      <c r="W10" s="88">
        <f t="shared" si="5"/>
        <v>4.4932407199940252E-2</v>
      </c>
      <c r="X10" s="86">
        <f t="shared" si="6"/>
        <v>0.87076032792155611</v>
      </c>
      <c r="Y10" s="86">
        <f>P10/M10</f>
        <v>0.90035160620105481</v>
      </c>
      <c r="Z10" s="86">
        <f t="shared" si="7"/>
        <v>1.0749899638699316</v>
      </c>
      <c r="AA10" s="59"/>
      <c r="AB10" s="59"/>
      <c r="AC10" s="59"/>
      <c r="AD10" s="59"/>
      <c r="AE10" s="59"/>
      <c r="AF10" s="59"/>
      <c r="AG10" s="59"/>
      <c r="AH10" s="59"/>
    </row>
    <row r="11" spans="1:34" x14ac:dyDescent="0.25">
      <c r="A11" s="7"/>
      <c r="C11" s="4"/>
      <c r="D11" s="21"/>
      <c r="G11" s="22"/>
      <c r="H11" s="22"/>
      <c r="I11" s="22"/>
      <c r="M11" s="16"/>
      <c r="N11" s="16"/>
      <c r="O11" s="16"/>
      <c r="P11" s="16"/>
      <c r="Q11" s="16"/>
      <c r="R11" s="16"/>
      <c r="S11" s="12"/>
      <c r="T11" s="12"/>
      <c r="U11" s="16"/>
    </row>
    <row r="12" spans="1:34" x14ac:dyDescent="0.25">
      <c r="A12" s="125"/>
      <c r="B12" s="125"/>
      <c r="C12" s="125"/>
      <c r="D12" s="125"/>
      <c r="E12" s="125"/>
      <c r="F12" s="125"/>
      <c r="G12" s="125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157"/>
      <c r="U12" s="157"/>
      <c r="V12" s="157"/>
      <c r="W12" s="157"/>
      <c r="X12" s="157"/>
      <c r="Y12" s="157"/>
      <c r="Z12" s="157"/>
      <c r="AA12" s="59"/>
      <c r="AB12" s="59"/>
      <c r="AC12" s="59"/>
      <c r="AD12" s="59"/>
      <c r="AE12" s="59"/>
      <c r="AF12" s="59"/>
      <c r="AG12" s="59"/>
      <c r="AH12" s="59"/>
    </row>
    <row r="13" spans="1:34" x14ac:dyDescent="0.25">
      <c r="A13" s="160" t="s">
        <v>40</v>
      </c>
      <c r="B13" s="161"/>
      <c r="C13" s="161"/>
      <c r="D13" s="161"/>
      <c r="E13" s="161"/>
      <c r="F13" s="161"/>
      <c r="G13" s="162"/>
      <c r="H13" s="135" t="s">
        <v>41</v>
      </c>
      <c r="I13" s="136"/>
      <c r="J13" s="136"/>
      <c r="K13" s="136"/>
      <c r="L13" s="136"/>
      <c r="M13" s="137"/>
      <c r="N13" s="141" t="s">
        <v>42</v>
      </c>
      <c r="O13" s="142"/>
      <c r="P13" s="142"/>
      <c r="Q13" s="143"/>
      <c r="R13" s="132" t="s">
        <v>43</v>
      </c>
      <c r="S13" s="132"/>
      <c r="T13" s="134" t="s">
        <v>44</v>
      </c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</row>
    <row r="14" spans="1:34" x14ac:dyDescent="0.25">
      <c r="A14" s="163"/>
      <c r="B14" s="159"/>
      <c r="C14" s="159"/>
      <c r="D14" s="159"/>
      <c r="E14" s="159"/>
      <c r="F14" s="159"/>
      <c r="G14" s="164"/>
      <c r="H14" s="138"/>
      <c r="I14" s="139"/>
      <c r="J14" s="139"/>
      <c r="K14" s="139"/>
      <c r="L14" s="139"/>
      <c r="M14" s="140"/>
      <c r="N14" s="144"/>
      <c r="O14" s="145"/>
      <c r="P14" s="145"/>
      <c r="Q14" s="146"/>
      <c r="R14" s="134" t="s">
        <v>45</v>
      </c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</row>
    <row r="15" spans="1:34" ht="30" x14ac:dyDescent="0.25">
      <c r="A15" s="120" t="s">
        <v>7</v>
      </c>
      <c r="B15" s="65" t="s">
        <v>8</v>
      </c>
      <c r="C15" s="65" t="s">
        <v>9</v>
      </c>
      <c r="D15" s="120" t="s">
        <v>46</v>
      </c>
      <c r="E15" s="120" t="s">
        <v>11</v>
      </c>
      <c r="F15" s="65" t="s">
        <v>47</v>
      </c>
      <c r="G15" s="65" t="s">
        <v>48</v>
      </c>
      <c r="H15" s="65">
        <v>0</v>
      </c>
      <c r="I15" s="65">
        <v>15</v>
      </c>
      <c r="J15" s="65">
        <v>30</v>
      </c>
      <c r="K15" s="65">
        <v>60</v>
      </c>
      <c r="L15" s="65">
        <v>120</v>
      </c>
      <c r="M15" s="65">
        <v>240</v>
      </c>
      <c r="N15" s="65">
        <v>15</v>
      </c>
      <c r="O15" s="65">
        <v>240</v>
      </c>
      <c r="P15" s="65">
        <v>15</v>
      </c>
      <c r="Q15" s="124">
        <v>240</v>
      </c>
      <c r="R15" s="123" t="s">
        <v>49</v>
      </c>
      <c r="S15" s="123" t="s">
        <v>49</v>
      </c>
      <c r="T15" s="134" t="s">
        <v>50</v>
      </c>
      <c r="U15" s="134"/>
      <c r="V15" s="134"/>
      <c r="W15" s="134"/>
      <c r="X15" s="134"/>
      <c r="Y15" s="134"/>
      <c r="Z15" s="134"/>
      <c r="AA15" s="119"/>
      <c r="AB15" s="120"/>
      <c r="AC15" s="154" t="s">
        <v>97</v>
      </c>
      <c r="AD15" s="154"/>
      <c r="AE15" s="123" t="s">
        <v>98</v>
      </c>
      <c r="AF15" s="123" t="s">
        <v>53</v>
      </c>
      <c r="AG15" s="123" t="s">
        <v>53</v>
      </c>
      <c r="AH15" s="75" t="s">
        <v>54</v>
      </c>
    </row>
    <row r="16" spans="1:34" ht="42.75" customHeight="1" x14ac:dyDescent="0.25">
      <c r="A16" s="71"/>
      <c r="B16" s="72"/>
      <c r="C16" s="72"/>
      <c r="D16" s="71"/>
      <c r="E16" s="71"/>
      <c r="F16" s="72"/>
      <c r="G16" s="72"/>
      <c r="H16" s="72" t="s">
        <v>55</v>
      </c>
      <c r="I16" s="72"/>
      <c r="J16" s="71"/>
      <c r="K16" s="72"/>
      <c r="L16" s="72"/>
      <c r="M16" s="72"/>
      <c r="N16" s="156" t="s">
        <v>56</v>
      </c>
      <c r="O16" s="156"/>
      <c r="P16" s="156" t="s">
        <v>57</v>
      </c>
      <c r="Q16" s="156"/>
      <c r="R16" s="123" t="s">
        <v>58</v>
      </c>
      <c r="S16" s="123" t="s">
        <v>59</v>
      </c>
      <c r="T16" s="123" t="s">
        <v>60</v>
      </c>
      <c r="U16" s="123" t="s">
        <v>61</v>
      </c>
      <c r="V16" s="123" t="s">
        <v>62</v>
      </c>
      <c r="W16" s="123" t="s">
        <v>63</v>
      </c>
      <c r="X16" s="123" t="s">
        <v>64</v>
      </c>
      <c r="Y16" s="120" t="s">
        <v>65</v>
      </c>
      <c r="Z16" s="123" t="s">
        <v>66</v>
      </c>
      <c r="AA16" s="123" t="s">
        <v>67</v>
      </c>
      <c r="AB16" s="75" t="s">
        <v>68</v>
      </c>
      <c r="AC16" s="123" t="s">
        <v>69</v>
      </c>
      <c r="AD16" s="123" t="s">
        <v>70</v>
      </c>
      <c r="AE16" s="123" t="s">
        <v>69</v>
      </c>
      <c r="AF16" s="123" t="s">
        <v>67</v>
      </c>
      <c r="AG16" s="123" t="s">
        <v>71</v>
      </c>
      <c r="AH16" s="75" t="s">
        <v>99</v>
      </c>
    </row>
    <row r="17" spans="1:34" x14ac:dyDescent="0.25">
      <c r="A17" s="133" t="s">
        <v>21</v>
      </c>
      <c r="B17" s="133" t="s">
        <v>22</v>
      </c>
      <c r="C17" s="133" t="s">
        <v>23</v>
      </c>
      <c r="D17" s="133" t="s">
        <v>72</v>
      </c>
      <c r="E17" s="133" t="s">
        <v>96</v>
      </c>
      <c r="F17" s="133">
        <v>1000</v>
      </c>
      <c r="G17" s="73" t="s">
        <v>73</v>
      </c>
      <c r="H17" s="68">
        <v>4.5114088061736171</v>
      </c>
      <c r="I17" s="68">
        <v>4.5016967775118157</v>
      </c>
      <c r="J17" s="68">
        <v>4.4025642858914296</v>
      </c>
      <c r="K17" s="68">
        <v>4.2773603224455314</v>
      </c>
      <c r="L17" s="68">
        <v>4.3831510023355911</v>
      </c>
      <c r="M17" s="68">
        <v>4.5603820031979572</v>
      </c>
      <c r="N17" s="68">
        <v>4.4279555665622814</v>
      </c>
      <c r="O17" s="68">
        <v>4.5318465215692481</v>
      </c>
      <c r="P17" s="68">
        <v>4.4279555665622814</v>
      </c>
      <c r="Q17" s="68">
        <v>4.4378160563159232</v>
      </c>
      <c r="R17" s="150" t="s">
        <v>74</v>
      </c>
      <c r="S17" s="150" t="s">
        <v>74</v>
      </c>
      <c r="T17" s="127">
        <v>2.3029999999999999E-4</v>
      </c>
      <c r="U17" s="127">
        <v>0.12640000000000001</v>
      </c>
      <c r="V17" s="127">
        <v>8.0460000000000004E-2</v>
      </c>
      <c r="W17" s="127">
        <v>2.3159999999999998</v>
      </c>
      <c r="X17" s="127">
        <v>1</v>
      </c>
      <c r="Y17" s="127">
        <v>16</v>
      </c>
      <c r="Z17" s="127">
        <v>0.14760000000000001</v>
      </c>
      <c r="AA17" s="127" t="s">
        <v>74</v>
      </c>
      <c r="AB17" s="149">
        <v>0</v>
      </c>
      <c r="AC17" s="150" t="s">
        <v>74</v>
      </c>
      <c r="AD17" s="150" t="s">
        <v>74</v>
      </c>
      <c r="AE17" s="150" t="s">
        <v>74</v>
      </c>
      <c r="AF17" s="150" t="s">
        <v>74</v>
      </c>
      <c r="AG17" s="151">
        <v>0</v>
      </c>
      <c r="AH17" s="152">
        <v>0</v>
      </c>
    </row>
    <row r="18" spans="1:34" x14ac:dyDescent="0.25">
      <c r="A18" s="133" t="s">
        <v>21</v>
      </c>
      <c r="B18" s="133" t="s">
        <v>22</v>
      </c>
      <c r="C18" s="133" t="s">
        <v>23</v>
      </c>
      <c r="D18" s="133"/>
      <c r="E18" s="133"/>
      <c r="F18" s="133"/>
      <c r="G18" s="73" t="s">
        <v>76</v>
      </c>
      <c r="H18" s="68">
        <v>4.4660230545779331</v>
      </c>
      <c r="I18" s="68">
        <v>4.4578295980893818</v>
      </c>
      <c r="J18" s="68">
        <v>4.3249270426333091</v>
      </c>
      <c r="K18" s="68">
        <v>4.4539983981863527</v>
      </c>
      <c r="L18" s="68">
        <v>4.5273167467832272</v>
      </c>
      <c r="M18" s="68">
        <v>4.5454201815823172</v>
      </c>
      <c r="N18" s="68">
        <v>4.9483342678988764</v>
      </c>
      <c r="O18" s="68">
        <v>4.4615307357864804</v>
      </c>
      <c r="P18" s="68">
        <v>4.9483342678988764</v>
      </c>
      <c r="Q18" s="68">
        <v>4.5247190615904644</v>
      </c>
      <c r="R18" s="150"/>
      <c r="S18" s="150"/>
      <c r="T18" s="127"/>
      <c r="U18" s="127"/>
      <c r="V18" s="127"/>
      <c r="W18" s="127"/>
      <c r="X18" s="127"/>
      <c r="Y18" s="127"/>
      <c r="Z18" s="127"/>
      <c r="AA18" s="127"/>
      <c r="AB18" s="149"/>
      <c r="AC18" s="150"/>
      <c r="AD18" s="150"/>
      <c r="AE18" s="150"/>
      <c r="AF18" s="150"/>
      <c r="AG18" s="151"/>
      <c r="AH18" s="152"/>
    </row>
    <row r="19" spans="1:34" x14ac:dyDescent="0.25">
      <c r="A19" s="133" t="s">
        <v>21</v>
      </c>
      <c r="B19" s="133" t="s">
        <v>22</v>
      </c>
      <c r="C19" s="133" t="s">
        <v>23</v>
      </c>
      <c r="D19" s="133"/>
      <c r="E19" s="133"/>
      <c r="F19" s="133"/>
      <c r="G19" s="73" t="s">
        <v>77</v>
      </c>
      <c r="H19" s="68">
        <v>4.4551609186613828</v>
      </c>
      <c r="I19" s="68">
        <v>4.534103737554231</v>
      </c>
      <c r="J19" s="68">
        <v>4.457597821520956</v>
      </c>
      <c r="K19" s="68">
        <v>4.5416977630325182</v>
      </c>
      <c r="L19" s="68">
        <v>4.3707128747736084</v>
      </c>
      <c r="M19" s="68">
        <v>4.5567149657186876</v>
      </c>
      <c r="N19" s="68">
        <v>5.232177564043492</v>
      </c>
      <c r="O19" s="68">
        <v>4.4488671915926901</v>
      </c>
      <c r="P19" s="68">
        <v>5.232177564043492</v>
      </c>
      <c r="Q19" s="68">
        <v>4.4649881553882294</v>
      </c>
      <c r="R19" s="150"/>
      <c r="S19" s="150"/>
      <c r="T19" s="127"/>
      <c r="U19" s="127"/>
      <c r="V19" s="127"/>
      <c r="W19" s="127"/>
      <c r="X19" s="127"/>
      <c r="Y19" s="127"/>
      <c r="Z19" s="127"/>
      <c r="AA19" s="127"/>
      <c r="AB19" s="149"/>
      <c r="AC19" s="150"/>
      <c r="AD19" s="150"/>
      <c r="AE19" s="150"/>
      <c r="AF19" s="150"/>
      <c r="AG19" s="151"/>
      <c r="AH19" s="152"/>
    </row>
    <row r="20" spans="1:34" x14ac:dyDescent="0.25">
      <c r="A20" s="133" t="s">
        <v>26</v>
      </c>
      <c r="B20" s="133" t="s">
        <v>27</v>
      </c>
      <c r="C20" s="133" t="s">
        <v>28</v>
      </c>
      <c r="D20" s="133" t="s">
        <v>72</v>
      </c>
      <c r="E20" s="133" t="s">
        <v>96</v>
      </c>
      <c r="F20" s="133">
        <v>1000</v>
      </c>
      <c r="G20" s="73" t="s">
        <v>73</v>
      </c>
      <c r="H20" s="68">
        <v>4.5979441408963515</v>
      </c>
      <c r="I20" s="68">
        <v>4.8189096572270076</v>
      </c>
      <c r="J20" s="68">
        <v>4.7855732369594151</v>
      </c>
      <c r="K20" s="68">
        <v>4.8437933081506879</v>
      </c>
      <c r="L20" s="68">
        <v>4.6842585923070548</v>
      </c>
      <c r="M20" s="68">
        <v>4.7392639204687903</v>
      </c>
      <c r="N20" s="68">
        <v>4.1725394098071575</v>
      </c>
      <c r="O20" s="68">
        <v>3.9229629454664803</v>
      </c>
      <c r="P20" s="68">
        <v>4.1725394098071575</v>
      </c>
      <c r="Q20" s="68">
        <v>4.9004483350615002</v>
      </c>
      <c r="R20" s="150" t="s">
        <v>74</v>
      </c>
      <c r="S20" s="150" t="s">
        <v>74</v>
      </c>
      <c r="T20" s="127">
        <v>3.1639999999999999E-4</v>
      </c>
      <c r="U20" s="127">
        <v>0.1411</v>
      </c>
      <c r="V20" s="127">
        <v>0.1105</v>
      </c>
      <c r="W20" s="127">
        <v>2.629</v>
      </c>
      <c r="X20" s="127">
        <v>1</v>
      </c>
      <c r="Y20" s="127">
        <v>16</v>
      </c>
      <c r="Z20" s="127">
        <v>0.1244</v>
      </c>
      <c r="AA20" s="127" t="s">
        <v>74</v>
      </c>
      <c r="AB20" s="149">
        <v>0</v>
      </c>
      <c r="AC20" s="150" t="s">
        <v>74</v>
      </c>
      <c r="AD20" s="150" t="s">
        <v>74</v>
      </c>
      <c r="AE20" s="150" t="s">
        <v>74</v>
      </c>
      <c r="AF20" s="150" t="s">
        <v>74</v>
      </c>
      <c r="AG20" s="151">
        <v>0</v>
      </c>
      <c r="AH20" s="152">
        <v>0</v>
      </c>
    </row>
    <row r="21" spans="1:34" x14ac:dyDescent="0.25">
      <c r="A21" s="133" t="s">
        <v>26</v>
      </c>
      <c r="B21" s="133" t="s">
        <v>27</v>
      </c>
      <c r="C21" s="133" t="s">
        <v>28</v>
      </c>
      <c r="D21" s="133"/>
      <c r="E21" s="133"/>
      <c r="F21" s="133"/>
      <c r="G21" s="73" t="s">
        <v>76</v>
      </c>
      <c r="H21" s="68">
        <v>4.6454480324866614</v>
      </c>
      <c r="I21" s="68">
        <v>4.7144729208785412</v>
      </c>
      <c r="J21" s="68">
        <v>4.6049701659854243</v>
      </c>
      <c r="K21" s="68">
        <v>4.7495302364949268</v>
      </c>
      <c r="L21" s="68">
        <v>4.631714741210204</v>
      </c>
      <c r="M21" s="68">
        <v>4.9247142315886165</v>
      </c>
      <c r="N21" s="68">
        <v>4.8896722074332413</v>
      </c>
      <c r="O21" s="68">
        <v>4.2018527699373855</v>
      </c>
      <c r="P21" s="68">
        <v>4.8896722074332413</v>
      </c>
      <c r="Q21" s="68">
        <v>4.9391392923911859</v>
      </c>
      <c r="R21" s="150"/>
      <c r="S21" s="150"/>
      <c r="T21" s="127"/>
      <c r="U21" s="127"/>
      <c r="V21" s="127"/>
      <c r="W21" s="127"/>
      <c r="X21" s="127"/>
      <c r="Y21" s="127"/>
      <c r="Z21" s="127"/>
      <c r="AA21" s="127"/>
      <c r="AB21" s="149"/>
      <c r="AC21" s="150"/>
      <c r="AD21" s="150"/>
      <c r="AE21" s="150"/>
      <c r="AF21" s="150"/>
      <c r="AG21" s="151"/>
      <c r="AH21" s="152"/>
    </row>
    <row r="22" spans="1:34" x14ac:dyDescent="0.25">
      <c r="A22" s="133" t="s">
        <v>26</v>
      </c>
      <c r="B22" s="133" t="s">
        <v>27</v>
      </c>
      <c r="C22" s="133" t="s">
        <v>28</v>
      </c>
      <c r="D22" s="133"/>
      <c r="E22" s="133"/>
      <c r="F22" s="133"/>
      <c r="G22" s="73" t="s">
        <v>77</v>
      </c>
      <c r="H22" s="68">
        <v>4.5374265339015718</v>
      </c>
      <c r="I22" s="68">
        <v>4.8521083858680178</v>
      </c>
      <c r="J22" s="68">
        <v>4.6110528491462466</v>
      </c>
      <c r="K22" s="68">
        <v>4.8027087085869065</v>
      </c>
      <c r="L22" s="68">
        <v>4.5467992726617616</v>
      </c>
      <c r="M22" s="68">
        <v>4.8505447861436233</v>
      </c>
      <c r="N22" s="68">
        <v>5.4521965809604644</v>
      </c>
      <c r="O22" s="68">
        <v>3.8753590210565547</v>
      </c>
      <c r="P22" s="68">
        <v>5.4521965809604644</v>
      </c>
      <c r="Q22" s="121">
        <v>4.9106676183098736</v>
      </c>
      <c r="R22" s="150"/>
      <c r="S22" s="150"/>
      <c r="T22" s="127"/>
      <c r="U22" s="127"/>
      <c r="V22" s="127"/>
      <c r="W22" s="127"/>
      <c r="X22" s="127"/>
      <c r="Y22" s="127"/>
      <c r="Z22" s="127"/>
      <c r="AA22" s="127"/>
      <c r="AB22" s="149"/>
      <c r="AC22" s="150"/>
      <c r="AD22" s="150"/>
      <c r="AE22" s="150"/>
      <c r="AF22" s="150"/>
      <c r="AG22" s="151"/>
      <c r="AH22" s="152"/>
    </row>
    <row r="23" spans="1:34" x14ac:dyDescent="0.25">
      <c r="A23" s="133" t="s">
        <v>30</v>
      </c>
      <c r="B23" s="133" t="s">
        <v>31</v>
      </c>
      <c r="C23" s="133" t="s">
        <v>32</v>
      </c>
      <c r="D23" s="133" t="s">
        <v>72</v>
      </c>
      <c r="E23" s="133" t="s">
        <v>96</v>
      </c>
      <c r="F23" s="133">
        <v>1000</v>
      </c>
      <c r="G23" s="73" t="s">
        <v>73</v>
      </c>
      <c r="H23" s="68">
        <v>3.030550038711219</v>
      </c>
      <c r="I23" s="68">
        <v>3.093185609702704</v>
      </c>
      <c r="J23" s="68">
        <v>4.2083272003220245</v>
      </c>
      <c r="K23" s="68">
        <v>3.2077889924417078</v>
      </c>
      <c r="L23" s="68">
        <v>4.0404211454262802</v>
      </c>
      <c r="M23" s="68">
        <v>4.3810398980093419</v>
      </c>
      <c r="N23" s="68">
        <v>2.6401353198035689</v>
      </c>
      <c r="O23" s="68">
        <v>3.6956589215046964</v>
      </c>
      <c r="P23" s="68">
        <v>2.6401353198035689</v>
      </c>
      <c r="Q23" s="121">
        <v>3.3941727667251911</v>
      </c>
      <c r="R23" s="150" t="s">
        <v>74</v>
      </c>
      <c r="S23" s="150" t="s">
        <v>74</v>
      </c>
      <c r="T23" s="127">
        <v>1.258E-3</v>
      </c>
      <c r="U23" s="127">
        <v>0.48949999999999999</v>
      </c>
      <c r="V23" s="127">
        <v>0.43940000000000001</v>
      </c>
      <c r="W23" s="127">
        <v>15.34</v>
      </c>
      <c r="X23" s="127">
        <v>1</v>
      </c>
      <c r="Y23" s="127">
        <v>16</v>
      </c>
      <c r="Z23" s="127">
        <v>1.1999999999999999E-3</v>
      </c>
      <c r="AA23" s="127" t="s">
        <v>74</v>
      </c>
      <c r="AB23" s="149">
        <v>0</v>
      </c>
      <c r="AC23" s="150" t="s">
        <v>74</v>
      </c>
      <c r="AD23" s="150" t="s">
        <v>74</v>
      </c>
      <c r="AE23" s="150" t="s">
        <v>74</v>
      </c>
      <c r="AF23" s="150" t="s">
        <v>74</v>
      </c>
      <c r="AG23" s="151">
        <v>0</v>
      </c>
      <c r="AH23" s="152">
        <v>0</v>
      </c>
    </row>
    <row r="24" spans="1:34" x14ac:dyDescent="0.25">
      <c r="A24" s="133" t="s">
        <v>30</v>
      </c>
      <c r="B24" s="133" t="s">
        <v>31</v>
      </c>
      <c r="C24" s="133" t="s">
        <v>32</v>
      </c>
      <c r="D24" s="133"/>
      <c r="E24" s="133"/>
      <c r="F24" s="133"/>
      <c r="G24" s="73" t="s">
        <v>76</v>
      </c>
      <c r="H24" s="68">
        <v>2.9008137170552479</v>
      </c>
      <c r="I24" s="68">
        <v>2.2705803619058718</v>
      </c>
      <c r="J24" s="68">
        <v>3.3637578545880245</v>
      </c>
      <c r="K24" s="68">
        <v>2.9996595516918805</v>
      </c>
      <c r="L24" s="68">
        <v>3.2267170023272267</v>
      </c>
      <c r="M24" s="68">
        <v>4.0784692130638103</v>
      </c>
      <c r="N24" s="68">
        <v>2.4356726371324005</v>
      </c>
      <c r="O24" s="68">
        <v>3.6025478460290636</v>
      </c>
      <c r="P24" s="68">
        <v>2.4356726371324005</v>
      </c>
      <c r="Q24" s="68">
        <v>3.4965075614664802</v>
      </c>
      <c r="R24" s="150"/>
      <c r="S24" s="150"/>
      <c r="T24" s="127"/>
      <c r="U24" s="127"/>
      <c r="V24" s="127"/>
      <c r="W24" s="127"/>
      <c r="X24" s="127"/>
      <c r="Y24" s="127"/>
      <c r="Z24" s="127"/>
      <c r="AA24" s="127"/>
      <c r="AB24" s="149"/>
      <c r="AC24" s="150"/>
      <c r="AD24" s="150"/>
      <c r="AE24" s="150"/>
      <c r="AF24" s="150"/>
      <c r="AG24" s="151"/>
      <c r="AH24" s="152"/>
    </row>
    <row r="25" spans="1:34" x14ac:dyDescent="0.25">
      <c r="A25" s="133" t="s">
        <v>30</v>
      </c>
      <c r="B25" s="133" t="s">
        <v>31</v>
      </c>
      <c r="C25" s="133" t="s">
        <v>32</v>
      </c>
      <c r="D25" s="133"/>
      <c r="E25" s="133"/>
      <c r="F25" s="133"/>
      <c r="G25" s="73" t="s">
        <v>77</v>
      </c>
      <c r="H25" s="68">
        <v>2.9996595516918805</v>
      </c>
      <c r="I25" s="121">
        <v>2.9514574498740029</v>
      </c>
      <c r="J25" s="121">
        <v>2.76170091459253</v>
      </c>
      <c r="K25" s="68">
        <v>2.8428910693225435</v>
      </c>
      <c r="L25" s="68">
        <v>2.861073388405734</v>
      </c>
      <c r="M25" s="68">
        <v>4.044567661388129</v>
      </c>
      <c r="N25" s="74">
        <v>2.5978930146052677</v>
      </c>
      <c r="O25" s="74">
        <v>3.5121512254545006</v>
      </c>
      <c r="P25" s="74">
        <v>2.5978930146052677</v>
      </c>
      <c r="Q25" s="68">
        <v>3.9619553741763549</v>
      </c>
      <c r="R25" s="150"/>
      <c r="S25" s="150"/>
      <c r="T25" s="127"/>
      <c r="U25" s="127"/>
      <c r="V25" s="127"/>
      <c r="W25" s="127"/>
      <c r="X25" s="127"/>
      <c r="Y25" s="127"/>
      <c r="Z25" s="127"/>
      <c r="AA25" s="127"/>
      <c r="AB25" s="149"/>
      <c r="AC25" s="150"/>
      <c r="AD25" s="150"/>
      <c r="AE25" s="150"/>
      <c r="AF25" s="150"/>
      <c r="AG25" s="151"/>
      <c r="AH25" s="152"/>
    </row>
    <row r="26" spans="1:34" s="18" customFormat="1" x14ac:dyDescent="0.25">
      <c r="A26" s="148" t="s">
        <v>78</v>
      </c>
      <c r="B26" s="148" t="s">
        <v>100</v>
      </c>
      <c r="C26" s="148" t="s">
        <v>80</v>
      </c>
      <c r="D26" s="133" t="s">
        <v>72</v>
      </c>
      <c r="E26" s="148" t="s">
        <v>96</v>
      </c>
      <c r="F26" s="133">
        <v>1000</v>
      </c>
      <c r="G26" s="70" t="s">
        <v>73</v>
      </c>
      <c r="H26" s="68">
        <v>3.743130868945852</v>
      </c>
      <c r="I26" s="68">
        <v>3.7497393423706988</v>
      </c>
      <c r="J26" s="68">
        <v>3.5148236417370144</v>
      </c>
      <c r="K26" s="68">
        <v>3.0012172037845608</v>
      </c>
      <c r="L26" s="68">
        <v>2.7574750844297329</v>
      </c>
      <c r="M26" s="68">
        <v>2.004179057179289</v>
      </c>
      <c r="N26" s="68">
        <v>3.7121075802331434</v>
      </c>
      <c r="O26" s="68">
        <v>3.8251570724064843</v>
      </c>
      <c r="P26" s="68">
        <v>3.7605021977869035</v>
      </c>
      <c r="Q26" s="68">
        <v>3.8801194564151378</v>
      </c>
      <c r="R26" s="150" t="s">
        <v>74</v>
      </c>
      <c r="S26" s="150" t="s">
        <v>74</v>
      </c>
      <c r="T26" s="127">
        <v>-8.0249999999999991E-3</v>
      </c>
      <c r="U26" s="127">
        <v>0.95899999999999996</v>
      </c>
      <c r="V26" s="127">
        <v>0.1449</v>
      </c>
      <c r="W26" s="127">
        <v>374.4</v>
      </c>
      <c r="X26" s="127">
        <v>1</v>
      </c>
      <c r="Y26" s="127">
        <v>16</v>
      </c>
      <c r="Z26" s="127" t="s">
        <v>75</v>
      </c>
      <c r="AA26" s="128">
        <f>-0.693/T26</f>
        <v>86.355140186915889</v>
      </c>
      <c r="AB26" s="149">
        <f t="shared" ref="AB26:AB31" si="9">(2000*0.693)/(AA26)</f>
        <v>16.05</v>
      </c>
      <c r="AC26" s="150" t="s">
        <v>74</v>
      </c>
      <c r="AD26" s="150" t="s">
        <v>74</v>
      </c>
      <c r="AE26" s="150" t="s">
        <v>74</v>
      </c>
      <c r="AF26" s="150" t="s">
        <v>74</v>
      </c>
      <c r="AG26" s="151">
        <v>0</v>
      </c>
      <c r="AH26" s="152">
        <f>AB26-AG26</f>
        <v>16.05</v>
      </c>
    </row>
    <row r="27" spans="1:34" s="18" customFormat="1" x14ac:dyDescent="0.25">
      <c r="A27" s="148"/>
      <c r="B27" s="148"/>
      <c r="C27" s="148"/>
      <c r="D27" s="133"/>
      <c r="E27" s="148"/>
      <c r="F27" s="133"/>
      <c r="G27" s="70" t="s">
        <v>76</v>
      </c>
      <c r="H27" s="68">
        <v>3.7882721979919709</v>
      </c>
      <c r="I27" s="68">
        <v>3.8776385785663154</v>
      </c>
      <c r="J27" s="68">
        <v>3.4870692207361191</v>
      </c>
      <c r="K27" s="68">
        <v>3.3978584803966405</v>
      </c>
      <c r="L27" s="68">
        <v>2.7517480563679295</v>
      </c>
      <c r="M27" s="68">
        <v>1.7029282555214393</v>
      </c>
      <c r="N27" s="68">
        <v>3.7752864818546752</v>
      </c>
      <c r="O27" s="68">
        <v>3.8743211382441345</v>
      </c>
      <c r="P27" s="68">
        <v>3.8292933578291501</v>
      </c>
      <c r="Q27" s="68">
        <v>3.8626226551330189</v>
      </c>
      <c r="R27" s="150"/>
      <c r="S27" s="150"/>
      <c r="T27" s="127"/>
      <c r="U27" s="127"/>
      <c r="V27" s="127"/>
      <c r="W27" s="127"/>
      <c r="X27" s="127"/>
      <c r="Y27" s="127"/>
      <c r="Z27" s="127"/>
      <c r="AA27" s="128"/>
      <c r="AB27" s="149" t="e">
        <f t="shared" si="9"/>
        <v>#DIV/0!</v>
      </c>
      <c r="AC27" s="150"/>
      <c r="AD27" s="150"/>
      <c r="AE27" s="150"/>
      <c r="AF27" s="150"/>
      <c r="AG27" s="151"/>
      <c r="AH27" s="152"/>
    </row>
    <row r="28" spans="1:34" s="18" customFormat="1" x14ac:dyDescent="0.25">
      <c r="A28" s="148"/>
      <c r="B28" s="148"/>
      <c r="C28" s="148"/>
      <c r="D28" s="133"/>
      <c r="E28" s="148"/>
      <c r="F28" s="133"/>
      <c r="G28" s="70" t="s">
        <v>77</v>
      </c>
      <c r="H28" s="68">
        <v>3.8093256071898036</v>
      </c>
      <c r="I28" s="68">
        <v>3.8997479745525334</v>
      </c>
      <c r="J28" s="68">
        <v>3.544431549748063</v>
      </c>
      <c r="K28" s="68">
        <v>3.4756862336528944</v>
      </c>
      <c r="L28" s="68">
        <v>2.9423314968268759</v>
      </c>
      <c r="M28" s="68">
        <v>2.050270164379556</v>
      </c>
      <c r="N28" s="68">
        <v>3.7676906345382259</v>
      </c>
      <c r="O28" s="68">
        <v>4.0156620401876317</v>
      </c>
      <c r="P28" s="68">
        <v>3.8229731885946352</v>
      </c>
      <c r="Q28" s="68">
        <v>3.3988613218646075</v>
      </c>
      <c r="R28" s="150"/>
      <c r="S28" s="150"/>
      <c r="T28" s="127"/>
      <c r="U28" s="127"/>
      <c r="V28" s="127"/>
      <c r="W28" s="127"/>
      <c r="X28" s="127"/>
      <c r="Y28" s="127"/>
      <c r="Z28" s="127"/>
      <c r="AA28" s="128"/>
      <c r="AB28" s="149" t="e">
        <f t="shared" si="9"/>
        <v>#DIV/0!</v>
      </c>
      <c r="AC28" s="150"/>
      <c r="AD28" s="150"/>
      <c r="AE28" s="150"/>
      <c r="AF28" s="150"/>
      <c r="AG28" s="151"/>
      <c r="AH28" s="152"/>
    </row>
    <row r="29" spans="1:34" s="18" customFormat="1" x14ac:dyDescent="0.25">
      <c r="A29" s="148" t="s">
        <v>82</v>
      </c>
      <c r="B29" s="148" t="s">
        <v>83</v>
      </c>
      <c r="C29" s="148" t="s">
        <v>84</v>
      </c>
      <c r="D29" s="133" t="s">
        <v>72</v>
      </c>
      <c r="E29" s="148" t="s">
        <v>96</v>
      </c>
      <c r="F29" s="133">
        <v>1000</v>
      </c>
      <c r="G29" s="70" t="s">
        <v>73</v>
      </c>
      <c r="H29" s="68">
        <v>2.8752581200861167</v>
      </c>
      <c r="I29" s="68">
        <v>1.8779371654691073</v>
      </c>
      <c r="J29" s="68">
        <v>1.0402767116551463</v>
      </c>
      <c r="K29" s="68">
        <v>-0.2</v>
      </c>
      <c r="L29" s="68">
        <v>-2.5299999999999998</v>
      </c>
      <c r="M29" s="69"/>
      <c r="N29" s="68">
        <v>3.1557230098629323</v>
      </c>
      <c r="O29" s="68">
        <v>3.0421386463681466</v>
      </c>
      <c r="P29" s="68">
        <v>3.2168738221975275</v>
      </c>
      <c r="Q29" s="68">
        <v>3.2433732964685884</v>
      </c>
      <c r="R29" s="150" t="s">
        <v>74</v>
      </c>
      <c r="S29" s="150" t="s">
        <v>74</v>
      </c>
      <c r="T29" s="127">
        <v>-4.4260000000000001E-2</v>
      </c>
      <c r="U29" s="127">
        <v>0.98819999999999997</v>
      </c>
      <c r="V29" s="127">
        <v>0.2205</v>
      </c>
      <c r="W29" s="127">
        <v>1088</v>
      </c>
      <c r="X29" s="127">
        <v>1</v>
      </c>
      <c r="Y29" s="127">
        <v>13</v>
      </c>
      <c r="Z29" s="127" t="s">
        <v>75</v>
      </c>
      <c r="AA29" s="128">
        <f>-0.693/T29</f>
        <v>15.657478535924083</v>
      </c>
      <c r="AB29" s="149">
        <f t="shared" si="9"/>
        <v>88.52000000000001</v>
      </c>
      <c r="AC29" s="150" t="s">
        <v>74</v>
      </c>
      <c r="AD29" s="150" t="s">
        <v>74</v>
      </c>
      <c r="AE29" s="150" t="s">
        <v>74</v>
      </c>
      <c r="AF29" s="150" t="s">
        <v>74</v>
      </c>
      <c r="AG29" s="151">
        <v>0</v>
      </c>
      <c r="AH29" s="152">
        <f>AB29</f>
        <v>88.52000000000001</v>
      </c>
    </row>
    <row r="30" spans="1:34" s="18" customFormat="1" x14ac:dyDescent="0.25">
      <c r="A30" s="148"/>
      <c r="B30" s="148"/>
      <c r="C30" s="148"/>
      <c r="D30" s="133"/>
      <c r="E30" s="148"/>
      <c r="F30" s="133"/>
      <c r="G30" s="70" t="s">
        <v>76</v>
      </c>
      <c r="H30" s="68">
        <v>2.9423314968268759</v>
      </c>
      <c r="I30" s="68">
        <v>1.809926773183504</v>
      </c>
      <c r="J30" s="68">
        <v>1.1184149159642893</v>
      </c>
      <c r="K30" s="68">
        <v>-0.05</v>
      </c>
      <c r="L30" s="68">
        <v>-2.81</v>
      </c>
      <c r="M30" s="69"/>
      <c r="N30" s="68">
        <v>3.2887749522478678</v>
      </c>
      <c r="O30" s="68">
        <v>3.1688448912626357</v>
      </c>
      <c r="P30" s="68">
        <v>3.142858338444285</v>
      </c>
      <c r="Q30" s="68">
        <v>3.1152915086116302</v>
      </c>
      <c r="R30" s="150"/>
      <c r="S30" s="150"/>
      <c r="T30" s="127"/>
      <c r="U30" s="127"/>
      <c r="V30" s="127"/>
      <c r="W30" s="127"/>
      <c r="X30" s="127"/>
      <c r="Y30" s="127"/>
      <c r="Z30" s="127"/>
      <c r="AA30" s="128"/>
      <c r="AB30" s="149" t="e">
        <f t="shared" si="9"/>
        <v>#DIV/0!</v>
      </c>
      <c r="AC30" s="150"/>
      <c r="AD30" s="150"/>
      <c r="AE30" s="150"/>
      <c r="AF30" s="150"/>
      <c r="AG30" s="151"/>
      <c r="AH30" s="152"/>
    </row>
    <row r="31" spans="1:34" s="18" customFormat="1" x14ac:dyDescent="0.25">
      <c r="A31" s="148"/>
      <c r="B31" s="148"/>
      <c r="C31" s="148"/>
      <c r="D31" s="133"/>
      <c r="E31" s="148"/>
      <c r="F31" s="133"/>
      <c r="G31" s="70" t="s">
        <v>77</v>
      </c>
      <c r="H31" s="68">
        <v>2.998229153752578</v>
      </c>
      <c r="I31" s="68">
        <v>1.9810014688665833</v>
      </c>
      <c r="J31" s="68">
        <v>1.3110318766193438</v>
      </c>
      <c r="K31" s="68">
        <v>0.06</v>
      </c>
      <c r="L31" s="68">
        <v>-2.2999999999999998</v>
      </c>
      <c r="M31" s="69"/>
      <c r="N31" s="68">
        <v>3.3628029936748436</v>
      </c>
      <c r="O31" s="68">
        <v>3.3679852474560419</v>
      </c>
      <c r="P31" s="68">
        <v>3.3867603338643857</v>
      </c>
      <c r="Q31" s="68">
        <v>3.4861510875423187</v>
      </c>
      <c r="R31" s="150"/>
      <c r="S31" s="150"/>
      <c r="T31" s="127"/>
      <c r="U31" s="127"/>
      <c r="V31" s="127"/>
      <c r="W31" s="127"/>
      <c r="X31" s="127"/>
      <c r="Y31" s="127"/>
      <c r="Z31" s="127"/>
      <c r="AA31" s="128"/>
      <c r="AB31" s="149" t="e">
        <f t="shared" si="9"/>
        <v>#DIV/0!</v>
      </c>
      <c r="AC31" s="150"/>
      <c r="AD31" s="150"/>
      <c r="AE31" s="150"/>
      <c r="AF31" s="150"/>
      <c r="AG31" s="151"/>
      <c r="AH31" s="152"/>
    </row>
    <row r="32" spans="1:34" x14ac:dyDescent="0.25">
      <c r="A32" s="7"/>
      <c r="C32" s="4"/>
      <c r="D32" s="21"/>
      <c r="F32" s="20"/>
      <c r="G32" s="20"/>
      <c r="Q32" s="15"/>
      <c r="R32" s="13"/>
      <c r="S32" s="26"/>
      <c r="T32" s="25"/>
      <c r="U32" s="25"/>
      <c r="V32" s="25"/>
      <c r="W32" s="28"/>
      <c r="X32" s="27"/>
      <c r="Y32" s="24"/>
      <c r="Z32" s="29"/>
      <c r="AA32" s="25"/>
      <c r="AB32" s="3"/>
      <c r="AC32" s="32"/>
      <c r="AD32" s="31"/>
      <c r="AE32" s="19"/>
      <c r="AF32" s="19"/>
      <c r="AG32" s="19"/>
      <c r="AH32" s="19"/>
    </row>
    <row r="33" spans="8:34" x14ac:dyDescent="0.25">
      <c r="S33" s="4"/>
      <c r="T33" s="17"/>
      <c r="U33" s="17"/>
      <c r="AB33" s="33"/>
      <c r="AC33" s="33"/>
      <c r="AD33" s="33"/>
      <c r="AE33" s="33"/>
      <c r="AF33" s="33"/>
      <c r="AG33" s="33"/>
      <c r="AH33" s="33"/>
    </row>
    <row r="34" spans="8:34" x14ac:dyDescent="0.25">
      <c r="I34" s="20"/>
      <c r="K34" s="30"/>
      <c r="L34" s="30"/>
      <c r="M34" s="30"/>
      <c r="N34" s="4"/>
      <c r="T34" s="17"/>
      <c r="U34" s="17"/>
    </row>
    <row r="35" spans="8:34" x14ac:dyDescent="0.25">
      <c r="K35" s="30"/>
      <c r="L35" s="30"/>
      <c r="M35" s="30"/>
      <c r="P35" s="23"/>
      <c r="S35" s="23"/>
      <c r="T35" s="17"/>
      <c r="U35" s="17"/>
    </row>
    <row r="36" spans="8:34" x14ac:dyDescent="0.25">
      <c r="H36" s="4"/>
      <c r="T36" s="17"/>
      <c r="U36" s="17"/>
    </row>
    <row r="37" spans="8:34" x14ac:dyDescent="0.25">
      <c r="K37" s="30"/>
      <c r="L37" s="30"/>
      <c r="M37" s="15"/>
      <c r="N37" s="15"/>
      <c r="O37" s="15"/>
      <c r="T37" s="17"/>
      <c r="U37" s="17"/>
    </row>
    <row r="38" spans="8:34" x14ac:dyDescent="0.25">
      <c r="K38" s="30"/>
      <c r="L38" s="30"/>
      <c r="M38" s="15"/>
      <c r="N38" s="15"/>
      <c r="O38" s="15"/>
      <c r="T38" s="17"/>
      <c r="U38" s="17"/>
    </row>
    <row r="39" spans="8:34" x14ac:dyDescent="0.25">
      <c r="K39" s="30"/>
      <c r="L39" s="30"/>
    </row>
    <row r="40" spans="8:34" x14ac:dyDescent="0.25">
      <c r="M40" s="23"/>
    </row>
    <row r="50" spans="2:11" x14ac:dyDescent="0.25">
      <c r="B50" s="52" t="s">
        <v>101</v>
      </c>
      <c r="C50" s="59"/>
      <c r="D50" s="59"/>
      <c r="E50" s="59"/>
      <c r="F50" s="52" t="s">
        <v>102</v>
      </c>
      <c r="G50" s="52"/>
      <c r="H50" s="52"/>
      <c r="I50" s="52"/>
      <c r="J50" s="52"/>
      <c r="K50" s="52"/>
    </row>
    <row r="51" spans="2:11" x14ac:dyDescent="0.25">
      <c r="B51" s="153" t="s">
        <v>103</v>
      </c>
      <c r="C51" s="59"/>
      <c r="D51" s="59"/>
      <c r="E51" s="59"/>
      <c r="F51" s="153" t="s">
        <v>104</v>
      </c>
      <c r="G51" s="153"/>
      <c r="H51" s="153"/>
      <c r="I51" s="153"/>
      <c r="J51" s="153"/>
      <c r="K51" s="153"/>
    </row>
    <row r="52" spans="2:11" x14ac:dyDescent="0.25">
      <c r="B52" s="153"/>
      <c r="C52" s="59"/>
      <c r="D52" s="59"/>
      <c r="E52" s="59"/>
      <c r="F52" s="153"/>
      <c r="G52" s="153"/>
      <c r="H52" s="153"/>
      <c r="I52" s="153"/>
      <c r="J52" s="153"/>
      <c r="K52" s="153"/>
    </row>
    <row r="53" spans="2:11" x14ac:dyDescent="0.25">
      <c r="B53" s="153"/>
      <c r="C53" s="59"/>
      <c r="D53" s="59"/>
      <c r="E53" s="59"/>
      <c r="F53" s="153"/>
      <c r="G53" s="153"/>
      <c r="H53" s="153"/>
      <c r="I53" s="153"/>
      <c r="J53" s="153"/>
      <c r="K53" s="153"/>
    </row>
    <row r="54" spans="2:11" x14ac:dyDescent="0.25">
      <c r="B54" s="2" t="s">
        <v>90</v>
      </c>
      <c r="F54" s="2" t="s">
        <v>90</v>
      </c>
    </row>
  </sheetData>
  <mergeCells count="135">
    <mergeCell ref="AC26:AC28"/>
    <mergeCell ref="R26:R28"/>
    <mergeCell ref="S26:S28"/>
    <mergeCell ref="T26:T28"/>
    <mergeCell ref="U26:U28"/>
    <mergeCell ref="V26:V28"/>
    <mergeCell ref="AC15:AD15"/>
    <mergeCell ref="N16:O16"/>
    <mergeCell ref="P16:Q16"/>
    <mergeCell ref="L2:N2"/>
    <mergeCell ref="O2:Q2"/>
    <mergeCell ref="R2:T2"/>
    <mergeCell ref="U2:W2"/>
    <mergeCell ref="X2:Z2"/>
    <mergeCell ref="T12:Z12"/>
    <mergeCell ref="E23:E25"/>
    <mergeCell ref="F23:F25"/>
    <mergeCell ref="A20:A22"/>
    <mergeCell ref="R17:R19"/>
    <mergeCell ref="S17:S19"/>
    <mergeCell ref="B51:B53"/>
    <mergeCell ref="F51:K53"/>
    <mergeCell ref="R13:S13"/>
    <mergeCell ref="T15:Z15"/>
    <mergeCell ref="D17:D19"/>
    <mergeCell ref="E17:E19"/>
    <mergeCell ref="F17:F19"/>
    <mergeCell ref="B20:B22"/>
    <mergeCell ref="C20:C22"/>
    <mergeCell ref="AB17:AB19"/>
    <mergeCell ref="AB20:AB22"/>
    <mergeCell ref="AB23:AB25"/>
    <mergeCell ref="AC17:AC19"/>
    <mergeCell ref="AC20:AC22"/>
    <mergeCell ref="A17:A19"/>
    <mergeCell ref="B17:B19"/>
    <mergeCell ref="C17:C19"/>
    <mergeCell ref="U17:U19"/>
    <mergeCell ref="V17:V19"/>
    <mergeCell ref="U20:U22"/>
    <mergeCell ref="U23:U25"/>
    <mergeCell ref="V20:V22"/>
    <mergeCell ref="V23:V25"/>
    <mergeCell ref="T17:T19"/>
    <mergeCell ref="T20:T22"/>
    <mergeCell ref="T23:T25"/>
    <mergeCell ref="D20:D22"/>
    <mergeCell ref="E20:E22"/>
    <mergeCell ref="F20:F22"/>
    <mergeCell ref="A23:A25"/>
    <mergeCell ref="B23:B25"/>
    <mergeCell ref="C23:C25"/>
    <mergeCell ref="D23:D25"/>
    <mergeCell ref="X17:X19"/>
    <mergeCell ref="X20:X22"/>
    <mergeCell ref="X23:X25"/>
    <mergeCell ref="AA17:AA19"/>
    <mergeCell ref="AA20:AA22"/>
    <mergeCell ref="AA23:AA25"/>
    <mergeCell ref="Y17:Y19"/>
    <mergeCell ref="Y20:Y22"/>
    <mergeCell ref="Y23:Y25"/>
    <mergeCell ref="Z17:Z19"/>
    <mergeCell ref="Z20:Z22"/>
    <mergeCell ref="Z23:Z25"/>
    <mergeCell ref="AG17:AG19"/>
    <mergeCell ref="AG20:AG22"/>
    <mergeCell ref="AG23:AG25"/>
    <mergeCell ref="AD17:AD19"/>
    <mergeCell ref="AD20:AD22"/>
    <mergeCell ref="AD23:AD25"/>
    <mergeCell ref="AE17:AE19"/>
    <mergeCell ref="AE20:AE22"/>
    <mergeCell ref="AH17:AH19"/>
    <mergeCell ref="AH20:AH22"/>
    <mergeCell ref="AH23:AH25"/>
    <mergeCell ref="AE23:AE25"/>
    <mergeCell ref="AF20:AF22"/>
    <mergeCell ref="AF23:AF25"/>
    <mergeCell ref="AF17:AF19"/>
    <mergeCell ref="R20:R22"/>
    <mergeCell ref="S20:S22"/>
    <mergeCell ref="R23:R25"/>
    <mergeCell ref="S23:S25"/>
    <mergeCell ref="W17:W19"/>
    <mergeCell ref="W20:W22"/>
    <mergeCell ref="W23:W25"/>
    <mergeCell ref="U29:U31"/>
    <mergeCell ref="V29:V31"/>
    <mergeCell ref="W26:W28"/>
    <mergeCell ref="AD29:AD31"/>
    <mergeCell ref="AE29:AE31"/>
    <mergeCell ref="AF29:AF31"/>
    <mergeCell ref="AG29:AG31"/>
    <mergeCell ref="AH29:AH31"/>
    <mergeCell ref="W29:W31"/>
    <mergeCell ref="X29:X31"/>
    <mergeCell ref="Y29:Y31"/>
    <mergeCell ref="Z29:Z31"/>
    <mergeCell ref="AA29:AA31"/>
    <mergeCell ref="AC29:AC31"/>
    <mergeCell ref="AB29:AB31"/>
    <mergeCell ref="A29:A31"/>
    <mergeCell ref="B29:B31"/>
    <mergeCell ref="C29:C31"/>
    <mergeCell ref="D29:D31"/>
    <mergeCell ref="E29:E31"/>
    <mergeCell ref="F29:F31"/>
    <mergeCell ref="R29:R31"/>
    <mergeCell ref="S29:S31"/>
    <mergeCell ref="T29:T31"/>
    <mergeCell ref="R14:S14"/>
    <mergeCell ref="A13:G14"/>
    <mergeCell ref="H13:M14"/>
    <mergeCell ref="N13:Q14"/>
    <mergeCell ref="T13:AH14"/>
    <mergeCell ref="A2:K2"/>
    <mergeCell ref="A1:Z1"/>
    <mergeCell ref="AF26:AF28"/>
    <mergeCell ref="AB26:AB28"/>
    <mergeCell ref="AC23:AC25"/>
    <mergeCell ref="AA26:AA28"/>
    <mergeCell ref="AG26:AG28"/>
    <mergeCell ref="AH26:AH28"/>
    <mergeCell ref="AD26:AD28"/>
    <mergeCell ref="AE26:AE28"/>
    <mergeCell ref="A26:A28"/>
    <mergeCell ref="B26:B28"/>
    <mergeCell ref="C26:C28"/>
    <mergeCell ref="D26:D28"/>
    <mergeCell ref="E26:E28"/>
    <mergeCell ref="F26:F28"/>
    <mergeCell ref="X26:X28"/>
    <mergeCell ref="Y26:Y28"/>
    <mergeCell ref="Z26:Z28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rism9.Document" shapeId="5121" r:id="rId4">
          <objectPr defaultSize="0" r:id="rId5">
            <anchor moveWithCells="1">
              <from>
                <xdr:col>1</xdr:col>
                <xdr:colOff>0</xdr:colOff>
                <xdr:row>33</xdr:row>
                <xdr:rowOff>0</xdr:rowOff>
              </from>
              <to>
                <xdr:col>1</xdr:col>
                <xdr:colOff>4838700</xdr:colOff>
                <xdr:row>48</xdr:row>
                <xdr:rowOff>114300</xdr:rowOff>
              </to>
            </anchor>
          </objectPr>
        </oleObject>
      </mc:Choice>
      <mc:Fallback>
        <oleObject progId="Prism9.Document" shapeId="5121" r:id="rId4"/>
      </mc:Fallback>
    </mc:AlternateContent>
    <mc:AlternateContent xmlns:mc="http://schemas.openxmlformats.org/markup-compatibility/2006">
      <mc:Choice Requires="x14">
        <oleObject progId="Prism9.Document" shapeId="5122" r:id="rId6">
          <objectPr defaultSize="0" r:id="rId7">
            <anchor moveWithCells="1">
              <from>
                <xdr:col>5</xdr:col>
                <xdr:colOff>0</xdr:colOff>
                <xdr:row>33</xdr:row>
                <xdr:rowOff>0</xdr:rowOff>
              </from>
              <to>
                <xdr:col>9</xdr:col>
                <xdr:colOff>476250</xdr:colOff>
                <xdr:row>48</xdr:row>
                <xdr:rowOff>104775</xdr:rowOff>
              </to>
            </anchor>
          </objectPr>
        </oleObject>
      </mc:Choice>
      <mc:Fallback>
        <oleObject progId="Prism9.Document" shapeId="512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5"/>
  <sheetViews>
    <sheetView topLeftCell="C1" zoomScale="85" zoomScaleNormal="85" workbookViewId="0">
      <selection activeCell="C26" sqref="C26"/>
    </sheetView>
  </sheetViews>
  <sheetFormatPr defaultRowHeight="15" x14ac:dyDescent="0.25"/>
  <cols>
    <col min="1" max="1" width="17.7109375" style="2" bestFit="1" customWidth="1"/>
    <col min="2" max="2" width="30.85546875" style="2" bestFit="1" customWidth="1"/>
    <col min="3" max="3" width="61.42578125" style="2" bestFit="1" customWidth="1"/>
    <col min="4" max="4" width="13.5703125" style="2" bestFit="1" customWidth="1"/>
    <col min="5" max="5" width="17.28515625" style="2" bestFit="1" customWidth="1"/>
    <col min="6" max="6" width="14.7109375" style="2" bestFit="1" customWidth="1"/>
    <col min="7" max="7" width="8.42578125" style="2" bestFit="1" customWidth="1"/>
    <col min="8" max="8" width="15.85546875" style="2" bestFit="1" customWidth="1"/>
    <col min="9" max="9" width="24.85546875" style="2" bestFit="1" customWidth="1"/>
    <col min="10" max="10" width="11" style="2" bestFit="1" customWidth="1"/>
    <col min="11" max="11" width="23.85546875" style="2" bestFit="1" customWidth="1"/>
    <col min="12" max="12" width="12.28515625" style="2" bestFit="1" customWidth="1"/>
    <col min="13" max="13" width="18.5703125" style="2" bestFit="1" customWidth="1"/>
    <col min="14" max="14" width="9.140625" style="2"/>
    <col min="15" max="15" width="16.7109375" style="2" bestFit="1" customWidth="1"/>
    <col min="16" max="16" width="5.7109375" style="2" bestFit="1" customWidth="1"/>
    <col min="17" max="17" width="13.28515625" style="2" bestFit="1" customWidth="1"/>
    <col min="18" max="18" width="16.85546875" style="2" bestFit="1" customWidth="1"/>
    <col min="19" max="20" width="12" style="2" bestFit="1" customWidth="1"/>
    <col min="21" max="16384" width="9.140625" style="2"/>
  </cols>
  <sheetData>
    <row r="1" spans="1:17" ht="19.5" x14ac:dyDescent="0.3">
      <c r="A1" s="158" t="s">
        <v>105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7" x14ac:dyDescent="0.25">
      <c r="A2" s="157" t="s">
        <v>106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7" ht="30" x14ac:dyDescent="0.25">
      <c r="A3" s="104" t="s">
        <v>107</v>
      </c>
      <c r="B3" s="105">
        <v>0.45</v>
      </c>
      <c r="C3" s="106"/>
      <c r="E3" s="4"/>
      <c r="K3" s="54"/>
      <c r="L3" s="4"/>
    </row>
    <row r="4" spans="1:17" ht="18" x14ac:dyDescent="0.35">
      <c r="A4" s="59" t="s">
        <v>108</v>
      </c>
      <c r="B4" s="105">
        <f>SUM(1-B3)</f>
        <v>0.55000000000000004</v>
      </c>
      <c r="C4" s="2" t="s">
        <v>109</v>
      </c>
      <c r="D4" s="93" t="s">
        <v>110</v>
      </c>
      <c r="E4" s="102" t="s">
        <v>111</v>
      </c>
      <c r="F4" s="103">
        <v>4.2000000000000003E-2</v>
      </c>
      <c r="G4" s="102" t="s">
        <v>112</v>
      </c>
      <c r="H4" s="103">
        <v>70</v>
      </c>
      <c r="I4" s="102" t="s">
        <v>113</v>
      </c>
      <c r="J4" s="103">
        <v>110</v>
      </c>
      <c r="K4" s="102" t="s">
        <v>114</v>
      </c>
      <c r="L4" s="103">
        <v>1596</v>
      </c>
      <c r="M4" s="102" t="s">
        <v>115</v>
      </c>
      <c r="N4" s="103">
        <v>1500000</v>
      </c>
      <c r="O4" s="102" t="s">
        <v>116</v>
      </c>
      <c r="P4" s="103">
        <v>6.71</v>
      </c>
    </row>
    <row r="5" spans="1:17" ht="18" x14ac:dyDescent="0.35">
      <c r="A5" s="120" t="s">
        <v>7</v>
      </c>
      <c r="B5" s="120" t="s">
        <v>117</v>
      </c>
      <c r="C5" s="93" t="s">
        <v>118</v>
      </c>
      <c r="D5" s="100" t="s">
        <v>11</v>
      </c>
      <c r="E5" s="100" t="s">
        <v>119</v>
      </c>
      <c r="F5" s="100" t="s">
        <v>120</v>
      </c>
      <c r="G5" s="100" t="s">
        <v>121</v>
      </c>
      <c r="H5" s="100" t="s">
        <v>122</v>
      </c>
      <c r="I5" s="100" t="s">
        <v>123</v>
      </c>
      <c r="J5" s="101" t="s">
        <v>124</v>
      </c>
      <c r="K5" s="101" t="s">
        <v>125</v>
      </c>
      <c r="L5" s="101" t="s">
        <v>126</v>
      </c>
      <c r="M5" s="101" t="s">
        <v>127</v>
      </c>
      <c r="N5" s="101" t="s">
        <v>128</v>
      </c>
      <c r="O5" s="101" t="s">
        <v>129</v>
      </c>
      <c r="P5" s="14"/>
    </row>
    <row r="6" spans="1:17" x14ac:dyDescent="0.25">
      <c r="A6" s="119" t="s">
        <v>21</v>
      </c>
      <c r="B6" s="119" t="s">
        <v>23</v>
      </c>
      <c r="C6" s="119" t="s">
        <v>22</v>
      </c>
      <c r="D6" s="99" t="s">
        <v>25</v>
      </c>
      <c r="E6" s="96">
        <v>1</v>
      </c>
      <c r="F6" s="96">
        <v>10</v>
      </c>
      <c r="G6" s="97">
        <v>330.053</v>
      </c>
      <c r="H6" s="68">
        <v>9.7683127082117318E-3</v>
      </c>
      <c r="I6" s="68">
        <f>H6/$B$4</f>
        <v>1.7760568560384965E-2</v>
      </c>
      <c r="J6" s="68">
        <f>$P$4*I6</f>
        <v>0.11917341504018311</v>
      </c>
      <c r="K6" s="119">
        <v>0</v>
      </c>
      <c r="L6" s="119">
        <f>$J$4*$L$4*K6</f>
        <v>0</v>
      </c>
      <c r="M6" s="119">
        <f>PRODUCT((((L6*H6)/($N$4+(H6*L6)))*$N$4)*60)/1000000</f>
        <v>0</v>
      </c>
      <c r="N6" s="84">
        <f>($F$4*$H$4)/(J6+M6)</f>
        <v>24.669931620308823</v>
      </c>
      <c r="O6" s="68">
        <f>PRODUCT(N6*1000)/G6</f>
        <v>74.745363987931711</v>
      </c>
    </row>
    <row r="7" spans="1:17" x14ac:dyDescent="0.25">
      <c r="A7" s="78" t="s">
        <v>26</v>
      </c>
      <c r="B7" s="119" t="s">
        <v>28</v>
      </c>
      <c r="C7" s="79" t="s">
        <v>27</v>
      </c>
      <c r="D7" s="99" t="s">
        <v>25</v>
      </c>
      <c r="E7" s="96">
        <v>1</v>
      </c>
      <c r="F7" s="96">
        <v>10</v>
      </c>
      <c r="G7" s="97">
        <v>496.07600000000002</v>
      </c>
      <c r="H7" s="68">
        <v>1.2927758554651247E-3</v>
      </c>
      <c r="I7" s="68">
        <f>H7/$B$4</f>
        <v>2.3505015553911355E-3</v>
      </c>
      <c r="J7" s="68">
        <f>$P$4*I7</f>
        <v>1.5771865436674519E-2</v>
      </c>
      <c r="K7" s="119">
        <v>0</v>
      </c>
      <c r="L7" s="119">
        <f>$J$4*$L$4*K7</f>
        <v>0</v>
      </c>
      <c r="M7" s="119">
        <f>PRODUCT((((L7*H7)/($N$4+(H7*L7)))*$N$4)*60)/1000000</f>
        <v>0</v>
      </c>
      <c r="N7" s="84">
        <f>($F$4*$H$4)/(J7+M7)</f>
        <v>186.40788001928937</v>
      </c>
      <c r="O7" s="68">
        <f>PRODUCT(N7*1000)/G7</f>
        <v>375.76476188989056</v>
      </c>
    </row>
    <row r="8" spans="1:17" x14ac:dyDescent="0.25">
      <c r="A8" s="79" t="s">
        <v>30</v>
      </c>
      <c r="B8" s="119" t="s">
        <v>32</v>
      </c>
      <c r="C8" s="79" t="s">
        <v>31</v>
      </c>
      <c r="D8" s="99" t="s">
        <v>25</v>
      </c>
      <c r="E8" s="96">
        <v>1</v>
      </c>
      <c r="F8" s="96">
        <v>10</v>
      </c>
      <c r="G8" s="97">
        <v>662.09799999999996</v>
      </c>
      <c r="H8" s="68">
        <v>1.2407294458418717E-2</v>
      </c>
      <c r="I8" s="68">
        <f>H8/$B$4</f>
        <v>2.2558717197124937E-2</v>
      </c>
      <c r="J8" s="68">
        <f>$P$4*I8</f>
        <v>0.15136899239270832</v>
      </c>
      <c r="K8" s="119">
        <v>0</v>
      </c>
      <c r="L8" s="119">
        <f>$J$4*$L$4*K8</f>
        <v>0</v>
      </c>
      <c r="M8" s="119">
        <f>PRODUCT((((L8*H8)/($N$4+(H8*L8)))*$N$4)*60)/1000000</f>
        <v>0</v>
      </c>
      <c r="N8" s="84">
        <f>($F$4*$H$4)/(J8+M8)</f>
        <v>19.42273614646605</v>
      </c>
      <c r="O8" s="68">
        <f>PRODUCT(N8*1000)/G8</f>
        <v>29.335137919863904</v>
      </c>
    </row>
    <row r="9" spans="1:17" x14ac:dyDescent="0.25">
      <c r="A9" s="59"/>
      <c r="B9" s="59"/>
      <c r="E9" s="4"/>
      <c r="F9" s="4"/>
      <c r="G9" s="9"/>
      <c r="H9" s="8"/>
      <c r="I9" s="5"/>
      <c r="K9" s="59"/>
      <c r="L9" s="59"/>
      <c r="M9" s="59"/>
      <c r="N9" s="59"/>
    </row>
    <row r="10" spans="1:17" x14ac:dyDescent="0.25">
      <c r="A10" s="159" t="s">
        <v>130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1:17" ht="30" x14ac:dyDescent="0.25">
      <c r="A11" s="115" t="s">
        <v>131</v>
      </c>
      <c r="B11" s="114">
        <v>0.439</v>
      </c>
      <c r="C11" s="106"/>
      <c r="D11" s="4"/>
      <c r="E11" s="107"/>
      <c r="F11" s="108"/>
      <c r="G11" s="107"/>
      <c r="H11" s="110"/>
      <c r="I11" s="107"/>
      <c r="J11" s="108"/>
      <c r="K11" s="108"/>
      <c r="L11" s="108"/>
      <c r="M11" s="108"/>
      <c r="N11" s="108"/>
      <c r="O11" s="108"/>
      <c r="P11" s="108"/>
    </row>
    <row r="12" spans="1:17" ht="18" x14ac:dyDescent="0.35">
      <c r="A12" s="59" t="s">
        <v>108</v>
      </c>
      <c r="B12" s="59">
        <f>SUM(1-B11)</f>
        <v>0.56099999999999994</v>
      </c>
      <c r="C12" s="94" t="s">
        <v>109</v>
      </c>
      <c r="D12" s="93" t="s">
        <v>110</v>
      </c>
      <c r="E12" s="4" t="s">
        <v>132</v>
      </c>
      <c r="F12" s="109">
        <v>4.2000000000000003E-2</v>
      </c>
      <c r="G12" s="4" t="s">
        <v>133</v>
      </c>
      <c r="H12" s="109">
        <v>0.25</v>
      </c>
      <c r="I12" s="4" t="s">
        <v>134</v>
      </c>
      <c r="J12" s="109">
        <v>117</v>
      </c>
      <c r="K12" s="4" t="s">
        <v>135</v>
      </c>
      <c r="L12" s="109">
        <v>9.5</v>
      </c>
      <c r="M12" s="4" t="s">
        <v>136</v>
      </c>
      <c r="N12" s="4">
        <v>13800</v>
      </c>
      <c r="O12" s="113" t="s">
        <v>137</v>
      </c>
      <c r="P12" s="4">
        <v>0.08</v>
      </c>
      <c r="Q12" s="112"/>
    </row>
    <row r="13" spans="1:17" ht="18" x14ac:dyDescent="0.35">
      <c r="A13" s="120" t="s">
        <v>7</v>
      </c>
      <c r="B13" s="120" t="s">
        <v>117</v>
      </c>
      <c r="C13" s="93" t="s">
        <v>118</v>
      </c>
      <c r="D13" s="93" t="s">
        <v>11</v>
      </c>
      <c r="E13" s="93" t="s">
        <v>119</v>
      </c>
      <c r="F13" s="93" t="s">
        <v>120</v>
      </c>
      <c r="G13" s="93" t="s">
        <v>121</v>
      </c>
      <c r="H13" s="93" t="s">
        <v>122</v>
      </c>
      <c r="I13" s="93" t="s">
        <v>123</v>
      </c>
      <c r="J13" s="93" t="s">
        <v>124</v>
      </c>
      <c r="K13" s="120" t="s">
        <v>125</v>
      </c>
      <c r="L13" s="93" t="s">
        <v>126</v>
      </c>
      <c r="M13" s="93" t="s">
        <v>127</v>
      </c>
      <c r="N13" s="93" t="s">
        <v>128</v>
      </c>
      <c r="O13" s="93" t="s">
        <v>129</v>
      </c>
      <c r="P13" s="111"/>
    </row>
    <row r="14" spans="1:17" x14ac:dyDescent="0.25">
      <c r="A14" s="119" t="s">
        <v>21</v>
      </c>
      <c r="B14" s="119" t="s">
        <v>23</v>
      </c>
      <c r="C14" s="119" t="s">
        <v>22</v>
      </c>
      <c r="D14" s="95" t="s">
        <v>96</v>
      </c>
      <c r="E14" s="96">
        <v>1</v>
      </c>
      <c r="F14" s="96">
        <v>10</v>
      </c>
      <c r="G14" s="97">
        <v>330.053</v>
      </c>
      <c r="H14" s="68">
        <v>3.0697332970060245E-2</v>
      </c>
      <c r="I14" s="68">
        <f>H14/$B$12</f>
        <v>5.4718953600820408E-2</v>
      </c>
      <c r="J14" s="95">
        <f>$P$12*I14</f>
        <v>4.3775162880656327E-3</v>
      </c>
      <c r="K14" s="96">
        <v>0</v>
      </c>
      <c r="L14" s="119">
        <f>$J$12*$L$12*K14</f>
        <v>0</v>
      </c>
      <c r="M14" s="119">
        <f>PRODUCT((((L14*H14)/($N$12+(H14*L14)))*$N$12)*60)/1000000</f>
        <v>0</v>
      </c>
      <c r="N14" s="84">
        <f>($F$12*$H$12)/(J14+M14)</f>
        <v>2.3986204297231328</v>
      </c>
      <c r="O14" s="68">
        <f>PRODUCT(N14*1000)/G14</f>
        <v>7.267379571532854</v>
      </c>
    </row>
    <row r="15" spans="1:17" x14ac:dyDescent="0.25">
      <c r="A15" s="78" t="s">
        <v>26</v>
      </c>
      <c r="B15" s="119" t="s">
        <v>28</v>
      </c>
      <c r="C15" s="79" t="s">
        <v>27</v>
      </c>
      <c r="D15" s="98" t="s">
        <v>96</v>
      </c>
      <c r="E15" s="96">
        <v>1</v>
      </c>
      <c r="F15" s="96">
        <v>10</v>
      </c>
      <c r="G15" s="97">
        <v>496.07600000000002</v>
      </c>
      <c r="H15" s="68">
        <v>1.8136298095472604E-3</v>
      </c>
      <c r="I15" s="68">
        <f>H15/$B$12</f>
        <v>3.2328517104229242E-3</v>
      </c>
      <c r="J15" s="95">
        <f>$P$12*I15</f>
        <v>2.5862813683383393E-4</v>
      </c>
      <c r="K15" s="96">
        <v>0</v>
      </c>
      <c r="L15" s="119">
        <f>$J$12*$L$12*K15</f>
        <v>0</v>
      </c>
      <c r="M15" s="119">
        <f>PRODUCT((((L15*H15)/($N$12+(H15*L15)))*$N$12)*60)/1000000</f>
        <v>0</v>
      </c>
      <c r="N15" s="84">
        <f>($F$12*$H$12)/(J15+M15)</f>
        <v>40.598830925910235</v>
      </c>
      <c r="O15" s="68">
        <f>PRODUCT(N15*1000)/G15</f>
        <v>81.839941714395039</v>
      </c>
    </row>
    <row r="16" spans="1:17" x14ac:dyDescent="0.25">
      <c r="A16" s="79" t="s">
        <v>30</v>
      </c>
      <c r="B16" s="119" t="s">
        <v>32</v>
      </c>
      <c r="C16" s="79" t="s">
        <v>31</v>
      </c>
      <c r="D16" s="98" t="s">
        <v>96</v>
      </c>
      <c r="E16" s="96">
        <v>1</v>
      </c>
      <c r="F16" s="96">
        <v>10</v>
      </c>
      <c r="G16" s="97">
        <v>662.09799999999996</v>
      </c>
      <c r="H16" s="68">
        <v>5.8660358067418464E-3</v>
      </c>
      <c r="I16" s="68">
        <f>H16/$B$12</f>
        <v>1.0456391812374059E-2</v>
      </c>
      <c r="J16" s="95">
        <f>$P$12*I16</f>
        <v>8.3651134498992472E-4</v>
      </c>
      <c r="K16" s="96">
        <v>0</v>
      </c>
      <c r="L16" s="119">
        <f>$J$12*$L$12*K16</f>
        <v>0</v>
      </c>
      <c r="M16" s="119">
        <f>PRODUCT((((L16*H16)/($N$12+(H16*L16)))*$N$12)*60)/1000000</f>
        <v>0</v>
      </c>
      <c r="N16" s="84">
        <f>($F$12*$H$12)/(J16+M16)</f>
        <v>12.552131017573309</v>
      </c>
      <c r="O16" s="68">
        <f>PRODUCT(N16*1000)/G16</f>
        <v>18.958116498725733</v>
      </c>
    </row>
    <row r="18" spans="1:16" x14ac:dyDescent="0.25">
      <c r="P18" s="1"/>
    </row>
    <row r="19" spans="1:16" x14ac:dyDescent="0.25">
      <c r="A19" s="1" t="s">
        <v>138</v>
      </c>
    </row>
    <row r="20" spans="1:16" x14ac:dyDescent="0.25">
      <c r="A20" s="2" t="s">
        <v>139</v>
      </c>
      <c r="B20" s="2" t="s">
        <v>140</v>
      </c>
    </row>
    <row r="21" spans="1:16" ht="18" x14ac:dyDescent="0.35">
      <c r="A21" s="53" t="s">
        <v>141</v>
      </c>
      <c r="B21" s="2" t="s">
        <v>142</v>
      </c>
    </row>
    <row r="22" spans="1:16" ht="18" x14ac:dyDescent="0.35">
      <c r="A22" s="53" t="s">
        <v>143</v>
      </c>
      <c r="B22" s="2" t="s">
        <v>144</v>
      </c>
    </row>
    <row r="23" spans="1:16" ht="18" x14ac:dyDescent="0.25">
      <c r="A23" s="52" t="s">
        <v>145</v>
      </c>
      <c r="B23" s="2" t="s">
        <v>146</v>
      </c>
    </row>
    <row r="24" spans="1:16" ht="18" x14ac:dyDescent="0.35">
      <c r="A24" s="53" t="s">
        <v>147</v>
      </c>
      <c r="B24" s="2" t="s">
        <v>148</v>
      </c>
    </row>
    <row r="25" spans="1:16" ht="18" x14ac:dyDescent="0.35">
      <c r="A25" s="53" t="s">
        <v>149</v>
      </c>
      <c r="B25" s="2" t="s">
        <v>150</v>
      </c>
    </row>
    <row r="26" spans="1:16" ht="18" x14ac:dyDescent="0.35">
      <c r="A26" s="53" t="s">
        <v>151</v>
      </c>
      <c r="B26" s="2" t="s">
        <v>152</v>
      </c>
    </row>
    <row r="27" spans="1:16" ht="18" x14ac:dyDescent="0.35">
      <c r="A27" s="53" t="s">
        <v>153</v>
      </c>
      <c r="B27" s="2" t="s">
        <v>154</v>
      </c>
    </row>
    <row r="28" spans="1:16" x14ac:dyDescent="0.25">
      <c r="A28" s="53" t="s">
        <v>155</v>
      </c>
      <c r="B28" s="2" t="s">
        <v>156</v>
      </c>
    </row>
    <row r="29" spans="1:16" x14ac:dyDescent="0.25">
      <c r="A29" s="53" t="s">
        <v>157</v>
      </c>
      <c r="B29" s="2" t="s">
        <v>158</v>
      </c>
    </row>
    <row r="30" spans="1:16" x14ac:dyDescent="0.25">
      <c r="A30" s="53" t="s">
        <v>159</v>
      </c>
      <c r="B30" s="2" t="s">
        <v>160</v>
      </c>
    </row>
    <row r="31" spans="1:16" x14ac:dyDescent="0.25">
      <c r="A31" s="53" t="s">
        <v>161</v>
      </c>
      <c r="B31" s="2" t="s">
        <v>162</v>
      </c>
    </row>
    <row r="32" spans="1:16" x14ac:dyDescent="0.25">
      <c r="A32" s="53" t="s">
        <v>121</v>
      </c>
      <c r="B32" s="2" t="s">
        <v>163</v>
      </c>
    </row>
    <row r="33" spans="1:3" x14ac:dyDescent="0.25">
      <c r="A33" s="53" t="s">
        <v>164</v>
      </c>
      <c r="B33" s="2" t="s">
        <v>165</v>
      </c>
    </row>
    <row r="34" spans="1:3" x14ac:dyDescent="0.25">
      <c r="A34" s="53" t="s">
        <v>166</v>
      </c>
      <c r="B34" s="2" t="s">
        <v>167</v>
      </c>
    </row>
    <row r="35" spans="1:3" x14ac:dyDescent="0.25">
      <c r="A35" s="53" t="s">
        <v>168</v>
      </c>
      <c r="B35" s="2" t="s">
        <v>169</v>
      </c>
      <c r="C35" s="125"/>
    </row>
  </sheetData>
  <mergeCells count="3">
    <mergeCell ref="A1:P1"/>
    <mergeCell ref="A2:O2"/>
    <mergeCell ref="A10:O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s_x0020_Date xmlns="e953e8fd-16bd-4305-9d84-82b4ea6a98e0" xsi:nil="true"/>
    <Record xmlns="4ffa91fb-a0ff-4ac5-b2db-65c790d184a4">Shared</Record>
    <Rights xmlns="4ffa91fb-a0ff-4ac5-b2db-65c790d184a4" xsi:nil="true"/>
    <Document_x0020_Creation_x0020_Date xmlns="4ffa91fb-a0ff-4ac5-b2db-65c790d184a4">2020-04-01T14:17:38+00:00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Records_x0020_Status xmlns="e953e8fd-16bd-4305-9d84-82b4ea6a98e0">Pending</Records_x0020_Status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A2CA0AD444245964EE9D8461616F8" ma:contentTypeVersion="21" ma:contentTypeDescription="Create a new document." ma:contentTypeScope="" ma:versionID="5370f8aa731034125457c3f0128b6820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e953e8fd-16bd-4305-9d84-82b4ea6a98e0" xmlns:ns7="d703c882-9c47-4b7d-bb15-51a3a1cf1cfe" targetNamespace="http://schemas.microsoft.com/office/2006/metadata/properties" ma:root="true" ma:fieldsID="7002ef3256f0a9570be9011646cd69b8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e953e8fd-16bd-4305-9d84-82b4ea6a98e0"/>
    <xsd:import namespace="d703c882-9c47-4b7d-bb15-51a3a1cf1cfe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7:MediaServiceMetadata" minOccurs="0"/>
                <xsd:element ref="ns7:MediaServiceFastMetadata" minOccurs="0"/>
                <xsd:element ref="ns6:Records_x0020_Status" minOccurs="0"/>
                <xsd:element ref="ns6:Records_x0020_Date" minOccurs="0"/>
                <xsd:element ref="ns7:MediaServiceDateTaken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MediaServiceLocation" minOccurs="0"/>
                <xsd:element ref="ns7:MediaServiceAutoKeyPoints" minOccurs="0"/>
                <xsd:element ref="ns7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3e12535e-9c71-4429-ad6c-75619513b8bf}" ma:internalName="TaxCatchAllLabel" ma:readOnly="true" ma:showField="CatchAllDataLabel" ma:web="e953e8fd-16bd-4305-9d84-82b4ea6a98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3e12535e-9c71-4429-ad6c-75619513b8bf}" ma:internalName="TaxCatchAll" ma:showField="CatchAllData" ma:web="e953e8fd-16bd-4305-9d84-82b4ea6a98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3e8fd-16bd-4305-9d84-82b4ea6a98e0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3" nillable="true" ma:displayName="Records Status" ma:default="Pending" ma:internalName="Records_x0020_Status">
      <xsd:simpleType>
        <xsd:restriction base="dms:Text"/>
      </xsd:simpleType>
    </xsd:element>
    <xsd:element name="Records_x0020_Date" ma:index="34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03c882-9c47-4b7d-bb15-51a3a1cf1c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C42F56-69F0-4AE9-B573-7984169E02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5A5DB2-2814-405E-97F2-485FDCDB156C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http://schemas.microsoft.com/sharepoint/v3"/>
    <ds:schemaRef ds:uri="4ffa91fb-a0ff-4ac5-b2db-65c790d184a4"/>
    <ds:schemaRef ds:uri="e953e8fd-16bd-4305-9d84-82b4ea6a98e0"/>
    <ds:schemaRef ds:uri="http://schemas.microsoft.com/sharepoint.v3"/>
  </ds:schemaRefs>
</ds:datastoreItem>
</file>

<file path=customXml/itemProps3.xml><?xml version="1.0" encoding="utf-8"?>
<ds:datastoreItem xmlns:ds="http://schemas.openxmlformats.org/officeDocument/2006/customXml" ds:itemID="{DCE0710D-2362-4336-8EC8-1305B2681F5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6172E12-7CA1-4162-B16D-2F9BB07B1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e953e8fd-16bd-4305-9d84-82b4ea6a98e0"/>
    <ds:schemaRef ds:uri="d703c882-9c47-4b7d-bb15-51a3a1cf1c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Experimental TK Data- Human</vt:lpstr>
      <vt:lpstr>Experimental TK Data - Rat</vt:lpstr>
      <vt:lpstr>IVIVE-Css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bwetmore</dc:creator>
  <cp:keywords/>
  <dc:description/>
  <cp:lastModifiedBy>Renyer, Aero</cp:lastModifiedBy>
  <cp:revision/>
  <dcterms:created xsi:type="dcterms:W3CDTF">2011-01-03T20:54:08Z</dcterms:created>
  <dcterms:modified xsi:type="dcterms:W3CDTF">2023-11-21T14:58:35Z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0x0101007B3A2CA0AD444245964EE9D8461616F8</vt:lpwstr>
  </property>
</Properties>
</file>