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sliesaunders/Desktop/UTSC/Vd paper/submission/Resubmission #2/"/>
    </mc:Choice>
  </mc:AlternateContent>
  <xr:revisionPtr revIDLastSave="0" documentId="13_ncr:1_{0712DD10-D9BC-F846-8035-607F070739C4}" xr6:coauthVersionLast="47" xr6:coauthVersionMax="47" xr10:uidLastSave="{00000000-0000-0000-0000-000000000000}"/>
  <bookViews>
    <workbookView xWindow="0" yWindow="500" windowWidth="28800" windowHeight="16280" activeTab="1" xr2:uid="{5778BDE2-1894-6341-9B98-BEC63E3CB266}"/>
  </bookViews>
  <sheets>
    <sheet name="Chemical partition ratios" sheetId="1" r:id="rId1"/>
    <sheet name="Calculated fu and Vd values" sheetId="5" r:id="rId2"/>
    <sheet name="Empirical Vd data" sheetId="2" r:id="rId3"/>
    <sheet name="IVIVE model predictions" sheetId="4" r:id="rId4"/>
  </sheets>
  <definedNames>
    <definedName name="ADOC">#REF!</definedName>
    <definedName name="APOC">#REF!</definedName>
    <definedName name="B">#REF!</definedName>
    <definedName name="BAFL">#REF!</definedName>
    <definedName name="BAFTOT">#REF!</definedName>
    <definedName name="BCFD">#REF!</definedName>
    <definedName name="BCFL">#REF!</definedName>
    <definedName name="BCFP">#REF!</definedName>
    <definedName name="BCFTOT">#REF!</definedName>
    <definedName name="BMFL">#REF!</definedName>
    <definedName name="BMFTOT">#REF!</definedName>
    <definedName name="BWGM">#REF!</definedName>
    <definedName name="BWGSNINE">#REF!</definedName>
    <definedName name="BWKGM">#REF!</definedName>
    <definedName name="CBAQ">#REF!</definedName>
    <definedName name="CBD">#REF!</definedName>
    <definedName name="CBT">#REF!</definedName>
    <definedName name="CBTOT">#REF!</definedName>
    <definedName name="CD">#REF!</definedName>
    <definedName name="CDOC">#REF!</definedName>
    <definedName name="CDZERO">#REF!</definedName>
    <definedName name="CFISHSS">#REF!</definedName>
    <definedName name="CLGIT">#REF!</definedName>
    <definedName name="CLH">#REF!</definedName>
    <definedName name="CLINVITROINTGIT">#REF!</definedName>
    <definedName name="CLINVITROINTL">#REF!</definedName>
    <definedName name="CLINVIVOINT">#REF!</definedName>
    <definedName name="CLINVIVOINTGIT">#REF!</definedName>
    <definedName name="CLINVIVOINTGITTEN">#REF!</definedName>
    <definedName name="CLINVIVOINTL">#REF!</definedName>
    <definedName name="CLINVIVOINTLTEN">#REF!</definedName>
    <definedName name="CLTOT">#REF!</definedName>
    <definedName name="COX">#REF!</definedName>
    <definedName name="CPOC">#REF!</definedName>
    <definedName name="CSNINEGIT">#REF!</definedName>
    <definedName name="CSNINEL">#REF!</definedName>
    <definedName name="CWFD">#REF!</definedName>
    <definedName name="CWTOT">#REF!</definedName>
    <definedName name="CWZERO">#REF!</definedName>
    <definedName name="DD">#REF!</definedName>
    <definedName name="DF">#REF!</definedName>
    <definedName name="DL">#REF!</definedName>
    <definedName name="DP">#REF!</definedName>
    <definedName name="DW">#REF!</definedName>
    <definedName name="E">#REF!</definedName>
    <definedName name="ED">#REF!</definedName>
    <definedName name="EL">#REF!</definedName>
    <definedName name="ENL">#REF!</definedName>
    <definedName name="EW">#REF!</definedName>
    <definedName name="EWAT">#REF!</definedName>
    <definedName name="FEC">#REF!</definedName>
    <definedName name="FU">#REF!</definedName>
    <definedName name="FUONE">#REF!</definedName>
    <definedName name="GD">#REF!</definedName>
    <definedName name="GF">#REF!</definedName>
    <definedName name="GITFBW">#REF!</definedName>
    <definedName name="GITSNINE">#REF!</definedName>
    <definedName name="GL">#REF!</definedName>
    <definedName name="GNL">#REF!</definedName>
    <definedName name="GV">#REF!</definedName>
    <definedName name="GW">#REF!</definedName>
    <definedName name="KBT">#REF!</definedName>
    <definedName name="KD">#REF!</definedName>
    <definedName name="KDM">#REF!</definedName>
    <definedName name="KE">#REF!</definedName>
    <definedName name="KG">#REF!</definedName>
    <definedName name="KGF">#REF!</definedName>
    <definedName name="KMET">#REF!</definedName>
    <definedName name="KONE">#REF!</definedName>
    <definedName name="KOW">#REF!</definedName>
    <definedName name="KTWO">#REF!</definedName>
    <definedName name="LFBW">#REF!</definedName>
    <definedName name="LOGBWKG">#REF!</definedName>
    <definedName name="LOGKOW">#REF!</definedName>
    <definedName name="LOGM">#REF!</definedName>
    <definedName name="LSNINE">#REF!</definedName>
    <definedName name="M">#REF!</definedName>
    <definedName name="PBW">#REF!</definedName>
    <definedName name="QC">#REF!</definedName>
    <definedName name="QH">#REF!</definedName>
    <definedName name="QHFRAC">#REF!</definedName>
    <definedName name="RATEGITSNINE">#REF!</definedName>
    <definedName name="RATELSNINE">#REF!</definedName>
    <definedName name="S9REC">#REF!</definedName>
    <definedName name="T">#REF!</definedName>
    <definedName name="VDBL">#REF!</definedName>
    <definedName name="VLD">#REF!</definedName>
    <definedName name="VLWB">#REF!</definedName>
    <definedName name="VNLD">#REF!</definedName>
    <definedName name="VNLWB">#REF!</definedName>
    <definedName name="VWBL">#REF!</definedName>
    <definedName name="VWD">#REF!</definedName>
    <definedName name="VWWB">#REF!</definedName>
    <definedName name="ϕP">#REF!</definedName>
    <definedName name="ϕS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2" l="1"/>
  <c r="H46" i="2"/>
  <c r="H42" i="2"/>
  <c r="H41" i="2"/>
  <c r="H40" i="2"/>
  <c r="H39" i="2"/>
  <c r="H35" i="2"/>
  <c r="H34" i="2"/>
  <c r="H33" i="2"/>
  <c r="H32" i="2"/>
  <c r="H31" i="2"/>
  <c r="H30" i="2"/>
  <c r="H29" i="2"/>
  <c r="H27" i="2"/>
  <c r="H26" i="2"/>
  <c r="H25" i="2"/>
  <c r="H24" i="2"/>
  <c r="H22" i="2"/>
  <c r="H13" i="2"/>
  <c r="H12" i="2"/>
  <c r="H7" i="2"/>
  <c r="L23" i="2" l="1"/>
  <c r="K26" i="2"/>
  <c r="L26" i="2" s="1"/>
  <c r="L28" i="2"/>
  <c r="K28" i="2"/>
  <c r="K22" i="2"/>
  <c r="L22" i="2" s="1"/>
  <c r="K21" i="2"/>
  <c r="L21" i="2" s="1"/>
  <c r="K20" i="2"/>
  <c r="L20" i="2" s="1"/>
  <c r="K19" i="2"/>
  <c r="L19" i="2" s="1"/>
  <c r="K47" i="2"/>
  <c r="L47" i="2" s="1"/>
  <c r="K46" i="2"/>
  <c r="K42" i="2"/>
  <c r="L42" i="2" s="1"/>
  <c r="K41" i="2"/>
  <c r="L41" i="2" s="1"/>
  <c r="K40" i="2"/>
  <c r="L40" i="2" s="1"/>
  <c r="K39" i="2"/>
  <c r="L39" i="2" s="1"/>
  <c r="K35" i="2"/>
  <c r="K34" i="2"/>
  <c r="K33" i="2"/>
  <c r="K32" i="2"/>
  <c r="L32" i="2" s="1"/>
  <c r="K31" i="2"/>
  <c r="L31" i="2" s="1"/>
  <c r="K30" i="2"/>
  <c r="L30" i="2" s="1"/>
  <c r="K29" i="2"/>
  <c r="L29" i="2" s="1"/>
  <c r="K27" i="2"/>
  <c r="K24" i="2"/>
  <c r="L24" i="2" s="1"/>
  <c r="K25" i="2"/>
  <c r="L25" i="2" s="1"/>
  <c r="K45" i="2"/>
  <c r="K44" i="2"/>
  <c r="K43" i="2"/>
  <c r="L37" i="2"/>
  <c r="K37" i="2"/>
  <c r="L38" i="2"/>
  <c r="K38" i="2"/>
  <c r="L36" i="2"/>
  <c r="K36" i="2"/>
  <c r="L18" i="2"/>
  <c r="K18" i="2"/>
  <c r="K17" i="2"/>
  <c r="L16" i="2"/>
  <c r="K16" i="2"/>
  <c r="L15" i="2"/>
  <c r="K15" i="2"/>
  <c r="L14" i="2"/>
  <c r="L8" i="2"/>
  <c r="K13" i="2"/>
  <c r="K12" i="2"/>
  <c r="L12" i="2" s="1"/>
  <c r="K11" i="2"/>
  <c r="L11" i="2" s="1"/>
  <c r="K10" i="2"/>
  <c r="L10" i="2" s="1"/>
  <c r="K9" i="2"/>
  <c r="L9" i="2" s="1"/>
  <c r="K7" i="2"/>
  <c r="L7" i="2" s="1"/>
  <c r="K6" i="2"/>
  <c r="L6" i="2" s="1"/>
  <c r="K5" i="2"/>
  <c r="L5" i="2" s="1"/>
  <c r="K3" i="2"/>
  <c r="L3" i="2" s="1"/>
  <c r="K4" i="2"/>
  <c r="L4" i="2" s="1"/>
  <c r="L2" i="2"/>
  <c r="K2" i="2"/>
  <c r="L46" i="2" l="1"/>
  <c r="L27" i="2"/>
  <c r="L13" i="2"/>
</calcChain>
</file>

<file path=xl/sharedStrings.xml><?xml version="1.0" encoding="utf-8"?>
<sst xmlns="http://schemas.openxmlformats.org/spreadsheetml/2006/main" count="405" uniqueCount="101">
  <si>
    <t>Paraoxon</t>
  </si>
  <si>
    <t>Benzene</t>
  </si>
  <si>
    <t>Tetrachloroethane</t>
  </si>
  <si>
    <t>Pentachloroethane</t>
  </si>
  <si>
    <t>Methyltestosterone</t>
  </si>
  <si>
    <t>Carprofen</t>
  </si>
  <si>
    <t>Parathion</t>
  </si>
  <si>
    <t>Hexachloroethane</t>
  </si>
  <si>
    <t>Cyclo salicylate</t>
  </si>
  <si>
    <t>Pyrene</t>
  </si>
  <si>
    <t>Chlorpyrifos</t>
  </si>
  <si>
    <t>Polysantol</t>
  </si>
  <si>
    <t>Methoxychlor</t>
  </si>
  <si>
    <t>Ambrofix</t>
  </si>
  <si>
    <t>PCB 52</t>
  </si>
  <si>
    <t>Galaxolide</t>
  </si>
  <si>
    <t>Trifluralin</t>
  </si>
  <si>
    <t>Karanal</t>
  </si>
  <si>
    <t>Nonylphenol</t>
  </si>
  <si>
    <t>PCB 153</t>
  </si>
  <si>
    <t>PCB 202</t>
  </si>
  <si>
    <t>Diethylhexylphthalate</t>
  </si>
  <si>
    <t>PCB 209</t>
  </si>
  <si>
    <t>Chemical</t>
  </si>
  <si>
    <t>Emp</t>
  </si>
  <si>
    <t>Comp</t>
  </si>
  <si>
    <t>ppLFER</t>
  </si>
  <si>
    <t>CAS number</t>
  </si>
  <si>
    <t>311-45-5</t>
  </si>
  <si>
    <t>56-38-2</t>
  </si>
  <si>
    <t>79-34-5</t>
  </si>
  <si>
    <t>76-01-7</t>
  </si>
  <si>
    <t>58-18-4</t>
  </si>
  <si>
    <t>53716-49-7</t>
  </si>
  <si>
    <t>35693-99-3</t>
  </si>
  <si>
    <t>1582-09-8</t>
  </si>
  <si>
    <t>117933-89-8</t>
  </si>
  <si>
    <t>25154-52-3</t>
  </si>
  <si>
    <t>1222-05-5</t>
  </si>
  <si>
    <t>35065-27-1</t>
  </si>
  <si>
    <t>21360-99-4</t>
  </si>
  <si>
    <t>117-81-7</t>
  </si>
  <si>
    <t>2051-24-3</t>
  </si>
  <si>
    <t>6790-58-5</t>
  </si>
  <si>
    <t>72-43-5</t>
  </si>
  <si>
    <t>107898-54-4</t>
  </si>
  <si>
    <t>2921-88-2</t>
  </si>
  <si>
    <t>129-00-0</t>
  </si>
  <si>
    <t>25485-88-5</t>
  </si>
  <si>
    <t>67-72-1</t>
  </si>
  <si>
    <t>71-43-2</t>
  </si>
  <si>
    <t>Species</t>
  </si>
  <si>
    <t>Rainbow trout</t>
  </si>
  <si>
    <t>Channel catfish</t>
  </si>
  <si>
    <t>Bluegill</t>
  </si>
  <si>
    <r>
      <t>log K</t>
    </r>
    <r>
      <rPr>
        <b/>
        <vertAlign val="subscript"/>
        <sz val="12"/>
        <color theme="1"/>
        <rFont val="Calibri"/>
        <family val="2"/>
        <scheme val="minor"/>
      </rPr>
      <t>OW</t>
    </r>
  </si>
  <si>
    <t>Fathead minnow</t>
  </si>
  <si>
    <t>Medaka</t>
  </si>
  <si>
    <t>Reported value</t>
  </si>
  <si>
    <t>Error</t>
  </si>
  <si>
    <t>SD</t>
  </si>
  <si>
    <t>Abbas et al. 1996</t>
  </si>
  <si>
    <t>Bertelsen et al. 1998</t>
  </si>
  <si>
    <t>Nichols et al. 1991</t>
  </si>
  <si>
    <t>Fitzsimmons et al. 2001</t>
  </si>
  <si>
    <t>Vick and Hayton 2001</t>
  </si>
  <si>
    <t>Uney et al. 2020</t>
  </si>
  <si>
    <t>Laue et al. 2020</t>
  </si>
  <si>
    <t>Escher et al., 2011</t>
  </si>
  <si>
    <t>Barron et al. 1991</t>
  </si>
  <si>
    <t>Schultz and Hayton 1999</t>
  </si>
  <si>
    <t>Schultz and Hayton 1993</t>
  </si>
  <si>
    <t>Barron et al. 1987</t>
  </si>
  <si>
    <t>Value type</t>
  </si>
  <si>
    <t>Error type</t>
  </si>
  <si>
    <t>SE</t>
  </si>
  <si>
    <t>Reference</t>
  </si>
  <si>
    <t>N/A</t>
  </si>
  <si>
    <t>Not reported</t>
  </si>
  <si>
    <t>95% CI</t>
  </si>
  <si>
    <t>Additional information</t>
  </si>
  <si>
    <r>
      <t>Reported or predicted K</t>
    </r>
    <r>
      <rPr>
        <b/>
        <vertAlign val="subscript"/>
        <sz val="12"/>
        <color theme="1"/>
        <rFont val="Calibri"/>
        <family val="2"/>
        <scheme val="minor"/>
      </rPr>
      <t>FW</t>
    </r>
  </si>
  <si>
    <r>
      <t>V</t>
    </r>
    <r>
      <rPr>
        <b/>
        <vertAlign val="subscript"/>
        <sz val="12"/>
        <color theme="1"/>
        <rFont val="Calibri"/>
        <family val="2"/>
        <scheme val="minor"/>
      </rPr>
      <t>D</t>
    </r>
  </si>
  <si>
    <r>
      <t>Measured V</t>
    </r>
    <r>
      <rPr>
        <vertAlign val="subscript"/>
        <sz val="12"/>
        <rFont val="Calibri"/>
        <family val="2"/>
        <scheme val="minor"/>
      </rPr>
      <t>D</t>
    </r>
    <r>
      <rPr>
        <sz val="12"/>
        <rFont val="Calibri"/>
        <family val="2"/>
        <scheme val="minor"/>
      </rPr>
      <t xml:space="preserve"> value</t>
    </r>
  </si>
  <si>
    <r>
      <t>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determined by collecting serial samples of blood or blood plasma after IV administration of the chemical during the distribution phase (V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=dose/C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; Figure 6C)</t>
    </r>
  </si>
  <si>
    <r>
      <t>Measured K</t>
    </r>
    <r>
      <rPr>
        <vertAlign val="subscript"/>
        <sz val="12"/>
        <rFont val="Calibri"/>
        <family val="2"/>
        <scheme val="minor"/>
      </rPr>
      <t>BW</t>
    </r>
    <r>
      <rPr>
        <sz val="12"/>
        <rFont val="Calibri"/>
        <family val="2"/>
        <scheme val="minor"/>
      </rPr>
      <t xml:space="preserve"> value</t>
    </r>
  </si>
  <si>
    <r>
      <t>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determined as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=K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>/K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>, where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and 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 xml:space="preserve"> were determined from reported in vitro blood-water and muscle-water partition ratios, respectively. The SD of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was estimated through error propagation (Equation S3) of the reported of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and 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 xml:space="preserve"> SD values. </t>
    </r>
  </si>
  <si>
    <r>
      <t>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determined as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=K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>/K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>, where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was determined in vitro and 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 xml:space="preserve"> was calculated using Equation 11 (Table 1). The SD of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was estimated through propagation (Equation S3) of the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SD value.</t>
    </r>
  </si>
  <si>
    <r>
      <t>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determined as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=K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>/K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>, where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was determined in vivo and 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 xml:space="preserve"> was calculated using Equation 11 (Table 1). The SD of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was estimated through propagation (Equation S3) of the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SD value</t>
    </r>
  </si>
  <si>
    <r>
      <t>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determined as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>=K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>/K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>, where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was derived from unbound fractions determined in vitro in blood plasma (Equation S2) and K</t>
    </r>
    <r>
      <rPr>
        <vertAlign val="subscript"/>
        <sz val="12"/>
        <color theme="1"/>
        <rFont val="Calibri"/>
        <family val="2"/>
        <scheme val="minor"/>
      </rPr>
      <t>FW</t>
    </r>
    <r>
      <rPr>
        <sz val="12"/>
        <color theme="1"/>
        <rFont val="Calibri"/>
        <family val="2"/>
        <scheme val="minor"/>
      </rPr>
      <t xml:space="preserve"> was calculated using Equation 11 (Table 1). The SD of V</t>
    </r>
    <r>
      <rPr>
        <vertAlign val="subscript"/>
        <sz val="12"/>
        <color theme="1"/>
        <rFont val="Calibri"/>
        <family val="2"/>
        <scheme val="minor"/>
      </rPr>
      <t>D</t>
    </r>
    <r>
      <rPr>
        <sz val="12"/>
        <color theme="1"/>
        <rFont val="Calibri"/>
        <family val="2"/>
        <scheme val="minor"/>
      </rPr>
      <t xml:space="preserve"> was estimated through propagation (Equation S3) of the K</t>
    </r>
    <r>
      <rPr>
        <vertAlign val="subscript"/>
        <sz val="12"/>
        <color theme="1"/>
        <rFont val="Calibri"/>
        <family val="2"/>
        <scheme val="minor"/>
      </rPr>
      <t>BW</t>
    </r>
    <r>
      <rPr>
        <sz val="12"/>
        <color theme="1"/>
        <rFont val="Calibri"/>
        <family val="2"/>
        <scheme val="minor"/>
      </rPr>
      <t xml:space="preserve"> SD value</t>
    </r>
  </si>
  <si>
    <r>
      <t>K</t>
    </r>
    <r>
      <rPr>
        <vertAlign val="subscript"/>
        <sz val="12"/>
        <rFont val="Calibri"/>
        <family val="2"/>
        <scheme val="minor"/>
      </rPr>
      <t>BW</t>
    </r>
    <r>
      <rPr>
        <sz val="12"/>
        <rFont val="Calibri"/>
        <family val="2"/>
        <scheme val="minor"/>
      </rPr>
      <t xml:space="preserve"> derived from </t>
    </r>
    <r>
      <rPr>
        <sz val="12"/>
        <rFont val="Symbol"/>
        <charset val="2"/>
      </rPr>
      <t>f</t>
    </r>
    <r>
      <rPr>
        <vertAlign val="subscript"/>
        <sz val="12"/>
        <rFont val="Calibri"/>
        <family val="2"/>
        <scheme val="minor"/>
      </rPr>
      <t>B</t>
    </r>
  </si>
  <si>
    <r>
      <t>Hepatic clearance (CL</t>
    </r>
    <r>
      <rPr>
        <b/>
        <vertAlign val="subscript"/>
        <sz val="12"/>
        <color rgb="FF000000"/>
        <rFont val="Calibri"/>
        <family val="2"/>
        <scheme val="minor"/>
      </rPr>
      <t>H</t>
    </r>
    <r>
      <rPr>
        <b/>
        <sz val="12"/>
        <color rgb="FF000000"/>
        <rFont val="Calibri"/>
        <family val="2"/>
        <scheme val="minor"/>
      </rPr>
      <t>; L blood d</t>
    </r>
    <r>
      <rPr>
        <b/>
        <vertAlign val="superscript"/>
        <sz val="12"/>
        <color rgb="FF000000"/>
        <rFont val="Calibri"/>
        <family val="2"/>
        <scheme val="minor"/>
      </rPr>
      <t>-1</t>
    </r>
    <r>
      <rPr>
        <b/>
        <sz val="12"/>
        <color rgb="FF000000"/>
        <rFont val="Calibri"/>
        <family val="2"/>
        <scheme val="minor"/>
      </rPr>
      <t xml:space="preserve"> kg fish</t>
    </r>
    <r>
      <rPr>
        <b/>
        <vertAlign val="superscript"/>
        <sz val="12"/>
        <color rgb="FF000000"/>
        <rFont val="Calibri"/>
        <family val="2"/>
        <scheme val="minor"/>
      </rPr>
      <t>-1</t>
    </r>
    <r>
      <rPr>
        <b/>
        <sz val="12"/>
        <color rgb="FF000000"/>
        <rFont val="Calibri"/>
        <family val="2"/>
        <scheme val="minor"/>
      </rPr>
      <t>)</t>
    </r>
  </si>
  <si>
    <r>
      <t>Biotransformation rate constant (k</t>
    </r>
    <r>
      <rPr>
        <b/>
        <vertAlign val="subscript"/>
        <sz val="12"/>
        <color rgb="FF000000"/>
        <rFont val="Calibri"/>
        <family val="2"/>
        <scheme val="minor"/>
      </rPr>
      <t>B</t>
    </r>
    <r>
      <rPr>
        <b/>
        <sz val="12"/>
        <color rgb="FF000000"/>
        <rFont val="Calibri"/>
        <family val="2"/>
        <scheme val="minor"/>
      </rPr>
      <t>; d</t>
    </r>
    <r>
      <rPr>
        <b/>
        <vertAlign val="superscript"/>
        <sz val="12"/>
        <color rgb="FF000000"/>
        <rFont val="Calibri"/>
        <family val="2"/>
        <scheme val="minor"/>
      </rPr>
      <t>-1</t>
    </r>
    <r>
      <rPr>
        <b/>
        <sz val="12"/>
        <color rgb="FF000000"/>
        <rFont val="Calibri"/>
        <family val="2"/>
        <scheme val="minor"/>
      </rPr>
      <t>)</t>
    </r>
  </si>
  <si>
    <r>
      <t>Bioconcentration factor (BCF; L water kg fish</t>
    </r>
    <r>
      <rPr>
        <b/>
        <vertAlign val="superscript"/>
        <sz val="12"/>
        <color rgb="FF000000"/>
        <rFont val="Calibri"/>
        <family val="2"/>
        <scheme val="minor"/>
      </rPr>
      <t>-1</t>
    </r>
    <r>
      <rPr>
        <b/>
        <sz val="12"/>
        <color rgb="FF000000"/>
        <rFont val="Calibri"/>
        <family val="2"/>
        <scheme val="minor"/>
      </rPr>
      <t>)</t>
    </r>
  </si>
  <si>
    <r>
      <t>k</t>
    </r>
    <r>
      <rPr>
        <b/>
        <vertAlign val="subscript"/>
        <sz val="12"/>
        <color theme="1"/>
        <rFont val="Calibri"/>
        <family val="2"/>
        <scheme val="minor"/>
      </rPr>
      <t>DEP</t>
    </r>
    <r>
      <rPr>
        <b/>
        <sz val="12"/>
        <color theme="1"/>
        <rFont val="Calibri"/>
        <family val="2"/>
        <scheme val="minor"/>
      </rPr>
      <t xml:space="preserve"> (h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</si>
  <si>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log K</t>
    </r>
    <r>
      <rPr>
        <b/>
        <vertAlign val="subscript"/>
        <sz val="12"/>
        <color rgb="FF000000"/>
        <rFont val="Calibri"/>
        <family val="2"/>
        <scheme val="minor"/>
      </rPr>
      <t>OW</t>
    </r>
  </si>
  <si>
    <r>
      <t>log K</t>
    </r>
    <r>
      <rPr>
        <b/>
        <vertAlign val="subscript"/>
        <sz val="12"/>
        <color rgb="FF000000"/>
        <rFont val="Calibri"/>
        <family val="2"/>
        <scheme val="minor"/>
      </rPr>
      <t>S9W</t>
    </r>
  </si>
  <si>
    <r>
      <t>log K</t>
    </r>
    <r>
      <rPr>
        <b/>
        <vertAlign val="subscript"/>
        <sz val="12"/>
        <color rgb="FF000000"/>
        <rFont val="Calibri"/>
        <family val="2"/>
        <scheme val="minor"/>
      </rPr>
      <t>BW</t>
    </r>
  </si>
  <si>
    <r>
      <t>log K</t>
    </r>
    <r>
      <rPr>
        <b/>
        <vertAlign val="subscript"/>
        <sz val="12"/>
        <color rgb="FF000000"/>
        <rFont val="Calibri"/>
        <family val="2"/>
        <scheme val="minor"/>
      </rPr>
      <t>FW</t>
    </r>
  </si>
  <si>
    <r>
      <t>Hepatic clearance binding term (f</t>
    </r>
    <r>
      <rPr>
        <b/>
        <vertAlign val="subscript"/>
        <sz val="12"/>
        <color theme="1"/>
        <rFont val="Calibri (Body)"/>
      </rPr>
      <t>U</t>
    </r>
    <r>
      <rPr>
        <b/>
        <sz val="12"/>
        <color theme="1"/>
        <rFont val="Calibri"/>
        <family val="2"/>
        <scheme val="minor"/>
      </rPr>
      <t>; unitless)</t>
    </r>
  </si>
  <si>
    <r>
      <t>Volume of distribution (V</t>
    </r>
    <r>
      <rPr>
        <b/>
        <vertAlign val="subscript"/>
        <sz val="12"/>
        <color theme="1"/>
        <rFont val="Calibri (Body)"/>
      </rPr>
      <t>D</t>
    </r>
    <r>
      <rPr>
        <b/>
        <sz val="12"/>
        <color theme="1"/>
        <rFont val="Calibri"/>
        <family val="2"/>
        <scheme val="minor"/>
      </rPr>
      <t>; unitless)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</si>
</sst>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Symbol"/>
      <charset val="2"/>
    </font>
    <font>
      <vertAlign val="subscript"/>
      <sz val="12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  <font>
      <b/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bscript"/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2" fontId="3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075A128-49D4-9C41-9BDF-79BB7AAB89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55D9-58B0-584F-867D-9F412D9DB5C7}">
  <dimension ref="A1:L25"/>
  <sheetViews>
    <sheetView workbookViewId="0">
      <selection activeCell="A17" sqref="A17:XFD17"/>
    </sheetView>
  </sheetViews>
  <sheetFormatPr baseColWidth="10" defaultRowHeight="16" x14ac:dyDescent="0.2"/>
  <cols>
    <col min="1" max="1" width="19" bestFit="1" customWidth="1"/>
    <col min="2" max="2" width="12.6640625" style="1" bestFit="1" customWidth="1"/>
    <col min="4" max="4" width="5.6640625" bestFit="1" customWidth="1"/>
    <col min="5" max="5" width="6.6640625" bestFit="1" customWidth="1"/>
    <col min="6" max="6" width="9" bestFit="1" customWidth="1"/>
    <col min="7" max="7" width="5.6640625" bestFit="1" customWidth="1"/>
    <col min="8" max="8" width="6.6640625" bestFit="1" customWidth="1"/>
    <col min="9" max="9" width="9" bestFit="1" customWidth="1"/>
    <col min="10" max="10" width="5.6640625" bestFit="1" customWidth="1"/>
    <col min="11" max="11" width="6.6640625" bestFit="1" customWidth="1"/>
    <col min="12" max="12" width="9" style="1" bestFit="1" customWidth="1"/>
  </cols>
  <sheetData>
    <row r="1" spans="1:12" ht="16" customHeight="1" x14ac:dyDescent="0.2">
      <c r="A1" s="51" t="s">
        <v>23</v>
      </c>
      <c r="B1" s="51" t="s">
        <v>27</v>
      </c>
      <c r="C1" s="52" t="s">
        <v>95</v>
      </c>
      <c r="D1" s="50" t="s">
        <v>96</v>
      </c>
      <c r="E1" s="50"/>
      <c r="F1" s="50"/>
      <c r="G1" s="50" t="s">
        <v>97</v>
      </c>
      <c r="H1" s="50"/>
      <c r="I1" s="50"/>
      <c r="J1" s="50" t="s">
        <v>98</v>
      </c>
      <c r="K1" s="50"/>
      <c r="L1" s="50"/>
    </row>
    <row r="2" spans="1:12" ht="17" x14ac:dyDescent="0.2">
      <c r="A2" s="51"/>
      <c r="B2" s="51"/>
      <c r="C2" s="52"/>
      <c r="D2" s="25" t="s">
        <v>24</v>
      </c>
      <c r="E2" s="25" t="s">
        <v>25</v>
      </c>
      <c r="F2" s="25" t="s">
        <v>26</v>
      </c>
      <c r="G2" s="25" t="s">
        <v>24</v>
      </c>
      <c r="H2" s="25" t="s">
        <v>25</v>
      </c>
      <c r="I2" s="25" t="s">
        <v>26</v>
      </c>
      <c r="J2" s="25" t="s">
        <v>24</v>
      </c>
      <c r="K2" s="25" t="s">
        <v>25</v>
      </c>
      <c r="L2" s="25" t="s">
        <v>26</v>
      </c>
    </row>
    <row r="3" spans="1:12" x14ac:dyDescent="0.2">
      <c r="A3" s="26" t="s">
        <v>0</v>
      </c>
      <c r="B3" s="27" t="s">
        <v>28</v>
      </c>
      <c r="C3" s="28">
        <v>2</v>
      </c>
      <c r="D3" s="29">
        <v>7.0000000000000007E-2</v>
      </c>
      <c r="E3" s="29">
        <v>0.01</v>
      </c>
      <c r="F3" s="28">
        <v>0.01</v>
      </c>
      <c r="G3" s="29">
        <v>0.74</v>
      </c>
      <c r="H3" s="29">
        <v>0.45</v>
      </c>
      <c r="I3" s="28">
        <v>0.51</v>
      </c>
      <c r="J3" s="29">
        <v>0.68</v>
      </c>
      <c r="K3" s="29">
        <v>0.82</v>
      </c>
      <c r="L3" s="28">
        <v>0.79</v>
      </c>
    </row>
    <row r="4" spans="1:12" x14ac:dyDescent="0.2">
      <c r="A4" s="26" t="s">
        <v>1</v>
      </c>
      <c r="B4" s="27" t="s">
        <v>50</v>
      </c>
      <c r="C4" s="28">
        <v>2.13</v>
      </c>
      <c r="D4" s="29">
        <v>0.08</v>
      </c>
      <c r="E4" s="29">
        <v>0.02</v>
      </c>
      <c r="F4" s="28">
        <v>0.02</v>
      </c>
      <c r="G4" s="29">
        <v>0.82</v>
      </c>
      <c r="H4" s="29">
        <v>0.54</v>
      </c>
      <c r="I4" s="28">
        <v>0.69</v>
      </c>
      <c r="J4" s="29">
        <v>0.81</v>
      </c>
      <c r="K4" s="29">
        <v>0.94</v>
      </c>
      <c r="L4" s="28">
        <v>1.08</v>
      </c>
    </row>
    <row r="5" spans="1:12" x14ac:dyDescent="0.2">
      <c r="A5" s="26" t="s">
        <v>2</v>
      </c>
      <c r="B5" s="27" t="s">
        <v>30</v>
      </c>
      <c r="C5" s="28">
        <v>2.39</v>
      </c>
      <c r="D5" s="29">
        <v>0.12</v>
      </c>
      <c r="E5" s="29">
        <v>0.04</v>
      </c>
      <c r="F5" s="28">
        <v>0.05</v>
      </c>
      <c r="G5" s="29">
        <v>0.99</v>
      </c>
      <c r="H5" s="29">
        <v>0.75</v>
      </c>
      <c r="I5" s="28">
        <v>1.05</v>
      </c>
      <c r="J5" s="29">
        <v>1.07</v>
      </c>
      <c r="K5" s="29">
        <v>1.18</v>
      </c>
      <c r="L5" s="28">
        <v>1.4</v>
      </c>
    </row>
    <row r="6" spans="1:12" x14ac:dyDescent="0.2">
      <c r="A6" s="26" t="s">
        <v>3</v>
      </c>
      <c r="B6" s="30" t="s">
        <v>31</v>
      </c>
      <c r="C6" s="28">
        <v>3.22</v>
      </c>
      <c r="D6" s="29">
        <v>0.34</v>
      </c>
      <c r="E6" s="29">
        <v>0.21</v>
      </c>
      <c r="F6" s="28">
        <v>0.24</v>
      </c>
      <c r="G6" s="29">
        <v>1.57</v>
      </c>
      <c r="H6" s="29">
        <v>1.51</v>
      </c>
      <c r="I6" s="28">
        <v>1.73</v>
      </c>
      <c r="J6" s="29">
        <v>1.9</v>
      </c>
      <c r="K6" s="29">
        <v>1.99</v>
      </c>
      <c r="L6" s="28">
        <v>2.16</v>
      </c>
    </row>
    <row r="7" spans="1:12" x14ac:dyDescent="0.2">
      <c r="A7" s="26" t="s">
        <v>4</v>
      </c>
      <c r="B7" s="27" t="s">
        <v>32</v>
      </c>
      <c r="C7" s="28">
        <v>3.36</v>
      </c>
      <c r="D7" s="29">
        <v>0.4</v>
      </c>
      <c r="E7" s="29">
        <v>0.27</v>
      </c>
      <c r="F7" s="28">
        <v>0.27</v>
      </c>
      <c r="G7" s="29">
        <v>1.67</v>
      </c>
      <c r="H7" s="29">
        <v>1.65</v>
      </c>
      <c r="I7" s="28">
        <v>1.93</v>
      </c>
      <c r="J7" s="29">
        <v>2.04</v>
      </c>
      <c r="K7" s="29">
        <v>2.13</v>
      </c>
      <c r="L7" s="28">
        <v>2.23</v>
      </c>
    </row>
    <row r="8" spans="1:12" x14ac:dyDescent="0.2">
      <c r="A8" s="26" t="s">
        <v>5</v>
      </c>
      <c r="B8" s="27" t="s">
        <v>33</v>
      </c>
      <c r="C8" s="28">
        <v>3.79</v>
      </c>
      <c r="D8" s="29">
        <v>0.6</v>
      </c>
      <c r="E8" s="29">
        <v>0.52</v>
      </c>
      <c r="F8" s="28">
        <v>0.19</v>
      </c>
      <c r="G8" s="29">
        <v>1.97</v>
      </c>
      <c r="H8" s="29">
        <v>2.08</v>
      </c>
      <c r="I8" s="28">
        <v>1.96</v>
      </c>
      <c r="J8" s="29">
        <v>2.4700000000000002</v>
      </c>
      <c r="K8" s="29">
        <v>2.5499999999999998</v>
      </c>
      <c r="L8" s="28">
        <v>2.16</v>
      </c>
    </row>
    <row r="9" spans="1:12" x14ac:dyDescent="0.2">
      <c r="A9" s="26" t="s">
        <v>6</v>
      </c>
      <c r="B9" s="27" t="s">
        <v>29</v>
      </c>
      <c r="C9" s="28">
        <v>3.83</v>
      </c>
      <c r="D9" s="29">
        <v>0.62</v>
      </c>
      <c r="E9" s="29">
        <v>0.55000000000000004</v>
      </c>
      <c r="F9" s="28">
        <v>0.5</v>
      </c>
      <c r="G9" s="29">
        <v>2</v>
      </c>
      <c r="H9" s="29">
        <v>2.12</v>
      </c>
      <c r="I9" s="28">
        <v>2.0299999999999998</v>
      </c>
      <c r="J9" s="29">
        <v>2.5099999999999998</v>
      </c>
      <c r="K9" s="29">
        <v>2.59</v>
      </c>
      <c r="L9" s="28">
        <v>2.5499999999999998</v>
      </c>
    </row>
    <row r="10" spans="1:12" x14ac:dyDescent="0.2">
      <c r="A10" s="26" t="s">
        <v>7</v>
      </c>
      <c r="B10" s="30" t="s">
        <v>49</v>
      </c>
      <c r="C10" s="28">
        <v>4.1399999999999997</v>
      </c>
      <c r="D10" s="29">
        <v>0.79</v>
      </c>
      <c r="E10" s="29">
        <v>0.79</v>
      </c>
      <c r="F10" s="28">
        <v>0.9</v>
      </c>
      <c r="G10" s="29">
        <v>2.23</v>
      </c>
      <c r="H10" s="29">
        <v>2.42</v>
      </c>
      <c r="I10" s="28">
        <v>2.4700000000000002</v>
      </c>
      <c r="J10" s="29">
        <v>2.82</v>
      </c>
      <c r="K10" s="29">
        <v>2.9</v>
      </c>
      <c r="L10" s="28">
        <v>3.06</v>
      </c>
    </row>
    <row r="11" spans="1:12" x14ac:dyDescent="0.2">
      <c r="A11" s="26" t="s">
        <v>8</v>
      </c>
      <c r="B11" s="27" t="s">
        <v>48</v>
      </c>
      <c r="C11" s="28">
        <v>4.7</v>
      </c>
      <c r="D11" s="29">
        <v>1.1399999999999999</v>
      </c>
      <c r="E11" s="29">
        <v>1.3</v>
      </c>
      <c r="F11" s="28">
        <v>1.1000000000000001</v>
      </c>
      <c r="G11" s="29">
        <v>2.64</v>
      </c>
      <c r="H11" s="29">
        <v>2.98</v>
      </c>
      <c r="I11" s="28">
        <v>2.71</v>
      </c>
      <c r="J11" s="29">
        <v>3.38</v>
      </c>
      <c r="K11" s="29">
        <v>3.46</v>
      </c>
      <c r="L11" s="28">
        <v>3.28</v>
      </c>
    </row>
    <row r="12" spans="1:12" x14ac:dyDescent="0.2">
      <c r="A12" s="26" t="s">
        <v>9</v>
      </c>
      <c r="B12" s="27" t="s">
        <v>47</v>
      </c>
      <c r="C12" s="28">
        <v>4.9000000000000004</v>
      </c>
      <c r="D12" s="29">
        <v>1.27</v>
      </c>
      <c r="E12" s="29">
        <v>1.49</v>
      </c>
      <c r="F12" s="28">
        <v>1.96</v>
      </c>
      <c r="G12" s="29">
        <v>2.78</v>
      </c>
      <c r="H12" s="29">
        <v>3.18</v>
      </c>
      <c r="I12" s="28">
        <v>3.63</v>
      </c>
      <c r="J12" s="29">
        <v>3.58</v>
      </c>
      <c r="K12" s="29">
        <v>3.66</v>
      </c>
      <c r="L12" s="28">
        <v>4.2</v>
      </c>
    </row>
    <row r="13" spans="1:12" x14ac:dyDescent="0.2">
      <c r="A13" s="26" t="s">
        <v>10</v>
      </c>
      <c r="B13" s="27" t="s">
        <v>46</v>
      </c>
      <c r="C13" s="28">
        <v>4.96</v>
      </c>
      <c r="D13" s="29">
        <v>1.31</v>
      </c>
      <c r="E13" s="29">
        <v>1.55</v>
      </c>
      <c r="F13" s="28">
        <v>2.27</v>
      </c>
      <c r="G13" s="29">
        <v>2.83</v>
      </c>
      <c r="H13" s="29">
        <v>3.24</v>
      </c>
      <c r="I13" s="28">
        <v>3.81</v>
      </c>
      <c r="J13" s="29">
        <v>3.64</v>
      </c>
      <c r="K13" s="29">
        <v>3.72</v>
      </c>
      <c r="L13" s="28">
        <v>4.46</v>
      </c>
    </row>
    <row r="14" spans="1:12" x14ac:dyDescent="0.2">
      <c r="A14" s="26" t="s">
        <v>11</v>
      </c>
      <c r="B14" s="27" t="s">
        <v>45</v>
      </c>
      <c r="C14" s="28">
        <v>5</v>
      </c>
      <c r="D14" s="29">
        <v>1.33</v>
      </c>
      <c r="E14" s="29">
        <v>1.59</v>
      </c>
      <c r="F14" s="28">
        <v>1.77</v>
      </c>
      <c r="G14" s="29">
        <v>2.85</v>
      </c>
      <c r="H14" s="29">
        <v>3.28</v>
      </c>
      <c r="I14" s="28">
        <v>3.45</v>
      </c>
      <c r="J14" s="29">
        <v>3.68</v>
      </c>
      <c r="K14" s="29">
        <v>3.76</v>
      </c>
      <c r="L14" s="28">
        <v>3.99</v>
      </c>
    </row>
    <row r="15" spans="1:12" x14ac:dyDescent="0.2">
      <c r="A15" s="26" t="s">
        <v>12</v>
      </c>
      <c r="B15" s="27" t="s">
        <v>44</v>
      </c>
      <c r="C15" s="28">
        <v>5.08</v>
      </c>
      <c r="D15" s="29">
        <v>1.39</v>
      </c>
      <c r="E15" s="29">
        <v>1.66</v>
      </c>
      <c r="F15" s="28">
        <v>1.9</v>
      </c>
      <c r="G15" s="29">
        <v>2.91</v>
      </c>
      <c r="H15" s="29">
        <v>3.36</v>
      </c>
      <c r="I15" s="28">
        <v>3.52</v>
      </c>
      <c r="J15" s="29">
        <v>3.76</v>
      </c>
      <c r="K15" s="29">
        <v>3.84</v>
      </c>
      <c r="L15" s="28">
        <v>4.0999999999999996</v>
      </c>
    </row>
    <row r="16" spans="1:12" x14ac:dyDescent="0.2">
      <c r="A16" s="26" t="s">
        <v>13</v>
      </c>
      <c r="B16" s="27" t="s">
        <v>43</v>
      </c>
      <c r="C16" s="28">
        <v>5.0999999999999996</v>
      </c>
      <c r="D16" s="29">
        <v>1.4</v>
      </c>
      <c r="E16" s="29">
        <v>1.68</v>
      </c>
      <c r="F16" s="28">
        <v>2.75</v>
      </c>
      <c r="G16" s="29">
        <v>2.93</v>
      </c>
      <c r="H16" s="29">
        <v>3.38</v>
      </c>
      <c r="I16" s="28">
        <v>4.22</v>
      </c>
      <c r="J16" s="29">
        <v>3.78</v>
      </c>
      <c r="K16" s="29">
        <v>3.86</v>
      </c>
      <c r="L16" s="28">
        <v>4.92</v>
      </c>
    </row>
    <row r="17" spans="1:12" x14ac:dyDescent="0.2">
      <c r="A17" s="26" t="s">
        <v>14</v>
      </c>
      <c r="B17" s="27" t="s">
        <v>34</v>
      </c>
      <c r="C17" s="28">
        <v>5.3</v>
      </c>
      <c r="D17" s="29">
        <v>1.53</v>
      </c>
      <c r="E17" s="29">
        <v>1.88</v>
      </c>
      <c r="F17" s="28">
        <v>2.62</v>
      </c>
      <c r="G17" s="29">
        <v>3.07</v>
      </c>
      <c r="H17" s="29">
        <v>3.58</v>
      </c>
      <c r="I17" s="28">
        <v>4.12</v>
      </c>
      <c r="J17" s="29">
        <v>3.98</v>
      </c>
      <c r="K17" s="29">
        <v>4.0599999999999996</v>
      </c>
      <c r="L17" s="28">
        <v>4.79</v>
      </c>
    </row>
    <row r="18" spans="1:12" x14ac:dyDescent="0.2">
      <c r="A18" s="26" t="s">
        <v>15</v>
      </c>
      <c r="B18" s="27" t="s">
        <v>38</v>
      </c>
      <c r="C18" s="28">
        <v>5.34</v>
      </c>
      <c r="D18" s="29">
        <v>1.56</v>
      </c>
      <c r="E18" s="29">
        <v>1.92</v>
      </c>
      <c r="F18" s="28">
        <v>0.63</v>
      </c>
      <c r="G18" s="29">
        <v>3.1</v>
      </c>
      <c r="H18" s="29">
        <v>3.62</v>
      </c>
      <c r="I18" s="28">
        <v>2.14</v>
      </c>
      <c r="J18" s="29">
        <v>4.0199999999999996</v>
      </c>
      <c r="K18" s="29">
        <v>4.0999999999999996</v>
      </c>
      <c r="L18" s="28">
        <v>2.71</v>
      </c>
    </row>
    <row r="19" spans="1:12" x14ac:dyDescent="0.2">
      <c r="A19" s="26" t="s">
        <v>16</v>
      </c>
      <c r="B19" s="30" t="s">
        <v>35</v>
      </c>
      <c r="C19" s="28">
        <v>5.6</v>
      </c>
      <c r="D19" s="29">
        <v>1.74</v>
      </c>
      <c r="E19" s="29">
        <v>2.1800000000000002</v>
      </c>
      <c r="F19" s="28">
        <v>2.4300000000000002</v>
      </c>
      <c r="G19" s="29">
        <v>3.29</v>
      </c>
      <c r="H19" s="29">
        <v>3.88</v>
      </c>
      <c r="I19" s="28">
        <v>3.92</v>
      </c>
      <c r="J19" s="29">
        <v>4.28</v>
      </c>
      <c r="K19" s="29">
        <v>4.3600000000000003</v>
      </c>
      <c r="L19" s="28">
        <v>4.5999999999999996</v>
      </c>
    </row>
    <row r="20" spans="1:12" x14ac:dyDescent="0.2">
      <c r="A20" s="26" t="s">
        <v>17</v>
      </c>
      <c r="B20" s="27" t="s">
        <v>36</v>
      </c>
      <c r="C20" s="28">
        <v>5.76</v>
      </c>
      <c r="D20" s="29">
        <v>1.85</v>
      </c>
      <c r="E20" s="29">
        <v>2.34</v>
      </c>
      <c r="F20" s="28">
        <v>2.2599999999999998</v>
      </c>
      <c r="G20" s="29">
        <v>3.41</v>
      </c>
      <c r="H20" s="29">
        <v>4.04</v>
      </c>
      <c r="I20" s="28">
        <v>4.09</v>
      </c>
      <c r="J20" s="29">
        <v>4.4400000000000004</v>
      </c>
      <c r="K20" s="29">
        <v>4.5199999999999996</v>
      </c>
      <c r="L20" s="28">
        <v>4.55</v>
      </c>
    </row>
    <row r="21" spans="1:12" x14ac:dyDescent="0.2">
      <c r="A21" s="26" t="s">
        <v>18</v>
      </c>
      <c r="B21" s="27" t="s">
        <v>37</v>
      </c>
      <c r="C21" s="28">
        <v>6.1</v>
      </c>
      <c r="D21" s="29">
        <v>2.08</v>
      </c>
      <c r="E21" s="29">
        <v>2.68</v>
      </c>
      <c r="F21" s="28">
        <v>3.03</v>
      </c>
      <c r="G21" s="29">
        <v>3.66</v>
      </c>
      <c r="H21" s="29">
        <v>4.38</v>
      </c>
      <c r="I21" s="28">
        <v>4.57</v>
      </c>
      <c r="J21" s="29">
        <v>4.78</v>
      </c>
      <c r="K21" s="29">
        <v>4.8600000000000003</v>
      </c>
      <c r="L21" s="28">
        <v>5.22</v>
      </c>
    </row>
    <row r="22" spans="1:12" x14ac:dyDescent="0.2">
      <c r="A22" s="26" t="s">
        <v>19</v>
      </c>
      <c r="B22" s="27" t="s">
        <v>39</v>
      </c>
      <c r="C22" s="28">
        <v>6.34</v>
      </c>
      <c r="D22" s="29">
        <v>2.2400000000000002</v>
      </c>
      <c r="E22" s="29">
        <v>2.92</v>
      </c>
      <c r="F22" s="28">
        <v>4.1100000000000003</v>
      </c>
      <c r="G22" s="29">
        <v>3.83</v>
      </c>
      <c r="H22" s="29">
        <v>4.62</v>
      </c>
      <c r="I22" s="28">
        <v>5.61</v>
      </c>
      <c r="J22" s="29">
        <v>5.0199999999999996</v>
      </c>
      <c r="K22" s="29">
        <v>5.0999999999999996</v>
      </c>
      <c r="L22" s="28">
        <v>6.29</v>
      </c>
    </row>
    <row r="23" spans="1:12" x14ac:dyDescent="0.2">
      <c r="A23" s="26" t="s">
        <v>20</v>
      </c>
      <c r="B23" s="27" t="s">
        <v>40</v>
      </c>
      <c r="C23" s="28">
        <v>7.6</v>
      </c>
      <c r="D23" s="29">
        <v>3.12</v>
      </c>
      <c r="E23" s="29">
        <v>4.18</v>
      </c>
      <c r="F23" s="28">
        <v>6.02</v>
      </c>
      <c r="G23" s="29">
        <v>4.75</v>
      </c>
      <c r="H23" s="29">
        <v>5.88</v>
      </c>
      <c r="I23" s="28">
        <v>7.42</v>
      </c>
      <c r="J23" s="29">
        <v>6.28</v>
      </c>
      <c r="K23" s="29">
        <v>6.36</v>
      </c>
      <c r="L23" s="28">
        <v>8.17</v>
      </c>
    </row>
    <row r="24" spans="1:12" x14ac:dyDescent="0.2">
      <c r="A24" s="26" t="s">
        <v>21</v>
      </c>
      <c r="B24" s="27" t="s">
        <v>41</v>
      </c>
      <c r="C24" s="28">
        <v>7.73</v>
      </c>
      <c r="D24" s="29">
        <v>3.21</v>
      </c>
      <c r="E24" s="29">
        <v>4.3099999999999996</v>
      </c>
      <c r="F24" s="28">
        <v>5.22</v>
      </c>
      <c r="G24" s="29">
        <v>4.8499999999999996</v>
      </c>
      <c r="H24" s="29">
        <v>6.01</v>
      </c>
      <c r="I24" s="28">
        <v>6.69</v>
      </c>
      <c r="J24" s="29">
        <v>6.41</v>
      </c>
      <c r="K24" s="29">
        <v>6.49</v>
      </c>
      <c r="L24" s="28">
        <v>7.39</v>
      </c>
    </row>
    <row r="25" spans="1:12" x14ac:dyDescent="0.2">
      <c r="A25" s="26" t="s">
        <v>22</v>
      </c>
      <c r="B25" s="27" t="s">
        <v>42</v>
      </c>
      <c r="C25" s="28">
        <v>8.27</v>
      </c>
      <c r="D25" s="29">
        <v>3.58</v>
      </c>
      <c r="E25" s="29">
        <v>4.8499999999999996</v>
      </c>
      <c r="F25" s="28">
        <v>6.3</v>
      </c>
      <c r="G25" s="29">
        <v>5.24</v>
      </c>
      <c r="H25" s="29">
        <v>6.55</v>
      </c>
      <c r="I25" s="28">
        <v>7.75</v>
      </c>
      <c r="J25" s="29">
        <v>6.95</v>
      </c>
      <c r="K25" s="29">
        <v>7.03</v>
      </c>
      <c r="L25" s="28">
        <v>8.4700000000000006</v>
      </c>
    </row>
  </sheetData>
  <mergeCells count="6">
    <mergeCell ref="J1:L1"/>
    <mergeCell ref="A1:A2"/>
    <mergeCell ref="B1:B2"/>
    <mergeCell ref="C1:C2"/>
    <mergeCell ref="D1:F1"/>
    <mergeCell ref="G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E1AE-5315-8644-9D06-C6E7233E9AF0}">
  <dimension ref="A1:G10"/>
  <sheetViews>
    <sheetView tabSelected="1" workbookViewId="0">
      <selection activeCell="H5" sqref="H5"/>
    </sheetView>
  </sheetViews>
  <sheetFormatPr baseColWidth="10" defaultRowHeight="16" x14ac:dyDescent="0.2"/>
  <cols>
    <col min="2" max="2" width="14" customWidth="1"/>
    <col min="3" max="3" width="12.83203125" customWidth="1"/>
    <col min="4" max="4" width="15.5" customWidth="1"/>
  </cols>
  <sheetData>
    <row r="1" spans="1:7" ht="16" customHeight="1" x14ac:dyDescent="0.2">
      <c r="A1" s="53" t="s">
        <v>95</v>
      </c>
      <c r="B1" s="54" t="s">
        <v>99</v>
      </c>
      <c r="C1" s="54"/>
      <c r="D1" s="54"/>
      <c r="E1" s="54" t="s">
        <v>100</v>
      </c>
      <c r="F1" s="54"/>
      <c r="G1" s="54"/>
    </row>
    <row r="2" spans="1:7" ht="17" x14ac:dyDescent="0.2">
      <c r="A2" s="53"/>
      <c r="B2" s="34" t="s">
        <v>24</v>
      </c>
      <c r="C2" s="34" t="s">
        <v>25</v>
      </c>
      <c r="D2" s="34" t="s">
        <v>26</v>
      </c>
      <c r="E2" s="34" t="s">
        <v>24</v>
      </c>
      <c r="F2" s="34" t="s">
        <v>25</v>
      </c>
      <c r="G2" s="34" t="s">
        <v>26</v>
      </c>
    </row>
    <row r="3" spans="1:7" x14ac:dyDescent="0.2">
      <c r="A3" s="41">
        <v>2</v>
      </c>
      <c r="B3" s="42">
        <v>0.18906062045463315</v>
      </c>
      <c r="C3" s="42">
        <v>0.32412936014039229</v>
      </c>
      <c r="D3" s="42">
        <v>0.27767601180000001</v>
      </c>
      <c r="E3" s="2">
        <v>0.87750379375282406</v>
      </c>
      <c r="F3" s="2">
        <v>2.3491584980389817</v>
      </c>
      <c r="G3" s="1">
        <v>1.69</v>
      </c>
    </row>
    <row r="4" spans="1:7" x14ac:dyDescent="0.2">
      <c r="A4" s="43">
        <v>3</v>
      </c>
      <c r="B4" s="42">
        <v>6.3761645938659239E-2</v>
      </c>
      <c r="C4" s="42">
        <v>5.4527734855779671E-2</v>
      </c>
      <c r="D4" s="42">
        <v>2.28709876E-2</v>
      </c>
      <c r="E4" s="2">
        <v>1.8681115537588662</v>
      </c>
      <c r="F4" s="2">
        <v>2.9323369481603079</v>
      </c>
      <c r="G4" s="1">
        <v>2.2800000000000002</v>
      </c>
    </row>
    <row r="5" spans="1:7" x14ac:dyDescent="0.2">
      <c r="A5" s="43">
        <v>4</v>
      </c>
      <c r="B5" s="42">
        <v>3.4216609941523785E-2</v>
      </c>
      <c r="C5" s="42">
        <v>1.5246375061318047E-2</v>
      </c>
      <c r="D5" s="42">
        <v>1.0903705099999999E-2</v>
      </c>
      <c r="E5" s="2">
        <v>3.5739412902079342</v>
      </c>
      <c r="F5" s="2">
        <v>3.0173069200564666</v>
      </c>
      <c r="G5" s="1">
        <v>2.87</v>
      </c>
    </row>
    <row r="6" spans="1:7" x14ac:dyDescent="0.2">
      <c r="A6" s="43">
        <v>5</v>
      </c>
      <c r="B6" s="42">
        <v>2.6765160912750722E-2</v>
      </c>
      <c r="C6" s="42">
        <v>1.1137968428860869E-2</v>
      </c>
      <c r="D6" s="42">
        <v>1.03416446E-2</v>
      </c>
      <c r="E6" s="2">
        <v>6.6891337275708596</v>
      </c>
      <c r="F6" s="2">
        <v>3.0261938628182365</v>
      </c>
      <c r="G6" s="1">
        <v>3.46</v>
      </c>
    </row>
    <row r="7" spans="1:7" x14ac:dyDescent="0.2">
      <c r="A7" s="43">
        <v>6</v>
      </c>
      <c r="B7" s="42">
        <v>2.3747470747602969E-2</v>
      </c>
      <c r="C7" s="42">
        <v>1.0725241542049539E-2</v>
      </c>
      <c r="D7" s="42">
        <v>1.0315246599999999E-2</v>
      </c>
      <c r="E7" s="2">
        <v>12.46766084085926</v>
      </c>
      <c r="F7" s="2">
        <v>3.0270866372068177</v>
      </c>
      <c r="G7" s="1">
        <v>4.05</v>
      </c>
    </row>
    <row r="8" spans="1:7" x14ac:dyDescent="0.2">
      <c r="A8" s="43">
        <v>7</v>
      </c>
      <c r="B8" s="42">
        <v>2.1692346009622821E-2</v>
      </c>
      <c r="C8" s="42">
        <v>1.0683949903742832E-2</v>
      </c>
      <c r="D8" s="42">
        <v>1.0314006800000001E-2</v>
      </c>
      <c r="E8" s="2">
        <v>23.220005534300256</v>
      </c>
      <c r="F8" s="2">
        <v>3.0271759556358346</v>
      </c>
      <c r="G8" s="1">
        <v>4.6399999999999997</v>
      </c>
    </row>
    <row r="9" spans="1:7" x14ac:dyDescent="0.2">
      <c r="A9" s="43">
        <v>8</v>
      </c>
      <c r="B9" s="42">
        <v>1.9935731834608433E-2</v>
      </c>
      <c r="C9" s="42">
        <v>1.0679820550328128E-2</v>
      </c>
      <c r="D9" s="42">
        <v>1.0313948599999999E-2</v>
      </c>
      <c r="E9" s="2">
        <v>43.239107559923468</v>
      </c>
      <c r="F9" s="2">
        <v>3.0271848878888274</v>
      </c>
      <c r="G9" s="1">
        <v>5.2299999999999995</v>
      </c>
    </row>
    <row r="10" spans="1:7" x14ac:dyDescent="0.2">
      <c r="A10" s="43">
        <v>9</v>
      </c>
      <c r="B10" s="42">
        <v>1.8344056705434594E-2</v>
      </c>
      <c r="C10" s="42">
        <v>1.0679407613090719E-2</v>
      </c>
      <c r="D10" s="42">
        <v>1.03139458E-2</v>
      </c>
      <c r="E10" s="2">
        <v>80.515483207952443</v>
      </c>
      <c r="F10" s="2">
        <v>3.0271857811182281</v>
      </c>
      <c r="G10" s="1">
        <v>5.8199999999999994</v>
      </c>
    </row>
  </sheetData>
  <mergeCells count="3">
    <mergeCell ref="A1:A2"/>
    <mergeCell ref="B1:D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347E4-E56A-2646-9854-94A684B2BBD8}">
  <dimension ref="A1:R47"/>
  <sheetViews>
    <sheetView topLeftCell="A11" zoomScale="80" zoomScaleNormal="68" workbookViewId="0">
      <selection activeCell="L46" sqref="L46"/>
    </sheetView>
  </sheetViews>
  <sheetFormatPr baseColWidth="10" defaultRowHeight="16" x14ac:dyDescent="0.2"/>
  <cols>
    <col min="1" max="1" width="19" style="4" bestFit="1" customWidth="1"/>
    <col min="2" max="2" width="10.83203125" style="2"/>
    <col min="3" max="4" width="14.6640625" style="4" bestFit="1" customWidth="1"/>
    <col min="5" max="5" width="18.83203125" style="5" bestFit="1" customWidth="1"/>
    <col min="6" max="6" width="10.83203125" style="4"/>
    <col min="7" max="7" width="11.6640625" style="4" bestFit="1" customWidth="1"/>
    <col min="8" max="8" width="13.83203125" style="4" customWidth="1"/>
    <col min="9" max="12" width="10.83203125" style="4"/>
    <col min="13" max="13" width="23.33203125" style="19" bestFit="1" customWidth="1"/>
    <col min="14" max="18" width="10.83203125" style="3"/>
  </cols>
  <sheetData>
    <row r="1" spans="1:18" s="6" customFormat="1" ht="36" x14ac:dyDescent="0.2">
      <c r="A1" s="10" t="s">
        <v>23</v>
      </c>
      <c r="B1" s="11" t="s">
        <v>55</v>
      </c>
      <c r="C1" s="10" t="s">
        <v>51</v>
      </c>
      <c r="D1" s="10" t="s">
        <v>58</v>
      </c>
      <c r="E1" s="18" t="s">
        <v>73</v>
      </c>
      <c r="F1" s="10" t="s">
        <v>59</v>
      </c>
      <c r="G1" s="10" t="s">
        <v>74</v>
      </c>
      <c r="H1" s="12" t="s">
        <v>81</v>
      </c>
      <c r="I1" s="12" t="s">
        <v>59</v>
      </c>
      <c r="J1" s="10" t="s">
        <v>74</v>
      </c>
      <c r="K1" s="12" t="s">
        <v>82</v>
      </c>
      <c r="L1" s="10" t="s">
        <v>60</v>
      </c>
      <c r="M1" s="18" t="s">
        <v>76</v>
      </c>
      <c r="N1" s="16" t="s">
        <v>80</v>
      </c>
      <c r="O1" s="20"/>
      <c r="P1" s="20"/>
      <c r="Q1" s="20"/>
      <c r="R1" s="20"/>
    </row>
    <row r="2" spans="1:18" ht="18" x14ac:dyDescent="0.25">
      <c r="A2" s="13" t="s">
        <v>0</v>
      </c>
      <c r="B2" s="14">
        <v>2</v>
      </c>
      <c r="C2" s="13" t="s">
        <v>52</v>
      </c>
      <c r="D2" s="44">
        <v>1.08</v>
      </c>
      <c r="E2" s="15" t="s">
        <v>83</v>
      </c>
      <c r="F2" s="44">
        <v>0.50800000000000001</v>
      </c>
      <c r="G2" s="13" t="s">
        <v>60</v>
      </c>
      <c r="H2" s="1"/>
      <c r="I2" s="13"/>
      <c r="J2" s="13"/>
      <c r="K2" s="14">
        <f>D2</f>
        <v>1.08</v>
      </c>
      <c r="L2" s="14">
        <f>F2</f>
        <v>0.50800000000000001</v>
      </c>
      <c r="M2" s="15" t="s">
        <v>61</v>
      </c>
      <c r="N2" s="3" t="s">
        <v>84</v>
      </c>
    </row>
    <row r="3" spans="1:18" ht="18" x14ac:dyDescent="0.25">
      <c r="A3" s="13" t="s">
        <v>1</v>
      </c>
      <c r="B3" s="14">
        <v>2.13</v>
      </c>
      <c r="C3" s="13" t="s">
        <v>52</v>
      </c>
      <c r="D3" s="40">
        <v>9.6199999999999992</v>
      </c>
      <c r="E3" s="15" t="s">
        <v>85</v>
      </c>
      <c r="F3" s="40">
        <v>1.93</v>
      </c>
      <c r="G3" s="13" t="s">
        <v>75</v>
      </c>
      <c r="H3" s="1">
        <v>6.61</v>
      </c>
      <c r="I3" s="13">
        <v>2.52</v>
      </c>
      <c r="J3" s="13" t="s">
        <v>75</v>
      </c>
      <c r="K3" s="14">
        <f>H3/D3</f>
        <v>0.68711018711018723</v>
      </c>
      <c r="L3" s="14">
        <f>K3*SQRT(((F3*1.96)/D3)^2+((I3*1.96)/H3)^2)</f>
        <v>0.58018257961714437</v>
      </c>
      <c r="M3" s="15" t="s">
        <v>62</v>
      </c>
      <c r="N3" s="3" t="s">
        <v>86</v>
      </c>
    </row>
    <row r="4" spans="1:18" ht="18" x14ac:dyDescent="0.25">
      <c r="A4" s="13" t="s">
        <v>2</v>
      </c>
      <c r="B4" s="14">
        <v>2.39</v>
      </c>
      <c r="C4" s="13" t="s">
        <v>52</v>
      </c>
      <c r="D4" s="44">
        <v>5.17</v>
      </c>
      <c r="E4" s="15" t="s">
        <v>85</v>
      </c>
      <c r="F4" s="40">
        <v>0.79</v>
      </c>
      <c r="G4" s="13" t="s">
        <v>75</v>
      </c>
      <c r="H4" s="1">
        <v>12.7</v>
      </c>
      <c r="I4" s="13">
        <v>1.71</v>
      </c>
      <c r="J4" s="13" t="s">
        <v>75</v>
      </c>
      <c r="K4" s="14">
        <f>H4/D4</f>
        <v>2.4564796905222437</v>
      </c>
      <c r="L4" s="14">
        <f>K4*SQRT(((F4*1.96)/D4)^2+((I4*1.96)/H4)^2)</f>
        <v>0.9805774362837143</v>
      </c>
      <c r="M4" s="15" t="s">
        <v>62</v>
      </c>
      <c r="N4" s="3" t="s">
        <v>86</v>
      </c>
    </row>
    <row r="5" spans="1:18" ht="18" x14ac:dyDescent="0.25">
      <c r="A5" s="13" t="s">
        <v>2</v>
      </c>
      <c r="B5" s="14">
        <v>2.39</v>
      </c>
      <c r="C5" s="13" t="s">
        <v>53</v>
      </c>
      <c r="D5" s="40">
        <v>5.71</v>
      </c>
      <c r="E5" s="15" t="s">
        <v>85</v>
      </c>
      <c r="F5" s="40">
        <v>0.63</v>
      </c>
      <c r="G5" s="13" t="s">
        <v>75</v>
      </c>
      <c r="H5" s="1">
        <v>5.25</v>
      </c>
      <c r="I5" s="13">
        <v>0.56999999999999995</v>
      </c>
      <c r="J5" s="13" t="s">
        <v>75</v>
      </c>
      <c r="K5" s="14">
        <f>H5/D5</f>
        <v>0.91943957968476353</v>
      </c>
      <c r="L5" s="14">
        <f>K5*SQRT(((F5*1.96)/D5)^2+((I5*1.96)/H5)^2)</f>
        <v>0.27895386113412207</v>
      </c>
      <c r="M5" s="15" t="s">
        <v>62</v>
      </c>
      <c r="N5" s="3" t="s">
        <v>86</v>
      </c>
    </row>
    <row r="6" spans="1:18" ht="18" x14ac:dyDescent="0.25">
      <c r="A6" s="13" t="s">
        <v>2</v>
      </c>
      <c r="B6" s="14">
        <v>2.39</v>
      </c>
      <c r="C6" s="13" t="s">
        <v>56</v>
      </c>
      <c r="D6" s="40">
        <v>9.0399999999999991</v>
      </c>
      <c r="E6" s="15" t="s">
        <v>85</v>
      </c>
      <c r="F6" s="40">
        <v>1.22</v>
      </c>
      <c r="G6" s="13" t="s">
        <v>75</v>
      </c>
      <c r="H6" s="1">
        <v>6.27</v>
      </c>
      <c r="I6" s="13">
        <v>1.45</v>
      </c>
      <c r="J6" s="13" t="s">
        <v>75</v>
      </c>
      <c r="K6" s="14">
        <f>H6/D6</f>
        <v>0.69358407079646023</v>
      </c>
      <c r="L6" s="14">
        <f>K6*SQRT(((F6*1.96)/D6)^2+((I6*1.96)/H6)^2)</f>
        <v>0.36399655868348568</v>
      </c>
      <c r="M6" s="15" t="s">
        <v>62</v>
      </c>
      <c r="N6" s="3" t="s">
        <v>86</v>
      </c>
    </row>
    <row r="7" spans="1:18" ht="18" x14ac:dyDescent="0.25">
      <c r="A7" s="13" t="s">
        <v>2</v>
      </c>
      <c r="B7" s="14">
        <v>2.39</v>
      </c>
      <c r="C7" s="13" t="s">
        <v>57</v>
      </c>
      <c r="D7" s="40">
        <v>17.7</v>
      </c>
      <c r="E7" s="15" t="s">
        <v>85</v>
      </c>
      <c r="F7" s="40">
        <v>3.4</v>
      </c>
      <c r="G7" s="13" t="s">
        <v>75</v>
      </c>
      <c r="H7" s="35">
        <f>(0.05*10^B7)+(0.161*0.05*10^B7)+0.789</f>
        <v>15.038585255551618</v>
      </c>
      <c r="I7" s="13"/>
      <c r="J7" s="13" t="s">
        <v>77</v>
      </c>
      <c r="K7" s="14">
        <f>H7/D7</f>
        <v>0.84963758505941356</v>
      </c>
      <c r="L7" s="14">
        <f>K7*SQRT(((F7*1.96)/D7)^2+((0)/H7)^2)</f>
        <v>0.31988615066869669</v>
      </c>
      <c r="M7" s="15" t="s">
        <v>62</v>
      </c>
      <c r="N7" s="3" t="s">
        <v>87</v>
      </c>
    </row>
    <row r="8" spans="1:18" ht="18" x14ac:dyDescent="0.25">
      <c r="A8" s="13" t="s">
        <v>2</v>
      </c>
      <c r="B8" s="14">
        <v>2.39</v>
      </c>
      <c r="C8" s="13" t="s">
        <v>52</v>
      </c>
      <c r="D8" s="40">
        <v>6.6</v>
      </c>
      <c r="E8" s="15" t="s">
        <v>85</v>
      </c>
      <c r="F8" s="40">
        <v>0.34</v>
      </c>
      <c r="G8" s="13" t="s">
        <v>75</v>
      </c>
      <c r="H8" s="1"/>
      <c r="I8" s="13"/>
      <c r="J8" s="13"/>
      <c r="K8" s="14">
        <v>1.54</v>
      </c>
      <c r="L8" s="14">
        <f>0.22*1.96</f>
        <v>0.43119999999999997</v>
      </c>
      <c r="M8" s="15" t="s">
        <v>63</v>
      </c>
      <c r="N8" s="3" t="s">
        <v>86</v>
      </c>
    </row>
    <row r="9" spans="1:18" ht="18" x14ac:dyDescent="0.25">
      <c r="A9" s="13" t="s">
        <v>3</v>
      </c>
      <c r="B9" s="14">
        <v>3.22</v>
      </c>
      <c r="C9" s="13" t="s">
        <v>52</v>
      </c>
      <c r="D9" s="40">
        <v>25.8</v>
      </c>
      <c r="E9" s="15" t="s">
        <v>85</v>
      </c>
      <c r="F9" s="40">
        <v>2.9</v>
      </c>
      <c r="G9" s="13" t="s">
        <v>75</v>
      </c>
      <c r="H9" s="1">
        <v>83</v>
      </c>
      <c r="I9" s="13">
        <v>22.7</v>
      </c>
      <c r="J9" s="13" t="s">
        <v>75</v>
      </c>
      <c r="K9" s="14">
        <f>H9/D9</f>
        <v>3.2170542635658914</v>
      </c>
      <c r="L9" s="14">
        <f>K9*SQRT(((F9*1.96)/D9)^2+((I9*1.96)/H9)^2)</f>
        <v>1.8644604310531583</v>
      </c>
      <c r="M9" s="15" t="s">
        <v>62</v>
      </c>
      <c r="N9" s="3" t="s">
        <v>86</v>
      </c>
    </row>
    <row r="10" spans="1:18" ht="18" x14ac:dyDescent="0.25">
      <c r="A10" s="13" t="s">
        <v>3</v>
      </c>
      <c r="B10" s="14">
        <v>3.22</v>
      </c>
      <c r="C10" s="13" t="s">
        <v>53</v>
      </c>
      <c r="D10" s="40">
        <v>20.8</v>
      </c>
      <c r="E10" s="15" t="s">
        <v>85</v>
      </c>
      <c r="F10" s="40">
        <v>2.1</v>
      </c>
      <c r="G10" s="13" t="s">
        <v>75</v>
      </c>
      <c r="H10" s="1">
        <v>13</v>
      </c>
      <c r="I10" s="13">
        <v>1.3</v>
      </c>
      <c r="J10" s="13" t="s">
        <v>75</v>
      </c>
      <c r="K10" s="14">
        <f>H10/D10</f>
        <v>0.625</v>
      </c>
      <c r="L10" s="14">
        <f>K10*SQRT(((F10*1.96)/D10)^2+((I10*1.96)/H10)^2)</f>
        <v>0.17407604413857869</v>
      </c>
      <c r="M10" s="15" t="s">
        <v>62</v>
      </c>
      <c r="N10" s="3" t="s">
        <v>86</v>
      </c>
    </row>
    <row r="11" spans="1:18" ht="18" x14ac:dyDescent="0.25">
      <c r="A11" s="13" t="s">
        <v>3</v>
      </c>
      <c r="B11" s="14">
        <v>3.22</v>
      </c>
      <c r="C11" s="13" t="s">
        <v>56</v>
      </c>
      <c r="D11" s="40">
        <v>28.2</v>
      </c>
      <c r="E11" s="15" t="s">
        <v>85</v>
      </c>
      <c r="F11" s="40">
        <v>4</v>
      </c>
      <c r="G11" s="13" t="s">
        <v>75</v>
      </c>
      <c r="H11" s="1">
        <v>21</v>
      </c>
      <c r="I11" s="13">
        <v>3.4</v>
      </c>
      <c r="J11" s="13" t="s">
        <v>75</v>
      </c>
      <c r="K11" s="14">
        <f>H11/D11</f>
        <v>0.74468085106382975</v>
      </c>
      <c r="L11" s="14">
        <f>K11*SQRT(((F11*1.96)/D11)^2+((I11*1.96)/H11)^2)</f>
        <v>0.31417442719515487</v>
      </c>
      <c r="M11" s="15" t="s">
        <v>62</v>
      </c>
      <c r="N11" s="3" t="s">
        <v>86</v>
      </c>
    </row>
    <row r="12" spans="1:18" ht="18" x14ac:dyDescent="0.25">
      <c r="A12" s="13" t="s">
        <v>3</v>
      </c>
      <c r="B12" s="14">
        <v>3.22</v>
      </c>
      <c r="C12" s="13" t="s">
        <v>57</v>
      </c>
      <c r="D12" s="40">
        <v>61.6</v>
      </c>
      <c r="E12" s="15" t="s">
        <v>85</v>
      </c>
      <c r="F12" s="40">
        <v>0.6</v>
      </c>
      <c r="G12" s="13" t="s">
        <v>75</v>
      </c>
      <c r="H12" s="35">
        <f>(0.05*10^B12)+(0.161*0.05*10^B12)+0.789</f>
        <v>97.128019976750522</v>
      </c>
      <c r="I12" s="13"/>
      <c r="J12" s="13" t="s">
        <v>77</v>
      </c>
      <c r="K12" s="14">
        <f>H12/D12</f>
        <v>1.5767535710511449</v>
      </c>
      <c r="L12" s="14">
        <f>K12*SQRT(((F12*1.96)/D12)^2+((0)/H12)^2)</f>
        <v>3.0101659083703672E-2</v>
      </c>
      <c r="M12" s="15" t="s">
        <v>62</v>
      </c>
      <c r="N12" s="3" t="s">
        <v>87</v>
      </c>
    </row>
    <row r="13" spans="1:18" ht="18" x14ac:dyDescent="0.25">
      <c r="A13" s="13" t="s">
        <v>3</v>
      </c>
      <c r="B13" s="14">
        <v>3.22</v>
      </c>
      <c r="C13" s="13" t="s">
        <v>52</v>
      </c>
      <c r="D13" s="40">
        <v>17.554545454545451</v>
      </c>
      <c r="E13" s="15" t="s">
        <v>85</v>
      </c>
      <c r="F13" s="40">
        <v>3.4708395630923956</v>
      </c>
      <c r="G13" s="13" t="s">
        <v>60</v>
      </c>
      <c r="H13" s="35">
        <f>(0.05*10^B13)+(0.161*0.05*10^B13)+0.789</f>
        <v>97.128019976750522</v>
      </c>
      <c r="I13" s="13"/>
      <c r="J13" s="13" t="s">
        <v>77</v>
      </c>
      <c r="K13" s="14">
        <f>H13/D13</f>
        <v>5.5329270830878095</v>
      </c>
      <c r="L13" s="14">
        <f>K13*SQRT(((F13*1.96)/D13)^2+((0)/H13)^2)</f>
        <v>2.1441539712917796</v>
      </c>
      <c r="M13" s="15" t="s">
        <v>64</v>
      </c>
      <c r="N13" s="3" t="s">
        <v>88</v>
      </c>
    </row>
    <row r="14" spans="1:18" ht="18" x14ac:dyDescent="0.25">
      <c r="A14" s="13" t="s">
        <v>3</v>
      </c>
      <c r="B14" s="14">
        <v>3.22</v>
      </c>
      <c r="C14" s="13" t="s">
        <v>52</v>
      </c>
      <c r="D14" s="40">
        <v>23.54</v>
      </c>
      <c r="E14" s="15" t="s">
        <v>85</v>
      </c>
      <c r="F14" s="40">
        <v>2.83</v>
      </c>
      <c r="G14" s="13" t="s">
        <v>75</v>
      </c>
      <c r="H14" s="1"/>
      <c r="I14" s="13"/>
      <c r="J14" s="13"/>
      <c r="K14" s="14">
        <v>3.35</v>
      </c>
      <c r="L14" s="14">
        <f>0.65*1.96</f>
        <v>1.274</v>
      </c>
      <c r="M14" s="15" t="s">
        <v>63</v>
      </c>
      <c r="N14" s="3" t="s">
        <v>86</v>
      </c>
    </row>
    <row r="15" spans="1:18" ht="18" x14ac:dyDescent="0.25">
      <c r="A15" s="13" t="s">
        <v>4</v>
      </c>
      <c r="B15" s="14">
        <v>3.36</v>
      </c>
      <c r="C15" s="13" t="s">
        <v>52</v>
      </c>
      <c r="D15" s="44">
        <v>6.1</v>
      </c>
      <c r="E15" s="15" t="s">
        <v>83</v>
      </c>
      <c r="F15" s="44">
        <v>1.61</v>
      </c>
      <c r="G15" s="13" t="s">
        <v>60</v>
      </c>
      <c r="H15" s="1"/>
      <c r="I15" s="13"/>
      <c r="J15" s="13"/>
      <c r="K15" s="14">
        <f>D15</f>
        <v>6.1</v>
      </c>
      <c r="L15" s="14">
        <f>F15</f>
        <v>1.61</v>
      </c>
      <c r="M15" s="15" t="s">
        <v>65</v>
      </c>
      <c r="N15" s="3" t="s">
        <v>84</v>
      </c>
    </row>
    <row r="16" spans="1:18" ht="18" x14ac:dyDescent="0.25">
      <c r="A16" s="13" t="s">
        <v>4</v>
      </c>
      <c r="B16" s="14">
        <v>3.36</v>
      </c>
      <c r="C16" s="13" t="s">
        <v>52</v>
      </c>
      <c r="D16" s="44">
        <v>26.8</v>
      </c>
      <c r="E16" s="15" t="s">
        <v>83</v>
      </c>
      <c r="F16" s="44">
        <v>15.5</v>
      </c>
      <c r="G16" s="13" t="s">
        <v>60</v>
      </c>
      <c r="H16" s="1"/>
      <c r="I16" s="13"/>
      <c r="J16" s="13"/>
      <c r="K16" s="14">
        <f>D16</f>
        <v>26.8</v>
      </c>
      <c r="L16" s="14">
        <f>F16</f>
        <v>15.5</v>
      </c>
      <c r="M16" s="15" t="s">
        <v>65</v>
      </c>
      <c r="N16" s="3" t="s">
        <v>84</v>
      </c>
    </row>
    <row r="17" spans="1:18" ht="18" x14ac:dyDescent="0.25">
      <c r="A17" s="13" t="s">
        <v>5</v>
      </c>
      <c r="B17" s="14">
        <v>3.73</v>
      </c>
      <c r="C17" s="13" t="s">
        <v>52</v>
      </c>
      <c r="D17" s="44">
        <v>0.6</v>
      </c>
      <c r="E17" s="15" t="s">
        <v>83</v>
      </c>
      <c r="F17" s="44"/>
      <c r="G17" s="13" t="s">
        <v>78</v>
      </c>
      <c r="H17" s="1"/>
      <c r="I17" s="13"/>
      <c r="J17" s="13"/>
      <c r="K17" s="14">
        <f>D17</f>
        <v>0.6</v>
      </c>
      <c r="L17" s="14"/>
      <c r="M17" s="15" t="s">
        <v>66</v>
      </c>
      <c r="N17" s="3" t="s">
        <v>84</v>
      </c>
    </row>
    <row r="18" spans="1:18" ht="18" x14ac:dyDescent="0.25">
      <c r="A18" s="13" t="s">
        <v>6</v>
      </c>
      <c r="B18" s="14">
        <v>3.83</v>
      </c>
      <c r="C18" s="13" t="s">
        <v>52</v>
      </c>
      <c r="D18" s="44">
        <v>1.37</v>
      </c>
      <c r="E18" s="15" t="s">
        <v>83</v>
      </c>
      <c r="F18" s="35">
        <v>0.193</v>
      </c>
      <c r="G18" s="13" t="s">
        <v>60</v>
      </c>
      <c r="H18" s="1"/>
      <c r="I18" s="13"/>
      <c r="J18" s="13"/>
      <c r="K18" s="14">
        <f>D18</f>
        <v>1.37</v>
      </c>
      <c r="L18" s="14">
        <f>F18</f>
        <v>0.193</v>
      </c>
      <c r="M18" s="15" t="s">
        <v>61</v>
      </c>
      <c r="N18" s="3" t="s">
        <v>84</v>
      </c>
    </row>
    <row r="19" spans="1:18" ht="18" x14ac:dyDescent="0.25">
      <c r="A19" s="13" t="s">
        <v>7</v>
      </c>
      <c r="B19" s="14">
        <v>4.1399999999999997</v>
      </c>
      <c r="C19" s="13" t="s">
        <v>52</v>
      </c>
      <c r="D19" s="1">
        <v>56.7</v>
      </c>
      <c r="E19" s="15" t="s">
        <v>85</v>
      </c>
      <c r="F19" s="39">
        <v>11.4</v>
      </c>
      <c r="G19" s="13" t="s">
        <v>75</v>
      </c>
      <c r="H19" s="1">
        <v>179</v>
      </c>
      <c r="I19" s="13">
        <v>35</v>
      </c>
      <c r="J19" s="13" t="s">
        <v>75</v>
      </c>
      <c r="K19" s="14">
        <f>H19/D19</f>
        <v>3.1569664902998236</v>
      </c>
      <c r="L19" s="14">
        <f>K19*SQRT(((F19*1.96)/D19)^2+((I19*1.96)/H19)^2)</f>
        <v>1.735376883736107</v>
      </c>
      <c r="M19" s="15" t="s">
        <v>62</v>
      </c>
      <c r="N19" s="3" t="s">
        <v>86</v>
      </c>
    </row>
    <row r="20" spans="1:18" ht="18" x14ac:dyDescent="0.25">
      <c r="A20" s="13" t="s">
        <v>7</v>
      </c>
      <c r="B20" s="14">
        <v>4.1399999999999997</v>
      </c>
      <c r="C20" s="13" t="s">
        <v>53</v>
      </c>
      <c r="D20" s="1">
        <v>88</v>
      </c>
      <c r="E20" s="15" t="s">
        <v>85</v>
      </c>
      <c r="F20" s="39">
        <v>8</v>
      </c>
      <c r="G20" s="13" t="s">
        <v>75</v>
      </c>
      <c r="H20" s="1">
        <v>32</v>
      </c>
      <c r="I20" s="13">
        <v>3.5</v>
      </c>
      <c r="J20" s="13" t="s">
        <v>75</v>
      </c>
      <c r="K20" s="14">
        <f>H20/D20</f>
        <v>0.36363636363636365</v>
      </c>
      <c r="L20" s="14">
        <f>K20*SQRT(((F20*1.96)/D20)^2+((I20*1.96)/H20)^2)</f>
        <v>0.10136614001348539</v>
      </c>
      <c r="M20" s="15" t="s">
        <v>62</v>
      </c>
      <c r="N20" s="3" t="s">
        <v>86</v>
      </c>
    </row>
    <row r="21" spans="1:18" ht="18" x14ac:dyDescent="0.25">
      <c r="A21" s="13" t="s">
        <v>7</v>
      </c>
      <c r="B21" s="14">
        <v>4.1399999999999997</v>
      </c>
      <c r="C21" s="13" t="s">
        <v>56</v>
      </c>
      <c r="D21" s="1">
        <v>107</v>
      </c>
      <c r="E21" s="15" t="s">
        <v>85</v>
      </c>
      <c r="F21" s="39">
        <v>8.3000000000000007</v>
      </c>
      <c r="G21" s="13" t="s">
        <v>75</v>
      </c>
      <c r="H21" s="1">
        <v>77</v>
      </c>
      <c r="I21" s="13">
        <v>12.8</v>
      </c>
      <c r="J21" s="13" t="s">
        <v>75</v>
      </c>
      <c r="K21" s="14">
        <f>H21/D21</f>
        <v>0.71962616822429903</v>
      </c>
      <c r="L21" s="14">
        <f>K21*SQRT(((F21*1.96)/D21)^2+((I21*1.96)/H21)^2)</f>
        <v>0.25873823729964407</v>
      </c>
      <c r="M21" s="15" t="s">
        <v>62</v>
      </c>
      <c r="N21" s="3" t="s">
        <v>86</v>
      </c>
    </row>
    <row r="22" spans="1:18" ht="18" x14ac:dyDescent="0.25">
      <c r="A22" s="13" t="s">
        <v>7</v>
      </c>
      <c r="B22" s="14">
        <v>4.1399999999999997</v>
      </c>
      <c r="C22" s="13" t="s">
        <v>57</v>
      </c>
      <c r="D22" s="1">
        <v>219</v>
      </c>
      <c r="E22" s="15" t="s">
        <v>85</v>
      </c>
      <c r="F22" s="39">
        <v>40</v>
      </c>
      <c r="G22" s="13" t="s">
        <v>75</v>
      </c>
      <c r="H22" s="36">
        <f>(0.05*10^B22)+(0.161*0.05*10^B22)+0.789</f>
        <v>802.10206560197435</v>
      </c>
      <c r="I22" s="13"/>
      <c r="J22" s="13" t="s">
        <v>77</v>
      </c>
      <c r="K22" s="14">
        <f>H22/D22</f>
        <v>3.6625665095980562</v>
      </c>
      <c r="L22" s="14">
        <f>K22*SQRT(((F22*1.96)/D22)^2+((0)/H22)^2)</f>
        <v>1.3111653623401263</v>
      </c>
      <c r="M22" s="15" t="s">
        <v>62</v>
      </c>
      <c r="N22" s="3" t="s">
        <v>87</v>
      </c>
    </row>
    <row r="23" spans="1:18" ht="18" x14ac:dyDescent="0.25">
      <c r="A23" s="13" t="s">
        <v>7</v>
      </c>
      <c r="B23" s="14">
        <v>4.1399999999999997</v>
      </c>
      <c r="C23" s="13" t="s">
        <v>52</v>
      </c>
      <c r="D23" s="1">
        <v>61.63</v>
      </c>
      <c r="E23" s="15" t="s">
        <v>85</v>
      </c>
      <c r="F23" s="1">
        <v>8.2799999999999994</v>
      </c>
      <c r="G23" s="13" t="s">
        <v>75</v>
      </c>
      <c r="H23" s="1"/>
      <c r="I23" s="13"/>
      <c r="J23" s="13"/>
      <c r="K23" s="13">
        <v>3.09</v>
      </c>
      <c r="L23" s="23">
        <f>0.98*1.96</f>
        <v>1.9207999999999998</v>
      </c>
      <c r="M23" s="15" t="s">
        <v>63</v>
      </c>
      <c r="N23" s="3" t="s">
        <v>86</v>
      </c>
    </row>
    <row r="24" spans="1:18" s="17" customFormat="1" ht="18" x14ac:dyDescent="0.25">
      <c r="A24" s="13" t="s">
        <v>8</v>
      </c>
      <c r="B24" s="14">
        <v>4.7</v>
      </c>
      <c r="C24" s="13" t="s">
        <v>52</v>
      </c>
      <c r="D24" s="45">
        <v>890</v>
      </c>
      <c r="E24" s="15" t="s">
        <v>90</v>
      </c>
      <c r="F24" s="9">
        <v>81</v>
      </c>
      <c r="G24" s="13" t="s">
        <v>60</v>
      </c>
      <c r="H24" s="46">
        <f>(0.05*10^B24)+(0.161*0.05*10^B24)+0.789</f>
        <v>2910.1808912063198</v>
      </c>
      <c r="I24" s="13"/>
      <c r="J24" s="13" t="s">
        <v>77</v>
      </c>
      <c r="K24" s="14">
        <f>H24/D24</f>
        <v>3.2698661698947413</v>
      </c>
      <c r="L24" s="14">
        <f>K24*SQRT(((F24)/D24)^2+((0)/H24)^2)</f>
        <v>0.29759456152974612</v>
      </c>
      <c r="M24" s="15" t="s">
        <v>67</v>
      </c>
      <c r="N24" s="22" t="s">
        <v>89</v>
      </c>
      <c r="O24" s="22"/>
      <c r="P24" s="22"/>
      <c r="Q24" s="22"/>
      <c r="R24" s="22"/>
    </row>
    <row r="25" spans="1:18" s="17" customFormat="1" ht="18" x14ac:dyDescent="0.25">
      <c r="A25" s="13" t="s">
        <v>9</v>
      </c>
      <c r="B25" s="14">
        <v>4.9000000000000004</v>
      </c>
      <c r="C25" s="13" t="s">
        <v>52</v>
      </c>
      <c r="D25" s="45">
        <v>4450</v>
      </c>
      <c r="E25" s="15" t="s">
        <v>90</v>
      </c>
      <c r="F25" s="9">
        <v>212</v>
      </c>
      <c r="G25" s="13" t="s">
        <v>60</v>
      </c>
      <c r="H25" s="46">
        <f>(0.05*10^B25)+(0.161*0.05*10^B25)+0.789</f>
        <v>4611.8644025744588</v>
      </c>
      <c r="I25" s="13"/>
      <c r="J25" s="13" t="s">
        <v>77</v>
      </c>
      <c r="K25" s="14">
        <f>H25/D25</f>
        <v>1.0363740230504401</v>
      </c>
      <c r="L25" s="14">
        <f>K25*SQRT(((F25)/D25)^2+((0)/H25)^2)</f>
        <v>4.9373324244200746E-2</v>
      </c>
      <c r="M25" s="15" t="s">
        <v>67</v>
      </c>
      <c r="N25" s="22" t="s">
        <v>89</v>
      </c>
      <c r="O25" s="22"/>
      <c r="P25" s="22"/>
      <c r="Q25" s="22"/>
      <c r="R25" s="22"/>
    </row>
    <row r="26" spans="1:18" s="17" customFormat="1" ht="18" x14ac:dyDescent="0.25">
      <c r="A26" s="13" t="s">
        <v>9</v>
      </c>
      <c r="B26" s="14">
        <v>4.9000000000000004</v>
      </c>
      <c r="C26" s="13" t="s">
        <v>52</v>
      </c>
      <c r="D26" s="45">
        <v>4450</v>
      </c>
      <c r="E26" s="15" t="s">
        <v>90</v>
      </c>
      <c r="F26" s="9">
        <v>429</v>
      </c>
      <c r="G26" s="13" t="s">
        <v>79</v>
      </c>
      <c r="H26" s="46">
        <f>(0.05*10^B26)+(0.161*0.05*10^B26)+0.789</f>
        <v>4611.8644025744588</v>
      </c>
      <c r="I26" s="13"/>
      <c r="J26" s="13" t="s">
        <v>77</v>
      </c>
      <c r="K26" s="14">
        <f>H26/D26</f>
        <v>1.0363740230504401</v>
      </c>
      <c r="L26" s="14">
        <f>K26*SQRT(((F26)/D26)^2+((0)/H26)^2)</f>
        <v>9.9911113682840183E-2</v>
      </c>
      <c r="M26" s="15" t="s">
        <v>68</v>
      </c>
      <c r="N26" s="22" t="s">
        <v>89</v>
      </c>
      <c r="O26" s="22"/>
      <c r="P26" s="22"/>
      <c r="Q26" s="22"/>
      <c r="R26" s="22"/>
    </row>
    <row r="27" spans="1:18" s="17" customFormat="1" ht="18" x14ac:dyDescent="0.25">
      <c r="A27" s="13" t="s">
        <v>10</v>
      </c>
      <c r="B27" s="14">
        <v>4.96</v>
      </c>
      <c r="C27" s="13" t="s">
        <v>52</v>
      </c>
      <c r="D27" s="9">
        <v>1534</v>
      </c>
      <c r="E27" s="15" t="s">
        <v>90</v>
      </c>
      <c r="F27" s="9">
        <v>148</v>
      </c>
      <c r="G27" s="13" t="s">
        <v>79</v>
      </c>
      <c r="H27" s="46">
        <f>(0.05*10^B27)+(0.161*0.05*10^B27)+0.789</f>
        <v>5295.0119224610589</v>
      </c>
      <c r="I27" s="13"/>
      <c r="J27" s="13" t="s">
        <v>77</v>
      </c>
      <c r="K27" s="14">
        <f>H27/D27</f>
        <v>3.4517678764413682</v>
      </c>
      <c r="L27" s="14">
        <f>K27*SQRT(((F27)/D27)^2+((0)/H27)^2)</f>
        <v>0.33302584466318286</v>
      </c>
      <c r="M27" s="15" t="s">
        <v>68</v>
      </c>
      <c r="N27" s="22" t="s">
        <v>89</v>
      </c>
      <c r="O27" s="22"/>
      <c r="P27" s="22"/>
      <c r="Q27" s="22"/>
      <c r="R27" s="22"/>
    </row>
    <row r="28" spans="1:18" s="17" customFormat="1" ht="18" x14ac:dyDescent="0.25">
      <c r="A28" s="13" t="s">
        <v>10</v>
      </c>
      <c r="B28" s="14">
        <v>4.96</v>
      </c>
      <c r="C28" s="13" t="s">
        <v>53</v>
      </c>
      <c r="D28" s="47">
        <v>1.5239</v>
      </c>
      <c r="E28" s="15" t="s">
        <v>83</v>
      </c>
      <c r="F28" s="47">
        <v>0.1176</v>
      </c>
      <c r="G28" s="13" t="s">
        <v>60</v>
      </c>
      <c r="H28" s="45"/>
      <c r="I28" s="13"/>
      <c r="J28" s="13"/>
      <c r="K28" s="14">
        <f>D28</f>
        <v>1.5239</v>
      </c>
      <c r="L28" s="14">
        <f>F28</f>
        <v>0.1176</v>
      </c>
      <c r="M28" s="15" t="s">
        <v>69</v>
      </c>
      <c r="N28" s="22" t="s">
        <v>84</v>
      </c>
      <c r="O28" s="22"/>
      <c r="P28" s="22"/>
      <c r="Q28" s="22"/>
      <c r="R28" s="22"/>
    </row>
    <row r="29" spans="1:18" s="17" customFormat="1" ht="18" x14ac:dyDescent="0.25">
      <c r="A29" s="13" t="s">
        <v>11</v>
      </c>
      <c r="B29" s="14">
        <v>5</v>
      </c>
      <c r="C29" s="13" t="s">
        <v>52</v>
      </c>
      <c r="D29" s="9">
        <v>161.82</v>
      </c>
      <c r="E29" s="15" t="s">
        <v>90</v>
      </c>
      <c r="F29" s="9">
        <v>48</v>
      </c>
      <c r="G29" s="13" t="s">
        <v>60</v>
      </c>
      <c r="H29" s="46">
        <f t="shared" ref="H29:H35" si="0">(0.05*10^B29)+(0.161*0.05*10^B29)+0.789</f>
        <v>5805.7889999999998</v>
      </c>
      <c r="I29" s="13"/>
      <c r="J29" s="13" t="s">
        <v>77</v>
      </c>
      <c r="K29" s="21">
        <f t="shared" ref="K29:K35" si="1">H29/D29</f>
        <v>35.878068223952539</v>
      </c>
      <c r="L29" s="21">
        <f>K29*SQRT(((F29)/D29)^2+((I29)/H29)^2)</f>
        <v>10.642363581446805</v>
      </c>
      <c r="M29" s="15" t="s">
        <v>67</v>
      </c>
      <c r="N29" s="22" t="s">
        <v>89</v>
      </c>
      <c r="O29" s="22"/>
      <c r="P29" s="22"/>
      <c r="Q29" s="22"/>
      <c r="R29" s="22"/>
    </row>
    <row r="30" spans="1:18" s="17" customFormat="1" ht="18" x14ac:dyDescent="0.25">
      <c r="A30" s="13" t="s">
        <v>12</v>
      </c>
      <c r="B30" s="14">
        <v>5.08</v>
      </c>
      <c r="C30" s="13" t="s">
        <v>52</v>
      </c>
      <c r="D30" s="9">
        <v>4684.21</v>
      </c>
      <c r="E30" s="15" t="s">
        <v>90</v>
      </c>
      <c r="F30" s="9">
        <v>694</v>
      </c>
      <c r="G30" s="13" t="s">
        <v>79</v>
      </c>
      <c r="H30" s="46">
        <f t="shared" si="0"/>
        <v>6979.9340429540898</v>
      </c>
      <c r="I30" s="13"/>
      <c r="J30" s="13" t="s">
        <v>77</v>
      </c>
      <c r="K30" s="14">
        <f t="shared" si="1"/>
        <v>1.4900984462596873</v>
      </c>
      <c r="L30" s="14">
        <f>K30*SQRT((F30/D30)^2+((I30)/H30)^2)</f>
        <v>0.22076899236033887</v>
      </c>
      <c r="M30" s="15" t="s">
        <v>68</v>
      </c>
      <c r="N30" s="22" t="s">
        <v>89</v>
      </c>
      <c r="O30" s="22"/>
      <c r="P30" s="22"/>
      <c r="Q30" s="22"/>
      <c r="R30" s="22"/>
    </row>
    <row r="31" spans="1:18" s="17" customFormat="1" ht="18" x14ac:dyDescent="0.25">
      <c r="A31" s="13" t="s">
        <v>13</v>
      </c>
      <c r="B31" s="14">
        <v>5.0999999999999996</v>
      </c>
      <c r="C31" s="13" t="s">
        <v>52</v>
      </c>
      <c r="D31" s="9">
        <v>404.55</v>
      </c>
      <c r="E31" s="15" t="s">
        <v>90</v>
      </c>
      <c r="F31" s="48">
        <v>2</v>
      </c>
      <c r="G31" s="13" t="s">
        <v>60</v>
      </c>
      <c r="H31" s="46">
        <f t="shared" si="0"/>
        <v>7308.8510154651485</v>
      </c>
      <c r="I31" s="13"/>
      <c r="J31" s="13" t="s">
        <v>77</v>
      </c>
      <c r="K31" s="21">
        <f t="shared" si="1"/>
        <v>18.066619739130264</v>
      </c>
      <c r="L31" s="14">
        <f>K31*SQRT(((F31)/D31)^2+((I31)/H31)^2)</f>
        <v>8.9317116495514826E-2</v>
      </c>
      <c r="M31" s="15" t="s">
        <v>67</v>
      </c>
      <c r="N31" s="22" t="s">
        <v>89</v>
      </c>
      <c r="O31" s="22"/>
      <c r="P31" s="22"/>
      <c r="Q31" s="22"/>
      <c r="R31" s="22"/>
    </row>
    <row r="32" spans="1:18" s="17" customFormat="1" ht="18" x14ac:dyDescent="0.25">
      <c r="A32" s="13" t="s">
        <v>15</v>
      </c>
      <c r="B32" s="14">
        <v>5.3</v>
      </c>
      <c r="C32" s="13" t="s">
        <v>52</v>
      </c>
      <c r="D32" s="9">
        <v>3560</v>
      </c>
      <c r="E32" s="15" t="s">
        <v>90</v>
      </c>
      <c r="F32" s="9">
        <v>137</v>
      </c>
      <c r="G32" s="13" t="s">
        <v>60</v>
      </c>
      <c r="H32" s="46">
        <f t="shared" si="0"/>
        <v>11583.286738394358</v>
      </c>
      <c r="I32" s="13"/>
      <c r="J32" s="13" t="s">
        <v>77</v>
      </c>
      <c r="K32" s="14">
        <f t="shared" si="1"/>
        <v>3.2537322298860554</v>
      </c>
      <c r="L32" s="14">
        <f>K32*SQRT(((F32)/D32)^2+((I32)/H32)^2)</f>
        <v>0.12521385266696336</v>
      </c>
      <c r="M32" s="15" t="s">
        <v>67</v>
      </c>
      <c r="N32" s="22" t="s">
        <v>89</v>
      </c>
      <c r="O32" s="22"/>
      <c r="P32" s="22"/>
      <c r="Q32" s="22"/>
      <c r="R32" s="22"/>
    </row>
    <row r="33" spans="1:18" s="17" customFormat="1" ht="18" x14ac:dyDescent="0.25">
      <c r="A33" s="13" t="s">
        <v>16</v>
      </c>
      <c r="B33" s="14">
        <v>5.34</v>
      </c>
      <c r="C33" s="13" t="s">
        <v>54</v>
      </c>
      <c r="D33" s="49">
        <v>164.81</v>
      </c>
      <c r="E33" s="15" t="s">
        <v>90</v>
      </c>
      <c r="F33" s="47"/>
      <c r="G33" s="13" t="s">
        <v>78</v>
      </c>
      <c r="H33" s="46">
        <f t="shared" si="0"/>
        <v>12700.745227027161</v>
      </c>
      <c r="I33" s="13"/>
      <c r="J33" s="13" t="s">
        <v>77</v>
      </c>
      <c r="K33" s="14">
        <f t="shared" si="1"/>
        <v>77.062952654736733</v>
      </c>
      <c r="L33" s="13"/>
      <c r="M33" s="15" t="s">
        <v>70</v>
      </c>
      <c r="N33" s="22" t="s">
        <v>89</v>
      </c>
      <c r="O33" s="22"/>
      <c r="P33" s="22"/>
      <c r="Q33" s="22"/>
      <c r="R33" s="22"/>
    </row>
    <row r="34" spans="1:18" s="17" customFormat="1" ht="18" x14ac:dyDescent="0.25">
      <c r="A34" s="13" t="s">
        <v>16</v>
      </c>
      <c r="B34" s="14">
        <v>5.34</v>
      </c>
      <c r="C34" s="13" t="s">
        <v>53</v>
      </c>
      <c r="D34" s="49">
        <v>178</v>
      </c>
      <c r="E34" s="15" t="s">
        <v>90</v>
      </c>
      <c r="F34" s="47"/>
      <c r="G34" s="13" t="s">
        <v>78</v>
      </c>
      <c r="H34" s="46">
        <f t="shared" si="0"/>
        <v>12700.745227027161</v>
      </c>
      <c r="I34" s="13"/>
      <c r="J34" s="13" t="s">
        <v>77</v>
      </c>
      <c r="K34" s="14">
        <f t="shared" si="1"/>
        <v>71.352501275433482</v>
      </c>
      <c r="L34" s="13"/>
      <c r="M34" s="15" t="s">
        <v>70</v>
      </c>
      <c r="N34" s="22" t="s">
        <v>89</v>
      </c>
      <c r="O34" s="22"/>
      <c r="P34" s="22"/>
      <c r="Q34" s="22"/>
      <c r="R34" s="22"/>
    </row>
    <row r="35" spans="1:18" s="17" customFormat="1" ht="18" x14ac:dyDescent="0.25">
      <c r="A35" s="13" t="s">
        <v>16</v>
      </c>
      <c r="B35" s="14">
        <v>5.34</v>
      </c>
      <c r="C35" s="13" t="s">
        <v>52</v>
      </c>
      <c r="D35" s="49">
        <v>158.91999999999999</v>
      </c>
      <c r="E35" s="15" t="s">
        <v>90</v>
      </c>
      <c r="F35" s="47"/>
      <c r="G35" s="13" t="s">
        <v>78</v>
      </c>
      <c r="H35" s="46">
        <f t="shared" si="0"/>
        <v>12700.745227027161</v>
      </c>
      <c r="I35" s="13"/>
      <c r="J35" s="13" t="s">
        <v>77</v>
      </c>
      <c r="K35" s="14">
        <f t="shared" si="1"/>
        <v>79.919111672710557</v>
      </c>
      <c r="L35" s="13"/>
      <c r="M35" s="15" t="s">
        <v>70</v>
      </c>
      <c r="N35" s="22" t="s">
        <v>89</v>
      </c>
      <c r="O35" s="22"/>
      <c r="P35" s="22"/>
      <c r="Q35" s="22"/>
      <c r="R35" s="22"/>
    </row>
    <row r="36" spans="1:18" s="17" customFormat="1" ht="18" x14ac:dyDescent="0.25">
      <c r="A36" s="13" t="s">
        <v>16</v>
      </c>
      <c r="B36" s="14">
        <v>5.34</v>
      </c>
      <c r="C36" s="13" t="s">
        <v>52</v>
      </c>
      <c r="D36" s="47">
        <v>11.9</v>
      </c>
      <c r="E36" s="15" t="s">
        <v>83</v>
      </c>
      <c r="F36" s="47">
        <v>4</v>
      </c>
      <c r="G36" s="13" t="s">
        <v>60</v>
      </c>
      <c r="H36" s="45"/>
      <c r="I36" s="13"/>
      <c r="J36" s="13"/>
      <c r="K36" s="14">
        <f>D36</f>
        <v>11.9</v>
      </c>
      <c r="L36" s="14">
        <f>F36</f>
        <v>4</v>
      </c>
      <c r="M36" s="15" t="s">
        <v>71</v>
      </c>
      <c r="N36" s="22" t="s">
        <v>84</v>
      </c>
      <c r="O36" s="22"/>
      <c r="P36" s="22"/>
      <c r="Q36" s="22"/>
      <c r="R36" s="22"/>
    </row>
    <row r="37" spans="1:18" s="17" customFormat="1" ht="18" x14ac:dyDescent="0.25">
      <c r="A37" s="13" t="s">
        <v>16</v>
      </c>
      <c r="B37" s="14">
        <v>5.34</v>
      </c>
      <c r="C37" s="13" t="s">
        <v>52</v>
      </c>
      <c r="D37" s="47">
        <v>3.29</v>
      </c>
      <c r="E37" s="15" t="s">
        <v>83</v>
      </c>
      <c r="F37" s="47">
        <v>0.68</v>
      </c>
      <c r="G37" s="13" t="s">
        <v>60</v>
      </c>
      <c r="H37" s="45"/>
      <c r="I37" s="13"/>
      <c r="J37" s="13"/>
      <c r="K37" s="14">
        <f>D37</f>
        <v>3.29</v>
      </c>
      <c r="L37" s="14">
        <f>F37</f>
        <v>0.68</v>
      </c>
      <c r="M37" s="15" t="s">
        <v>71</v>
      </c>
      <c r="N37" s="22" t="s">
        <v>84</v>
      </c>
      <c r="O37" s="22"/>
      <c r="P37" s="22"/>
      <c r="Q37" s="22"/>
      <c r="R37" s="22"/>
    </row>
    <row r="38" spans="1:18" s="17" customFormat="1" ht="18" x14ac:dyDescent="0.25">
      <c r="A38" s="13" t="s">
        <v>16</v>
      </c>
      <c r="B38" s="14">
        <v>5.34</v>
      </c>
      <c r="C38" s="13" t="s">
        <v>52</v>
      </c>
      <c r="D38" s="47">
        <v>1.89</v>
      </c>
      <c r="E38" s="15" t="s">
        <v>83</v>
      </c>
      <c r="F38" s="47">
        <v>0.66</v>
      </c>
      <c r="G38" s="13" t="s">
        <v>60</v>
      </c>
      <c r="H38" s="45"/>
      <c r="I38" s="13"/>
      <c r="J38" s="13"/>
      <c r="K38" s="14">
        <f>D38</f>
        <v>1.89</v>
      </c>
      <c r="L38" s="14">
        <f>F38</f>
        <v>0.66</v>
      </c>
      <c r="M38" s="15" t="s">
        <v>71</v>
      </c>
      <c r="N38" s="22" t="s">
        <v>84</v>
      </c>
      <c r="O38" s="22"/>
      <c r="P38" s="22"/>
      <c r="Q38" s="22"/>
      <c r="R38" s="22"/>
    </row>
    <row r="39" spans="1:18" s="17" customFormat="1" ht="18" x14ac:dyDescent="0.25">
      <c r="A39" s="13" t="s">
        <v>17</v>
      </c>
      <c r="B39" s="14">
        <v>5.6</v>
      </c>
      <c r="C39" s="13" t="s">
        <v>52</v>
      </c>
      <c r="D39" s="9">
        <v>4450</v>
      </c>
      <c r="E39" s="15" t="s">
        <v>90</v>
      </c>
      <c r="F39" s="9">
        <v>1483</v>
      </c>
      <c r="G39" s="13" t="s">
        <v>60</v>
      </c>
      <c r="H39" s="46">
        <f>(0.05*10^B39)+(0.161*0.05*10^B39)+0.789</f>
        <v>23110.910250630513</v>
      </c>
      <c r="I39" s="13"/>
      <c r="J39" s="13" t="s">
        <v>77</v>
      </c>
      <c r="K39" s="14">
        <f>H39/D39</f>
        <v>5.1934629776697783</v>
      </c>
      <c r="L39" s="14">
        <f>K39*SQRT(((F39)/D39)^2+((I39)/H39)^2)</f>
        <v>1.730765302445906</v>
      </c>
      <c r="M39" s="15" t="s">
        <v>67</v>
      </c>
      <c r="N39" s="22" t="s">
        <v>89</v>
      </c>
      <c r="O39" s="22"/>
      <c r="P39" s="22"/>
      <c r="Q39" s="22"/>
      <c r="R39" s="22"/>
    </row>
    <row r="40" spans="1:18" s="17" customFormat="1" ht="18" x14ac:dyDescent="0.25">
      <c r="A40" s="13" t="s">
        <v>18</v>
      </c>
      <c r="B40" s="14">
        <v>5.76</v>
      </c>
      <c r="C40" s="13" t="s">
        <v>52</v>
      </c>
      <c r="D40" s="45">
        <v>22250</v>
      </c>
      <c r="E40" s="15" t="s">
        <v>90</v>
      </c>
      <c r="F40" s="9">
        <v>2147</v>
      </c>
      <c r="G40" s="13" t="s">
        <v>79</v>
      </c>
      <c r="H40" s="46">
        <f>(0.05*10^B40)+(0.161*0.05*10^B40)+0.789</f>
        <v>33405.077362421966</v>
      </c>
      <c r="I40" s="13"/>
      <c r="J40" s="13" t="s">
        <v>77</v>
      </c>
      <c r="K40" s="14">
        <f>H40/D40</f>
        <v>1.5013517915695265</v>
      </c>
      <c r="L40" s="14">
        <f>K40*SQRT(((F40)/D40)^2+((I40)/H40)^2)</f>
        <v>0.14487201332583252</v>
      </c>
      <c r="M40" s="15" t="s">
        <v>68</v>
      </c>
      <c r="N40" s="22" t="s">
        <v>89</v>
      </c>
      <c r="O40" s="22"/>
      <c r="P40" s="22"/>
      <c r="Q40" s="22"/>
      <c r="R40" s="22"/>
    </row>
    <row r="41" spans="1:18" ht="18" x14ac:dyDescent="0.25">
      <c r="A41" s="13" t="s">
        <v>14</v>
      </c>
      <c r="B41" s="14">
        <v>6.1</v>
      </c>
      <c r="C41" s="13" t="s">
        <v>52</v>
      </c>
      <c r="D41" s="1">
        <v>4500</v>
      </c>
      <c r="E41" s="15" t="s">
        <v>85</v>
      </c>
      <c r="F41" s="8">
        <v>4106.5800856673914</v>
      </c>
      <c r="G41" s="13" t="s">
        <v>60</v>
      </c>
      <c r="H41" s="36">
        <f>(0.05*10^B41)+(0.161*0.05*10^B41)+0.789</f>
        <v>73081.409154651439</v>
      </c>
      <c r="I41" s="13"/>
      <c r="J41" s="13" t="s">
        <v>77</v>
      </c>
      <c r="K41" s="14">
        <f>H41/D41</f>
        <v>16.240313145478098</v>
      </c>
      <c r="L41" s="14">
        <f>K41*SQRT(((F41*1.96)/D41)^2+((0)/H41)^2)</f>
        <v>29.048134941003667</v>
      </c>
      <c r="M41" s="15" t="s">
        <v>64</v>
      </c>
      <c r="N41" s="3" t="s">
        <v>88</v>
      </c>
    </row>
    <row r="42" spans="1:18" ht="18" x14ac:dyDescent="0.25">
      <c r="A42" s="13" t="s">
        <v>19</v>
      </c>
      <c r="B42" s="14">
        <v>6.34</v>
      </c>
      <c r="C42" s="13" t="s">
        <v>52</v>
      </c>
      <c r="D42" s="8">
        <v>34909.090909090912</v>
      </c>
      <c r="E42" s="15" t="s">
        <v>85</v>
      </c>
      <c r="F42" s="8">
        <v>24675.714966154657</v>
      </c>
      <c r="G42" s="13" t="s">
        <v>60</v>
      </c>
      <c r="H42" s="36">
        <f>(0.05*10^B42)+(0.161*0.05*10^B42)+0.789</f>
        <v>127000.35127027174</v>
      </c>
      <c r="I42" s="13"/>
      <c r="J42" s="13" t="s">
        <v>77</v>
      </c>
      <c r="K42" s="14">
        <f>H42/D42</f>
        <v>3.6380308957629923</v>
      </c>
      <c r="L42" s="14">
        <f>K42*SQRT(((F42*1.96)/D42)^2+((0)/H42)^2)</f>
        <v>5.0402683577510947</v>
      </c>
      <c r="M42" s="15" t="s">
        <v>64</v>
      </c>
      <c r="N42" s="3" t="s">
        <v>88</v>
      </c>
    </row>
    <row r="43" spans="1:18" ht="18" x14ac:dyDescent="0.25">
      <c r="A43" s="13" t="s">
        <v>21</v>
      </c>
      <c r="B43" s="14">
        <v>7.6</v>
      </c>
      <c r="C43" s="13" t="s">
        <v>52</v>
      </c>
      <c r="D43" s="44">
        <v>0.15</v>
      </c>
      <c r="E43" s="15" t="s">
        <v>83</v>
      </c>
      <c r="F43" s="1"/>
      <c r="G43" s="13" t="s">
        <v>78</v>
      </c>
      <c r="H43" s="1"/>
      <c r="I43" s="13"/>
      <c r="J43" s="13"/>
      <c r="K43" s="14">
        <f t="shared" ref="K43:K45" si="2">D43</f>
        <v>0.15</v>
      </c>
      <c r="L43" s="14"/>
      <c r="M43" s="15" t="s">
        <v>72</v>
      </c>
      <c r="N43" s="3" t="s">
        <v>84</v>
      </c>
    </row>
    <row r="44" spans="1:18" ht="18" x14ac:dyDescent="0.25">
      <c r="A44" s="13" t="s">
        <v>21</v>
      </c>
      <c r="B44" s="14">
        <v>7.6</v>
      </c>
      <c r="C44" s="13" t="s">
        <v>52</v>
      </c>
      <c r="D44" s="44">
        <v>0.35</v>
      </c>
      <c r="E44" s="15" t="s">
        <v>83</v>
      </c>
      <c r="F44" s="1"/>
      <c r="G44" s="13" t="s">
        <v>78</v>
      </c>
      <c r="H44" s="1"/>
      <c r="I44" s="13"/>
      <c r="J44" s="13"/>
      <c r="K44" s="14">
        <f t="shared" si="2"/>
        <v>0.35</v>
      </c>
      <c r="L44" s="14"/>
      <c r="M44" s="15" t="s">
        <v>72</v>
      </c>
      <c r="N44" s="3" t="s">
        <v>84</v>
      </c>
    </row>
    <row r="45" spans="1:18" ht="18" x14ac:dyDescent="0.25">
      <c r="A45" s="13" t="s">
        <v>21</v>
      </c>
      <c r="B45" s="14">
        <v>7.6</v>
      </c>
      <c r="C45" s="13" t="s">
        <v>52</v>
      </c>
      <c r="D45" s="44">
        <v>1</v>
      </c>
      <c r="E45" s="15" t="s">
        <v>83</v>
      </c>
      <c r="F45" s="1"/>
      <c r="G45" s="13" t="s">
        <v>78</v>
      </c>
      <c r="H45" s="1"/>
      <c r="I45" s="13"/>
      <c r="J45" s="13"/>
      <c r="K45" s="14">
        <f t="shared" si="2"/>
        <v>1</v>
      </c>
      <c r="L45" s="14"/>
      <c r="M45" s="15" t="s">
        <v>72</v>
      </c>
      <c r="N45" s="3" t="s">
        <v>84</v>
      </c>
    </row>
    <row r="46" spans="1:18" ht="18" x14ac:dyDescent="0.25">
      <c r="A46" s="13" t="s">
        <v>20</v>
      </c>
      <c r="B46" s="14">
        <v>7.73</v>
      </c>
      <c r="C46" s="13" t="s">
        <v>52</v>
      </c>
      <c r="D46" s="8">
        <v>45545.454545454544</v>
      </c>
      <c r="E46" s="15" t="s">
        <v>85</v>
      </c>
      <c r="F46" s="8">
        <v>18337.740517106442</v>
      </c>
      <c r="G46" s="13" t="s">
        <v>60</v>
      </c>
      <c r="H46" s="36">
        <f>(0.05*10^B46)+(0.161*0.05*10^B46)+0.789</f>
        <v>3117470.3669293309</v>
      </c>
      <c r="I46" s="13"/>
      <c r="J46" s="13" t="s">
        <v>77</v>
      </c>
      <c r="K46" s="14">
        <f>H46/D46</f>
        <v>68.44745316611305</v>
      </c>
      <c r="L46" s="14">
        <f>K46*SQRT(((F46*1.96)/D46)^2+((0)/H46)^2)</f>
        <v>54.014970968618812</v>
      </c>
      <c r="M46" s="15" t="s">
        <v>64</v>
      </c>
      <c r="N46" s="3" t="s">
        <v>88</v>
      </c>
    </row>
    <row r="47" spans="1:18" ht="18" x14ac:dyDescent="0.25">
      <c r="A47" s="13" t="s">
        <v>22</v>
      </c>
      <c r="B47" s="14">
        <v>8.27</v>
      </c>
      <c r="C47" s="13" t="s">
        <v>52</v>
      </c>
      <c r="D47" s="8">
        <v>92272.727272727279</v>
      </c>
      <c r="E47" s="15" t="s">
        <v>85</v>
      </c>
      <c r="F47" s="8">
        <v>76831.101656934363</v>
      </c>
      <c r="G47" s="13" t="s">
        <v>60</v>
      </c>
      <c r="H47" s="36">
        <f>(0.05*10^B47)+(0.161*0.05*10^B47)+0.789</f>
        <v>10809416.617327936</v>
      </c>
      <c r="I47" s="13"/>
      <c r="J47" s="13" t="s">
        <v>77</v>
      </c>
      <c r="K47" s="14">
        <f>H47/D47</f>
        <v>117.14638698581999</v>
      </c>
      <c r="L47" s="14">
        <f>K47*SQRT(((F47*1.96)/D47)^2+((0)/H47)^2)</f>
        <v>191.18273640779537</v>
      </c>
      <c r="M47" s="15" t="s">
        <v>64</v>
      </c>
      <c r="N47" s="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6666-EBCD-8D45-8BD0-6DB833F8D35D}">
  <dimension ref="A1:K34"/>
  <sheetViews>
    <sheetView workbookViewId="0">
      <selection activeCell="H26" sqref="H26"/>
    </sheetView>
  </sheetViews>
  <sheetFormatPr baseColWidth="10" defaultRowHeight="16" x14ac:dyDescent="0.2"/>
  <cols>
    <col min="2" max="2" width="8" bestFit="1" customWidth="1"/>
    <col min="3" max="3" width="14.5" customWidth="1"/>
    <col min="4" max="4" width="14.1640625" customWidth="1"/>
    <col min="5" max="5" width="13.1640625" customWidth="1"/>
    <col min="8" max="8" width="16.33203125" customWidth="1"/>
    <col min="9" max="9" width="12.1640625" customWidth="1"/>
    <col min="10" max="10" width="13.1640625" customWidth="1"/>
    <col min="11" max="11" width="14" customWidth="1"/>
  </cols>
  <sheetData>
    <row r="1" spans="1:11" ht="20" customHeight="1" x14ac:dyDescent="0.2">
      <c r="A1" s="53" t="s">
        <v>95</v>
      </c>
      <c r="B1" s="56" t="s">
        <v>94</v>
      </c>
      <c r="C1" s="55" t="s">
        <v>91</v>
      </c>
      <c r="D1" s="55"/>
      <c r="E1" s="55"/>
      <c r="F1" s="55" t="s">
        <v>92</v>
      </c>
      <c r="G1" s="55"/>
      <c r="H1" s="55"/>
      <c r="I1" s="55" t="s">
        <v>93</v>
      </c>
      <c r="J1" s="55"/>
      <c r="K1" s="55"/>
    </row>
    <row r="2" spans="1:11" ht="17" x14ac:dyDescent="0.2">
      <c r="A2" s="53"/>
      <c r="B2" s="56"/>
      <c r="C2" s="31" t="s">
        <v>24</v>
      </c>
      <c r="D2" s="31" t="s">
        <v>25</v>
      </c>
      <c r="E2" s="31" t="s">
        <v>26</v>
      </c>
      <c r="F2" s="31" t="s">
        <v>24</v>
      </c>
      <c r="G2" s="31" t="s">
        <v>25</v>
      </c>
      <c r="H2" s="31" t="s">
        <v>26</v>
      </c>
      <c r="I2" s="31" t="s">
        <v>24</v>
      </c>
      <c r="J2" s="31" t="s">
        <v>25</v>
      </c>
      <c r="K2" s="31" t="s">
        <v>26</v>
      </c>
    </row>
    <row r="3" spans="1:11" x14ac:dyDescent="0.2">
      <c r="A3" s="24">
        <v>2</v>
      </c>
      <c r="B3" s="13">
        <v>0.01</v>
      </c>
      <c r="C3" s="37">
        <v>0.12506840454239712</v>
      </c>
      <c r="D3" s="38">
        <v>0.21176989752797185</v>
      </c>
      <c r="E3" s="38">
        <v>0.18084999614155806</v>
      </c>
      <c r="F3" s="7">
        <v>0.14213863455771999</v>
      </c>
      <c r="G3" s="7">
        <v>9.0147130431919353E-2</v>
      </c>
      <c r="H3" s="7">
        <v>0.1112375422201735</v>
      </c>
      <c r="I3" s="32">
        <v>4.9879195662036553</v>
      </c>
      <c r="J3" s="8">
        <v>4.992023398572079</v>
      </c>
      <c r="K3" s="8">
        <v>4.9903578605990031</v>
      </c>
    </row>
    <row r="4" spans="1:11" x14ac:dyDescent="0.2">
      <c r="A4" s="24">
        <v>3</v>
      </c>
      <c r="B4" s="13">
        <v>0.01</v>
      </c>
      <c r="C4" s="37">
        <v>4.2026696138701969E-2</v>
      </c>
      <c r="D4" s="38">
        <v>3.5883229802266381E-2</v>
      </c>
      <c r="E4" s="38">
        <v>1.4814998631331842E-2</v>
      </c>
      <c r="F4" s="7">
        <v>2.2434486953080344E-2</v>
      </c>
      <c r="G4" s="7">
        <v>1.2237075901109807E-2</v>
      </c>
      <c r="H4" s="7">
        <v>6.7027094201383705E-3</v>
      </c>
      <c r="I4" s="32">
        <v>49.840008442150328</v>
      </c>
      <c r="J4" s="8">
        <v>49.884240362299309</v>
      </c>
      <c r="K4" s="8">
        <v>49.908278912306571</v>
      </c>
    </row>
    <row r="5" spans="1:11" x14ac:dyDescent="0.2">
      <c r="A5" s="24">
        <v>4</v>
      </c>
      <c r="B5" s="13">
        <v>0.01</v>
      </c>
      <c r="C5" s="37">
        <v>2.253694160758191E-2</v>
      </c>
      <c r="D5" s="38">
        <v>1.004380658288177E-2</v>
      </c>
      <c r="E5" s="38">
        <v>6.9744367338234201E-3</v>
      </c>
      <c r="F5" s="7">
        <v>6.2880909117514656E-3</v>
      </c>
      <c r="G5" s="7">
        <v>3.3287321604968867E-3</v>
      </c>
      <c r="H5" s="7">
        <v>2.4955047709401103E-3</v>
      </c>
      <c r="I5" s="32">
        <v>491.54891593208231</v>
      </c>
      <c r="J5" s="8">
        <v>492.70444081626459</v>
      </c>
      <c r="K5" s="8">
        <v>493.0307674367113</v>
      </c>
    </row>
    <row r="6" spans="1:11" x14ac:dyDescent="0.2">
      <c r="A6" s="24">
        <v>5</v>
      </c>
      <c r="B6" s="13">
        <v>0.01</v>
      </c>
      <c r="C6" s="37">
        <v>1.7627644336258463E-2</v>
      </c>
      <c r="D6" s="38">
        <v>7.3381336866498994E-3</v>
      </c>
      <c r="E6" s="38">
        <v>6.6066878295388065E-3</v>
      </c>
      <c r="F6" s="7">
        <v>2.6277627511300098E-3</v>
      </c>
      <c r="G6" s="7">
        <v>2.4248723047161414E-3</v>
      </c>
      <c r="H6" s="7">
        <v>1.9550462609235065E-3</v>
      </c>
      <c r="I6" s="32">
        <v>4362.3810904464144</v>
      </c>
      <c r="J6" s="8">
        <v>4368.956317169509</v>
      </c>
      <c r="K6" s="8">
        <v>4384.2586904379214</v>
      </c>
    </row>
    <row r="7" spans="1:11" x14ac:dyDescent="0.2">
      <c r="A7" s="24">
        <v>6</v>
      </c>
      <c r="B7" s="13">
        <v>0.01</v>
      </c>
      <c r="C7" s="37">
        <v>1.5640656023109729E-2</v>
      </c>
      <c r="D7" s="38">
        <v>7.0662911973769088E-3</v>
      </c>
      <c r="E7" s="38">
        <v>6.5894446604355819E-3</v>
      </c>
      <c r="F7" s="7">
        <v>1.2509195381110955E-3</v>
      </c>
      <c r="G7" s="7">
        <v>2.3343538009527156E-3</v>
      </c>
      <c r="H7" s="7">
        <v>1.6624059388555381E-3</v>
      </c>
      <c r="I7" s="32">
        <v>18499.390307116162</v>
      </c>
      <c r="J7" s="8">
        <v>17541.965198005888</v>
      </c>
      <c r="K7" s="8">
        <v>18123.703082045027</v>
      </c>
    </row>
    <row r="8" spans="1:11" x14ac:dyDescent="0.2">
      <c r="A8" s="24">
        <v>7</v>
      </c>
      <c r="B8" s="13">
        <v>0.01</v>
      </c>
      <c r="C8" s="37">
        <v>1.4287756486104296E-2</v>
      </c>
      <c r="D8" s="38">
        <v>7.0390941358032273E-3</v>
      </c>
      <c r="E8" s="38">
        <v>6.5886361673832159E-3</v>
      </c>
      <c r="F8" s="7">
        <v>6.1356504737670222E-4</v>
      </c>
      <c r="G8" s="7">
        <v>2.3253006230768373E-3</v>
      </c>
      <c r="H8" s="7">
        <v>1.4485931375202198E-3</v>
      </c>
      <c r="I8" s="32">
        <v>11404.411546090267</v>
      </c>
      <c r="J8" s="8">
        <v>9101.0644210220671</v>
      </c>
      <c r="K8" s="8">
        <v>10151.136787325546</v>
      </c>
    </row>
    <row r="9" spans="1:11" x14ac:dyDescent="0.2">
      <c r="A9" s="24">
        <v>8</v>
      </c>
      <c r="B9" s="13">
        <v>0.01</v>
      </c>
      <c r="C9" s="37">
        <v>1.3131351616318647E-2</v>
      </c>
      <c r="D9" s="38">
        <v>7.0363743014584569E-3</v>
      </c>
      <c r="E9" s="38">
        <v>6.5885982590060815E-3</v>
      </c>
      <c r="F9" s="7">
        <v>3.0282484068196446E-4</v>
      </c>
      <c r="G9" s="7">
        <v>2.3243952920119315E-3</v>
      </c>
      <c r="H9" s="7">
        <v>1.2836265311342895E-3</v>
      </c>
      <c r="I9" s="32">
        <v>4018.0229704537046</v>
      </c>
      <c r="J9" s="9">
        <v>2074.1375468772367</v>
      </c>
      <c r="K9" s="8">
        <v>2762.0963644938029</v>
      </c>
    </row>
    <row r="10" spans="1:11" x14ac:dyDescent="0.2">
      <c r="A10" s="24">
        <v>9</v>
      </c>
      <c r="B10" s="13">
        <v>0.01</v>
      </c>
      <c r="C10" s="37">
        <v>1.2083452731597791E-2</v>
      </c>
      <c r="D10" s="38">
        <v>7.0361023167420439E-3</v>
      </c>
      <c r="E10" s="38">
        <v>6.5885964815696448E-3</v>
      </c>
      <c r="F10" s="7">
        <v>1.4964782590010331E-4</v>
      </c>
      <c r="G10" s="7">
        <v>2.3243047587726646E-3</v>
      </c>
      <c r="H10" s="7">
        <v>1.1523964951235101E-3</v>
      </c>
      <c r="I10" s="33">
        <v>2228.6640637098249</v>
      </c>
      <c r="J10" s="9">
        <v>341.66959259693351</v>
      </c>
      <c r="K10" s="8">
        <v>628.38944198417289</v>
      </c>
    </row>
    <row r="11" spans="1:11" x14ac:dyDescent="0.2">
      <c r="A11" s="24">
        <v>2</v>
      </c>
      <c r="B11" s="14">
        <v>0.1</v>
      </c>
      <c r="C11" s="37">
        <v>1.1959824595383497</v>
      </c>
      <c r="D11" s="38">
        <v>1.9650933136089783</v>
      </c>
      <c r="E11" s="38">
        <v>1.6960205935475243</v>
      </c>
      <c r="F11" s="7">
        <v>1.3588834287753702</v>
      </c>
      <c r="G11" s="7">
        <v>0.83650946296275397</v>
      </c>
      <c r="H11" s="7">
        <v>1.0431914094891896</v>
      </c>
      <c r="I11" s="32">
        <v>4.8937564225014931</v>
      </c>
      <c r="J11" s="8">
        <v>4.9337507566204195</v>
      </c>
      <c r="K11" s="8">
        <v>4.9178537069404289</v>
      </c>
    </row>
    <row r="12" spans="1:11" x14ac:dyDescent="0.2">
      <c r="A12" s="24">
        <v>3</v>
      </c>
      <c r="B12" s="14">
        <v>0.1</v>
      </c>
      <c r="C12" s="37">
        <v>0.41392106019929065</v>
      </c>
      <c r="D12" s="38">
        <v>0.35417183793045304</v>
      </c>
      <c r="E12" s="38">
        <v>0.14734946404358215</v>
      </c>
      <c r="F12" s="7">
        <v>0.22092205489158603</v>
      </c>
      <c r="G12" s="7">
        <v>0.12078142593833006</v>
      </c>
      <c r="H12" s="7">
        <v>6.6664916094458737E-2</v>
      </c>
      <c r="I12" s="32">
        <v>48.994340198888416</v>
      </c>
      <c r="J12" s="8">
        <v>49.417414400167026</v>
      </c>
      <c r="K12" s="8">
        <v>49.649060627231897</v>
      </c>
    </row>
    <row r="13" spans="1:11" x14ac:dyDescent="0.2">
      <c r="A13" s="24">
        <v>4</v>
      </c>
      <c r="B13" s="14">
        <v>0.1</v>
      </c>
      <c r="C13" s="37">
        <v>0.22352848325978888</v>
      </c>
      <c r="D13" s="38">
        <v>0.10006949302860285</v>
      </c>
      <c r="E13" s="38">
        <v>6.9566444299576202E-2</v>
      </c>
      <c r="F13" s="7">
        <v>6.2363694913905705E-2</v>
      </c>
      <c r="G13" s="7">
        <v>3.3165168701740862E-2</v>
      </c>
      <c r="H13" s="7">
        <v>2.4891385537275011E-2</v>
      </c>
      <c r="I13" s="32">
        <v>470.63353358945892</v>
      </c>
      <c r="J13" s="8">
        <v>481.29733799901709</v>
      </c>
      <c r="K13" s="8">
        <v>484.40731195139023</v>
      </c>
    </row>
    <row r="14" spans="1:11" x14ac:dyDescent="0.2">
      <c r="A14" s="24">
        <v>5</v>
      </c>
      <c r="B14" s="14">
        <v>0.1</v>
      </c>
      <c r="C14" s="37">
        <v>0.17514546612572401</v>
      </c>
      <c r="D14" s="38">
        <v>7.3184399839684056E-2</v>
      </c>
      <c r="E14" s="38">
        <v>6.5907202199897999E-2</v>
      </c>
      <c r="F14" s="7">
        <v>2.6108673935087687E-2</v>
      </c>
      <c r="G14" s="7">
        <v>2.4183645581624707E-2</v>
      </c>
      <c r="H14" s="7">
        <v>1.9503211375106678E-2</v>
      </c>
      <c r="I14" s="32">
        <v>3715.2684549655628</v>
      </c>
      <c r="J14" s="8">
        <v>3761.0109691172565</v>
      </c>
      <c r="K14" s="8">
        <v>3877.0598840141693</v>
      </c>
    </row>
    <row r="15" spans="1:11" x14ac:dyDescent="0.2">
      <c r="A15" s="24">
        <v>6</v>
      </c>
      <c r="B15" s="14">
        <v>0.1</v>
      </c>
      <c r="C15" s="37">
        <v>0.15551481562421132</v>
      </c>
      <c r="D15" s="38">
        <v>7.0480277659370719E-2</v>
      </c>
      <c r="E15" s="38">
        <v>6.5735601914572742E-2</v>
      </c>
      <c r="F15" s="7">
        <v>1.2437838933572967E-2</v>
      </c>
      <c r="G15" s="7">
        <v>2.3283204647358544E-2</v>
      </c>
      <c r="H15" s="7">
        <v>1.6583985547851239E-2</v>
      </c>
      <c r="I15" s="32">
        <v>11831.63190822131</v>
      </c>
      <c r="J15" s="8">
        <v>8767.9023508793289</v>
      </c>
      <c r="K15" s="8">
        <v>10437.367915289718</v>
      </c>
    </row>
    <row r="16" spans="1:11" x14ac:dyDescent="0.2">
      <c r="A16" s="24">
        <v>7</v>
      </c>
      <c r="B16" s="14">
        <v>0.1</v>
      </c>
      <c r="C16" s="37">
        <v>0.14213290579544446</v>
      </c>
      <c r="D16" s="38">
        <v>7.0209708397755533E-2</v>
      </c>
      <c r="E16" s="38">
        <v>6.5727555913641517E-2</v>
      </c>
      <c r="F16" s="7">
        <v>6.1036686817311303E-3</v>
      </c>
      <c r="G16" s="7">
        <v>2.3193137573335586E-2</v>
      </c>
      <c r="H16" s="7">
        <v>1.4451015965007039E-2</v>
      </c>
      <c r="I16" s="33">
        <v>6294.7658190858047</v>
      </c>
      <c r="J16" s="8">
        <v>2628.6770435857852</v>
      </c>
      <c r="K16" s="8">
        <v>3744.1716439916581</v>
      </c>
    </row>
    <row r="17" spans="1:11" x14ac:dyDescent="0.2">
      <c r="A17" s="24">
        <v>8</v>
      </c>
      <c r="B17" s="14">
        <v>0.1</v>
      </c>
      <c r="C17" s="37">
        <v>0.13068422670376315</v>
      </c>
      <c r="D17" s="38">
        <v>7.0182649900237828E-2</v>
      </c>
      <c r="E17" s="38">
        <v>6.5727178655072285E-2</v>
      </c>
      <c r="F17" s="7">
        <v>3.013735872055355E-3</v>
      </c>
      <c r="G17" s="7">
        <v>2.3184130636032453E-2</v>
      </c>
      <c r="H17" s="7">
        <v>1.2805326265405292E-2</v>
      </c>
      <c r="I17" s="32">
        <v>1780.4223819700519</v>
      </c>
      <c r="J17" s="9">
        <v>346.14874590592467</v>
      </c>
      <c r="K17" s="8">
        <v>591.21869506752012</v>
      </c>
    </row>
    <row r="18" spans="1:11" x14ac:dyDescent="0.2">
      <c r="A18" s="24">
        <v>9</v>
      </c>
      <c r="B18" s="14">
        <v>0.1</v>
      </c>
      <c r="C18" s="37">
        <v>0.12030145762045071</v>
      </c>
      <c r="D18" s="38">
        <v>7.0179944034771582E-2</v>
      </c>
      <c r="E18" s="38">
        <v>6.5727160966287182E-2</v>
      </c>
      <c r="F18" s="7">
        <v>1.4898764079355866E-3</v>
      </c>
      <c r="G18" s="7">
        <v>2.3183229940003037E-2</v>
      </c>
      <c r="H18" s="7">
        <v>1.1496188929439976E-2</v>
      </c>
      <c r="I18" s="32">
        <v>506.0879485538112</v>
      </c>
      <c r="J18" s="9">
        <v>37.458305981619453</v>
      </c>
      <c r="K18" s="8">
        <v>74.74669646848514</v>
      </c>
    </row>
    <row r="19" spans="1:11" x14ac:dyDescent="0.2">
      <c r="A19" s="24">
        <v>2</v>
      </c>
      <c r="B19" s="14">
        <v>1</v>
      </c>
      <c r="C19" s="37">
        <v>8.3136364118072699</v>
      </c>
      <c r="D19" s="38">
        <v>11.4208431150271</v>
      </c>
      <c r="E19" s="38">
        <v>10.456686422605117</v>
      </c>
      <c r="F19" s="7">
        <v>9.4471494777971419</v>
      </c>
      <c r="G19" s="7">
        <v>4.8616741375947736</v>
      </c>
      <c r="H19" s="7">
        <v>6.431717568338736</v>
      </c>
      <c r="I19" s="32">
        <v>4.3481776826733665</v>
      </c>
      <c r="J19" s="8">
        <v>4.6415476374339546</v>
      </c>
      <c r="K19" s="8">
        <v>4.5367431573332686</v>
      </c>
    </row>
    <row r="20" spans="1:11" x14ac:dyDescent="0.2">
      <c r="A20" s="24">
        <v>3</v>
      </c>
      <c r="B20" s="14">
        <v>1</v>
      </c>
      <c r="C20" s="37">
        <v>3.5937224760198836</v>
      </c>
      <c r="D20" s="38">
        <v>3.134601089103306</v>
      </c>
      <c r="E20" s="38">
        <v>1.3979566368380523</v>
      </c>
      <c r="F20" s="7">
        <v>1.9182291748699845</v>
      </c>
      <c r="G20" s="7">
        <v>1.0689771143353408</v>
      </c>
      <c r="H20" s="7">
        <v>0.63247370802065428</v>
      </c>
      <c r="I20" s="32">
        <v>42.786843299736283</v>
      </c>
      <c r="J20" s="8">
        <v>45.682884747511601</v>
      </c>
      <c r="K20" s="8">
        <v>47.329442402826771</v>
      </c>
    </row>
    <row r="21" spans="1:11" x14ac:dyDescent="0.2">
      <c r="A21" s="24">
        <v>4</v>
      </c>
      <c r="B21" s="14">
        <v>1</v>
      </c>
      <c r="C21" s="37">
        <v>2.0659393266496524</v>
      </c>
      <c r="D21" s="38">
        <v>0.9652727737311988</v>
      </c>
      <c r="E21" s="38">
        <v>0.67835900317988984</v>
      </c>
      <c r="F21" s="7">
        <v>0.57640655555611309</v>
      </c>
      <c r="G21" s="7">
        <v>0.31991202728330154</v>
      </c>
      <c r="H21" s="7">
        <v>0.2427218416988299</v>
      </c>
      <c r="I21" s="32">
        <v>338.5755290332167</v>
      </c>
      <c r="J21" s="8">
        <v>393.69750835170913</v>
      </c>
      <c r="K21" s="8">
        <v>413.98055358875934</v>
      </c>
    </row>
    <row r="22" spans="1:11" x14ac:dyDescent="0.2">
      <c r="A22" s="24">
        <v>5</v>
      </c>
      <c r="B22" s="14">
        <v>1</v>
      </c>
      <c r="C22" s="37">
        <v>1.6457518601964205</v>
      </c>
      <c r="D22" s="38">
        <v>0.71271648299355794</v>
      </c>
      <c r="E22" s="38">
        <v>0.64351890539372802</v>
      </c>
      <c r="F22" s="7">
        <v>0.24533145747609014</v>
      </c>
      <c r="G22" s="7">
        <v>0.23551580477062323</v>
      </c>
      <c r="H22" s="7">
        <v>0.19042964678889948</v>
      </c>
      <c r="I22" s="32">
        <v>1557.8195600089687</v>
      </c>
      <c r="J22" s="8">
        <v>1599.40512929236</v>
      </c>
      <c r="K22" s="8">
        <v>1822.926294366514</v>
      </c>
    </row>
    <row r="23" spans="1:11" x14ac:dyDescent="0.2">
      <c r="A23" s="24">
        <v>6</v>
      </c>
      <c r="B23" s="14">
        <v>1</v>
      </c>
      <c r="C23" s="37">
        <v>1.4712446868612425</v>
      </c>
      <c r="D23" s="38">
        <v>0.68704550047324464</v>
      </c>
      <c r="E23" s="38">
        <v>0.64188283660727252</v>
      </c>
      <c r="F23" s="7">
        <v>0.11766808634119585</v>
      </c>
      <c r="G23" s="7">
        <v>0.22696591898909171</v>
      </c>
      <c r="H23" s="7">
        <v>0.1619362320518877</v>
      </c>
      <c r="I23" s="33">
        <v>2694.8830998416456</v>
      </c>
      <c r="J23" s="8">
        <v>1495.4286430911104</v>
      </c>
      <c r="K23" s="8">
        <v>2034.0871130130765</v>
      </c>
    </row>
    <row r="24" spans="1:11" x14ac:dyDescent="0.2">
      <c r="A24" s="24">
        <v>7</v>
      </c>
      <c r="B24" s="14">
        <v>1</v>
      </c>
      <c r="C24" s="37">
        <v>1.3509170761361113</v>
      </c>
      <c r="D24" s="38">
        <v>0.68447417974652613</v>
      </c>
      <c r="E24" s="38">
        <v>0.6418061196149214</v>
      </c>
      <c r="F24" s="7">
        <v>5.8012974695114683E-2</v>
      </c>
      <c r="G24" s="7">
        <v>0.22610980986163312</v>
      </c>
      <c r="H24" s="7">
        <v>0.14110901207372456</v>
      </c>
      <c r="I24" s="32">
        <v>1202.149600731502</v>
      </c>
      <c r="J24" s="8">
        <v>332.09968812260189</v>
      </c>
      <c r="K24" s="8">
        <v>523.79428490046917</v>
      </c>
    </row>
    <row r="25" spans="1:11" x14ac:dyDescent="0.2">
      <c r="A25" s="24">
        <v>8</v>
      </c>
      <c r="B25" s="14">
        <v>1</v>
      </c>
      <c r="C25" s="37">
        <v>1.2470782055895595</v>
      </c>
      <c r="D25" s="38">
        <v>0.68421700537902186</v>
      </c>
      <c r="E25" s="38">
        <v>0.64180252251987857</v>
      </c>
      <c r="F25" s="7">
        <v>2.8759129098181676E-2</v>
      </c>
      <c r="G25" s="7">
        <v>0.22602418772518315</v>
      </c>
      <c r="H25" s="7">
        <v>0.12503945653831797</v>
      </c>
      <c r="I25" s="32">
        <v>283.11154650999799</v>
      </c>
      <c r="J25" s="8">
        <v>38.033390492401537</v>
      </c>
      <c r="K25" s="8">
        <v>68.301188945654374</v>
      </c>
    </row>
    <row r="26" spans="1:11" x14ac:dyDescent="0.2">
      <c r="A26" s="24">
        <v>9</v>
      </c>
      <c r="B26" s="14">
        <v>1</v>
      </c>
      <c r="C26" s="37">
        <v>1.1521850157481026</v>
      </c>
      <c r="D26" s="38">
        <v>0.68419128751925296</v>
      </c>
      <c r="E26" s="38">
        <v>0.64180235386035589</v>
      </c>
      <c r="F26" s="7">
        <v>1.4269264289514506E-2</v>
      </c>
      <c r="G26" s="7">
        <v>0.22601562539928288</v>
      </c>
      <c r="H26" s="7">
        <v>0.11225619678175988</v>
      </c>
      <c r="I26" s="32">
        <v>60.464817313316615</v>
      </c>
      <c r="J26" s="9">
        <v>3.8785000024904588</v>
      </c>
      <c r="K26" s="8">
        <v>7.8004088981202582</v>
      </c>
    </row>
    <row r="27" spans="1:11" x14ac:dyDescent="0.2">
      <c r="A27" s="24">
        <v>2</v>
      </c>
      <c r="B27" s="13">
        <v>10</v>
      </c>
      <c r="C27" s="37">
        <v>20.534103517478137</v>
      </c>
      <c r="D27" s="38">
        <v>22.013358371686099</v>
      </c>
      <c r="E27" s="38">
        <v>21.628963677031543</v>
      </c>
      <c r="F27" s="7">
        <v>23.333806363819075</v>
      </c>
      <c r="G27" s="7">
        <v>9.3707420721344672</v>
      </c>
      <c r="H27" s="7">
        <v>13.303582037785425</v>
      </c>
      <c r="I27" s="32">
        <v>3.6496046085564764</v>
      </c>
      <c r="J27" s="8">
        <v>4.352761938321887</v>
      </c>
      <c r="K27" s="8">
        <v>4.1287109588736595</v>
      </c>
    </row>
    <row r="28" spans="1:11" x14ac:dyDescent="0.2">
      <c r="A28" s="24">
        <v>3</v>
      </c>
      <c r="B28" s="13">
        <v>10</v>
      </c>
      <c r="C28" s="37">
        <v>15.504515057551336</v>
      </c>
      <c r="D28" s="38">
        <v>14.582993344868751</v>
      </c>
      <c r="E28" s="38">
        <v>9.2418009578587856</v>
      </c>
      <c r="F28" s="7">
        <v>8.2758814658360738</v>
      </c>
      <c r="G28" s="7">
        <v>4.9731642722770459</v>
      </c>
      <c r="H28" s="7">
        <v>4.1812427986512173</v>
      </c>
      <c r="I28" s="32">
        <v>29.016252288212272</v>
      </c>
      <c r="J28" s="8">
        <v>34.841487954987379</v>
      </c>
      <c r="K28" s="8">
        <v>36.603487005768315</v>
      </c>
    </row>
    <row r="29" spans="1:11" x14ac:dyDescent="0.2">
      <c r="A29" s="24">
        <v>4</v>
      </c>
      <c r="B29" s="13">
        <v>10</v>
      </c>
      <c r="C29" s="37">
        <v>11.754310462844817</v>
      </c>
      <c r="D29" s="38">
        <v>7.1291741888575864</v>
      </c>
      <c r="E29" s="38">
        <v>5.4322551295325274</v>
      </c>
      <c r="F29" s="7">
        <v>3.2795070273790903</v>
      </c>
      <c r="G29" s="7">
        <v>2.3627606928115119</v>
      </c>
      <c r="H29" s="7">
        <v>1.9437008478361699</v>
      </c>
      <c r="I29" s="32">
        <v>136.76926143556835</v>
      </c>
      <c r="J29" s="8">
        <v>171.42149323009525</v>
      </c>
      <c r="K29" s="8">
        <v>193.87543395102477</v>
      </c>
    </row>
    <row r="30" spans="1:11" x14ac:dyDescent="0.2">
      <c r="A30" s="24">
        <v>5</v>
      </c>
      <c r="B30" s="13">
        <v>10</v>
      </c>
      <c r="C30" s="37">
        <v>10.263405915548066</v>
      </c>
      <c r="D30" s="38">
        <v>5.6503787107491581</v>
      </c>
      <c r="E30" s="38">
        <v>5.2065264707213741</v>
      </c>
      <c r="F30" s="7">
        <v>1.5299611596973965</v>
      </c>
      <c r="G30" s="7">
        <v>1.8671568864682939</v>
      </c>
      <c r="H30" s="7">
        <v>1.5407115292283531</v>
      </c>
      <c r="I30" s="32">
        <v>353.82064674879956</v>
      </c>
      <c r="J30" s="8">
        <v>294.14757328503617</v>
      </c>
      <c r="K30" s="8">
        <v>351.54691117700162</v>
      </c>
    </row>
    <row r="31" spans="1:11" x14ac:dyDescent="0.2">
      <c r="A31" s="24">
        <v>6</v>
      </c>
      <c r="B31" s="13">
        <v>10</v>
      </c>
      <c r="C31" s="37">
        <v>9.5565109494652827</v>
      </c>
      <c r="D31" s="38">
        <v>5.4878173253532303</v>
      </c>
      <c r="E31" s="38">
        <v>5.1958116239775043</v>
      </c>
      <c r="F31" s="7">
        <v>0.76431634702872098</v>
      </c>
      <c r="G31" s="7">
        <v>1.8129039512450167</v>
      </c>
      <c r="H31" s="7">
        <v>1.3108157888837741</v>
      </c>
      <c r="I31" s="32">
        <v>469.04895530394668</v>
      </c>
      <c r="J31" s="8">
        <v>200.50518299947424</v>
      </c>
      <c r="K31" s="8">
        <v>276.23114905755517</v>
      </c>
    </row>
    <row r="32" spans="1:11" x14ac:dyDescent="0.2">
      <c r="A32" s="24">
        <v>7</v>
      </c>
      <c r="B32" s="13">
        <v>10</v>
      </c>
      <c r="C32" s="37">
        <v>9.0338455878938149</v>
      </c>
      <c r="D32" s="38">
        <v>5.4713996461545866</v>
      </c>
      <c r="E32" s="38">
        <v>5.1953089380513342</v>
      </c>
      <c r="F32" s="7">
        <v>0.38794406084965433</v>
      </c>
      <c r="G32" s="7">
        <v>1.8074270297926445</v>
      </c>
      <c r="H32" s="7">
        <v>1.1422529160458488</v>
      </c>
      <c r="I32" s="32">
        <v>195.7233184804895</v>
      </c>
      <c r="J32" s="8">
        <v>42.531075987912295</v>
      </c>
      <c r="K32" s="8">
        <v>67.165786297213899</v>
      </c>
    </row>
    <row r="33" spans="1:11" x14ac:dyDescent="0.2">
      <c r="A33" s="24">
        <v>8</v>
      </c>
      <c r="B33" s="13">
        <v>10</v>
      </c>
      <c r="C33" s="37">
        <v>8.5573597178598764</v>
      </c>
      <c r="D33" s="38">
        <v>5.4697562466281013</v>
      </c>
      <c r="E33" s="38">
        <v>5.1952853676257078</v>
      </c>
      <c r="F33" s="7">
        <v>0.19734304701217181</v>
      </c>
      <c r="G33" s="7">
        <v>1.8068788161937259</v>
      </c>
      <c r="H33" s="7">
        <v>1.0121737390168539</v>
      </c>
      <c r="I33" s="32">
        <v>43.509575665382378</v>
      </c>
      <c r="J33" s="9">
        <v>4.7917452330790153</v>
      </c>
      <c r="K33" s="8">
        <v>8.5470897429231147</v>
      </c>
    </row>
    <row r="34" spans="1:11" x14ac:dyDescent="0.2">
      <c r="A34" s="24">
        <v>9</v>
      </c>
      <c r="B34" s="13">
        <v>10</v>
      </c>
      <c r="C34" s="37">
        <v>8.0996150435270078</v>
      </c>
      <c r="D34" s="38">
        <v>5.4695918903430236</v>
      </c>
      <c r="E34" s="38">
        <v>5.1952842624613655</v>
      </c>
      <c r="F34" s="7">
        <v>0.10030988611058733</v>
      </c>
      <c r="G34" s="7">
        <v>1.8068239896140705</v>
      </c>
      <c r="H34" s="7">
        <v>0.90869540910243729</v>
      </c>
      <c r="I34" s="32">
        <v>8.7271359704702327</v>
      </c>
      <c r="J34" s="9">
        <v>0.48561998081887481</v>
      </c>
      <c r="K34" s="8">
        <v>0.96546399251373105</v>
      </c>
    </row>
  </sheetData>
  <mergeCells count="5">
    <mergeCell ref="F1:H1"/>
    <mergeCell ref="I1:K1"/>
    <mergeCell ref="C1:E1"/>
    <mergeCell ref="B1:B2"/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Chemical partition ratios</vt:lpstr>
      <vt:lpstr>Calculated fu and Vd values</vt:lpstr>
      <vt:lpstr>Empirical Vd data</vt:lpstr>
      <vt:lpstr>IVIVE model predictions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Saunders</dc:creator>
  <cp:lastModifiedBy>Leslie Saunders</cp:lastModifiedBy>
  <dcterms:created xsi:type="dcterms:W3CDTF">2022-08-29T18:08:32Z</dcterms:created>
  <dcterms:modified xsi:type="dcterms:W3CDTF">2022-10-06T21:54:43Z</dcterms:modified>
</cp:coreProperties>
</file>