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6.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7.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8.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9.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0.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11.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12.xml" ContentType="application/vnd.openxmlformats-officedocument.drawing+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13.xml" ContentType="application/vnd.openxmlformats-officedocument.drawing+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14.xml" ContentType="application/vnd.openxmlformats-officedocument.drawing+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15.xml" ContentType="application/vnd.openxmlformats-officedocument.drawing+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drawings/drawing16.xml" ContentType="application/vnd.openxmlformats-officedocument.drawing+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17.xml" ContentType="application/vnd.openxmlformats-officedocument.drawing+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drawings/drawing18.xml" ContentType="application/vnd.openxmlformats-officedocument.drawing+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drawings/drawing19.xml" ContentType="application/vnd.openxmlformats-officedocument.drawing+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drawings/drawing20.xml" ContentType="application/vnd.openxmlformats-officedocument.drawing+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drawings/drawing21.xml" ContentType="application/vnd.openxmlformats-officedocument.drawing+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drawings/drawing22.xml" ContentType="application/vnd.openxmlformats-officedocument.drawing+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usepa-my.sharepoint.com/personal/henderson_matt_epa_gov/Documents/Profile/Desktop/"/>
    </mc:Choice>
  </mc:AlternateContent>
  <xr:revisionPtr revIDLastSave="0" documentId="8_{30420459-C176-41DF-B86F-2D5E43618DFA}" xr6:coauthVersionLast="47" xr6:coauthVersionMax="47" xr10:uidLastSave="{00000000-0000-0000-0000-000000000000}"/>
  <bookViews>
    <workbookView xWindow="-110" yWindow="-110" windowWidth="19420" windowHeight="10300" tabRatio="972" activeTab="9" xr2:uid="{00000000-000D-0000-FFFF-FFFF00000000}"/>
  </bookViews>
  <sheets>
    <sheet name="Read Me" sheetId="26" r:id="rId1"/>
    <sheet name="QA Review" sheetId="27" r:id="rId2"/>
    <sheet name="Final Data Summary" sheetId="31" r:id="rId3"/>
    <sheet name="Final Data Summary_Report" sheetId="32" r:id="rId4"/>
    <sheet name="Sample Names" sheetId="30" r:id="rId5"/>
    <sheet name="Percent Solids Data" sheetId="28" r:id="rId6"/>
    <sheet name="ISPercent Recovery Calculations" sheetId="29" r:id="rId7"/>
    <sheet name="Sequence Files" sheetId="25" r:id="rId8"/>
    <sheet name="Final BS Soil results_raw data" sheetId="1" r:id="rId9"/>
    <sheet name="Compare with MassHunter" sheetId="33" r:id="rId10"/>
    <sheet name="5_2 sFTOH" sheetId="2" r:id="rId11"/>
    <sheet name="6_2 FTOH" sheetId="3" r:id="rId12"/>
    <sheet name="7_2 sFTOH" sheetId="4" r:id="rId13"/>
    <sheet name="8_2 FTOH" sheetId="5" r:id="rId14"/>
    <sheet name="9_2 sFTOH" sheetId="6" r:id="rId15"/>
    <sheet name="6_2 FTAcr" sheetId="7" r:id="rId16"/>
    <sheet name="8_2 FTAce" sheetId="8" r:id="rId17"/>
    <sheet name="8_2 FTAcr" sheetId="9" r:id="rId18"/>
    <sheet name="10_2 FTOH" sheetId="10" r:id="rId19"/>
    <sheet name="11_2 sFTOH" sheetId="11" r:id="rId20"/>
    <sheet name="10_2 FTAce" sheetId="12" r:id="rId21"/>
    <sheet name="12_2 FTOH" sheetId="13" r:id="rId22"/>
    <sheet name="10_2 FTAcr" sheetId="14" r:id="rId23"/>
    <sheet name="14_2 FTOH" sheetId="15" r:id="rId24"/>
    <sheet name="12_2 FTAcr" sheetId="16" r:id="rId25"/>
    <sheet name="16_2 FTOH" sheetId="17" r:id="rId26"/>
    <sheet name="14_2 FTAcr" sheetId="18" r:id="rId27"/>
    <sheet name="18_2 FTOH" sheetId="19" r:id="rId28"/>
    <sheet name="16_2 FTAcr" sheetId="21" r:id="rId29"/>
    <sheet name="20_2 FTOH" sheetId="23" r:id="rId30"/>
    <sheet name="18_2 FTAcr" sheetId="22" r:id="rId31"/>
    <sheet name="22_2 FTOH" sheetId="24" r:id="rId3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19" i="2" l="1"/>
  <c r="G7" i="29" l="1"/>
  <c r="G8" i="29"/>
  <c r="G9" i="29"/>
  <c r="G10" i="29"/>
  <c r="G11" i="29"/>
  <c r="G12" i="29"/>
  <c r="G13" i="29"/>
  <c r="G14" i="29"/>
  <c r="G15" i="29"/>
  <c r="G16" i="29"/>
  <c r="G17" i="29"/>
  <c r="G18" i="29"/>
  <c r="G19" i="29"/>
  <c r="G6" i="29"/>
  <c r="Q40" i="14" l="1"/>
  <c r="Q39" i="14"/>
  <c r="M40" i="12"/>
  <c r="O40" i="12" s="1"/>
  <c r="Q40" i="12" s="1"/>
  <c r="Q39" i="12"/>
  <c r="M40" i="10"/>
  <c r="O40" i="10" s="1"/>
  <c r="Q40" i="10" s="1"/>
  <c r="Q39" i="10"/>
  <c r="Q40" i="9"/>
  <c r="Q39" i="9"/>
  <c r="Q40" i="8"/>
  <c r="Q39" i="8"/>
  <c r="Q40" i="5"/>
  <c r="Q39" i="5"/>
  <c r="Q40" i="4"/>
  <c r="Q39" i="4"/>
  <c r="Q40" i="3"/>
  <c r="Q39" i="3"/>
  <c r="E40" i="14"/>
  <c r="E39" i="14"/>
  <c r="E40" i="12"/>
  <c r="E39" i="12"/>
  <c r="E40" i="10"/>
  <c r="E39" i="10"/>
  <c r="E40" i="9"/>
  <c r="E39" i="9"/>
  <c r="E40" i="8"/>
  <c r="E39" i="8"/>
  <c r="E40" i="5"/>
  <c r="E39" i="5"/>
  <c r="E40" i="4"/>
  <c r="E39" i="4"/>
  <c r="E40" i="3"/>
  <c r="E39" i="3"/>
  <c r="E40" i="2"/>
  <c r="E39" i="2"/>
  <c r="Y30" i="22"/>
  <c r="Y29" i="22"/>
  <c r="Y26" i="22"/>
  <c r="Y25" i="22"/>
  <c r="Y34" i="22"/>
  <c r="Y25" i="23"/>
  <c r="Y26" i="23"/>
  <c r="Y29" i="23"/>
  <c r="Y30" i="23"/>
  <c r="Y34" i="23"/>
  <c r="Y28" i="21"/>
  <c r="Y25" i="21"/>
  <c r="Y23" i="21"/>
  <c r="Y26" i="21"/>
  <c r="Y29" i="21"/>
  <c r="Y30" i="21"/>
  <c r="Y34" i="21"/>
  <c r="Y28" i="19"/>
  <c r="Y27" i="19"/>
  <c r="Y26" i="19"/>
  <c r="Y25" i="19"/>
  <c r="Y24" i="19"/>
  <c r="Y23" i="19"/>
  <c r="Y29" i="19"/>
  <c r="Y30" i="19"/>
  <c r="Y34" i="19"/>
  <c r="Y28" i="18"/>
  <c r="Y27" i="18"/>
  <c r="Y25" i="18"/>
  <c r="Y23" i="18"/>
  <c r="Y26" i="18"/>
  <c r="Y29" i="18"/>
  <c r="Y30" i="18"/>
  <c r="Y34" i="18"/>
  <c r="Y27" i="17"/>
  <c r="Y24" i="17"/>
  <c r="Y23" i="17"/>
  <c r="Y25" i="17"/>
  <c r="Y26" i="17"/>
  <c r="Y28" i="17"/>
  <c r="Y29" i="17"/>
  <c r="Y30" i="17"/>
  <c r="Y34" i="17"/>
  <c r="Y26" i="16"/>
  <c r="Y29" i="16"/>
  <c r="Y30" i="16"/>
  <c r="Y34" i="16"/>
  <c r="Y24" i="15"/>
  <c r="Y23" i="15"/>
  <c r="Y25" i="15"/>
  <c r="Y26" i="15"/>
  <c r="Y27" i="15"/>
  <c r="Y28" i="15"/>
  <c r="Y29" i="15"/>
  <c r="Y30" i="15"/>
  <c r="Y34" i="15"/>
  <c r="Y30" i="14"/>
  <c r="Y29" i="14"/>
  <c r="Y25" i="14"/>
  <c r="Y34" i="14"/>
  <c r="Y24" i="13"/>
  <c r="Y23" i="13"/>
  <c r="Y25" i="13"/>
  <c r="Y26" i="13"/>
  <c r="Y27" i="13"/>
  <c r="Y28" i="13"/>
  <c r="Y29" i="13"/>
  <c r="Y30" i="13"/>
  <c r="Y34" i="13"/>
  <c r="Y34" i="12"/>
  <c r="Y30" i="11"/>
  <c r="Y29" i="11"/>
  <c r="Y28" i="11"/>
  <c r="Y25" i="11"/>
  <c r="Y34" i="11"/>
  <c r="Y28" i="10"/>
  <c r="Y27" i="10"/>
  <c r="Y26" i="10"/>
  <c r="Y24" i="10"/>
  <c r="Y23" i="10"/>
  <c r="Y25" i="10"/>
  <c r="Y29" i="10"/>
  <c r="Y30" i="10"/>
  <c r="Y34" i="10"/>
  <c r="Y30" i="9"/>
  <c r="Y29" i="9"/>
  <c r="Y26" i="9"/>
  <c r="Y25" i="9"/>
  <c r="Y23" i="9"/>
  <c r="Y34" i="9"/>
  <c r="Y34" i="8"/>
  <c r="Y34" i="7"/>
  <c r="Y30" i="6"/>
  <c r="Y29" i="6"/>
  <c r="Y35" i="5"/>
  <c r="U35" i="5"/>
  <c r="Y32" i="5"/>
  <c r="Y28" i="5"/>
  <c r="Y27" i="5"/>
  <c r="Y26" i="5"/>
  <c r="Y25" i="5"/>
  <c r="Y24" i="5"/>
  <c r="Y23" i="5"/>
  <c r="Y29" i="5"/>
  <c r="Y30" i="5"/>
  <c r="Y34" i="5"/>
  <c r="Y30" i="4"/>
  <c r="Y29" i="4"/>
  <c r="Y34" i="4"/>
  <c r="Y27" i="3"/>
  <c r="Y29" i="3"/>
  <c r="Y30" i="3"/>
  <c r="Y28" i="3"/>
  <c r="Y26" i="3"/>
  <c r="Y25" i="3"/>
  <c r="Y24" i="3"/>
  <c r="Y23" i="3"/>
  <c r="Y35" i="3"/>
  <c r="Y22" i="22"/>
  <c r="Y37" i="2"/>
  <c r="Y36" i="2"/>
  <c r="Y33" i="2"/>
  <c r="Y30" i="2"/>
  <c r="Y29" i="2"/>
  <c r="Y24" i="2"/>
  <c r="G7" i="28"/>
  <c r="H7" i="28" s="1"/>
  <c r="I7" i="28" s="1"/>
  <c r="K7" i="28" s="1"/>
  <c r="G8" i="28"/>
  <c r="H8" i="28" s="1"/>
  <c r="I8" i="28" s="1"/>
  <c r="K8" i="28" s="1"/>
  <c r="G9" i="28"/>
  <c r="H9" i="28" s="1"/>
  <c r="I9" i="28" s="1"/>
  <c r="K9" i="28" s="1"/>
  <c r="G10" i="28"/>
  <c r="H10" i="28" s="1"/>
  <c r="I10" i="28" s="1"/>
  <c r="K10" i="28" s="1"/>
  <c r="G11" i="28"/>
  <c r="H11" i="28" s="1"/>
  <c r="I11" i="28" s="1"/>
  <c r="K11" i="28" s="1"/>
  <c r="G12" i="28"/>
  <c r="H12" i="28" s="1"/>
  <c r="I12" i="28" s="1"/>
  <c r="K12" i="28" s="1"/>
  <c r="G13" i="28"/>
  <c r="H13" i="28" s="1"/>
  <c r="I13" i="28" s="1"/>
  <c r="K13" i="28" s="1"/>
  <c r="G14" i="28"/>
  <c r="H14" i="28" s="1"/>
  <c r="I14" i="28" s="1"/>
  <c r="K14" i="28" s="1"/>
  <c r="G15" i="28"/>
  <c r="H15" i="28" s="1"/>
  <c r="I15" i="28" s="1"/>
  <c r="K15" i="28" s="1"/>
  <c r="G16" i="28"/>
  <c r="H16" i="28" s="1"/>
  <c r="I16" i="28" s="1"/>
  <c r="K16" i="28" s="1"/>
  <c r="G17" i="28"/>
  <c r="H17" i="28" s="1"/>
  <c r="I17" i="28" s="1"/>
  <c r="K17" i="28" s="1"/>
  <c r="G6" i="28"/>
  <c r="H6" i="28" s="1"/>
  <c r="I6" i="28" s="1"/>
  <c r="K6" i="28" s="1"/>
  <c r="M3" i="2" l="1"/>
  <c r="M4" i="2"/>
  <c r="M5" i="2"/>
  <c r="M6" i="2"/>
  <c r="U25" i="22"/>
  <c r="U26" i="22"/>
  <c r="U29" i="22"/>
  <c r="U30" i="22"/>
  <c r="U30" i="23"/>
  <c r="U29" i="23"/>
  <c r="U26" i="23"/>
  <c r="U25" i="23"/>
  <c r="U28" i="21"/>
  <c r="U25" i="21"/>
  <c r="U23" i="21"/>
  <c r="U28" i="19"/>
  <c r="U27" i="19"/>
  <c r="U26" i="19"/>
  <c r="U25" i="19"/>
  <c r="U24" i="19"/>
  <c r="U23" i="19"/>
  <c r="U28" i="18"/>
  <c r="U27" i="18"/>
  <c r="U25" i="18"/>
  <c r="U23" i="18"/>
  <c r="U27" i="17"/>
  <c r="U24" i="17"/>
  <c r="U23" i="17"/>
  <c r="U26" i="16"/>
  <c r="U24" i="15"/>
  <c r="U23" i="15"/>
  <c r="U30" i="14"/>
  <c r="U29" i="14"/>
  <c r="U25" i="14"/>
  <c r="U24" i="13"/>
  <c r="U30" i="11"/>
  <c r="U29" i="11"/>
  <c r="U28" i="11"/>
  <c r="U25" i="11"/>
  <c r="U28" i="10"/>
  <c r="U27" i="10"/>
  <c r="U26" i="10"/>
  <c r="U24" i="10"/>
  <c r="U23" i="10"/>
  <c r="U30" i="9"/>
  <c r="U29" i="9"/>
  <c r="U26" i="9"/>
  <c r="U25" i="9"/>
  <c r="U23" i="9"/>
  <c r="U30" i="6"/>
  <c r="U29" i="6"/>
  <c r="U32" i="5"/>
  <c r="U28" i="5"/>
  <c r="U27" i="5"/>
  <c r="U26" i="5"/>
  <c r="U25" i="5"/>
  <c r="U24" i="5"/>
  <c r="U23" i="5"/>
  <c r="U30" i="4"/>
  <c r="U29" i="4"/>
  <c r="U29" i="3"/>
  <c r="U28" i="3"/>
  <c r="U26" i="3"/>
  <c r="U25" i="3"/>
  <c r="U24" i="3"/>
  <c r="U23" i="3"/>
  <c r="U37" i="2"/>
  <c r="U36" i="2"/>
  <c r="U33" i="2"/>
  <c r="U30" i="2"/>
  <c r="U29" i="2"/>
  <c r="U24" i="2"/>
  <c r="S35" i="3"/>
  <c r="S35" i="24" l="1"/>
  <c r="O35" i="24"/>
  <c r="M35" i="24"/>
  <c r="S35" i="22"/>
  <c r="O35" i="22"/>
  <c r="M35" i="22"/>
  <c r="S35" i="23"/>
  <c r="O35" i="23"/>
  <c r="M35" i="23"/>
  <c r="O35" i="21"/>
  <c r="M35" i="21"/>
  <c r="M35" i="19"/>
  <c r="O35" i="19" s="1"/>
  <c r="O35" i="18"/>
  <c r="M35" i="18"/>
  <c r="O35" i="17"/>
  <c r="M35" i="17"/>
  <c r="O35" i="16"/>
  <c r="M35" i="16"/>
  <c r="O35" i="15"/>
  <c r="M35" i="15"/>
  <c r="S35" i="14"/>
  <c r="O35" i="14"/>
  <c r="M35" i="14"/>
  <c r="M40" i="14"/>
  <c r="O40" i="14" s="1"/>
  <c r="O35" i="13"/>
  <c r="M35" i="13"/>
  <c r="O35" i="12"/>
  <c r="M35" i="12"/>
  <c r="O35" i="9"/>
  <c r="M35" i="9"/>
  <c r="M40" i="9"/>
  <c r="O40" i="9" s="1"/>
  <c r="M35" i="8"/>
  <c r="O35" i="8"/>
  <c r="M40" i="8"/>
  <c r="O40" i="8" s="1"/>
  <c r="M35" i="7"/>
  <c r="O35" i="7" s="1"/>
  <c r="M36" i="7"/>
  <c r="M40" i="5"/>
  <c r="O40" i="5" s="1"/>
  <c r="O35" i="5"/>
  <c r="M35" i="5"/>
  <c r="M40" i="4"/>
  <c r="O40" i="4" s="1"/>
  <c r="M35" i="4"/>
  <c r="O35" i="4" s="1"/>
  <c r="M35" i="3"/>
  <c r="O35" i="3" s="1"/>
  <c r="Q35" i="3" s="1"/>
  <c r="M35" i="2"/>
  <c r="M40" i="3"/>
  <c r="O40" i="3" s="1"/>
  <c r="M40" i="2"/>
  <c r="O40" i="2" s="1"/>
  <c r="Q40" i="2" s="1"/>
  <c r="Q25" i="10"/>
  <c r="DQ53" i="1" l="1"/>
  <c r="DQ54" i="1" s="1"/>
  <c r="DL53" i="1"/>
  <c r="DL54" i="1" s="1"/>
  <c r="DG53" i="1"/>
  <c r="DG54" i="1" s="1"/>
  <c r="DB53" i="1"/>
  <c r="DB54" i="1" s="1"/>
  <c r="CW53" i="1"/>
  <c r="CW54" i="1" s="1"/>
  <c r="CR53" i="1"/>
  <c r="CR54" i="1" s="1"/>
  <c r="CM53" i="1"/>
  <c r="CM54" i="1" s="1"/>
  <c r="CH53" i="1"/>
  <c r="CH54" i="1" s="1"/>
  <c r="CC53" i="1"/>
  <c r="CC54" i="1" s="1"/>
  <c r="BX53" i="1"/>
  <c r="BX54" i="1" s="1"/>
  <c r="BS53" i="1"/>
  <c r="BS54" i="1" s="1"/>
  <c r="BN53" i="1"/>
  <c r="BN54" i="1" s="1"/>
  <c r="BI53" i="1"/>
  <c r="BI54" i="1" s="1"/>
  <c r="BD53" i="1"/>
  <c r="BD54" i="1" s="1"/>
  <c r="AY53" i="1"/>
  <c r="AY54" i="1" s="1"/>
  <c r="AT53" i="1"/>
  <c r="AT54" i="1" s="1"/>
  <c r="AO53" i="1"/>
  <c r="AO54" i="1" s="1"/>
  <c r="AJ53" i="1"/>
  <c r="AJ54" i="1" s="1"/>
  <c r="AE53" i="1"/>
  <c r="AE54" i="1" s="1"/>
  <c r="Z53" i="1"/>
  <c r="Z54" i="1" s="1"/>
  <c r="U53" i="1"/>
  <c r="U54" i="1"/>
  <c r="P53" i="1"/>
  <c r="P54" i="1" s="1"/>
  <c r="K53" i="1"/>
  <c r="K54" i="1" s="1"/>
  <c r="S25" i="24" l="1"/>
  <c r="S26" i="24"/>
  <c r="S27" i="24"/>
  <c r="S28" i="24"/>
  <c r="S29" i="24"/>
  <c r="S30" i="24"/>
  <c r="S31" i="24"/>
  <c r="S32" i="24"/>
  <c r="S33" i="24"/>
  <c r="S36" i="24"/>
  <c r="S37" i="24"/>
  <c r="M37" i="24"/>
  <c r="M36" i="24"/>
  <c r="M34" i="24"/>
  <c r="M33" i="24"/>
  <c r="M32" i="24"/>
  <c r="M31" i="24"/>
  <c r="M30" i="24"/>
  <c r="M29" i="24"/>
  <c r="M28" i="24"/>
  <c r="M27" i="24"/>
  <c r="M26" i="24"/>
  <c r="M25" i="24"/>
  <c r="S24" i="24"/>
  <c r="M24" i="24"/>
  <c r="S23" i="24"/>
  <c r="M23" i="24"/>
  <c r="M18" i="24"/>
  <c r="M17" i="24"/>
  <c r="M16" i="24"/>
  <c r="M15" i="24"/>
  <c r="M14" i="24"/>
  <c r="M13" i="24"/>
  <c r="M12" i="24"/>
  <c r="M11" i="24"/>
  <c r="M10" i="24"/>
  <c r="M9" i="24"/>
  <c r="M8" i="24"/>
  <c r="M7" i="24"/>
  <c r="M6" i="24"/>
  <c r="M5" i="24"/>
  <c r="M20" i="24" s="1"/>
  <c r="M4" i="24"/>
  <c r="M3" i="24"/>
  <c r="S37" i="22"/>
  <c r="M37" i="22"/>
  <c r="S36" i="22"/>
  <c r="M36" i="22"/>
  <c r="M34" i="22"/>
  <c r="S33" i="22"/>
  <c r="M33" i="22"/>
  <c r="S32" i="22"/>
  <c r="M32" i="22"/>
  <c r="S31" i="22"/>
  <c r="M31" i="22"/>
  <c r="M30" i="22"/>
  <c r="M29" i="22"/>
  <c r="S28" i="22"/>
  <c r="M28" i="22"/>
  <c r="S27" i="22"/>
  <c r="M27" i="22"/>
  <c r="M26" i="22"/>
  <c r="S25" i="22"/>
  <c r="M25" i="22"/>
  <c r="S24" i="22"/>
  <c r="M24" i="22"/>
  <c r="S23" i="22"/>
  <c r="M23" i="22"/>
  <c r="M18" i="22"/>
  <c r="M17" i="22"/>
  <c r="M16" i="22"/>
  <c r="M15" i="22"/>
  <c r="M14" i="22"/>
  <c r="M13" i="22"/>
  <c r="M12" i="22"/>
  <c r="M11" i="22"/>
  <c r="M10" i="22"/>
  <c r="M9" i="22"/>
  <c r="M8" i="22"/>
  <c r="M6" i="22"/>
  <c r="M5" i="22"/>
  <c r="M20" i="22" s="1"/>
  <c r="M4" i="22"/>
  <c r="M3" i="22"/>
  <c r="O33" i="23"/>
  <c r="S37" i="23"/>
  <c r="M37" i="23"/>
  <c r="S36" i="23"/>
  <c r="M36" i="23"/>
  <c r="M34" i="23"/>
  <c r="S33" i="23"/>
  <c r="M33" i="23"/>
  <c r="S32" i="23"/>
  <c r="M32" i="23"/>
  <c r="S31" i="23"/>
  <c r="M31" i="23"/>
  <c r="M30" i="23"/>
  <c r="M29" i="23"/>
  <c r="S28" i="23"/>
  <c r="M28" i="23"/>
  <c r="S27" i="23"/>
  <c r="M27" i="23"/>
  <c r="S26" i="23"/>
  <c r="M26" i="23"/>
  <c r="S25" i="23"/>
  <c r="M25" i="23"/>
  <c r="S24" i="23"/>
  <c r="M24" i="23"/>
  <c r="S23" i="23"/>
  <c r="M23" i="23"/>
  <c r="M20" i="23"/>
  <c r="M18" i="23"/>
  <c r="M17" i="23"/>
  <c r="M16" i="23"/>
  <c r="M15" i="23"/>
  <c r="M14" i="23"/>
  <c r="M13" i="23"/>
  <c r="M12" i="23"/>
  <c r="M11" i="23"/>
  <c r="M10" i="23"/>
  <c r="M9" i="23"/>
  <c r="M8" i="23"/>
  <c r="M7" i="23"/>
  <c r="M6" i="23"/>
  <c r="M5" i="23"/>
  <c r="M19" i="23" s="1"/>
  <c r="M4" i="23"/>
  <c r="M3" i="23"/>
  <c r="S37" i="21"/>
  <c r="M37" i="21"/>
  <c r="S36" i="21"/>
  <c r="M36" i="21"/>
  <c r="M34" i="21"/>
  <c r="S33" i="21"/>
  <c r="M33" i="21"/>
  <c r="S32" i="21"/>
  <c r="M32" i="21"/>
  <c r="S31" i="21"/>
  <c r="M31" i="21"/>
  <c r="M30" i="21"/>
  <c r="M29" i="21"/>
  <c r="S28" i="21"/>
  <c r="M28" i="21"/>
  <c r="S27" i="21"/>
  <c r="M27" i="21"/>
  <c r="M26" i="21"/>
  <c r="S25" i="21"/>
  <c r="M25" i="21"/>
  <c r="S24" i="21"/>
  <c r="M24" i="21"/>
  <c r="S23" i="21"/>
  <c r="M23" i="21"/>
  <c r="M18" i="21"/>
  <c r="M17" i="21"/>
  <c r="M16" i="21"/>
  <c r="M15" i="21"/>
  <c r="M14" i="21"/>
  <c r="M13" i="21"/>
  <c r="M12" i="21"/>
  <c r="M11" i="21"/>
  <c r="M10" i="21"/>
  <c r="M9" i="21"/>
  <c r="M8" i="21"/>
  <c r="M6" i="21"/>
  <c r="M5" i="21"/>
  <c r="M20" i="21" s="1"/>
  <c r="M4" i="21"/>
  <c r="M3" i="21"/>
  <c r="S37" i="19"/>
  <c r="M37" i="19"/>
  <c r="S36" i="19"/>
  <c r="M36" i="19"/>
  <c r="M34" i="19"/>
  <c r="S33" i="19"/>
  <c r="M33" i="19"/>
  <c r="S32" i="19"/>
  <c r="M32" i="19"/>
  <c r="S31" i="19"/>
  <c r="M31" i="19"/>
  <c r="M30" i="19"/>
  <c r="M29" i="19"/>
  <c r="M28" i="19"/>
  <c r="S27" i="19"/>
  <c r="M27" i="19"/>
  <c r="M26" i="19"/>
  <c r="M25" i="19"/>
  <c r="S24" i="19"/>
  <c r="M24" i="19"/>
  <c r="S23" i="19"/>
  <c r="M23" i="19"/>
  <c r="M18" i="19"/>
  <c r="M17" i="19"/>
  <c r="M16" i="19"/>
  <c r="M15" i="19"/>
  <c r="M14" i="19"/>
  <c r="M13" i="19"/>
  <c r="M12" i="19"/>
  <c r="M11" i="19"/>
  <c r="M10" i="19"/>
  <c r="M9" i="19"/>
  <c r="M8" i="19"/>
  <c r="M7" i="19"/>
  <c r="M6" i="19"/>
  <c r="M5" i="19"/>
  <c r="M20" i="19" s="1"/>
  <c r="M4" i="19"/>
  <c r="M3" i="19"/>
  <c r="O27" i="18"/>
  <c r="O23" i="18"/>
  <c r="Q26" i="18"/>
  <c r="S37" i="18"/>
  <c r="M37" i="18"/>
  <c r="S36" i="18"/>
  <c r="M36" i="18"/>
  <c r="M34" i="18"/>
  <c r="S33" i="18"/>
  <c r="M33" i="18"/>
  <c r="S32" i="18"/>
  <c r="M32" i="18"/>
  <c r="S31" i="18"/>
  <c r="M31" i="18"/>
  <c r="M30" i="18"/>
  <c r="M29" i="18"/>
  <c r="S28" i="18"/>
  <c r="M28" i="18"/>
  <c r="S27" i="18"/>
  <c r="M27" i="18"/>
  <c r="S26" i="18"/>
  <c r="M26" i="18"/>
  <c r="S25" i="18"/>
  <c r="M25" i="18"/>
  <c r="S24" i="18"/>
  <c r="M24" i="18"/>
  <c r="S23" i="18"/>
  <c r="M23" i="18"/>
  <c r="M20" i="18"/>
  <c r="M18" i="18"/>
  <c r="M17" i="18"/>
  <c r="M16" i="18"/>
  <c r="M15" i="18"/>
  <c r="M14" i="18"/>
  <c r="M13" i="18"/>
  <c r="N13" i="18" s="1"/>
  <c r="M12" i="18"/>
  <c r="M11" i="18"/>
  <c r="M10" i="18"/>
  <c r="M9" i="18"/>
  <c r="N9" i="18" s="1"/>
  <c r="M8" i="18"/>
  <c r="M6" i="18"/>
  <c r="M19" i="18" s="1"/>
  <c r="M5" i="18"/>
  <c r="M4" i="18"/>
  <c r="N4" i="18" s="1"/>
  <c r="M3" i="18"/>
  <c r="S37" i="17"/>
  <c r="M37" i="17"/>
  <c r="S36" i="17"/>
  <c r="M36" i="17"/>
  <c r="M34" i="17"/>
  <c r="O34" i="17" s="1"/>
  <c r="S33" i="17"/>
  <c r="M33" i="17"/>
  <c r="O33" i="17" s="1"/>
  <c r="S32" i="17"/>
  <c r="M32" i="17"/>
  <c r="S31" i="17"/>
  <c r="M31" i="17"/>
  <c r="M30" i="17"/>
  <c r="M29" i="17"/>
  <c r="M28" i="17"/>
  <c r="M27" i="17"/>
  <c r="M26" i="17"/>
  <c r="M25" i="17"/>
  <c r="S24" i="17"/>
  <c r="M24" i="17"/>
  <c r="O24" i="17" s="1"/>
  <c r="S23" i="17"/>
  <c r="M23" i="17"/>
  <c r="O23" i="17" s="1"/>
  <c r="M20" i="17"/>
  <c r="M18" i="17"/>
  <c r="N18" i="17" s="1"/>
  <c r="M17" i="17"/>
  <c r="M16" i="17"/>
  <c r="N16" i="17" s="1"/>
  <c r="M15" i="17"/>
  <c r="M14" i="17"/>
  <c r="N14" i="17" s="1"/>
  <c r="M13" i="17"/>
  <c r="M12" i="17"/>
  <c r="N12" i="17" s="1"/>
  <c r="M11" i="17"/>
  <c r="M10" i="17"/>
  <c r="N10" i="17" s="1"/>
  <c r="M9" i="17"/>
  <c r="M8" i="17"/>
  <c r="N8" i="17" s="1"/>
  <c r="M7" i="17"/>
  <c r="M6" i="17"/>
  <c r="N6" i="17" s="1"/>
  <c r="M5" i="17"/>
  <c r="M19" i="17" s="1"/>
  <c r="M4" i="17"/>
  <c r="M3" i="17"/>
  <c r="Q30" i="16"/>
  <c r="Q29" i="16"/>
  <c r="S29" i="16" s="1"/>
  <c r="S37" i="16"/>
  <c r="M37" i="16"/>
  <c r="S36" i="16"/>
  <c r="M36" i="16"/>
  <c r="M34" i="16"/>
  <c r="S33" i="16"/>
  <c r="M33" i="16"/>
  <c r="S32" i="16"/>
  <c r="M32" i="16"/>
  <c r="S31" i="16"/>
  <c r="M31" i="16"/>
  <c r="S30" i="16"/>
  <c r="M30" i="16"/>
  <c r="M29" i="16"/>
  <c r="S28" i="16"/>
  <c r="M28" i="16"/>
  <c r="S27" i="16"/>
  <c r="M27" i="16"/>
  <c r="S26" i="16"/>
  <c r="M26" i="16"/>
  <c r="S25" i="16"/>
  <c r="M25" i="16"/>
  <c r="S24" i="16"/>
  <c r="M24" i="16"/>
  <c r="S23" i="16"/>
  <c r="M23" i="16"/>
  <c r="M20" i="16"/>
  <c r="M18" i="16"/>
  <c r="M17" i="16"/>
  <c r="M16" i="16"/>
  <c r="M15" i="16"/>
  <c r="M14" i="16"/>
  <c r="M13" i="16"/>
  <c r="M12" i="16"/>
  <c r="M11" i="16"/>
  <c r="M10" i="16"/>
  <c r="M9" i="16"/>
  <c r="M8" i="16"/>
  <c r="M6" i="16"/>
  <c r="M19" i="16" s="1"/>
  <c r="M5" i="16"/>
  <c r="M4" i="16"/>
  <c r="M3" i="16"/>
  <c r="M19" i="15"/>
  <c r="S37" i="15"/>
  <c r="M37" i="15"/>
  <c r="S36" i="15"/>
  <c r="M36" i="15"/>
  <c r="M34" i="15"/>
  <c r="S33" i="15"/>
  <c r="M33" i="15"/>
  <c r="S32" i="15"/>
  <c r="M32" i="15"/>
  <c r="S31" i="15"/>
  <c r="M31" i="15"/>
  <c r="M30" i="15"/>
  <c r="M29" i="15"/>
  <c r="M28" i="15"/>
  <c r="M27" i="15"/>
  <c r="M26" i="15"/>
  <c r="M25" i="15"/>
  <c r="S24" i="15"/>
  <c r="M24" i="15"/>
  <c r="M23" i="15"/>
  <c r="M18" i="15"/>
  <c r="M17" i="15"/>
  <c r="M16" i="15"/>
  <c r="M15" i="15"/>
  <c r="M14" i="15"/>
  <c r="M13" i="15"/>
  <c r="M12" i="15"/>
  <c r="M11" i="15"/>
  <c r="M10" i="15"/>
  <c r="M9" i="15"/>
  <c r="M8" i="15"/>
  <c r="M7" i="15"/>
  <c r="M6" i="15"/>
  <c r="M5" i="15"/>
  <c r="M20" i="15" s="1"/>
  <c r="M4" i="15"/>
  <c r="M3" i="15"/>
  <c r="M19" i="14"/>
  <c r="M20" i="14"/>
  <c r="M39" i="14"/>
  <c r="S37" i="14"/>
  <c r="M37" i="14"/>
  <c r="S36" i="14"/>
  <c r="M36" i="14"/>
  <c r="M34" i="14"/>
  <c r="S33" i="14"/>
  <c r="M33" i="14"/>
  <c r="S32" i="14"/>
  <c r="M32" i="14"/>
  <c r="S31" i="14"/>
  <c r="M31" i="14"/>
  <c r="S30" i="14"/>
  <c r="M30" i="14"/>
  <c r="S29" i="14"/>
  <c r="M29" i="14"/>
  <c r="S28" i="14"/>
  <c r="M28" i="14"/>
  <c r="S27" i="14"/>
  <c r="M27" i="14"/>
  <c r="S26" i="14"/>
  <c r="M26" i="14"/>
  <c r="S25" i="14"/>
  <c r="M25" i="14"/>
  <c r="S24" i="14"/>
  <c r="M24" i="14"/>
  <c r="S23" i="14"/>
  <c r="M23" i="14"/>
  <c r="M18" i="14"/>
  <c r="M17" i="14"/>
  <c r="M16" i="14"/>
  <c r="M15" i="14"/>
  <c r="M14" i="14"/>
  <c r="M13" i="14"/>
  <c r="M12" i="14"/>
  <c r="M11" i="14"/>
  <c r="M10" i="14"/>
  <c r="M9" i="14"/>
  <c r="M8" i="14"/>
  <c r="M6" i="14"/>
  <c r="M5" i="14"/>
  <c r="M4" i="14"/>
  <c r="M3" i="14"/>
  <c r="Q30" i="13"/>
  <c r="Q29" i="13"/>
  <c r="Q28" i="13"/>
  <c r="S28" i="13" s="1"/>
  <c r="Q27" i="13"/>
  <c r="Q26" i="13"/>
  <c r="Q25" i="13"/>
  <c r="Q23" i="13"/>
  <c r="S23" i="13" s="1"/>
  <c r="S37" i="13"/>
  <c r="M37" i="13"/>
  <c r="S36" i="13"/>
  <c r="M36" i="13"/>
  <c r="M34" i="13"/>
  <c r="S33" i="13"/>
  <c r="M33" i="13"/>
  <c r="S32" i="13"/>
  <c r="M32" i="13"/>
  <c r="S31" i="13"/>
  <c r="M31" i="13"/>
  <c r="M30" i="13"/>
  <c r="M29" i="13"/>
  <c r="M28" i="13"/>
  <c r="S27" i="13"/>
  <c r="M27" i="13"/>
  <c r="S26" i="13"/>
  <c r="M26" i="13"/>
  <c r="S25" i="13"/>
  <c r="M25" i="13"/>
  <c r="S24" i="13"/>
  <c r="M24" i="13"/>
  <c r="M23" i="13"/>
  <c r="M18" i="13"/>
  <c r="M17" i="13"/>
  <c r="M16" i="13"/>
  <c r="M15" i="13"/>
  <c r="M14" i="13"/>
  <c r="M13" i="13"/>
  <c r="M12" i="13"/>
  <c r="M11" i="13"/>
  <c r="M10" i="13"/>
  <c r="M9" i="13"/>
  <c r="M8" i="13"/>
  <c r="M7" i="13"/>
  <c r="M6" i="13"/>
  <c r="M5" i="13"/>
  <c r="M20" i="13" s="1"/>
  <c r="M4" i="13"/>
  <c r="M3" i="13"/>
  <c r="N4" i="12"/>
  <c r="M20" i="12"/>
  <c r="M19" i="12"/>
  <c r="M39" i="12"/>
  <c r="S37" i="12"/>
  <c r="M37" i="12"/>
  <c r="S36" i="12"/>
  <c r="M36" i="12"/>
  <c r="M34" i="12"/>
  <c r="S33" i="12"/>
  <c r="M33" i="12"/>
  <c r="S32" i="12"/>
  <c r="M32" i="12"/>
  <c r="S31" i="12"/>
  <c r="M31" i="12"/>
  <c r="S30" i="12"/>
  <c r="M30" i="12"/>
  <c r="S29" i="12"/>
  <c r="M29" i="12"/>
  <c r="S28" i="12"/>
  <c r="M28" i="12"/>
  <c r="S27" i="12"/>
  <c r="M27" i="12"/>
  <c r="S26" i="12"/>
  <c r="M26" i="12"/>
  <c r="S25" i="12"/>
  <c r="M25" i="12"/>
  <c r="S24" i="12"/>
  <c r="M24" i="12"/>
  <c r="S23" i="12"/>
  <c r="M23" i="12"/>
  <c r="M18" i="12"/>
  <c r="M17" i="12"/>
  <c r="M16" i="12"/>
  <c r="M15" i="12"/>
  <c r="M14" i="12"/>
  <c r="M13" i="12"/>
  <c r="M12" i="12"/>
  <c r="M11" i="12"/>
  <c r="M10" i="12"/>
  <c r="M9" i="12"/>
  <c r="M8" i="12"/>
  <c r="M7" i="12"/>
  <c r="M5" i="12"/>
  <c r="M4" i="12"/>
  <c r="M3" i="12"/>
  <c r="S37" i="11"/>
  <c r="M37" i="11"/>
  <c r="S36" i="11"/>
  <c r="M36" i="11"/>
  <c r="M34" i="11"/>
  <c r="S33" i="11"/>
  <c r="M33" i="11"/>
  <c r="S32" i="11"/>
  <c r="M32" i="11"/>
  <c r="S31" i="11"/>
  <c r="M31" i="11"/>
  <c r="S30" i="11"/>
  <c r="M30" i="11"/>
  <c r="S29" i="11"/>
  <c r="M29" i="11"/>
  <c r="S28" i="11"/>
  <c r="M28" i="11"/>
  <c r="S27" i="11"/>
  <c r="M27" i="11"/>
  <c r="S26" i="11"/>
  <c r="M26" i="11"/>
  <c r="S25" i="11"/>
  <c r="M25" i="11"/>
  <c r="S24" i="11"/>
  <c r="M24" i="11"/>
  <c r="S23" i="11"/>
  <c r="M23" i="11"/>
  <c r="M18" i="11"/>
  <c r="M17" i="11"/>
  <c r="M16" i="11"/>
  <c r="M15" i="11"/>
  <c r="M14" i="11"/>
  <c r="M13" i="11"/>
  <c r="M12" i="11"/>
  <c r="M11" i="11"/>
  <c r="M10" i="11"/>
  <c r="M9" i="11"/>
  <c r="M8" i="11"/>
  <c r="M7" i="11"/>
  <c r="M20" i="11" s="1"/>
  <c r="M6" i="11"/>
  <c r="M5" i="11"/>
  <c r="M4" i="11"/>
  <c r="M3" i="11"/>
  <c r="O39" i="10"/>
  <c r="M20" i="10"/>
  <c r="M19" i="10"/>
  <c r="M39" i="10"/>
  <c r="S37" i="10"/>
  <c r="M37" i="10"/>
  <c r="S36" i="10"/>
  <c r="M36" i="10"/>
  <c r="M34" i="10"/>
  <c r="S33" i="10"/>
  <c r="M33" i="10"/>
  <c r="S32" i="10"/>
  <c r="M32" i="10"/>
  <c r="S31" i="10"/>
  <c r="M31" i="10"/>
  <c r="M30" i="10"/>
  <c r="M29" i="10"/>
  <c r="S28" i="10"/>
  <c r="M28" i="10"/>
  <c r="S27" i="10"/>
  <c r="M27" i="10"/>
  <c r="S26" i="10"/>
  <c r="M26" i="10"/>
  <c r="S25" i="10"/>
  <c r="M25" i="10"/>
  <c r="S24" i="10"/>
  <c r="M24" i="10"/>
  <c r="S23" i="10"/>
  <c r="M23" i="10"/>
  <c r="M18" i="10"/>
  <c r="M17" i="10"/>
  <c r="M16" i="10"/>
  <c r="M15" i="10"/>
  <c r="M14" i="10"/>
  <c r="M13" i="10"/>
  <c r="M12" i="10"/>
  <c r="M11" i="10"/>
  <c r="M10" i="10"/>
  <c r="M9" i="10"/>
  <c r="M8" i="10"/>
  <c r="M7" i="10"/>
  <c r="M6" i="10"/>
  <c r="M5" i="10"/>
  <c r="M4" i="10"/>
  <c r="M3" i="10"/>
  <c r="M39" i="9"/>
  <c r="O39" i="9" s="1"/>
  <c r="S37" i="9"/>
  <c r="M37" i="9"/>
  <c r="S36" i="9"/>
  <c r="M36" i="9"/>
  <c r="M34" i="9"/>
  <c r="S33" i="9"/>
  <c r="M33" i="9"/>
  <c r="S32" i="9"/>
  <c r="M32" i="9"/>
  <c r="S31" i="9"/>
  <c r="M31" i="9"/>
  <c r="S30" i="9"/>
  <c r="M30" i="9"/>
  <c r="S29" i="9"/>
  <c r="M29" i="9"/>
  <c r="S28" i="9"/>
  <c r="M28" i="9"/>
  <c r="S27" i="9"/>
  <c r="M27" i="9"/>
  <c r="S26" i="9"/>
  <c r="M26" i="9"/>
  <c r="S25" i="9"/>
  <c r="M25" i="9"/>
  <c r="S24" i="9"/>
  <c r="M24" i="9"/>
  <c r="S23" i="9"/>
  <c r="M23" i="9"/>
  <c r="M18" i="9"/>
  <c r="M17" i="9"/>
  <c r="M16" i="9"/>
  <c r="M15" i="9"/>
  <c r="M14" i="9"/>
  <c r="M13" i="9"/>
  <c r="M12" i="9"/>
  <c r="M11" i="9"/>
  <c r="M10" i="9"/>
  <c r="M9" i="9"/>
  <c r="M8" i="9"/>
  <c r="M7" i="9"/>
  <c r="M6" i="9"/>
  <c r="M5" i="9"/>
  <c r="M4" i="9"/>
  <c r="M3" i="9"/>
  <c r="M20" i="9" s="1"/>
  <c r="M20" i="8"/>
  <c r="N4" i="8" s="1"/>
  <c r="M19" i="8"/>
  <c r="M39" i="8"/>
  <c r="S37" i="8"/>
  <c r="M37" i="8"/>
  <c r="S36" i="8"/>
  <c r="M36" i="8"/>
  <c r="M34" i="8"/>
  <c r="S33" i="8"/>
  <c r="M33" i="8"/>
  <c r="S32" i="8"/>
  <c r="M32" i="8"/>
  <c r="S31" i="8"/>
  <c r="M31" i="8"/>
  <c r="M30" i="8"/>
  <c r="M29" i="8"/>
  <c r="S28" i="8"/>
  <c r="M28" i="8"/>
  <c r="S27" i="8"/>
  <c r="M27" i="8"/>
  <c r="S26" i="8"/>
  <c r="M26" i="8"/>
  <c r="S25" i="8"/>
  <c r="M25" i="8"/>
  <c r="S24" i="8"/>
  <c r="M24" i="8"/>
  <c r="S23" i="8"/>
  <c r="M23" i="8"/>
  <c r="M18" i="8"/>
  <c r="M17" i="8"/>
  <c r="M16" i="8"/>
  <c r="M15" i="8"/>
  <c r="M14" i="8"/>
  <c r="M13" i="8"/>
  <c r="M12" i="8"/>
  <c r="M11" i="8"/>
  <c r="M10" i="8"/>
  <c r="M9" i="8"/>
  <c r="M8" i="8"/>
  <c r="M7" i="8"/>
  <c r="M6" i="8"/>
  <c r="M5" i="8"/>
  <c r="M4" i="8"/>
  <c r="M3" i="8"/>
  <c r="N3" i="7"/>
  <c r="N4" i="7"/>
  <c r="N5" i="7"/>
  <c r="M20" i="7"/>
  <c r="M19" i="7"/>
  <c r="S37" i="7"/>
  <c r="M37" i="7"/>
  <c r="S36" i="7"/>
  <c r="M34" i="7"/>
  <c r="S33" i="7"/>
  <c r="M33" i="7"/>
  <c r="S32" i="7"/>
  <c r="M32" i="7"/>
  <c r="S31" i="7"/>
  <c r="M31" i="7"/>
  <c r="M30" i="7"/>
  <c r="S29" i="7"/>
  <c r="M29" i="7"/>
  <c r="S28" i="7"/>
  <c r="M28" i="7"/>
  <c r="M27" i="7"/>
  <c r="S26" i="7"/>
  <c r="M26" i="7"/>
  <c r="S25" i="7"/>
  <c r="M25" i="7"/>
  <c r="S24" i="7"/>
  <c r="M24" i="7"/>
  <c r="S23" i="7"/>
  <c r="M23" i="7"/>
  <c r="M18" i="7"/>
  <c r="M17" i="7"/>
  <c r="M16" i="7"/>
  <c r="M15" i="7"/>
  <c r="M14" i="7"/>
  <c r="M13" i="7"/>
  <c r="M12" i="7"/>
  <c r="M11" i="7"/>
  <c r="M10" i="7"/>
  <c r="M9" i="7"/>
  <c r="M8" i="7"/>
  <c r="M7" i="7"/>
  <c r="M6" i="7"/>
  <c r="M5" i="7"/>
  <c r="M4" i="7"/>
  <c r="M3" i="7"/>
  <c r="M19" i="6"/>
  <c r="S37" i="6"/>
  <c r="M37" i="6"/>
  <c r="S36" i="6"/>
  <c r="M36" i="6"/>
  <c r="M34" i="6"/>
  <c r="S33" i="6"/>
  <c r="M33" i="6"/>
  <c r="S32" i="6"/>
  <c r="M32" i="6"/>
  <c r="S31" i="6"/>
  <c r="M31" i="6"/>
  <c r="S30" i="6"/>
  <c r="M30" i="6"/>
  <c r="S29" i="6"/>
  <c r="M29" i="6"/>
  <c r="S28" i="6"/>
  <c r="M28" i="6"/>
  <c r="S27" i="6"/>
  <c r="M27" i="6"/>
  <c r="S26" i="6"/>
  <c r="M26" i="6"/>
  <c r="S25" i="6"/>
  <c r="M25" i="6"/>
  <c r="S24" i="6"/>
  <c r="M24" i="6"/>
  <c r="S23" i="6"/>
  <c r="M23" i="6"/>
  <c r="M18" i="6"/>
  <c r="M17" i="6"/>
  <c r="M16" i="6"/>
  <c r="M15" i="6"/>
  <c r="M14" i="6"/>
  <c r="M13" i="6"/>
  <c r="M12" i="6"/>
  <c r="M11" i="6"/>
  <c r="M10" i="6"/>
  <c r="M9" i="6"/>
  <c r="M8" i="6"/>
  <c r="M7" i="6"/>
  <c r="M20" i="6" s="1"/>
  <c r="M6" i="6"/>
  <c r="M5" i="6"/>
  <c r="M4" i="6"/>
  <c r="M3" i="6"/>
  <c r="Q29" i="5"/>
  <c r="S29" i="5" s="1"/>
  <c r="M23" i="5"/>
  <c r="M20" i="5"/>
  <c r="N5" i="5" s="1"/>
  <c r="M19" i="5"/>
  <c r="M39" i="5"/>
  <c r="O39" i="5" s="1"/>
  <c r="S37" i="5"/>
  <c r="M37" i="5"/>
  <c r="S36" i="5"/>
  <c r="M36" i="5"/>
  <c r="M34" i="5"/>
  <c r="S33" i="5"/>
  <c r="M33" i="5"/>
  <c r="S32" i="5"/>
  <c r="M32" i="5"/>
  <c r="S31" i="5"/>
  <c r="M31" i="5"/>
  <c r="M30" i="5"/>
  <c r="M29" i="5"/>
  <c r="S28" i="5"/>
  <c r="M28" i="5"/>
  <c r="M27" i="5"/>
  <c r="S26" i="5"/>
  <c r="M26" i="5"/>
  <c r="S25" i="5"/>
  <c r="M25" i="5"/>
  <c r="S24" i="5"/>
  <c r="M24" i="5"/>
  <c r="S23" i="5"/>
  <c r="O23" i="5"/>
  <c r="M18" i="5"/>
  <c r="M17" i="5"/>
  <c r="M16" i="5"/>
  <c r="M15" i="5"/>
  <c r="M14" i="5"/>
  <c r="M13" i="5"/>
  <c r="M12" i="5"/>
  <c r="M11" i="5"/>
  <c r="M10" i="5"/>
  <c r="M9" i="5"/>
  <c r="M8" i="5"/>
  <c r="M7" i="5"/>
  <c r="M6" i="5"/>
  <c r="M5" i="5"/>
  <c r="M4" i="5"/>
  <c r="M3" i="5"/>
  <c r="O33" i="4"/>
  <c r="O34" i="4"/>
  <c r="M23" i="4"/>
  <c r="M20" i="4"/>
  <c r="M19" i="4"/>
  <c r="M3" i="4"/>
  <c r="M39" i="4"/>
  <c r="O39" i="4" s="1"/>
  <c r="S37" i="4"/>
  <c r="M37" i="4"/>
  <c r="S36" i="4"/>
  <c r="M36" i="4"/>
  <c r="M34" i="4"/>
  <c r="S33" i="4"/>
  <c r="M33" i="4"/>
  <c r="S32" i="4"/>
  <c r="M32" i="4"/>
  <c r="S31" i="4"/>
  <c r="M31" i="4"/>
  <c r="M30" i="4"/>
  <c r="S29" i="4"/>
  <c r="M29" i="4"/>
  <c r="S28" i="4"/>
  <c r="M28" i="4"/>
  <c r="M27" i="4"/>
  <c r="S26" i="4"/>
  <c r="M26" i="4"/>
  <c r="S25" i="4"/>
  <c r="M25" i="4"/>
  <c r="S24" i="4"/>
  <c r="M24" i="4"/>
  <c r="S23" i="4"/>
  <c r="M18" i="4"/>
  <c r="M17" i="4"/>
  <c r="M16" i="4"/>
  <c r="M15" i="4"/>
  <c r="M14" i="4"/>
  <c r="M13" i="4"/>
  <c r="M12" i="4"/>
  <c r="M11" i="4"/>
  <c r="M10" i="4"/>
  <c r="M9" i="4"/>
  <c r="M8" i="4"/>
  <c r="M7" i="4"/>
  <c r="M6" i="4"/>
  <c r="M5" i="4"/>
  <c r="M4" i="4"/>
  <c r="O39" i="3"/>
  <c r="S24" i="3"/>
  <c r="S25" i="3"/>
  <c r="S26" i="3"/>
  <c r="S27" i="3"/>
  <c r="S28" i="3"/>
  <c r="S29" i="3"/>
  <c r="S30" i="3"/>
  <c r="S31" i="3"/>
  <c r="S32" i="3"/>
  <c r="S33" i="3"/>
  <c r="S36" i="3"/>
  <c r="S37" i="3"/>
  <c r="S23" i="3"/>
  <c r="Q30" i="3"/>
  <c r="Q27" i="3"/>
  <c r="M20" i="3"/>
  <c r="O23" i="3" s="1"/>
  <c r="M23" i="3"/>
  <c r="M19" i="3"/>
  <c r="N8" i="2"/>
  <c r="N9" i="2"/>
  <c r="N10" i="2"/>
  <c r="N11" i="2"/>
  <c r="N12" i="2"/>
  <c r="N13" i="2"/>
  <c r="N14" i="2"/>
  <c r="N15" i="2"/>
  <c r="N16" i="2"/>
  <c r="N17" i="2"/>
  <c r="N18" i="2"/>
  <c r="N7" i="2"/>
  <c r="M5" i="3"/>
  <c r="M3" i="3"/>
  <c r="M4" i="3"/>
  <c r="M6" i="3"/>
  <c r="M39" i="3"/>
  <c r="M37" i="3"/>
  <c r="M36" i="3"/>
  <c r="M34" i="3"/>
  <c r="M33" i="3"/>
  <c r="M32" i="3"/>
  <c r="M31" i="3"/>
  <c r="M30" i="3"/>
  <c r="M29" i="3"/>
  <c r="M28" i="3"/>
  <c r="M27" i="3"/>
  <c r="M26" i="3"/>
  <c r="M25" i="3"/>
  <c r="M24" i="3"/>
  <c r="M18" i="3"/>
  <c r="M17" i="3"/>
  <c r="M16" i="3"/>
  <c r="M15" i="3"/>
  <c r="M14" i="3"/>
  <c r="M13" i="3"/>
  <c r="M12" i="3"/>
  <c r="M11" i="3"/>
  <c r="M10" i="3"/>
  <c r="M9" i="3"/>
  <c r="M8" i="3"/>
  <c r="M7" i="3"/>
  <c r="O39" i="2"/>
  <c r="Q39" i="2" s="1"/>
  <c r="O24" i="2"/>
  <c r="O25" i="2"/>
  <c r="O26" i="2"/>
  <c r="O27" i="2"/>
  <c r="O28" i="2"/>
  <c r="O29" i="2"/>
  <c r="O30" i="2"/>
  <c r="O31" i="2"/>
  <c r="O32" i="2"/>
  <c r="O33" i="2"/>
  <c r="O34" i="2"/>
  <c r="Q34" i="2" s="1"/>
  <c r="O36" i="2"/>
  <c r="O37" i="2"/>
  <c r="O23" i="2"/>
  <c r="M20" i="2"/>
  <c r="M39" i="2"/>
  <c r="M37" i="2"/>
  <c r="M36" i="2"/>
  <c r="M34" i="2"/>
  <c r="M33" i="2"/>
  <c r="M32" i="2"/>
  <c r="M31" i="2"/>
  <c r="M30" i="2"/>
  <c r="M29" i="2"/>
  <c r="M28" i="2"/>
  <c r="M27" i="2"/>
  <c r="M26" i="2"/>
  <c r="M25" i="2"/>
  <c r="M24" i="2"/>
  <c r="M23" i="2"/>
  <c r="M18" i="2"/>
  <c r="M17" i="2"/>
  <c r="M16" i="2"/>
  <c r="M15" i="2"/>
  <c r="M14" i="2"/>
  <c r="M13" i="2"/>
  <c r="M12" i="2"/>
  <c r="M11" i="2"/>
  <c r="M10" i="2"/>
  <c r="M9" i="2"/>
  <c r="M8" i="2"/>
  <c r="M7" i="2"/>
  <c r="M19" i="24" l="1"/>
  <c r="N7" i="24" s="1"/>
  <c r="M19" i="22"/>
  <c r="O36" i="22" s="1"/>
  <c r="O31" i="23"/>
  <c r="O37" i="23"/>
  <c r="O36" i="23"/>
  <c r="N6" i="23"/>
  <c r="N10" i="23"/>
  <c r="N14" i="23"/>
  <c r="N18" i="23"/>
  <c r="O24" i="23"/>
  <c r="O26" i="23"/>
  <c r="O28" i="23"/>
  <c r="N8" i="23"/>
  <c r="N12" i="23"/>
  <c r="N16" i="23"/>
  <c r="O23" i="23"/>
  <c r="O27" i="23"/>
  <c r="O32" i="23"/>
  <c r="O34" i="23"/>
  <c r="N5" i="23"/>
  <c r="N7" i="23"/>
  <c r="N9" i="23"/>
  <c r="N11" i="23"/>
  <c r="N13" i="23"/>
  <c r="N15" i="23"/>
  <c r="N17" i="23"/>
  <c r="O25" i="23"/>
  <c r="O29" i="23"/>
  <c r="S29" i="23" s="1"/>
  <c r="O30" i="23"/>
  <c r="S30" i="23" s="1"/>
  <c r="O27" i="21"/>
  <c r="O24" i="21"/>
  <c r="N11" i="21"/>
  <c r="O36" i="21"/>
  <c r="N3" i="21"/>
  <c r="O28" i="21"/>
  <c r="N17" i="21"/>
  <c r="M19" i="21"/>
  <c r="O33" i="21" s="1"/>
  <c r="M19" i="19"/>
  <c r="N11" i="19" s="1"/>
  <c r="N5" i="18"/>
  <c r="N10" i="18"/>
  <c r="N14" i="18"/>
  <c r="O24" i="18"/>
  <c r="O28" i="18"/>
  <c r="O33" i="18"/>
  <c r="N11" i="18"/>
  <c r="O36" i="18"/>
  <c r="O37" i="18"/>
  <c r="N3" i="18"/>
  <c r="N8" i="18"/>
  <c r="N12" i="18"/>
  <c r="N16" i="18"/>
  <c r="O34" i="18"/>
  <c r="O29" i="18"/>
  <c r="Q29" i="18" s="1"/>
  <c r="S29" i="18" s="1"/>
  <c r="O31" i="18"/>
  <c r="N6" i="18"/>
  <c r="N15" i="18"/>
  <c r="N17" i="18"/>
  <c r="O25" i="18"/>
  <c r="O30" i="18"/>
  <c r="Q30" i="18" s="1"/>
  <c r="S30" i="18" s="1"/>
  <c r="N18" i="18"/>
  <c r="O26" i="18"/>
  <c r="O32" i="18"/>
  <c r="O36" i="17"/>
  <c r="O37" i="17"/>
  <c r="N5" i="17"/>
  <c r="N7" i="17"/>
  <c r="N9" i="17"/>
  <c r="N11" i="17"/>
  <c r="N13" i="17"/>
  <c r="N15" i="17"/>
  <c r="N17" i="17"/>
  <c r="O27" i="17"/>
  <c r="S27" i="17" s="1"/>
  <c r="O29" i="17"/>
  <c r="Q29" i="17" s="1"/>
  <c r="S29" i="17" s="1"/>
  <c r="O31" i="17"/>
  <c r="O26" i="17"/>
  <c r="Q26" i="17" s="1"/>
  <c r="S26" i="17" s="1"/>
  <c r="O28" i="17"/>
  <c r="Q28" i="17" s="1"/>
  <c r="S28" i="17" s="1"/>
  <c r="O30" i="17"/>
  <c r="Q30" i="17" s="1"/>
  <c r="S30" i="17" s="1"/>
  <c r="O25" i="17"/>
  <c r="Q25" i="17" s="1"/>
  <c r="S25" i="17" s="1"/>
  <c r="O32" i="17"/>
  <c r="O29" i="16"/>
  <c r="O36" i="16"/>
  <c r="N3" i="16"/>
  <c r="N8" i="16"/>
  <c r="N5" i="16"/>
  <c r="O24" i="16"/>
  <c r="O26" i="16"/>
  <c r="O28" i="16"/>
  <c r="O30" i="16"/>
  <c r="O32" i="16"/>
  <c r="O34" i="16"/>
  <c r="N6" i="16"/>
  <c r="N9" i="16"/>
  <c r="N13" i="16"/>
  <c r="N15" i="16"/>
  <c r="N17" i="16"/>
  <c r="O37" i="16"/>
  <c r="N4" i="16"/>
  <c r="N11" i="16"/>
  <c r="O33" i="16"/>
  <c r="N10" i="16"/>
  <c r="N12" i="16"/>
  <c r="N14" i="16"/>
  <c r="N16" i="16"/>
  <c r="N18" i="16"/>
  <c r="O23" i="16"/>
  <c r="O27" i="16"/>
  <c r="O31" i="16"/>
  <c r="O25" i="16"/>
  <c r="O36" i="15"/>
  <c r="O24" i="14"/>
  <c r="O30" i="14"/>
  <c r="O39" i="14"/>
  <c r="N13" i="14"/>
  <c r="O25" i="14"/>
  <c r="N8" i="14"/>
  <c r="N16" i="14"/>
  <c r="O31" i="14"/>
  <c r="M19" i="13"/>
  <c r="O30" i="13" s="1"/>
  <c r="S30" i="13" s="1"/>
  <c r="O24" i="12"/>
  <c r="M19" i="11"/>
  <c r="O36" i="11" s="1"/>
  <c r="O24" i="10"/>
  <c r="M19" i="9"/>
  <c r="N9" i="9" s="1"/>
  <c r="N15" i="8"/>
  <c r="N9" i="7"/>
  <c r="O24" i="6"/>
  <c r="O37" i="5"/>
  <c r="N9" i="4"/>
  <c r="N18" i="3"/>
  <c r="N9" i="3"/>
  <c r="N13" i="3"/>
  <c r="N17" i="3"/>
  <c r="N7" i="3"/>
  <c r="N11" i="3"/>
  <c r="N15" i="3"/>
  <c r="N6" i="3"/>
  <c r="N8" i="3"/>
  <c r="N12" i="3"/>
  <c r="N16" i="3"/>
  <c r="N10" i="3"/>
  <c r="N14" i="3"/>
  <c r="O36" i="3"/>
  <c r="N17" i="24" l="1"/>
  <c r="N6" i="24"/>
  <c r="O31" i="24"/>
  <c r="O34" i="24"/>
  <c r="N13" i="24"/>
  <c r="N8" i="24"/>
  <c r="N12" i="24"/>
  <c r="O24" i="24"/>
  <c r="O37" i="24"/>
  <c r="N15" i="24"/>
  <c r="N18" i="24"/>
  <c r="O36" i="24"/>
  <c r="O30" i="24"/>
  <c r="N9" i="24"/>
  <c r="N14" i="24"/>
  <c r="N16" i="24"/>
  <c r="O28" i="24"/>
  <c r="O33" i="24"/>
  <c r="N11" i="24"/>
  <c r="O25" i="24"/>
  <c r="N5" i="24"/>
  <c r="O26" i="24"/>
  <c r="N10" i="24"/>
  <c r="O27" i="24"/>
  <c r="O23" i="24"/>
  <c r="O32" i="24"/>
  <c r="O29" i="24"/>
  <c r="N5" i="22"/>
  <c r="O26" i="22"/>
  <c r="S26" i="22" s="1"/>
  <c r="O30" i="22"/>
  <c r="S30" i="22" s="1"/>
  <c r="N4" i="22"/>
  <c r="N12" i="22"/>
  <c r="N14" i="22"/>
  <c r="N17" i="22"/>
  <c r="N15" i="22"/>
  <c r="N18" i="22"/>
  <c r="O31" i="22"/>
  <c r="N16" i="22"/>
  <c r="O27" i="22"/>
  <c r="O33" i="22"/>
  <c r="N8" i="22"/>
  <c r="N10" i="22"/>
  <c r="N13" i="22"/>
  <c r="N11" i="22"/>
  <c r="O29" i="22"/>
  <c r="S29" i="22" s="1"/>
  <c r="O25" i="22"/>
  <c r="O28" i="22"/>
  <c r="N3" i="22"/>
  <c r="O37" i="22"/>
  <c r="N9" i="22"/>
  <c r="N6" i="22"/>
  <c r="O24" i="22"/>
  <c r="O32" i="22"/>
  <c r="O34" i="22"/>
  <c r="O23" i="22"/>
  <c r="N5" i="21"/>
  <c r="N9" i="21"/>
  <c r="N12" i="21"/>
  <c r="N14" i="21"/>
  <c r="O23" i="21"/>
  <c r="O34" i="21"/>
  <c r="O31" i="21"/>
  <c r="O29" i="21"/>
  <c r="Q29" i="21" s="1"/>
  <c r="S29" i="21" s="1"/>
  <c r="O37" i="21"/>
  <c r="N4" i="21"/>
  <c r="N8" i="21"/>
  <c r="N10" i="21"/>
  <c r="N15" i="21"/>
  <c r="N18" i="21"/>
  <c r="O26" i="21"/>
  <c r="Q26" i="21" s="1"/>
  <c r="S26" i="21" s="1"/>
  <c r="N13" i="21"/>
  <c r="N16" i="21"/>
  <c r="O32" i="21"/>
  <c r="O25" i="21"/>
  <c r="N6" i="21"/>
  <c r="O30" i="21"/>
  <c r="Q30" i="21" s="1"/>
  <c r="S30" i="21" s="1"/>
  <c r="N6" i="19"/>
  <c r="N13" i="19"/>
  <c r="O37" i="19"/>
  <c r="O25" i="19"/>
  <c r="S25" i="19" s="1"/>
  <c r="O36" i="19"/>
  <c r="N9" i="19"/>
  <c r="O34" i="19"/>
  <c r="O23" i="19"/>
  <c r="N14" i="19"/>
  <c r="O27" i="19"/>
  <c r="O28" i="19"/>
  <c r="S28" i="19" s="1"/>
  <c r="O24" i="19"/>
  <c r="O32" i="19"/>
  <c r="N8" i="19"/>
  <c r="N7" i="19"/>
  <c r="O30" i="19"/>
  <c r="Q30" i="19" s="1"/>
  <c r="S30" i="19" s="1"/>
  <c r="N16" i="19"/>
  <c r="N18" i="19"/>
  <c r="O31" i="19"/>
  <c r="N12" i="19"/>
  <c r="N5" i="19"/>
  <c r="N15" i="19"/>
  <c r="N10" i="19"/>
  <c r="N17" i="19"/>
  <c r="O29" i="19"/>
  <c r="Q29" i="19" s="1"/>
  <c r="S29" i="19" s="1"/>
  <c r="O33" i="19"/>
  <c r="O26" i="19"/>
  <c r="S26" i="19" s="1"/>
  <c r="N8" i="15"/>
  <c r="N7" i="15"/>
  <c r="N10" i="15"/>
  <c r="N13" i="15"/>
  <c r="O29" i="15"/>
  <c r="Q29" i="15" s="1"/>
  <c r="S29" i="15" s="1"/>
  <c r="O30" i="15"/>
  <c r="Q30" i="15" s="1"/>
  <c r="S30" i="15" s="1"/>
  <c r="O24" i="15"/>
  <c r="O23" i="15"/>
  <c r="S23" i="15" s="1"/>
  <c r="O34" i="15"/>
  <c r="N6" i="15"/>
  <c r="N9" i="15"/>
  <c r="O33" i="15"/>
  <c r="O31" i="15"/>
  <c r="N16" i="15"/>
  <c r="O32" i="15"/>
  <c r="N15" i="15"/>
  <c r="N18" i="15"/>
  <c r="O37" i="15"/>
  <c r="O25" i="15"/>
  <c r="Q25" i="15" s="1"/>
  <c r="S25" i="15" s="1"/>
  <c r="O26" i="15"/>
  <c r="Q26" i="15" s="1"/>
  <c r="S26" i="15" s="1"/>
  <c r="N5" i="15"/>
  <c r="N12" i="15"/>
  <c r="N11" i="15"/>
  <c r="N14" i="15"/>
  <c r="N17" i="15"/>
  <c r="O27" i="15"/>
  <c r="Q27" i="15" s="1"/>
  <c r="S27" i="15" s="1"/>
  <c r="O28" i="15"/>
  <c r="Q28" i="15" s="1"/>
  <c r="S28" i="15" s="1"/>
  <c r="N11" i="14"/>
  <c r="O27" i="14"/>
  <c r="N14" i="14"/>
  <c r="N6" i="14"/>
  <c r="O37" i="14"/>
  <c r="N9" i="14"/>
  <c r="N17" i="14"/>
  <c r="O28" i="14"/>
  <c r="O23" i="14"/>
  <c r="N12" i="14"/>
  <c r="N4" i="14"/>
  <c r="O29" i="14"/>
  <c r="N5" i="14"/>
  <c r="O34" i="14"/>
  <c r="O26" i="14"/>
  <c r="N3" i="14"/>
  <c r="N18" i="14"/>
  <c r="N10" i="14"/>
  <c r="O33" i="14"/>
  <c r="N15" i="14"/>
  <c r="O36" i="14"/>
  <c r="O32" i="14"/>
  <c r="N7" i="13"/>
  <c r="N17" i="13"/>
  <c r="N16" i="13"/>
  <c r="O23" i="13"/>
  <c r="O37" i="13"/>
  <c r="N6" i="13"/>
  <c r="N13" i="13"/>
  <c r="O36" i="13"/>
  <c r="N15" i="13"/>
  <c r="N9" i="13"/>
  <c r="O25" i="13"/>
  <c r="N12" i="13"/>
  <c r="N18" i="13"/>
  <c r="O33" i="13"/>
  <c r="O24" i="13"/>
  <c r="N5" i="13"/>
  <c r="N8" i="13"/>
  <c r="N11" i="13"/>
  <c r="N14" i="13"/>
  <c r="O31" i="13"/>
  <c r="O28" i="13"/>
  <c r="O26" i="13"/>
  <c r="O29" i="13"/>
  <c r="S29" i="13" s="1"/>
  <c r="O27" i="13"/>
  <c r="N10" i="13"/>
  <c r="O34" i="13"/>
  <c r="O32" i="13"/>
  <c r="O30" i="12"/>
  <c r="N18" i="12"/>
  <c r="N10" i="12"/>
  <c r="O37" i="12"/>
  <c r="O39" i="12"/>
  <c r="N7" i="12"/>
  <c r="N15" i="12"/>
  <c r="O23" i="12"/>
  <c r="N12" i="12"/>
  <c r="O25" i="12"/>
  <c r="N13" i="12"/>
  <c r="O28" i="12"/>
  <c r="N16" i="12"/>
  <c r="N8" i="12"/>
  <c r="O33" i="12"/>
  <c r="O36" i="12"/>
  <c r="N9" i="12"/>
  <c r="N5" i="12"/>
  <c r="O34" i="12"/>
  <c r="O26" i="12"/>
  <c r="O27" i="12"/>
  <c r="N14" i="12"/>
  <c r="O29" i="12"/>
  <c r="O31" i="12"/>
  <c r="N11" i="12"/>
  <c r="N17" i="12"/>
  <c r="O32" i="12"/>
  <c r="O30" i="11"/>
  <c r="N9" i="11"/>
  <c r="O25" i="11"/>
  <c r="N18" i="11"/>
  <c r="O31" i="11"/>
  <c r="O24" i="11"/>
  <c r="N7" i="11"/>
  <c r="O26" i="11"/>
  <c r="O37" i="11"/>
  <c r="N15" i="11"/>
  <c r="N12" i="11"/>
  <c r="N8" i="11"/>
  <c r="O28" i="11"/>
  <c r="O33" i="11"/>
  <c r="N11" i="11"/>
  <c r="N16" i="11"/>
  <c r="N14" i="11"/>
  <c r="O32" i="11"/>
  <c r="N17" i="11"/>
  <c r="O34" i="11"/>
  <c r="N13" i="11"/>
  <c r="O29" i="11"/>
  <c r="N10" i="11"/>
  <c r="O23" i="11"/>
  <c r="O27" i="11"/>
  <c r="O23" i="10"/>
  <c r="O32" i="10"/>
  <c r="O26" i="10"/>
  <c r="N7" i="10"/>
  <c r="O30" i="10"/>
  <c r="Q30" i="10" s="1"/>
  <c r="S30" i="10" s="1"/>
  <c r="N14" i="10"/>
  <c r="N17" i="10"/>
  <c r="N8" i="10"/>
  <c r="N16" i="10"/>
  <c r="O33" i="10"/>
  <c r="O29" i="10"/>
  <c r="Q29" i="10" s="1"/>
  <c r="S29" i="10" s="1"/>
  <c r="O28" i="10"/>
  <c r="O31" i="10"/>
  <c r="O36" i="10"/>
  <c r="N9" i="10"/>
  <c r="N12" i="10"/>
  <c r="O34" i="10"/>
  <c r="N11" i="10"/>
  <c r="O27" i="10"/>
  <c r="N13" i="10"/>
  <c r="N10" i="10"/>
  <c r="N18" i="10"/>
  <c r="O37" i="10"/>
  <c r="O25" i="10"/>
  <c r="N15" i="10"/>
  <c r="N3" i="9"/>
  <c r="O29" i="9"/>
  <c r="N7" i="9"/>
  <c r="N18" i="9"/>
  <c r="N8" i="9"/>
  <c r="O24" i="9"/>
  <c r="O34" i="9"/>
  <c r="N13" i="9"/>
  <c r="O37" i="9"/>
  <c r="N15" i="9"/>
  <c r="N10" i="9"/>
  <c r="O31" i="9"/>
  <c r="N16" i="9"/>
  <c r="O32" i="9"/>
  <c r="O26" i="9"/>
  <c r="N5" i="9"/>
  <c r="O33" i="9"/>
  <c r="N11" i="9"/>
  <c r="N14" i="9"/>
  <c r="N4" i="9"/>
  <c r="O23" i="9"/>
  <c r="O36" i="9"/>
  <c r="N17" i="9"/>
  <c r="O25" i="9"/>
  <c r="N6" i="9"/>
  <c r="O27" i="9"/>
  <c r="N12" i="9"/>
  <c r="O28" i="9"/>
  <c r="O30" i="9"/>
  <c r="N18" i="8"/>
  <c r="O29" i="8"/>
  <c r="S29" i="8" s="1"/>
  <c r="O24" i="8"/>
  <c r="N8" i="8"/>
  <c r="O36" i="8"/>
  <c r="N5" i="8"/>
  <c r="O33" i="8"/>
  <c r="N11" i="8"/>
  <c r="N17" i="8"/>
  <c r="N12" i="8"/>
  <c r="N6" i="8"/>
  <c r="O23" i="8"/>
  <c r="O30" i="8"/>
  <c r="S30" i="8" s="1"/>
  <c r="O34" i="8"/>
  <c r="N7" i="8"/>
  <c r="O28" i="8"/>
  <c r="N13" i="8"/>
  <c r="N16" i="8"/>
  <c r="N10" i="8"/>
  <c r="O37" i="8"/>
  <c r="O31" i="8"/>
  <c r="O32" i="8"/>
  <c r="O26" i="8"/>
  <c r="N9" i="8"/>
  <c r="O27" i="8"/>
  <c r="N14" i="8"/>
  <c r="O25" i="8"/>
  <c r="O39" i="8"/>
  <c r="O32" i="7"/>
  <c r="N14" i="7"/>
  <c r="O37" i="7"/>
  <c r="O36" i="7"/>
  <c r="N8" i="7"/>
  <c r="O28" i="7"/>
  <c r="N17" i="7"/>
  <c r="O30" i="7"/>
  <c r="S30" i="7" s="1"/>
  <c r="N15" i="7"/>
  <c r="N10" i="7"/>
  <c r="N18" i="7"/>
  <c r="O33" i="7"/>
  <c r="O31" i="7"/>
  <c r="N13" i="7"/>
  <c r="N6" i="7"/>
  <c r="O27" i="7"/>
  <c r="S27" i="7" s="1"/>
  <c r="O24" i="7"/>
  <c r="O25" i="7"/>
  <c r="N16" i="7"/>
  <c r="O29" i="7"/>
  <c r="N7" i="7"/>
  <c r="O34" i="7"/>
  <c r="N11" i="7"/>
  <c r="N12" i="7"/>
  <c r="O23" i="7"/>
  <c r="O26" i="7"/>
  <c r="N16" i="6"/>
  <c r="O23" i="6"/>
  <c r="N17" i="6"/>
  <c r="N12" i="6"/>
  <c r="O29" i="6"/>
  <c r="N15" i="6"/>
  <c r="O37" i="6"/>
  <c r="N7" i="6"/>
  <c r="N18" i="6"/>
  <c r="O30" i="6"/>
  <c r="N9" i="6"/>
  <c r="O33" i="6"/>
  <c r="O25" i="6"/>
  <c r="O28" i="6"/>
  <c r="N14" i="6"/>
  <c r="O26" i="6"/>
  <c r="O31" i="6"/>
  <c r="O32" i="6"/>
  <c r="N10" i="6"/>
  <c r="O36" i="6"/>
  <c r="O34" i="6"/>
  <c r="N13" i="6"/>
  <c r="N8" i="6"/>
  <c r="O27" i="6"/>
  <c r="N11" i="6"/>
  <c r="N7" i="5"/>
  <c r="O28" i="5"/>
  <c r="O29" i="5"/>
  <c r="N6" i="5"/>
  <c r="N17" i="5"/>
  <c r="O27" i="5"/>
  <c r="S27" i="5" s="1"/>
  <c r="N11" i="5"/>
  <c r="N16" i="5"/>
  <c r="N18" i="5"/>
  <c r="O33" i="5"/>
  <c r="N13" i="5"/>
  <c r="O25" i="5"/>
  <c r="O26" i="5"/>
  <c r="O36" i="5"/>
  <c r="N12" i="5"/>
  <c r="N14" i="5"/>
  <c r="O31" i="5"/>
  <c r="N9" i="5"/>
  <c r="O32" i="5"/>
  <c r="O30" i="5"/>
  <c r="Q30" i="5" s="1"/>
  <c r="S30" i="5" s="1"/>
  <c r="N8" i="5"/>
  <c r="N10" i="5"/>
  <c r="O24" i="5"/>
  <c r="O34" i="5"/>
  <c r="N15" i="5"/>
  <c r="O28" i="4"/>
  <c r="O32" i="4"/>
  <c r="N16" i="4"/>
  <c r="N18" i="4"/>
  <c r="N15" i="4"/>
  <c r="O37" i="4"/>
  <c r="O36" i="4"/>
  <c r="N12" i="4"/>
  <c r="N14" i="4"/>
  <c r="O24" i="4"/>
  <c r="O27" i="4"/>
  <c r="S27" i="4" s="1"/>
  <c r="N11" i="4"/>
  <c r="O31" i="4"/>
  <c r="O29" i="4"/>
  <c r="N13" i="4"/>
  <c r="O23" i="4"/>
  <c r="N7" i="4"/>
  <c r="O30" i="4"/>
  <c r="S30" i="4" s="1"/>
  <c r="N8" i="4"/>
  <c r="N10" i="4"/>
  <c r="N17" i="4"/>
  <c r="O25" i="4"/>
  <c r="O26" i="4"/>
  <c r="O30" i="3"/>
  <c r="O26" i="3"/>
  <c r="O24" i="3"/>
  <c r="O29" i="3"/>
  <c r="O27" i="3"/>
  <c r="O37" i="3"/>
  <c r="O31" i="3"/>
  <c r="O28" i="3"/>
  <c r="O33" i="3"/>
  <c r="O34" i="3"/>
  <c r="O32" i="3"/>
  <c r="O25" i="3"/>
</calcChain>
</file>

<file path=xl/sharedStrings.xml><?xml version="1.0" encoding="utf-8"?>
<sst xmlns="http://schemas.openxmlformats.org/spreadsheetml/2006/main" count="6413" uniqueCount="558">
  <si>
    <t>Sample</t>
  </si>
  <si>
    <t>m8:2 FTOH (ISTD) Results</t>
  </si>
  <si>
    <t>5:2 sFTOH Results</t>
  </si>
  <si>
    <t>6:2 FTOH Results</t>
  </si>
  <si>
    <t>7:2 sFTOH Results</t>
  </si>
  <si>
    <t>8:2 FTOH Results</t>
  </si>
  <si>
    <t>9:2 sFTOH Results</t>
  </si>
  <si>
    <t>6:2 FTAcr Results</t>
  </si>
  <si>
    <t>8:2 FTAcr Results</t>
  </si>
  <si>
    <t>10:2 FTOH Results</t>
  </si>
  <si>
    <t>11:2 sFTOH Results</t>
  </si>
  <si>
    <t>12:2 FTOH Results</t>
  </si>
  <si>
    <t>10:2 FTAcr Results</t>
  </si>
  <si>
    <t>14:2 FTOH Results</t>
  </si>
  <si>
    <t>12:2 FTAcr Results</t>
  </si>
  <si>
    <t>16:2 FTOH Results</t>
  </si>
  <si>
    <t>14:2 FTAcr Results</t>
  </si>
  <si>
    <t>18:2 FTOH Results</t>
  </si>
  <si>
    <t>16:2 FTAcr Results</t>
  </si>
  <si>
    <t>20:2 FTOH Results</t>
  </si>
  <si>
    <t>18:2 FTAcr Results</t>
  </si>
  <si>
    <t>22:2 FTOH Results</t>
  </si>
  <si>
    <t>20:2 FTAcr Results</t>
  </si>
  <si>
    <t>Name</t>
  </si>
  <si>
    <t>Data File</t>
  </si>
  <si>
    <t>Type</t>
  </si>
  <si>
    <t>Level</t>
  </si>
  <si>
    <t>Acq. Date-Time</t>
  </si>
  <si>
    <t>RT</t>
  </si>
  <si>
    <t>Area</t>
  </si>
  <si>
    <t>Calc. Conc.</t>
  </si>
  <si>
    <t>Accuracy</t>
  </si>
  <si>
    <t>Mtbe Blank</t>
  </si>
  <si>
    <t>22022201.D</t>
  </si>
  <si>
    <t>Blank</t>
  </si>
  <si>
    <t>22022202.D</t>
  </si>
  <si>
    <t>Cal</t>
  </si>
  <si>
    <t>22022203.D</t>
  </si>
  <si>
    <t>22022204.D</t>
  </si>
  <si>
    <t>22022205.D</t>
  </si>
  <si>
    <t>22022206.D</t>
  </si>
  <si>
    <t>22022207.D</t>
  </si>
  <si>
    <t>22022208.D</t>
  </si>
  <si>
    <t>22022209.D</t>
  </si>
  <si>
    <t>22022210.D</t>
  </si>
  <si>
    <t>b29 1-1</t>
  </si>
  <si>
    <t>22022211.D</t>
  </si>
  <si>
    <t>22022212.D</t>
  </si>
  <si>
    <t>b29 dup 2-1</t>
  </si>
  <si>
    <t>22022213.D</t>
  </si>
  <si>
    <t>22022214.D</t>
  </si>
  <si>
    <t>c2-1</t>
  </si>
  <si>
    <t>22022215.D</t>
  </si>
  <si>
    <t>22022216.D</t>
  </si>
  <si>
    <t>a1-1</t>
  </si>
  <si>
    <t>22022217.D</t>
  </si>
  <si>
    <t>22022218.D</t>
  </si>
  <si>
    <t>dms 2-1</t>
  </si>
  <si>
    <t>22022219.D</t>
  </si>
  <si>
    <t>22022220.D</t>
  </si>
  <si>
    <t>d1-1</t>
  </si>
  <si>
    <t>22022221.D</t>
  </si>
  <si>
    <t>22022222.D</t>
  </si>
  <si>
    <t>mb2-1</t>
  </si>
  <si>
    <t>22022223.D</t>
  </si>
  <si>
    <t>22022224.D</t>
  </si>
  <si>
    <t>mb1-1</t>
  </si>
  <si>
    <t>22022225.D</t>
  </si>
  <si>
    <t>22022226.D</t>
  </si>
  <si>
    <t>d2-1</t>
  </si>
  <si>
    <t>22022227.D</t>
  </si>
  <si>
    <t>22022228.D</t>
  </si>
  <si>
    <t>b29 2-1</t>
  </si>
  <si>
    <t>22022229.D</t>
  </si>
  <si>
    <t>22022230.D</t>
  </si>
  <si>
    <t>dms1-1</t>
  </si>
  <si>
    <t>22022231.D</t>
  </si>
  <si>
    <t>22022232.D</t>
  </si>
  <si>
    <t>c1-1</t>
  </si>
  <si>
    <t>22022233.D</t>
  </si>
  <si>
    <t>22022234.D</t>
  </si>
  <si>
    <t>a2-1</t>
  </si>
  <si>
    <t>22022235.D</t>
  </si>
  <si>
    <t>22022236.D</t>
  </si>
  <si>
    <t>b29dup 1-1</t>
  </si>
  <si>
    <t>22022237.D</t>
  </si>
  <si>
    <t>22022238.D</t>
  </si>
  <si>
    <t>qc check</t>
  </si>
  <si>
    <t>22022239.D</t>
  </si>
  <si>
    <t>QC</t>
  </si>
  <si>
    <t>22022240.D</t>
  </si>
  <si>
    <t>22022241.D</t>
  </si>
  <si>
    <t>22022242.D</t>
  </si>
  <si>
    <t>22022243.D</t>
  </si>
  <si>
    <t>22022244.D</t>
  </si>
  <si>
    <t>22022245.D</t>
  </si>
  <si>
    <t>22022246.D</t>
  </si>
  <si>
    <t>22022247.D</t>
  </si>
  <si>
    <t>22022248.D</t>
  </si>
  <si>
    <t>22022249.D</t>
  </si>
  <si>
    <t>Outside of Accuracy bounds</t>
  </si>
  <si>
    <t>5:2 sFTOH /m8:2 FTOH</t>
  </si>
  <si>
    <t>Not used in CC</t>
  </si>
  <si>
    <t>Concentration of 5:2 sFTOH (ppb)</t>
  </si>
  <si>
    <t>slope</t>
  </si>
  <si>
    <t>intercept</t>
  </si>
  <si>
    <t>(annotated)</t>
  </si>
  <si>
    <t>ND</t>
  </si>
  <si>
    <t>DNQ</t>
  </si>
  <si>
    <t>Internal Standard Flag</t>
  </si>
  <si>
    <t>Calculated based on CC used</t>
  </si>
  <si>
    <t>6:2 FTOH /m8:2 FTOH</t>
  </si>
  <si>
    <t>Concentration of 6:2 FTOH (ppb)</t>
  </si>
  <si>
    <t>7:2 sFTOH /m8:2 FTOH</t>
  </si>
  <si>
    <t>Concentration of 7:2 sFTOH (ppb)</t>
  </si>
  <si>
    <t>8:2 FTOH /m8:2 FTOH</t>
  </si>
  <si>
    <t>Concentration of 8:2 FTOH (ppb)</t>
  </si>
  <si>
    <t>9:2 sFTOH /m8:2 FTOH</t>
  </si>
  <si>
    <t>Concentration of 9:2 sFTOH (ppb)</t>
  </si>
  <si>
    <t>NOTE:  7:2 sFTOH CC used for 9:2 sFTOH; no standard currently available</t>
  </si>
  <si>
    <t>NOTE:  8:2 FTAcr CC used for 6:2 FTAcr; no standard currently available</t>
  </si>
  <si>
    <t>8:2 FTAcr /m8:2 FTOH</t>
  </si>
  <si>
    <t>6:2 FTAcr /m8:2 FTOH</t>
  </si>
  <si>
    <t>Concentration of 6:2 FTAcr (ppb)</t>
  </si>
  <si>
    <t>8:2 FTAce Results</t>
  </si>
  <si>
    <t>8:2 FTAce /m8:2 FTOH</t>
  </si>
  <si>
    <t>Concentration of 8:2 FTAce (ppb)</t>
  </si>
  <si>
    <t>Concentration of 8:2 FTAcr (ppb)</t>
  </si>
  <si>
    <t>10:2 FTOH /m8:2 FTOH</t>
  </si>
  <si>
    <t>NOTE:  7:2 sFTOH CC used for 11:2 sFTOH; no standard currently available</t>
  </si>
  <si>
    <t>10:2 FTAce Results</t>
  </si>
  <si>
    <t>10:2 FTAc3 Results</t>
  </si>
  <si>
    <t>10:2 FTAce /m8:2 FTOH</t>
  </si>
  <si>
    <t>Concentration of 10:2 FTAce (ppb)</t>
  </si>
  <si>
    <t>12:2 FTOH /m8:2 FTOH</t>
  </si>
  <si>
    <t>Concentration of 12:2 FTOH (ppb)</t>
  </si>
  <si>
    <t>NOTE:  8:2 FTOH CC used for 12:2 FTOH; no standard currently available</t>
  </si>
  <si>
    <t>10:2 FTAcr /m8:2 FTOH</t>
  </si>
  <si>
    <t>Concentration of 10:2 FTAcr (ppb)</t>
  </si>
  <si>
    <t>NOTE:  8:2 FTOH CC used for 14:2 FTOH; no standard currently available</t>
  </si>
  <si>
    <t>14:2 FTOH /m8:2 FTOH</t>
  </si>
  <si>
    <t>Concentration of 14:2 FTOH (ppb)</t>
  </si>
  <si>
    <t>12:2 FTAcr /m8:2 FTOH</t>
  </si>
  <si>
    <t>Concentration of 12:2 FTAcr (ppb)</t>
  </si>
  <si>
    <t>NOTE:  8:2 FTOH CC used for 16:2 FTOH; no standard currently available</t>
  </si>
  <si>
    <t>16:2 FTOH /m8:2 FTOH</t>
  </si>
  <si>
    <t>Concentration of 16:2 FTOH (ppb)</t>
  </si>
  <si>
    <t>NOTE:  10:2 FTAcr CC used for 12:2 FTAcr; no standard currently available</t>
  </si>
  <si>
    <t>NOTE:  10:2 FTAcr CC used for 14:2 FTAcr; no standard currently available</t>
  </si>
  <si>
    <t>14:2 FTAcr /m8:2 FTOH</t>
  </si>
  <si>
    <t>Concentration of 14:2 FTAcr (ppb)</t>
  </si>
  <si>
    <t>NOTE:  8:2 FTOH CC used for 18:2 FTOH; no standard currently available</t>
  </si>
  <si>
    <t>NOTE:  10:2 FTAcr CC used for 16:2 FTAcr; no standard currently available</t>
  </si>
  <si>
    <t>16:2 FTAcr /m8:2 FTOH</t>
  </si>
  <si>
    <t>Concentration of 16:2 FTAcr (ppb)</t>
  </si>
  <si>
    <t>18:2 FTOH /m8:2 FTOH</t>
  </si>
  <si>
    <t>Concentration of 18:2 FTOH (ppb)</t>
  </si>
  <si>
    <t>NOTE:  8:2 FTOH CC used for 20:2 FTOH; no standard currently available</t>
  </si>
  <si>
    <t>NOTE:  10:2 FTAcr CC used for 18:2 FTAcr; no standard currently available</t>
  </si>
  <si>
    <t>20:2 FTOH /m8:2 FTOH</t>
  </si>
  <si>
    <t>Concentration of 20:2 FTOH (ppb)</t>
  </si>
  <si>
    <t>18:2 FTAcr /m8:2 FTOH</t>
  </si>
  <si>
    <t>Concentration of 18:2 FTAcr (ppb)</t>
  </si>
  <si>
    <t>NOTE:  8:2 FTOH CC used for 22:2 FTOH; no standard currently available</t>
  </si>
  <si>
    <t>22:2 FTOH /m8:2 FTOH</t>
  </si>
  <si>
    <t>Concentration of 22:2 FTOH (ppb)</t>
  </si>
  <si>
    <t>Average of Blanks</t>
  </si>
  <si>
    <t>S/N estimation (*3)</t>
  </si>
  <si>
    <t>dms1-1_2</t>
  </si>
  <si>
    <t>Re-analysis of sample</t>
  </si>
  <si>
    <t>22022802.D</t>
  </si>
  <si>
    <t/>
  </si>
  <si>
    <t>22022801.D</t>
  </si>
  <si>
    <t>Additional qc check with re-analysis</t>
  </si>
  <si>
    <t xml:space="preserve">    Starting sequence Tue Feb 22 11:06:02 2022</t>
  </si>
  <si>
    <t xml:space="preserve">     </t>
  </si>
  <si>
    <t xml:space="preserve">  Instrument Name: QCQTOF</t>
  </si>
  <si>
    <t xml:space="preserve">          Comment: BS soils _2</t>
  </si>
  <si>
    <t xml:space="preserve">         Operator: DAG</t>
  </si>
  <si>
    <t xml:space="preserve">        Data Path: D:\MassHunter\Data\WMH\BS Soils\</t>
  </si>
  <si>
    <t xml:space="preserve">    Line  Type          Vials    DataFile                       Sample Name</t>
  </si>
  <si>
    <t xml:space="preserve">    -----------------------------------------------------------------------</t>
  </si>
  <si>
    <t xml:space="preserve">    Acquisition Method Path: D:\MassHunter\GCMS\1\methods\</t>
  </si>
  <si>
    <t xml:space="preserve">    Acquisition Method File: PFAS_Scan_Soils_1701_WMH Final.M</t>
  </si>
  <si>
    <t xml:space="preserve">      1) Sample           1      22022201               Mtbe Blank               </t>
  </si>
  <si>
    <t xml:space="preserve">      2) Sample           2      22022202               125                      </t>
  </si>
  <si>
    <t xml:space="preserve">      3) Sample           3      22022203               31.25                    </t>
  </si>
  <si>
    <t xml:space="preserve">      4) Sample           4      22022204               250                      </t>
  </si>
  <si>
    <t xml:space="preserve">      5) Sample           5      22022205               3.90625                  </t>
  </si>
  <si>
    <t xml:space="preserve">      6) Sample           6      22022206               15.625                   </t>
  </si>
  <si>
    <t xml:space="preserve">      7) Sample           7      22022207               500                      </t>
  </si>
  <si>
    <t xml:space="preserve">      8) Sample           8      22022208               7.8125                   </t>
  </si>
  <si>
    <t xml:space="preserve">      9) Sample           9      22022209               62.5                     </t>
  </si>
  <si>
    <t xml:space="preserve">     10) Sample           1      22022210               Mtbe Blank               </t>
  </si>
  <si>
    <t xml:space="preserve">     11) Sample          10      22022211               b29 1-1                  </t>
  </si>
  <si>
    <t xml:space="preserve">     12) Sample           1      22022212               Mtbe Blank               </t>
  </si>
  <si>
    <t xml:space="preserve">     13) Sample          11      22022213               b29 dup 2-1              </t>
  </si>
  <si>
    <t xml:space="preserve">     14) Sample           1      22022214               Mtbe Blank               </t>
  </si>
  <si>
    <t xml:space="preserve">     15) Sample          12      22022215               c2-1                     </t>
  </si>
  <si>
    <t xml:space="preserve">     16) Sample           1      22022216               Mtbe Blank               </t>
  </si>
  <si>
    <t xml:space="preserve">     17) Sample          13      22022217               a1-1                     </t>
  </si>
  <si>
    <t xml:space="preserve">     18) Sample           1      22022218               Mtbe Blank               </t>
  </si>
  <si>
    <t xml:space="preserve">     19) Sample          14      22022219               dms 2-1                  </t>
  </si>
  <si>
    <t xml:space="preserve">     20) Sample           1      22022220               Mtbe Blank               </t>
  </si>
  <si>
    <t xml:space="preserve">     21) Sample          15      22022221               d1-1                     </t>
  </si>
  <si>
    <t xml:space="preserve">     22) Sample           1      22022222               Mtbe Blank               </t>
  </si>
  <si>
    <t xml:space="preserve">     23) Sample          16      22022223               mb2-1                    </t>
  </si>
  <si>
    <t xml:space="preserve">     24) Sample           1      22022224               Mtbe Blank               </t>
  </si>
  <si>
    <t xml:space="preserve">     25) Sample          17      22022225               mb1-1                    </t>
  </si>
  <si>
    <t xml:space="preserve">     26) Sample           1      22022226               Mtbe Blank               </t>
  </si>
  <si>
    <t xml:space="preserve">     27) Sample          18      22022227               d2-1                     </t>
  </si>
  <si>
    <t xml:space="preserve">     28) Sample           1      22022228               Mtbe Blank               </t>
  </si>
  <si>
    <t xml:space="preserve">     29) Sample          19      22022229               b29 2-1                  </t>
  </si>
  <si>
    <t xml:space="preserve">     30) Sample           1      22022230               Mtbe Blank               </t>
  </si>
  <si>
    <t xml:space="preserve">     31) Sample          20      22022231               dms1-1                   </t>
  </si>
  <si>
    <t xml:space="preserve">     32) Sample           1      22022232               Mtbe Blank               </t>
  </si>
  <si>
    <t xml:space="preserve">     33) Sample          21      22022233               c1-1                     </t>
  </si>
  <si>
    <t xml:space="preserve">     34) Sample           1      22022234               Mtbe Blank               </t>
  </si>
  <si>
    <t xml:space="preserve">     35) Sample          22      22022235               a2-1                     </t>
  </si>
  <si>
    <t xml:space="preserve">     36) Sample           1      22022236               Mtbe Blank               </t>
  </si>
  <si>
    <t xml:space="preserve">     37) Sample          23      22022237               b29dup 1-1               </t>
  </si>
  <si>
    <t xml:space="preserve">     38) Sample           1      22022238               Mtbe Blank               </t>
  </si>
  <si>
    <t xml:space="preserve">     39) Sample          24      22022239               qc check                 </t>
  </si>
  <si>
    <t xml:space="preserve">     40) Sample           1      22022240               Mtbe Blank               </t>
  </si>
  <si>
    <t xml:space="preserve">     41) Sample           2      22022241               125                      </t>
  </si>
  <si>
    <t xml:space="preserve">     42) Sample           3      22022242               31.25                    </t>
  </si>
  <si>
    <t xml:space="preserve">     43) Sample           4      22022243               250                      </t>
  </si>
  <si>
    <t xml:space="preserve">     44) Sample           5      22022244               3.90625                  </t>
  </si>
  <si>
    <t xml:space="preserve">     45) Sample           6      22022245               15.625                   </t>
  </si>
  <si>
    <t xml:space="preserve">     46) Sample           7      22022246               500                      </t>
  </si>
  <si>
    <t xml:space="preserve">     47) Sample           8      22022247               7.8125                   </t>
  </si>
  <si>
    <t xml:space="preserve">     48) Sample           9      22022248               62.5                     </t>
  </si>
  <si>
    <t xml:space="preserve">     49) Sample           1      22022249               Mtbe Blank               </t>
  </si>
  <si>
    <t xml:space="preserve">    Sequence completed Thu Feb 24 04:13:10 2022</t>
  </si>
  <si>
    <t xml:space="preserve">      D:\MassHunter\Data\WMH\BS Soils\2022 Feb 22 1106 Sequence Log .LOG</t>
  </si>
  <si>
    <t xml:space="preserve">    Starting sequence Mon Feb 28 10:25:51 2022</t>
  </si>
  <si>
    <t xml:space="preserve">          Comment: BS soils _2.2</t>
  </si>
  <si>
    <t xml:space="preserve">      1) Sample           1      22022801               qc2                      </t>
  </si>
  <si>
    <t xml:space="preserve">      2) Sample           2      22022802               dms1-1_2                 </t>
  </si>
  <si>
    <t xml:space="preserve">    Sequence completed Mon Feb 28 12:02:06 2022</t>
  </si>
  <si>
    <t xml:space="preserve">      D:\MassHunter\Data\WMH\BS Soils\2022 Feb 28 1025 Sequence Log .LOG</t>
  </si>
  <si>
    <t xml:space="preserve">    Sequence File: D:\MassHunter\GCMS\1\sequence\220222A_DAG_Volatile PFAS Soil Analysis.sequence.xml</t>
  </si>
  <si>
    <t xml:space="preserve">    Sequence File: D:\MassHunter\GCMS\1\sequence\220228A_DAG_Volatile PFAS Soil Analysis.sequence.xml</t>
  </si>
  <si>
    <t>Title:  Volatile PFAS Analysis for Chambers Works' Soils Collected on 7/28 and 7/29/2021</t>
  </si>
  <si>
    <t xml:space="preserve">Data analysis and presentation prepared by Matthew Henderson on 2/25 and 2/28/2022. </t>
  </si>
  <si>
    <t xml:space="preserve">Acrynoms: </t>
  </si>
  <si>
    <t>sFTOH</t>
  </si>
  <si>
    <t>FTOH</t>
  </si>
  <si>
    <t>FTAcr</t>
  </si>
  <si>
    <t>FTAce</t>
  </si>
  <si>
    <t>Fluorotelomer secondary alcohol</t>
  </si>
  <si>
    <t>Fluorotelomer alcohol</t>
  </si>
  <si>
    <t>Flurotelomer acrylate</t>
  </si>
  <si>
    <t>Flurotelomer acetate</t>
  </si>
  <si>
    <t>Calibration Standard</t>
  </si>
  <si>
    <t>MB</t>
  </si>
  <si>
    <t>Method blank</t>
  </si>
  <si>
    <t>dup</t>
  </si>
  <si>
    <t>Duplicate soil sample collected</t>
  </si>
  <si>
    <t>MTBE</t>
  </si>
  <si>
    <t>Methyl tert butyl ether</t>
  </si>
  <si>
    <t>ppb</t>
  </si>
  <si>
    <t>parts per billion (ng/mL; ng/g)</t>
  </si>
  <si>
    <t>Calculation was performed</t>
  </si>
  <si>
    <t>Analyte Results</t>
  </si>
  <si>
    <t>Retention Time (chromatographic)</t>
  </si>
  <si>
    <t>Internal Standard Results</t>
  </si>
  <si>
    <t xml:space="preserve">Flags: </t>
  </si>
  <si>
    <t>Cause of Flag</t>
  </si>
  <si>
    <t>Action Taken</t>
  </si>
  <si>
    <t>Calculated Accuracy of CC was outside of 70-130%</t>
  </si>
  <si>
    <t xml:space="preserve">Calibration point not used in calibration curve. </t>
  </si>
  <si>
    <t>Internal standards were not present in sample</t>
  </si>
  <si>
    <t>Sample was re-analyzed on 2/28/2022</t>
  </si>
  <si>
    <t xml:space="preserve">Calculations: </t>
  </si>
  <si>
    <t>Tab/Sheet</t>
  </si>
  <si>
    <t>Final BS Soil results_raw data</t>
  </si>
  <si>
    <t>Calculation performed</t>
  </si>
  <si>
    <t xml:space="preserve">Averaged the integrated area of each analyte across all solvent/instrument blanks. </t>
  </si>
  <si>
    <t xml:space="preserve">Multiplied average above by 3 estimating a signal/noise of 3x. </t>
  </si>
  <si>
    <t>Each analyte tab (i.e. 5_2 sFTOH)</t>
  </si>
  <si>
    <t xml:space="preserve">Column N, Accuracy of each standard calculation based on the truncated calibration curves used post flags.   </t>
  </si>
  <si>
    <t xml:space="preserve">Row 19 and 20, the slope and intercept of the linear regression of each analytes standard curve. </t>
  </si>
  <si>
    <t xml:space="preserve">Column O, using y=mx+b to calculate the concentration of each analyte in the extraction solvent. </t>
  </si>
  <si>
    <t>Data Summary Tab</t>
  </si>
  <si>
    <t xml:space="preserve">Calculation of each analyte's mass in the extracted soils following determination of percent solid of each soil. </t>
  </si>
  <si>
    <t>Description, if needed</t>
  </si>
  <si>
    <t>Concentration of Each Analyte in Solution</t>
  </si>
  <si>
    <t>Concentration with Qualifiers Included</t>
  </si>
  <si>
    <t xml:space="preserve">Universial </t>
  </si>
  <si>
    <t xml:space="preserve">Concentration of Analyte Forcing regressing through 0 </t>
  </si>
  <si>
    <t>Red Text = Flag or Action Taken</t>
  </si>
  <si>
    <t>Concentration of Analyte Forcing regressing through 0</t>
  </si>
  <si>
    <r>
      <t xml:space="preserve">Lower confidence estimate of concentration warranting additional study (potentially </t>
    </r>
    <r>
      <rPr>
        <i/>
        <sz val="11"/>
        <color theme="1"/>
        <rFont val="Calibri"/>
        <family val="2"/>
        <scheme val="minor"/>
      </rPr>
      <t>in house</t>
    </r>
    <r>
      <rPr>
        <sz val="11"/>
        <color theme="1"/>
        <rFont val="Calibri"/>
        <family val="2"/>
        <scheme val="minor"/>
      </rPr>
      <t xml:space="preserve"> only)</t>
    </r>
  </si>
  <si>
    <t>This is TBD when percent solids experiments are completed.</t>
  </si>
  <si>
    <t>Standards Available/Class</t>
  </si>
  <si>
    <t>5:2 sFTOH</t>
  </si>
  <si>
    <t>7:2 sFTOH</t>
  </si>
  <si>
    <t>4:2 FTOH</t>
  </si>
  <si>
    <t>6:2 FTOH</t>
  </si>
  <si>
    <t>8:2 FTOH</t>
  </si>
  <si>
    <t>10:2 FTOH</t>
  </si>
  <si>
    <t>8:2 FTAcr</t>
  </si>
  <si>
    <t>10:2 FTAcr</t>
  </si>
  <si>
    <t>8:2 FTAce</t>
  </si>
  <si>
    <t>10:2 FTAce</t>
  </si>
  <si>
    <t>For &gt;10 C, data reported "based on 8:2 FTOH"</t>
  </si>
  <si>
    <t>For &gt;10 C, data reported "based on 7:2 sFTOH"</t>
  </si>
  <si>
    <t>For &gt;10 C, data reported "based on 10:2 FTAcr"</t>
  </si>
  <si>
    <t>For &gt;10 C, data reported "based on 10:2 FTAce"</t>
  </si>
  <si>
    <t xml:space="preserve">Color Codes: </t>
  </si>
  <si>
    <t>Additional Data Reporting Comments</t>
  </si>
  <si>
    <t>Tab Identification</t>
  </si>
  <si>
    <t>Reviewer Response</t>
  </si>
  <si>
    <t>Read Me</t>
  </si>
  <si>
    <t>Refer to notebook 9044 as J-EPD-CPSB-NB-2315 and notebook 4182 as J-EPD-CPSB-NB-2515 to match  QA track system</t>
  </si>
  <si>
    <t>Include References to documents: J-EPD-0032420-QP-1-0: “Targeted (LC-MS/MS &amp; GC-MS) and Non-Targeted (LC-QTOF, LC-MS/MS &amp; GC-QTOF) Analysis of PFAS in Solid &amp; Liquid Matrices” and J-EPD-CPSB-SOP-873-1: “Exhaustive Extraction of Soil-Fluorotelomer Polymer Microcosms For Fluorotelomer and Perfluorinated Monomer Compounds”</t>
  </si>
  <si>
    <t>Date</t>
  </si>
  <si>
    <t>Add Equipment Information here (SN/Name/Type) etc.</t>
  </si>
  <si>
    <t>Why were the instrument calculations not used?  "Calculations have been performed by Agilent's software as noted on the _raw data tab, however, these calculations were not used and data was analyzed as described below. "</t>
  </si>
  <si>
    <t>Need to include sample receipt information: when received at the lab, temperature, storage info, etc.</t>
  </si>
  <si>
    <t>what SOP/QAPP did you use for % solids? (refer to notebook and notebook page for procedure)</t>
  </si>
  <si>
    <t>Please submit a copy of the Chain of Custody to QAM</t>
  </si>
  <si>
    <t>FTOH tabs</t>
  </si>
  <si>
    <t>Is QC check the same and Check Standard (CS) stated in QAPP?</t>
  </si>
  <si>
    <t>Was a Matrix Blank performed in accordance with Table 9? (QAPP)</t>
  </si>
  <si>
    <t>Data Qualifiers: ND:  What does it mean by data analysis parameters?</t>
  </si>
  <si>
    <t xml:space="preserve">Data Qualifier: DNQ: not sure what this means: 2) accurate mass of both quantifier and qualifier ions but not quantified due to it's response factor. </t>
  </si>
  <si>
    <t xml:space="preserve">Data Qualifiers: Recommend to use this acronym:  NR (not reported): Recommend text:   Sample data is not reported based on I.S. exceedance of acceptance criteria </t>
  </si>
  <si>
    <t>Will add examples of data qualifiers to email</t>
  </si>
  <si>
    <t xml:space="preserve">Column M, response of each analyte divided by the response of the internal standard.  </t>
  </si>
  <si>
    <t>Additional Notes</t>
  </si>
  <si>
    <t>Refer to section D1.2 Data Reduction in the QAPP.  Record any variations from these requirements</t>
  </si>
  <si>
    <t>Refer to section D1.3 Data Verification in the QAPP.  Be sure that reviews include all of the following and that the review was recorded.</t>
  </si>
  <si>
    <t>Reviewer</t>
  </si>
  <si>
    <t>KNG</t>
  </si>
  <si>
    <r>
      <t xml:space="preserve">Analytical QAPP states: </t>
    </r>
    <r>
      <rPr>
        <sz val="10"/>
        <color rgb="FF0070C0"/>
        <rFont val="Arial"/>
        <family val="2"/>
      </rPr>
      <t xml:space="preserve">C2. Reports to Management </t>
    </r>
    <r>
      <rPr>
        <sz val="10"/>
        <color theme="1"/>
        <rFont val="Arial"/>
        <family val="2"/>
      </rPr>
      <t xml:space="preserve">
</t>
    </r>
    <r>
      <rPr>
        <i/>
        <sz val="10"/>
        <color theme="1"/>
        <rFont val="Arial"/>
        <family val="2"/>
      </rPr>
      <t xml:space="preserve">For projects supporting states or federally recognized tribes, communication is a critical consideration due to political and community sensitivity of the issue. In these projects, ORD can provide regular updates to collaborating-team scientists during meetings as to laboratory analysis progress and findings. ORD will participate in virtual and/or in-person briefings to discuss findings and interpretation in context of collaborators’ needs. Any discussion of findings in this context are considered preliminary and deliberative and not to be shared or released. Once ORD researchers are satisfied with analytical results, these results will be delivered to ORD management for them to work with ORD QA and prepare data reports for the client state/tribe. 
Team discussion topics typically may include: 
• Identities of samples analyzed 
• Brief, high-level description of how samples were collected, shipped, and processed including laboratory methods, 
• A table of sample IDs, PFAS compounds and their concentrations or relative abundance and appropriate data qualifier flags; 
• A brief summary of results. </t>
    </r>
  </si>
  <si>
    <t xml:space="preserve">Not all calibration curves have two sets of R2: (10_2 and 22_2).  </t>
  </si>
  <si>
    <t>Need to clearly state which R2 you are using to determine if the CC meets criteria. Maybe state one as instrument calculated; and one as analyst calculated based on dropping of points?</t>
  </si>
  <si>
    <t>Does section B6/B7. Instrument/Equipment Calibration, Testing, Inspection, Maintenance state that there is a minimum of a 7 point calibration curve?  If so; 5_2 7_2, 9_2, 10_2, and 11_2 have less than 7.  Recommend to add data qualifier</t>
  </si>
  <si>
    <t>How will the data be used for the column named "Concentration of Analyte Forcing regressing through 0"</t>
  </si>
  <si>
    <t>where is the information for your calibration standards?</t>
  </si>
  <si>
    <t>will need % recovery for QC, IS.  Did you perform any duplicates? MS/MSD?</t>
  </si>
  <si>
    <t>Did you do blank corrections?</t>
  </si>
  <si>
    <t>Cells Q24 and Q33: why do these not have DNQ?</t>
  </si>
  <si>
    <t>unclear where raw data is for dms1-1_2.  Not found in Final BS Soil results_raw data.  And if any QC were analyzed</t>
  </si>
  <si>
    <t>will need to calculate results by dry weight.  Please include raw data from % moisture analysis</t>
  </si>
  <si>
    <t>Define what QC and QC_2 is.  A repeat of the calibration standard?  Which one?</t>
  </si>
  <si>
    <t>need to include units in final results columns</t>
  </si>
  <si>
    <t>State: Average of blanks (obtained from raw data)</t>
  </si>
  <si>
    <t>State: S/N estimation (*3) is average blank results times 3</t>
  </si>
  <si>
    <t>B40: unclear where qc check 2 data came from.  Not found in Final BS Soil results_raw data.</t>
  </si>
  <si>
    <t>Did you use the same calibration curve for the reanalysis of dms1-1_2?</t>
  </si>
  <si>
    <t>What is the compound name for your internal standard?  What is the concentration? Where are the records for preparation (i.e., notebook ID)</t>
  </si>
  <si>
    <t>5_2 FTOH</t>
  </si>
  <si>
    <t>S35: missing value</t>
  </si>
  <si>
    <t>8_2 FTOH</t>
  </si>
  <si>
    <t>9_2 FTOH</t>
  </si>
  <si>
    <t>Calibration data does not match the raw data tab: Final BS Soil results_raw data (refer to yellow highlights)</t>
  </si>
  <si>
    <t>Missing QC data</t>
  </si>
  <si>
    <t>6_2 FTAcr</t>
  </si>
  <si>
    <t>11_2 FTOH</t>
  </si>
  <si>
    <t>12_2 FTOH</t>
  </si>
  <si>
    <t>14_2 FTOH</t>
  </si>
  <si>
    <t>12_2 FTAcr</t>
  </si>
  <si>
    <t>16_2 FTOH</t>
  </si>
  <si>
    <t>14_2 FTAcr</t>
  </si>
  <si>
    <t>18_2 FTOH</t>
  </si>
  <si>
    <t>16_2 FTAcr</t>
  </si>
  <si>
    <t>20_2 FTOH</t>
  </si>
  <si>
    <t>18_2 FTAcr</t>
  </si>
  <si>
    <t>Will you be reporting 20:2 FTAcr that is in the raw data?  I didn’t see a tab, unless I missed it</t>
  </si>
  <si>
    <t>20_2 FTAcr</t>
  </si>
  <si>
    <t>Action Taken by PI</t>
  </si>
  <si>
    <t xml:space="preserve">Accepted. </t>
  </si>
  <si>
    <t xml:space="preserve">Is there an action item here? </t>
  </si>
  <si>
    <t>Accepted.</t>
  </si>
  <si>
    <t xml:space="preserve">References to the proper notebook names have been added to the Read Me tab. </t>
  </si>
  <si>
    <t xml:space="preserve">Information for the analytical instrumentation including model, serial number and location has been added to the Read Me tab. </t>
  </si>
  <si>
    <t xml:space="preserve">The QAPP and SOP for extraction are J-EPD-0032420-QP-1-0: “Targeted (LC-MS/MS &amp; GC-MS) and Non-Targeted (LC-QTOF, LC-MS/MS &amp; GC-QTOF) Analysis of PFAS in Solid &amp; Liquid Matrices” and J-EPD-CPSB-SOP-873-1: “Exhaustive Extraction of Soil-Fluorotelomer Polymer Microcosms For Fluorotelomer and Perfluorinated Monomer Compounds". </t>
  </si>
  <si>
    <t xml:space="preserve">what SOP/QAPP did you use for extraction? </t>
  </si>
  <si>
    <t xml:space="preserve">Chain of custody information will be added to the Read Me tab as will sample storage location. </t>
  </si>
  <si>
    <t xml:space="preserve">Chain of custody will be submitted to QAM electronically or attached to 'associated documents' in the current spreadsheet. </t>
  </si>
  <si>
    <t xml:space="preserve">Is there an action item here?  Else, the use of the provided data qualifiers will be used to denote peak presence.   </t>
  </si>
  <si>
    <t xml:space="preserve">DNQ = detected but not quantified defined.  In the current study this indicates that the area of the peak exceeded three times the signal to noise of instrument and method blanks and high resolution mass spectrometry confirmed the presence of the analyte in question (both quantifier and qualifier ions or m/z). However, based on the use of y= mx+b (most commonly used in calculation concentrations in environmental samples) the returned value was negative because of a positive intercept resulting from said linear regression.   </t>
  </si>
  <si>
    <t xml:space="preserve">Based on the qualifiers you provided, these will be changed to NJ and the use of a 'force through 0' linear regression will be used for concentration calculations.  </t>
  </si>
  <si>
    <t xml:space="preserve">I'm not sure what you are referring to here?  If it is a replacement to DNQ, these values will now be presented as NJ and concentrations derived from linear regression models that either include or force through 0.  </t>
  </si>
  <si>
    <t xml:space="preserve">All data will be reported and data qualifiers provided by the QAM used in lieu of ND or DNQ. </t>
  </si>
  <si>
    <t xml:space="preserve">See two previous comments.  Else, is there an action item here? </t>
  </si>
  <si>
    <t xml:space="preserve">Need advice from QAM on action to be taken here. </t>
  </si>
  <si>
    <t xml:space="preserve">For this single sample, the internal standard was not present in the data analysis file (post-instrument run).  I only included this result to show that the data had not been manipulated and a re-analysis of the sample was conducted and this re-analysis would be evidenced by the data file name associated with the sample. These data would never be reported to the client and sample will be removed from any summary data table constructed. </t>
  </si>
  <si>
    <t xml:space="preserve">Need advice from QAM on action to be taken here.  Simply delete the original data file since the analysis was re-done? </t>
  </si>
  <si>
    <t xml:space="preserve">The compound name for the internal standard is the 13C labeled 8:2 fluorotelomer alcohol (m8:2 FTOH).  The concentration is 50 ppb and all records are in Donna's notebook as detailed in response to question 2 above. </t>
  </si>
  <si>
    <t xml:space="preserve">Yes. </t>
  </si>
  <si>
    <t xml:space="preserve">Yes.  These samples are denoted as mb 1 and 2 and data located on rows 31 and 32 of the Final BS Soil results_raw data tab.  Further, analytes determined in these samples are also included in each analyte specific tab (rows 36 and 37). </t>
  </si>
  <si>
    <t xml:space="preserve">A data qualifier will have to be added to these samples.  Specifically, data qualifier J. </t>
  </si>
  <si>
    <t xml:space="preserve">Yes.  These analytes were not detected, data qualifier U, and therefore construction of the linear regression was not warranted.  </t>
  </si>
  <si>
    <t xml:space="preserve">The analyst will specifically state that a linear regression model ignoring 0 was used for all concentration calculations followed by, for analytes that were confirmed with S/N criteria and accurate mass of both quantifier and qualifier ions, concentrations were determined with a linear regression model forcing through 0 and data qualified with J. </t>
  </si>
  <si>
    <t xml:space="preserve">See comment above.  These regressions will be used to determine concentrations and qualified with J. </t>
  </si>
  <si>
    <t xml:space="preserve">These data will be added to future iterations of this spreadsheet during the current ADQ. </t>
  </si>
  <si>
    <t xml:space="preserve">Yes to all;  % recovery will be added, sample duplicates were all analyzed and even MS/MSD samples were provided by the contractors and analyzed in duplicate.  These data (% recovery) will be added (one of the four data calculations not yet in the current spreadsheet). </t>
  </si>
  <si>
    <t xml:space="preserve">No.  No blank corrections were performed in the current study unless you consider S/N calculations using the areas of background peaks in both instrument and method blanks to derive a peak area threshold.  </t>
  </si>
  <si>
    <t xml:space="preserve">QC and QC_2 will be defined.  These were actually made by mixing two calibration points together to best mimic a different concentration used for linear regression.  Details of these preparations are recorded in Donna's lab notebook.  </t>
  </si>
  <si>
    <t xml:space="preserve">Units will be added in the final results columns. </t>
  </si>
  <si>
    <t xml:space="preserve">Accepted.  </t>
  </si>
  <si>
    <t xml:space="preserve">Average of blanks obtained from the Final BS Soil results_raw data tab will be added to each analyte tab. </t>
  </si>
  <si>
    <t xml:space="preserve">S/N estimation (*3) is average blank results times 3 obtained from the Final BS Soil results_raw data tab will be added to each analyte tab. </t>
  </si>
  <si>
    <t xml:space="preserve">Yes.  To verify this, we analyzed a second QC sample as described above.  It should be noted that no other samples were analyzed on the instrument between the original and re-analysis runs.  See Sequence Files tab. </t>
  </si>
  <si>
    <t xml:space="preserve">Those are our QC samples and percent accuracies will be presented.  </t>
  </si>
  <si>
    <t xml:space="preserve">Replaced with DNQ (until new data qualifiers are incorporated). </t>
  </si>
  <si>
    <t xml:space="preserve">As stated in cell A1, "NOTE:  7:2 sFTOH CC used for 9:2 sFTOH; no standard currently available".  A standard is not commercially available thus the calibration curve for the 7:2 sFTOH was used for semi quantitative purposes. </t>
  </si>
  <si>
    <t xml:space="preserve">A standard is not commercially available and thus QC data cannot be calculated. </t>
  </si>
  <si>
    <t xml:space="preserve">This compound was not detected and now a data qualifier U or NR. </t>
  </si>
  <si>
    <t xml:space="preserve">See above comment for 9_2 FTOH. </t>
  </si>
  <si>
    <t xml:space="preserve">To my knowledge, this project neither supports states or tribes as NJ is not aware of these samples and ORD's communications with Chambers Works.  Personal communication.  </t>
  </si>
  <si>
    <t xml:space="preserve">Accepted. These requirements should have been met and their documentation herein. </t>
  </si>
  <si>
    <t xml:space="preserve">References to the mentioned QAPP and SOP have been added to the Read Me tab. </t>
  </si>
  <si>
    <t xml:space="preserve">Information for the calibration standards, including CoAs are all maintained in a three ring notebook in lab F126. All standard preparation is detailed in Donna's lab notebook. </t>
  </si>
  <si>
    <t xml:space="preserve">There is currently no SOP for % solids used by our laboratory.  We determined % solids from the same sample that was analyzed using lyophilization by freeze drying post-analyte extraction (i.e. MTBE removal). Our current QAPP states affords the ability to present on either a dry-weight or wet-weight basis for volatile PFAS.  All procedures performed and associated weights pre-extraction, during extraction, post-extraction and post-lyophilization are recorded in Tommy's lab notebook. </t>
  </si>
  <si>
    <t xml:space="preserve">Calculations performed by Mass Hunter were not subjected to the same QAQC scrutiny as those presented on individual data tabs in the current spreadsheet (i.e. points of the calibration curve were removed from linear regression due to poor accuracy as denoted on each analyte tab in the current spreadsheet).  </t>
  </si>
  <si>
    <t xml:space="preserve">ND = non detect.  For these measurements, it means that the peak area, if present, did not exceed three times the peak area of instrument or method blanks.  Further, high resolution mass spectrometry allows for the use of accurate mass to differentiate the presence of quantifier and qualifier ions for each analyte, ND infers that each qualifier was missing and the analyte was absent following the protocols for the current study.  </t>
  </si>
  <si>
    <t>Flag: Outside of Accuracy Bounds: this is something not stated in QAPP.  Calculated Accuracy of CC was outside of 70-130%.  Is this accuracy of the standard itself or between the standard and its duplicate?</t>
  </si>
  <si>
    <t xml:space="preserve">In my opinion, this metric is commonly used when evaluating the response of your standard curve.  Specifically, this accuracy check is used to establish a limit of quantitation (LOQ) and frequently defined by the lowest calibration curve point with an accuracy of ±30%, provided other curve points have accuracy to ±25%.  If this metric is not included in our QAPP and/or not warranted this flag can be removed from the current data presentation. See QAPP D-CED-0031343-1-1 for a detailed description of this parameter. </t>
  </si>
  <si>
    <t>Internal Standard Flag:  How is this different than the data qualifier?  If you have results with the IS being outside of acceptance criteria and you reanalyze then I would typically see the data as NR.  If you have IS outside of acceptance criteria and you report the result to the client, then typically this would have a data qualifier.   I don't think you are reporting the initial result, so you to flag it, not qualify it.  If that makes sense.</t>
  </si>
  <si>
    <t xml:space="preserve">This change in nomenclature will be made here and throughout the spreadsheet. </t>
  </si>
  <si>
    <t xml:space="preserve">Yes.  These experiments were recently conducted and data is now available for incorporation into the current spreadsheet.  </t>
  </si>
  <si>
    <t xml:space="preserve">QC and QC_2 will be defined and percent accuracies presented in the current spreadsheet during the next ADQ iteration.  </t>
  </si>
  <si>
    <t xml:space="preserve">This was the sample that was re-analyzed.  The analyst forgot to import the raw data for dms1-1-2 and a concurrently analyzed QC into the spreadsheet.  </t>
  </si>
  <si>
    <t xml:space="preserve">These data will be added to future iterations of this spreadsheet during the current ADQ and were omitted like the re-analysis of dms1-1_2. </t>
  </si>
  <si>
    <t>Action Response by QAM v1.2 from WMH</t>
  </si>
  <si>
    <t>QAM Recommendation/Questions</t>
  </si>
  <si>
    <t>Action will be acceptable</t>
  </si>
  <si>
    <t>Add to Read Me tab</t>
  </si>
  <si>
    <t>Recommend to add to ReadMe tab that % solids procedure is recorded in NB #,,,,,,,,,,</t>
  </si>
  <si>
    <t>Statement as is, currently leads to additional questions......Recommend to rephrase statement to: "Calculations  were performed by Agilent's software as noted in the raw data tab; however, manual calculations were necessary as points in the calibration were removed due to exceedance of acceptance critiera"</t>
  </si>
  <si>
    <t>No additional action required</t>
  </si>
  <si>
    <t>QAM will set up a meeting to discuss</t>
  </si>
  <si>
    <t>Recommend to add a statement</t>
  </si>
  <si>
    <t>Sample Name</t>
  </si>
  <si>
    <t>Soil (g)</t>
  </si>
  <si>
    <t>Tube and Soil (g)</t>
  </si>
  <si>
    <t>dms 1-1</t>
  </si>
  <si>
    <t>Post-freeze Dry (g)</t>
  </si>
  <si>
    <t>b29 dup 1-1</t>
  </si>
  <si>
    <t>Difference (g)</t>
  </si>
  <si>
    <t>% Solids</t>
  </si>
  <si>
    <t>% Water (loss)</t>
  </si>
  <si>
    <t>Soil Extracted (g)</t>
  </si>
  <si>
    <t xml:space="preserve">Percent Soilds determination is recorded in Tommy's lab notebook (J-EPD-CPSB-NB-2315) page 163 and 166-167. </t>
  </si>
  <si>
    <t>Associated QAPP and SOPs:  J-EPD-0032420-QP-1-0: “Targeted (LC-MS/MS &amp; GC-MS) and Non-Targeted (LC-QTOF, LC-MS/MS &amp; GC-QTOF) Analysis of PFAS in Solid &amp; Liquid Matrices” and J-EPD-CPSB-SOP-873-1: “Exhaustive Extraction of Soil-Fluorotelomer Polymer Microcosms For Fluorotelomer and Perfluorinated Monomer Compounds”</t>
  </si>
  <si>
    <t xml:space="preserve">Action completed. </t>
  </si>
  <si>
    <t xml:space="preserve">Calibration standards prepared by Donna Glinski on 2/22/2022, recorded in Lab Notebook 4182. Further, information for the calibration standards, including CoAs are all maintained in a three ring notebook in lab F126. All standard preparation is detailed in Donna's lab notebook (J-EPD-CPSB-NB-2515). </t>
  </si>
  <si>
    <t xml:space="preserve">Note:  Each analyte's calculations are included on individual tabs.  A data summary table will be compiled post ADQ by WMH. Calculations  were performed by Agilent's software as noted in the raw data tab; however, manual calculations were necessary as points in the calibration were removed due to exceedance of acceptance critiera.  </t>
  </si>
  <si>
    <t>Data Qualifier</t>
  </si>
  <si>
    <t>Definition</t>
  </si>
  <si>
    <t>U</t>
  </si>
  <si>
    <t>J</t>
  </si>
  <si>
    <t>The result is an estimated quantity. The associated numerical value is the approximate concentration of the analyte in the sample.</t>
  </si>
  <si>
    <t>J+</t>
  </si>
  <si>
    <t>The result is an estimated quantity. The associated numerical value is expected to have a positive or high bias.</t>
  </si>
  <si>
    <t>J-</t>
  </si>
  <si>
    <t>The result is an estimated quantity. The associated numerical value is expected to have a negative or low bias.</t>
  </si>
  <si>
    <t>NJ</t>
  </si>
  <si>
    <t>The analyte has been “tentatively identified” or “presumptively” as present and the associated numerical value is the estimated concentration in the sample.</t>
  </si>
  <si>
    <t>UJ</t>
  </si>
  <si>
    <t>The analyte was analyzed for but was not detected. The reported quantitation limit is approximate and may be inaccurate or imprecise.</t>
  </si>
  <si>
    <t>R</t>
  </si>
  <si>
    <t>The data are unusable. The sample results are rejected due to serious deficiencies in meeting QC criteria. The analyte may or may not be present in the sample</t>
  </si>
  <si>
    <t>Soils extracted by Tommy Ward, recorded in Lab Notebook 9044 on 2/16-2/18/2022 (J-EPD-CPSB-NB-2315).  During extraction, samples were spiked with mass labeled 8:2 FTOH as an extraction recovery standard and the mass labeled 6:2 FTOH as a matrix internal standard both at final concentrations of 50 ppb.</t>
  </si>
  <si>
    <t>CS 1</t>
  </si>
  <si>
    <t>CS 2</t>
  </si>
  <si>
    <t>CS</t>
  </si>
  <si>
    <t>Curve accuracy check or Check Standard</t>
  </si>
  <si>
    <t>Average of Blanks (obtained from raw data)</t>
  </si>
  <si>
    <t>S/N estimation (*3) is average blank results times 3</t>
  </si>
  <si>
    <t xml:space="preserve">Samples analyzed by Donna Glinski and Matthew Henderson (see Sequence Files Tab) on 2/22 and 2/28/2022 on an Agilent 8890C GC coupled to a 7250 Mass spectrometer in LSASD E107. Following data analysis, one sample mis-injected as on instruemnt and was reanalyzed on 2/28/2022 with a check standard.  The original calibration curves were used to intrepret concentrations in this sample.   </t>
  </si>
  <si>
    <t>Analytes for which internal standards are available</t>
  </si>
  <si>
    <t>CS1</t>
  </si>
  <si>
    <t xml:space="preserve">NOTE:  At the time of data analysis, Agilent's MassHunter program was not set up to inherit calibration from surrogate compounds for which standards are commercially available and those used for semi-quantative analysis as defined in the QAPP.  Due to this limitation, 'data' were automatically input into this table but are not used for any analysis and these data are shaded gray. </t>
  </si>
  <si>
    <t>Final Soil Concentration (ppb)</t>
  </si>
  <si>
    <t>(ppb)</t>
  </si>
  <si>
    <t>CoC for BS Soils_210804.pdf</t>
  </si>
  <si>
    <t>CS2</t>
  </si>
  <si>
    <t>% Accuracy</t>
  </si>
  <si>
    <t>Action Respnse by WMH v1.3</t>
  </si>
  <si>
    <t xml:space="preserve">Kept accuracy flags. </t>
  </si>
  <si>
    <t xml:space="preserve">Sample has now been flagged with R.  Sample was reanalyzed and data now included. </t>
  </si>
  <si>
    <t xml:space="preserve">Kept key mb = method blank instead of matrix blank. </t>
  </si>
  <si>
    <t>Data obtained from linear regression through 0 is now qualified with J</t>
  </si>
  <si>
    <t xml:space="preserve">Action completed.  Samples renamed as Calibration Checks. </t>
  </si>
  <si>
    <t xml:space="preserve">Action completed. Added to Read Me tab. </t>
  </si>
  <si>
    <t xml:space="preserve">Following conversation with QAM, and as outlined in our QAPP, these are semi-quantitative values and each curve identified on A1 of analyte tabs. </t>
  </si>
  <si>
    <t xml:space="preserve">Data is not able to be calculated due to lack of commercially available standard.  Discussed with QAM. </t>
  </si>
  <si>
    <t xml:space="preserve">No analytes were detected and compound flagged U. </t>
  </si>
  <si>
    <t xml:space="preserve">Report generation discussed with QAM. </t>
  </si>
  <si>
    <t>Internal Standard Flag, now flag R</t>
  </si>
  <si>
    <t xml:space="preserve">Data review conducted by Donna Glinski on 3/4/2022.  </t>
  </si>
  <si>
    <t xml:space="preserve">Percent Recovery calculations are based on the recovery of the m8:2 FTOH (called Extraction Recovery Standard).  </t>
  </si>
  <si>
    <t>Area of m8:2 FTOH</t>
  </si>
  <si>
    <t xml:space="preserve">(unitless) </t>
  </si>
  <si>
    <t>Average Response of m8:2 FTOH across n=10 runs.</t>
  </si>
  <si>
    <t>Percent Recovery</t>
  </si>
  <si>
    <t xml:space="preserve">Soils were received from John Zimmerman (originally received fom Taylor Salsburg) in Athens, GA on 8/4/2021 signed for by WMH.  Samples are stored in the refrigerator in lab F126 at &gt;=4degC +/- 2degC. </t>
  </si>
  <si>
    <t>From Chain of Custody</t>
  </si>
  <si>
    <t xml:space="preserve">For ORD Analysis (named throughout data presentation). </t>
  </si>
  <si>
    <t>CW-A-S001-072821</t>
  </si>
  <si>
    <t>CW-B-S001-072921</t>
  </si>
  <si>
    <t>CW-B-S001-072921-Dup</t>
  </si>
  <si>
    <t>CW-C-S001-072921</t>
  </si>
  <si>
    <t>Replicate 1</t>
  </si>
  <si>
    <t>Replicate 2</t>
  </si>
  <si>
    <t>QAM Review comments</t>
  </si>
  <si>
    <t>Completed</t>
  </si>
  <si>
    <t>Missing storage temperature</t>
  </si>
  <si>
    <t>Completed; data qualifier will be added</t>
  </si>
  <si>
    <t>22_2 tab missing; nondetected</t>
  </si>
  <si>
    <t xml:space="preserve">will write this on the final data summary </t>
  </si>
  <si>
    <t>IS % recovery</t>
  </si>
  <si>
    <t>Will be completed on final report</t>
  </si>
  <si>
    <t>will go back and add other tabs</t>
  </si>
  <si>
    <t>Action Respnse by WMH v1.4</t>
  </si>
  <si>
    <t>CW-D-S001-072921</t>
  </si>
  <si>
    <t>CW-D-S001-072921-MS</t>
  </si>
  <si>
    <t>5:2 FTOH</t>
  </si>
  <si>
    <t>9:2 sFTOH</t>
  </si>
  <si>
    <t>6:2 FTAcr</t>
  </si>
  <si>
    <t>11:2 sFTOH</t>
  </si>
  <si>
    <t>12:2 FTOH</t>
  </si>
  <si>
    <t>14:2 FTOH</t>
  </si>
  <si>
    <t>12:2 FTAcr</t>
  </si>
  <si>
    <t>16:2 FTOH</t>
  </si>
  <si>
    <t>14:2 FTAcr</t>
  </si>
  <si>
    <t>18:2 FTOH</t>
  </si>
  <si>
    <t>16:2 FTAcr</t>
  </si>
  <si>
    <t>20:2 FTOH</t>
  </si>
  <si>
    <t>18:2 FTAcr</t>
  </si>
  <si>
    <t>22:2 FTOH</t>
  </si>
  <si>
    <t>The analyte was analyzed for but was not detected (ND) above the level of the reported sample quantitation limit.</t>
  </si>
  <si>
    <t>QAM verified complete (KNG)</t>
  </si>
  <si>
    <t>action completed</t>
  </si>
  <si>
    <t>exceeds +/- 30%</t>
  </si>
  <si>
    <t>Quality Control Summary</t>
  </si>
  <si>
    <t>Data Qualifier Flags</t>
  </si>
  <si>
    <t>Analysis Summary</t>
  </si>
  <si>
    <r>
      <t>Split soil samples from project J-EPD-0033018 were shipped to the RTP laboratory.  The RTP laboratory sent samples to EPD Athens laboratory and samples were received on 8/4/2021. Sample temperature was not taken upon receipt; therefore, EPD laboratory was unable to confirm that samples were shipped at 4±2°C which was stated in J-EPD-0033018-QP-1-0.  Samples were stored at the EPD laboratory at 4</t>
    </r>
    <r>
      <rPr>
        <sz val="11"/>
        <color theme="1"/>
        <rFont val="Calibri"/>
        <family val="2"/>
      </rPr>
      <t xml:space="preserve">±2°C. </t>
    </r>
    <r>
      <rPr>
        <sz val="11"/>
        <color theme="1"/>
        <rFont val="Calibri"/>
        <family val="2"/>
        <scheme val="minor"/>
      </rPr>
      <t xml:space="preserve"> </t>
    </r>
  </si>
  <si>
    <t>Sample Summary</t>
  </si>
  <si>
    <t>replicate</t>
  </si>
  <si>
    <t>Type of sample</t>
  </si>
  <si>
    <t>Chain of Custody ID</t>
  </si>
  <si>
    <t>Laboratory ID</t>
  </si>
  <si>
    <t>dms1-1_2 (J¯)</t>
  </si>
  <si>
    <t>Calibration curves are required to have a minimum amount of 7 points for calibration.  Compounds 5:2 sFTOH, 7:2 sFTOH, 9:2 FTOH, 10:2 FTOH and 11:2 FTOH have less than 7 calibration points based on their acceptance criteria; therefore, data is qualified with a J.</t>
  </si>
  <si>
    <r>
      <t>There was no indication on the chain of custody that an equipment blank was collected for soil analysis per J-EPD-0033018-QP-1-0. EPA did not collect samples and sample collection issues were identified and addressed in J-EPD-Audit-1052. Internal standard recovery exceeded ± 30% for both method blanks and for dms1-1_2. Sample dms1-1_2 may have a low bias and has a data qualifier of J</t>
    </r>
    <r>
      <rPr>
        <sz val="11"/>
        <rFont val="Calibri"/>
        <family val="2"/>
      </rPr>
      <t>¯.</t>
    </r>
  </si>
  <si>
    <t xml:space="preserve">Samples were extracted 2/16/2022 through 2/18/2022 and analyzed 2/22/2022 and 2/28/2022, which exceeds the holding time requirements stated in J-EPD-0033018-QP-1-0 (FTOH: 7 days and less volatile PFAS: 14 days).  The following compounds do not have commerically available standards 9:2 sFTOH, 11:2 sFTOH, 12:2 FTOH,  14:2 FTOH, 12:2 FTAcr, 16:2 FTOH, 14:2 FTAcr,  18:2FTOH, 16:2 FTAcr, 20:2 FTOH, 18:2 FTAcr,and 22:2 FTOH. All samples were spiked with mass labeled 8:2 FTOH as an extraction recovery standard and the mass labeled 6:2 FTOH as a matrix internal standard.  The calibration curve for 8:2FTAce has a corellation coefficent &lt;0.98 and therfore these data are also flagged with a J data qualifier.  </t>
  </si>
  <si>
    <t>8:2 FTAce (J)</t>
  </si>
  <si>
    <t>dms1-1_2 (J-)</t>
  </si>
  <si>
    <t>Automated with MassHunter</t>
  </si>
  <si>
    <t>b28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</si>
</sst>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3"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rgb="FF384350"/>
      <name val="Microsoft Sans Serif"/>
      <family val="2"/>
    </font>
    <font>
      <sz val="11"/>
      <color rgb="FF384350"/>
      <name val="Calibri"/>
      <family val="2"/>
      <scheme val="minor"/>
    </font>
    <font>
      <sz val="10"/>
      <color theme="1"/>
      <name val="Microsoft Sans Serif"/>
      <family val="2"/>
    </font>
    <font>
      <sz val="11"/>
      <name val="Calibri"/>
      <family val="2"/>
      <scheme val="minor"/>
    </font>
    <font>
      <sz val="10"/>
      <name val="Microsoft Sans Serif"/>
      <family val="2"/>
    </font>
    <font>
      <b/>
      <sz val="11"/>
      <color rgb="FFFF0000"/>
      <name val="Calibri"/>
      <family val="2"/>
      <scheme val="minor"/>
    </font>
    <font>
      <i/>
      <sz val="11"/>
      <color theme="1"/>
      <name val="Calibri"/>
      <family val="2"/>
      <scheme val="minor"/>
    </font>
    <font>
      <b/>
      <sz val="11"/>
      <color theme="1"/>
      <name val="Arial"/>
      <family val="2"/>
    </font>
    <font>
      <sz val="10"/>
      <color theme="1"/>
      <name val="Arial"/>
      <family val="2"/>
    </font>
    <font>
      <sz val="10"/>
      <color rgb="FF0070C0"/>
      <name val="Arial"/>
      <family val="2"/>
    </font>
    <font>
      <i/>
      <sz val="10"/>
      <color theme="1"/>
      <name val="Arial"/>
      <family val="2"/>
    </font>
    <font>
      <u/>
      <sz val="11"/>
      <color theme="10"/>
      <name val="Calibri"/>
      <family val="2"/>
      <scheme val="minor"/>
    </font>
    <font>
      <sz val="11"/>
      <color theme="1"/>
      <name val="Calibri"/>
      <family val="2"/>
    </font>
    <font>
      <sz val="11"/>
      <color rgb="FF000000"/>
      <name val="Calibri"/>
      <family val="2"/>
    </font>
    <font>
      <sz val="11"/>
      <name val="Calibri"/>
      <family val="2"/>
    </font>
  </fonts>
  <fills count="4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
      <patternFill patternType="solid">
        <fgColor rgb="FF92D050"/>
        <bgColor indexed="64"/>
      </patternFill>
    </fill>
    <fill>
      <patternFill patternType="solid">
        <fgColor rgb="FF00B0F0"/>
        <bgColor indexed="64"/>
      </patternFill>
    </fill>
    <fill>
      <patternFill patternType="solid">
        <fgColor rgb="FFFFC000"/>
        <bgColor indexed="64"/>
      </patternFill>
    </fill>
    <fill>
      <patternFill patternType="solid">
        <fgColor rgb="FFCC00CC"/>
        <bgColor indexed="64"/>
      </patternFill>
    </fill>
    <fill>
      <patternFill patternType="solid">
        <fgColor rgb="FFFF66FF"/>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6" tint="0.39997558519241921"/>
        <bgColor indexed="64"/>
      </patternFill>
    </fill>
    <fill>
      <patternFill patternType="solid">
        <fgColor theme="7" tint="0.59999389629810485"/>
        <bgColor indexed="64"/>
      </patternFill>
    </fill>
    <fill>
      <patternFill patternType="solid">
        <fgColor theme="4" tint="0.79998168889431442"/>
        <bgColor indexed="64"/>
      </patternFill>
    </fill>
    <fill>
      <patternFill patternType="solid">
        <fgColor theme="9" tint="0.59999389629810485"/>
        <bgColor indexed="64"/>
      </patternFill>
    </fill>
  </fills>
  <borders count="2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E1E3E5"/>
      </left>
      <right style="thin">
        <color rgb="FFE1E3E5"/>
      </right>
      <top style="thin">
        <color rgb="FFE1E3E5"/>
      </top>
      <bottom style="thin">
        <color rgb="FFE1E3E5"/>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9" fillId="0" borderId="0" applyNumberFormat="0" applyFill="0" applyBorder="0" applyAlignment="0" applyProtection="0"/>
  </cellStyleXfs>
  <cellXfs count="171">
    <xf numFmtId="0" fontId="0" fillId="0" borderId="0" xfId="0"/>
    <xf numFmtId="22" fontId="0" fillId="0" borderId="0" xfId="0" applyNumberFormat="1"/>
    <xf numFmtId="0" fontId="0" fillId="33" borderId="0" xfId="0" applyFill="1" applyAlignment="1">
      <alignment horizontal="center" wrapText="1"/>
    </xf>
    <xf numFmtId="0" fontId="0" fillId="34" borderId="0" xfId="0" applyFill="1" applyAlignment="1">
      <alignment horizontal="center" wrapText="1"/>
    </xf>
    <xf numFmtId="0" fontId="14" fillId="0" borderId="0" xfId="0" applyFont="1"/>
    <xf numFmtId="0" fontId="0" fillId="35" borderId="0" xfId="0" applyFill="1" applyAlignment="1">
      <alignment wrapText="1"/>
    </xf>
    <xf numFmtId="0" fontId="0" fillId="0" borderId="0" xfId="0" applyAlignment="1">
      <alignment horizontal="center"/>
    </xf>
    <xf numFmtId="0" fontId="0" fillId="35" borderId="0" xfId="0" applyFill="1" applyAlignment="1">
      <alignment horizontal="center" wrapText="1"/>
    </xf>
    <xf numFmtId="0" fontId="0" fillId="36" borderId="0" xfId="0" applyFill="1" applyAlignment="1">
      <alignment horizontal="center" wrapText="1"/>
    </xf>
    <xf numFmtId="2" fontId="0" fillId="0" borderId="0" xfId="0" applyNumberFormat="1" applyAlignment="1">
      <alignment horizontal="center"/>
    </xf>
    <xf numFmtId="22" fontId="14" fillId="0" borderId="0" xfId="0" applyNumberFormat="1" applyFont="1"/>
    <xf numFmtId="2" fontId="14" fillId="0" borderId="0" xfId="0" applyNumberFormat="1" applyFont="1" applyAlignment="1">
      <alignment horizontal="center"/>
    </xf>
    <xf numFmtId="0" fontId="0" fillId="37" borderId="0" xfId="0" applyFill="1" applyAlignment="1">
      <alignment horizontal="center" wrapText="1"/>
    </xf>
    <xf numFmtId="0" fontId="0" fillId="35" borderId="0" xfId="0" applyFill="1" applyAlignment="1">
      <alignment horizontal="center" vertical="center" wrapText="1"/>
    </xf>
    <xf numFmtId="0" fontId="0" fillId="33" borderId="0" xfId="0" applyFill="1" applyAlignment="1">
      <alignment horizontal="center" vertical="center" wrapText="1"/>
    </xf>
    <xf numFmtId="0" fontId="0" fillId="34" borderId="0" xfId="0" applyFill="1" applyAlignment="1">
      <alignment horizontal="center" vertical="center" wrapText="1"/>
    </xf>
    <xf numFmtId="0" fontId="0" fillId="0" borderId="0" xfId="0" applyAlignment="1">
      <alignment horizontal="center" vertical="center"/>
    </xf>
    <xf numFmtId="0" fontId="16" fillId="0" borderId="0" xfId="0" applyFont="1" applyAlignment="1">
      <alignment horizontal="center" vertical="center" wrapText="1"/>
    </xf>
    <xf numFmtId="0" fontId="0" fillId="0" borderId="0" xfId="0" applyFill="1"/>
    <xf numFmtId="0" fontId="18" fillId="0" borderId="10" xfId="0" applyFont="1" applyBorder="1" applyAlignment="1">
      <alignment horizontal="right" vertical="top"/>
    </xf>
    <xf numFmtId="0" fontId="0" fillId="0" borderId="0" xfId="0" applyFont="1"/>
    <xf numFmtId="0" fontId="19" fillId="0" borderId="10" xfId="0" applyFont="1" applyBorder="1" applyAlignment="1">
      <alignment horizontal="right" vertical="top"/>
    </xf>
    <xf numFmtId="2" fontId="0" fillId="0" borderId="0" xfId="0" applyNumberFormat="1" applyFont="1" applyAlignment="1">
      <alignment horizontal="center"/>
    </xf>
    <xf numFmtId="22" fontId="0" fillId="0" borderId="0" xfId="0" applyNumberFormat="1" applyFont="1"/>
    <xf numFmtId="0" fontId="20" fillId="0" borderId="10" xfId="0" applyFont="1" applyBorder="1" applyAlignment="1">
      <alignment horizontal="right" vertical="top"/>
    </xf>
    <xf numFmtId="2" fontId="21" fillId="0" borderId="0" xfId="0" applyNumberFormat="1" applyFont="1" applyAlignment="1">
      <alignment horizontal="center"/>
    </xf>
    <xf numFmtId="0" fontId="0" fillId="0" borderId="10" xfId="0" applyFont="1" applyBorder="1" applyAlignment="1">
      <alignment horizontal="right" vertical="top"/>
    </xf>
    <xf numFmtId="0" fontId="21" fillId="0" borderId="0" xfId="0" applyFont="1"/>
    <xf numFmtId="22" fontId="21" fillId="0" borderId="0" xfId="0" applyNumberFormat="1" applyFont="1"/>
    <xf numFmtId="0" fontId="22" fillId="0" borderId="10" xfId="0" applyFont="1" applyBorder="1" applyAlignment="1">
      <alignment horizontal="right" vertical="top"/>
    </xf>
    <xf numFmtId="0" fontId="21" fillId="0" borderId="10" xfId="0" applyFont="1" applyBorder="1" applyAlignment="1">
      <alignment horizontal="right" vertical="top"/>
    </xf>
    <xf numFmtId="0" fontId="0" fillId="0" borderId="0" xfId="0" applyAlignment="1">
      <alignment horizontal="center" wrapText="1"/>
    </xf>
    <xf numFmtId="0" fontId="0" fillId="0" borderId="0" xfId="0" applyFill="1" applyAlignment="1">
      <alignment horizontal="center" vertical="center" wrapText="1"/>
    </xf>
    <xf numFmtId="0" fontId="14" fillId="0" borderId="0" xfId="0" applyFont="1" applyFill="1"/>
    <xf numFmtId="0" fontId="0" fillId="0" borderId="0" xfId="0" applyFont="1" applyAlignment="1">
      <alignment horizontal="center"/>
    </xf>
    <xf numFmtId="0" fontId="14" fillId="0" borderId="0" xfId="0" applyFont="1" applyFill="1" applyAlignment="1">
      <alignment horizontal="center" vertical="center" wrapText="1"/>
    </xf>
    <xf numFmtId="0" fontId="14" fillId="0" borderId="0" xfId="0" applyFont="1" applyAlignment="1">
      <alignment horizontal="center"/>
    </xf>
    <xf numFmtId="0" fontId="0" fillId="0" borderId="0" xfId="0" applyAlignment="1">
      <alignment horizontal="left"/>
    </xf>
    <xf numFmtId="0" fontId="16" fillId="0" borderId="0" xfId="0" applyFont="1"/>
    <xf numFmtId="0" fontId="16" fillId="0" borderId="0" xfId="0" applyFont="1" applyFill="1"/>
    <xf numFmtId="0" fontId="23" fillId="0" borderId="0" xfId="0" applyFont="1" applyFill="1"/>
    <xf numFmtId="0" fontId="16" fillId="0" borderId="0" xfId="0" applyFont="1" applyAlignment="1">
      <alignment horizontal="left"/>
    </xf>
    <xf numFmtId="0" fontId="0" fillId="38" borderId="0" xfId="0" applyFill="1" applyAlignment="1">
      <alignment wrapText="1"/>
    </xf>
    <xf numFmtId="2" fontId="0" fillId="0" borderId="0" xfId="0" applyNumberFormat="1" applyFont="1" applyAlignment="1">
      <alignment horizontal="center" vertical="center"/>
    </xf>
    <xf numFmtId="0" fontId="25" fillId="0" borderId="11" xfId="0" applyFont="1" applyBorder="1" applyAlignment="1">
      <alignment horizontal="center" vertical="center"/>
    </xf>
    <xf numFmtId="0" fontId="26" fillId="0" borderId="11" xfId="0" applyFont="1" applyBorder="1" applyAlignment="1">
      <alignment horizontal="center" vertical="center"/>
    </xf>
    <xf numFmtId="0" fontId="0" fillId="39" borderId="0" xfId="0" applyFill="1"/>
    <xf numFmtId="0" fontId="0" fillId="33" borderId="0" xfId="0" applyFill="1"/>
    <xf numFmtId="0" fontId="25" fillId="39" borderId="11" xfId="0" applyFont="1" applyFill="1" applyBorder="1" applyAlignment="1">
      <alignment horizontal="center" vertical="center" wrapText="1"/>
    </xf>
    <xf numFmtId="0" fontId="26" fillId="39" borderId="11" xfId="0" applyFont="1" applyFill="1" applyBorder="1" applyAlignment="1">
      <alignment horizontal="center" vertical="center" wrapText="1"/>
    </xf>
    <xf numFmtId="0" fontId="26" fillId="0" borderId="11" xfId="0" applyFont="1" applyFill="1" applyBorder="1" applyAlignment="1">
      <alignment horizontal="center" vertical="center" wrapText="1"/>
    </xf>
    <xf numFmtId="0" fontId="26" fillId="40" borderId="11" xfId="0" applyFont="1" applyFill="1" applyBorder="1" applyAlignment="1">
      <alignment horizontal="center" vertical="center" wrapText="1"/>
    </xf>
    <xf numFmtId="0" fontId="25" fillId="39" borderId="11" xfId="0" applyFont="1" applyFill="1" applyBorder="1" applyAlignment="1">
      <alignment horizontal="center" vertical="center"/>
    </xf>
    <xf numFmtId="14" fontId="26" fillId="39" borderId="11" xfId="0" applyNumberFormat="1" applyFont="1" applyFill="1" applyBorder="1" applyAlignment="1">
      <alignment horizontal="center" vertical="center"/>
    </xf>
    <xf numFmtId="0" fontId="26" fillId="39" borderId="11" xfId="0" applyFont="1" applyFill="1" applyBorder="1" applyAlignment="1">
      <alignment horizontal="center" vertical="center"/>
    </xf>
    <xf numFmtId="0" fontId="26" fillId="39" borderId="11" xfId="0" applyFont="1" applyFill="1" applyBorder="1" applyAlignment="1">
      <alignment horizontal="left" vertical="center" wrapText="1"/>
    </xf>
    <xf numFmtId="0" fontId="25" fillId="41" borderId="11" xfId="0" applyFont="1" applyFill="1" applyBorder="1" applyAlignment="1">
      <alignment horizontal="center" vertical="center" wrapText="1"/>
    </xf>
    <xf numFmtId="14" fontId="26" fillId="41" borderId="11" xfId="0" applyNumberFormat="1" applyFont="1" applyFill="1" applyBorder="1" applyAlignment="1">
      <alignment horizontal="center" vertical="center"/>
    </xf>
    <xf numFmtId="0" fontId="26" fillId="41" borderId="11" xfId="0" applyFont="1" applyFill="1" applyBorder="1" applyAlignment="1">
      <alignment horizontal="center" vertical="center" wrapText="1"/>
    </xf>
    <xf numFmtId="0" fontId="26" fillId="41" borderId="11" xfId="0" applyFont="1" applyFill="1" applyBorder="1" applyAlignment="1">
      <alignment horizontal="left" vertical="center" wrapText="1"/>
    </xf>
    <xf numFmtId="0" fontId="25" fillId="42" borderId="11" xfId="0" applyFont="1" applyFill="1" applyBorder="1" applyAlignment="1">
      <alignment horizontal="center" vertical="center" wrapText="1"/>
    </xf>
    <xf numFmtId="0" fontId="26" fillId="42" borderId="11" xfId="0" applyFont="1" applyFill="1" applyBorder="1" applyAlignment="1">
      <alignment horizontal="center" vertical="center" wrapText="1"/>
    </xf>
    <xf numFmtId="14" fontId="26" fillId="42" borderId="11" xfId="0" applyNumberFormat="1" applyFont="1" applyFill="1" applyBorder="1" applyAlignment="1">
      <alignment horizontal="center" vertical="center" wrapText="1"/>
    </xf>
    <xf numFmtId="0" fontId="16" fillId="0" borderId="0" xfId="0" applyFont="1" applyAlignment="1">
      <alignment horizontal="left" vertical="top"/>
    </xf>
    <xf numFmtId="0" fontId="0" fillId="0" borderId="0" xfId="0" applyAlignment="1">
      <alignment horizontal="left"/>
    </xf>
    <xf numFmtId="0" fontId="0" fillId="0" borderId="0" xfId="0" applyAlignment="1"/>
    <xf numFmtId="0" fontId="0" fillId="0" borderId="0" xfId="0" applyAlignment="1">
      <alignment horizontal="center"/>
    </xf>
    <xf numFmtId="0" fontId="14" fillId="0" borderId="0" xfId="0" applyFont="1" applyAlignment="1">
      <alignment horizontal="center"/>
    </xf>
    <xf numFmtId="0" fontId="14" fillId="0" borderId="0" xfId="0" applyFont="1" applyFill="1" applyAlignment="1">
      <alignment horizontal="center" vertical="center" wrapText="1"/>
    </xf>
    <xf numFmtId="0" fontId="25" fillId="0" borderId="11" xfId="0" applyFont="1" applyFill="1" applyBorder="1" applyAlignment="1">
      <alignment horizontal="center" vertical="center" wrapText="1"/>
    </xf>
    <xf numFmtId="0" fontId="0" fillId="0" borderId="0" xfId="0" applyAlignment="1">
      <alignment horizontal="center"/>
    </xf>
    <xf numFmtId="0" fontId="0" fillId="0" borderId="0" xfId="0" applyAlignment="1">
      <alignment horizontal="center" wrapText="1"/>
    </xf>
    <xf numFmtId="0" fontId="0" fillId="0" borderId="0" xfId="0" applyFill="1" applyAlignment="1">
      <alignment horizontal="center" vertical="center" wrapText="1"/>
    </xf>
    <xf numFmtId="0" fontId="0" fillId="0" borderId="0" xfId="0" applyAlignment="1">
      <alignment horizontal="left" wrapText="1"/>
    </xf>
    <xf numFmtId="2" fontId="0" fillId="0" borderId="0" xfId="0" applyNumberFormat="1"/>
    <xf numFmtId="0" fontId="0" fillId="0" borderId="0" xfId="0" applyFill="1" applyAlignment="1">
      <alignment vertical="center" wrapText="1"/>
    </xf>
    <xf numFmtId="0" fontId="0" fillId="0" borderId="0" xfId="0" applyFill="1" applyAlignment="1">
      <alignment vertical="center"/>
    </xf>
    <xf numFmtId="0" fontId="0" fillId="43" borderId="0" xfId="0" applyFill="1"/>
    <xf numFmtId="2" fontId="0" fillId="0" borderId="0" xfId="0" applyNumberFormat="1" applyAlignment="1">
      <alignment horizontal="center" vertical="center"/>
    </xf>
    <xf numFmtId="2" fontId="14" fillId="0" borderId="0" xfId="0" applyNumberFormat="1" applyFont="1" applyAlignment="1">
      <alignment horizontal="center" vertical="center"/>
    </xf>
    <xf numFmtId="0" fontId="14" fillId="0" borderId="0" xfId="0" applyFont="1" applyAlignment="1">
      <alignment horizontal="center" vertical="center"/>
    </xf>
    <xf numFmtId="0" fontId="0" fillId="0" borderId="0" xfId="0" applyFont="1" applyAlignment="1">
      <alignment horizontal="center" vertical="center"/>
    </xf>
    <xf numFmtId="0" fontId="21" fillId="0" borderId="0" xfId="0" applyFont="1" applyAlignment="1">
      <alignment horizontal="center" vertical="center"/>
    </xf>
    <xf numFmtId="0" fontId="21" fillId="0" borderId="0" xfId="0" applyFont="1" applyAlignment="1">
      <alignment horizontal="center"/>
    </xf>
    <xf numFmtId="0" fontId="29" fillId="0" borderId="0" xfId="42"/>
    <xf numFmtId="2" fontId="0" fillId="37" borderId="0" xfId="0" applyNumberFormat="1" applyFill="1"/>
    <xf numFmtId="0" fontId="25" fillId="44" borderId="11" xfId="0" applyFont="1" applyFill="1" applyBorder="1" applyAlignment="1">
      <alignment horizontal="center" vertical="center" wrapText="1"/>
    </xf>
    <xf numFmtId="0" fontId="26" fillId="44" borderId="11" xfId="0" applyFont="1" applyFill="1" applyBorder="1" applyAlignment="1">
      <alignment horizontal="center" vertical="center" wrapText="1"/>
    </xf>
    <xf numFmtId="14" fontId="26" fillId="44" borderId="11" xfId="0" applyNumberFormat="1" applyFont="1" applyFill="1" applyBorder="1" applyAlignment="1">
      <alignment horizontal="center" vertical="center" wrapText="1"/>
    </xf>
    <xf numFmtId="0" fontId="0" fillId="0" borderId="0" xfId="0" applyAlignment="1">
      <alignment horizontal="left" vertical="top" wrapText="1"/>
    </xf>
    <xf numFmtId="1" fontId="0" fillId="0" borderId="0" xfId="0" applyNumberFormat="1"/>
    <xf numFmtId="164" fontId="0" fillId="0" borderId="0" xfId="0" applyNumberFormat="1"/>
    <xf numFmtId="0" fontId="25" fillId="45" borderId="11" xfId="0" applyFont="1" applyFill="1" applyBorder="1" applyAlignment="1">
      <alignment horizontal="center" vertical="center" wrapText="1"/>
    </xf>
    <xf numFmtId="14" fontId="26" fillId="45" borderId="11" xfId="0" applyNumberFormat="1" applyFont="1" applyFill="1" applyBorder="1" applyAlignment="1">
      <alignment horizontal="center" vertical="center" wrapText="1"/>
    </xf>
    <xf numFmtId="0" fontId="26" fillId="45" borderId="11" xfId="0" applyFont="1" applyFill="1" applyBorder="1" applyAlignment="1">
      <alignment horizontal="center" vertical="center" wrapText="1"/>
    </xf>
    <xf numFmtId="0" fontId="26" fillId="45" borderId="11" xfId="0" applyFont="1" applyFill="1" applyBorder="1" applyAlignment="1">
      <alignment horizontal="center" vertical="center"/>
    </xf>
    <xf numFmtId="14" fontId="26" fillId="33" borderId="11" xfId="0" applyNumberFormat="1" applyFont="1" applyFill="1" applyBorder="1" applyAlignment="1">
      <alignment horizontal="center" vertical="center" wrapText="1"/>
    </xf>
    <xf numFmtId="0" fontId="26" fillId="33" borderId="11" xfId="0" applyFont="1" applyFill="1" applyBorder="1" applyAlignment="1">
      <alignment horizontal="center" vertical="center" wrapText="1"/>
    </xf>
    <xf numFmtId="0" fontId="26" fillId="33" borderId="11" xfId="0" applyFont="1" applyFill="1" applyBorder="1" applyAlignment="1">
      <alignment horizontal="center" vertical="center"/>
    </xf>
    <xf numFmtId="0" fontId="25" fillId="46" borderId="11" xfId="0" applyFont="1" applyFill="1" applyBorder="1" applyAlignment="1">
      <alignment horizontal="center" vertical="center" wrapText="1"/>
    </xf>
    <xf numFmtId="0" fontId="26" fillId="46" borderId="11" xfId="0" applyFont="1" applyFill="1" applyBorder="1" applyAlignment="1">
      <alignment horizontal="center" vertical="center"/>
    </xf>
    <xf numFmtId="0" fontId="26" fillId="46" borderId="11" xfId="0" applyFont="1" applyFill="1" applyBorder="1" applyAlignment="1">
      <alignment horizontal="center" vertical="center" wrapText="1"/>
    </xf>
    <xf numFmtId="14" fontId="26" fillId="46" borderId="11" xfId="0" applyNumberFormat="1" applyFont="1" applyFill="1" applyBorder="1" applyAlignment="1">
      <alignment horizontal="center" vertical="center" wrapText="1"/>
    </xf>
    <xf numFmtId="0" fontId="0" fillId="0" borderId="0" xfId="0" applyFill="1" applyAlignment="1">
      <alignment horizontal="center" wrapText="1"/>
    </xf>
    <xf numFmtId="2" fontId="0" fillId="0" borderId="0" xfId="0" applyNumberFormat="1" applyFill="1" applyAlignment="1">
      <alignment horizontal="center"/>
    </xf>
    <xf numFmtId="0" fontId="0" fillId="0" borderId="12" xfId="0" applyBorder="1" applyAlignment="1">
      <alignment horizontal="center" wrapText="1"/>
    </xf>
    <xf numFmtId="2" fontId="0" fillId="0" borderId="12" xfId="0" applyNumberFormat="1" applyBorder="1" applyAlignment="1">
      <alignment horizontal="center"/>
    </xf>
    <xf numFmtId="0" fontId="0" fillId="0" borderId="14" xfId="0" applyBorder="1" applyAlignment="1">
      <alignment horizontal="center" wrapText="1"/>
    </xf>
    <xf numFmtId="2" fontId="0" fillId="0" borderId="14" xfId="0" applyNumberFormat="1" applyBorder="1" applyAlignment="1">
      <alignment horizontal="center"/>
    </xf>
    <xf numFmtId="0" fontId="0" fillId="0" borderId="13" xfId="0" applyBorder="1" applyAlignment="1">
      <alignment horizontal="center" wrapText="1"/>
    </xf>
    <xf numFmtId="2" fontId="0" fillId="0" borderId="13" xfId="0" applyNumberFormat="1" applyBorder="1" applyAlignment="1">
      <alignment horizontal="center"/>
    </xf>
    <xf numFmtId="2" fontId="21" fillId="0" borderId="13" xfId="0" applyNumberFormat="1" applyFont="1" applyBorder="1" applyAlignment="1">
      <alignment horizontal="center"/>
    </xf>
    <xf numFmtId="0" fontId="16" fillId="0" borderId="15" xfId="0" applyFont="1" applyBorder="1"/>
    <xf numFmtId="2" fontId="0" fillId="0" borderId="18" xfId="0" applyNumberFormat="1" applyBorder="1" applyAlignment="1">
      <alignment horizontal="center"/>
    </xf>
    <xf numFmtId="2" fontId="0" fillId="0" borderId="19" xfId="0" applyNumberFormat="1" applyBorder="1" applyAlignment="1">
      <alignment horizontal="center"/>
    </xf>
    <xf numFmtId="2" fontId="0" fillId="0" borderId="20" xfId="0" applyNumberFormat="1" applyBorder="1" applyAlignment="1">
      <alignment horizontal="center"/>
    </xf>
    <xf numFmtId="2" fontId="0" fillId="0" borderId="13" xfId="0" applyNumberFormat="1" applyFill="1" applyBorder="1" applyAlignment="1">
      <alignment horizontal="center"/>
    </xf>
    <xf numFmtId="2" fontId="0" fillId="0" borderId="12" xfId="0" applyNumberFormat="1" applyFill="1" applyBorder="1" applyAlignment="1">
      <alignment horizontal="center"/>
    </xf>
    <xf numFmtId="2" fontId="0" fillId="0" borderId="14" xfId="0" applyNumberFormat="1" applyFill="1" applyBorder="1" applyAlignment="1">
      <alignment horizontal="center"/>
    </xf>
    <xf numFmtId="0" fontId="25" fillId="40" borderId="11" xfId="0" applyFont="1" applyFill="1" applyBorder="1" applyAlignment="1">
      <alignment horizontal="center" vertical="center" wrapText="1"/>
    </xf>
    <xf numFmtId="0" fontId="25" fillId="40" borderId="11" xfId="0" applyFont="1" applyFill="1" applyBorder="1" applyAlignment="1">
      <alignment horizontal="center" vertical="center"/>
    </xf>
    <xf numFmtId="0" fontId="26" fillId="40" borderId="11" xfId="0" applyFont="1" applyFill="1" applyBorder="1" applyAlignment="1">
      <alignment horizontal="center" vertical="center"/>
    </xf>
    <xf numFmtId="14" fontId="26" fillId="40" borderId="11" xfId="0" applyNumberFormat="1" applyFont="1" applyFill="1" applyBorder="1" applyAlignment="1">
      <alignment horizontal="center" vertical="center"/>
    </xf>
    <xf numFmtId="164" fontId="0" fillId="40" borderId="0" xfId="0" applyNumberFormat="1" applyFill="1"/>
    <xf numFmtId="0" fontId="0" fillId="0" borderId="0" xfId="0" applyAlignment="1">
      <alignment vertical="top"/>
    </xf>
    <xf numFmtId="0" fontId="16" fillId="0" borderId="21" xfId="0" applyFont="1" applyBorder="1"/>
    <xf numFmtId="0" fontId="0" fillId="0" borderId="0" xfId="0" applyFill="1" applyAlignment="1">
      <alignment horizontal="center" vertical="center" wrapText="1"/>
    </xf>
    <xf numFmtId="0" fontId="0" fillId="40" borderId="11" xfId="0" applyFont="1" applyFill="1" applyBorder="1" applyAlignment="1">
      <alignment horizontal="center" vertical="center"/>
    </xf>
    <xf numFmtId="0" fontId="31" fillId="40" borderId="11" xfId="0" applyFont="1" applyFill="1" applyBorder="1" applyAlignment="1">
      <alignment horizontal="center" vertical="center" wrapText="1"/>
    </xf>
    <xf numFmtId="0" fontId="16" fillId="40" borderId="11" xfId="0" applyFont="1" applyFill="1" applyBorder="1" applyAlignment="1">
      <alignment horizontal="center" vertical="center" wrapText="1"/>
    </xf>
    <xf numFmtId="0" fontId="0" fillId="0" borderId="13" xfId="0" applyFill="1" applyBorder="1" applyAlignment="1">
      <alignment horizontal="center" vertical="center" wrapText="1"/>
    </xf>
    <xf numFmtId="0" fontId="0" fillId="0" borderId="12" xfId="0" applyFill="1" applyBorder="1" applyAlignment="1">
      <alignment horizontal="center" vertical="center" wrapText="1"/>
    </xf>
    <xf numFmtId="0" fontId="0" fillId="0" borderId="14" xfId="0" applyFill="1" applyBorder="1" applyAlignment="1">
      <alignment horizontal="center" vertical="center" wrapText="1"/>
    </xf>
    <xf numFmtId="2" fontId="21" fillId="0" borderId="13" xfId="0" applyNumberFormat="1" applyFont="1" applyFill="1" applyBorder="1" applyAlignment="1">
      <alignment horizontal="center"/>
    </xf>
    <xf numFmtId="2" fontId="21" fillId="0" borderId="12" xfId="0" applyNumberFormat="1" applyFont="1" applyFill="1" applyBorder="1" applyAlignment="1">
      <alignment horizontal="center"/>
    </xf>
    <xf numFmtId="2" fontId="0" fillId="0" borderId="18" xfId="0" applyNumberFormat="1" applyFill="1" applyBorder="1" applyAlignment="1">
      <alignment horizontal="center"/>
    </xf>
    <xf numFmtId="2" fontId="0" fillId="0" borderId="19" xfId="0" applyNumberFormat="1" applyFill="1" applyBorder="1" applyAlignment="1">
      <alignment horizontal="center"/>
    </xf>
    <xf numFmtId="2" fontId="0" fillId="0" borderId="20" xfId="0" applyNumberFormat="1" applyFill="1" applyBorder="1" applyAlignment="1">
      <alignment horizontal="center"/>
    </xf>
    <xf numFmtId="0" fontId="0" fillId="0" borderId="0" xfId="0" applyAlignment="1">
      <alignment horizontal="center" wrapText="1"/>
    </xf>
    <xf numFmtId="0" fontId="16" fillId="0" borderId="0" xfId="0" applyFont="1" applyAlignment="1">
      <alignment horizontal="center"/>
    </xf>
    <xf numFmtId="0" fontId="0" fillId="0" borderId="0" xfId="0" applyAlignment="1">
      <alignment horizontal="center"/>
    </xf>
    <xf numFmtId="0" fontId="0" fillId="0" borderId="0" xfId="0" applyFill="1" applyAlignment="1">
      <alignment horizontal="center" vertical="center" wrapText="1"/>
    </xf>
    <xf numFmtId="0" fontId="0" fillId="36" borderId="0" xfId="0" applyFill="1" applyAlignment="1">
      <alignment horizontal="center" wrapText="1"/>
    </xf>
    <xf numFmtId="0" fontId="0" fillId="37" borderId="0" xfId="0" applyFill="1" applyAlignment="1">
      <alignment horizontal="center" vertical="center" wrapText="1"/>
    </xf>
    <xf numFmtId="0" fontId="14" fillId="0" borderId="0" xfId="0" applyFont="1" applyAlignment="1">
      <alignment horizontal="center" vertical="center" wrapText="1"/>
    </xf>
    <xf numFmtId="0" fontId="0" fillId="0" borderId="0" xfId="0" applyAlignment="1">
      <alignment horizontal="center" wrapText="1"/>
    </xf>
    <xf numFmtId="0" fontId="0" fillId="0" borderId="0" xfId="0" applyAlignment="1">
      <alignment horizontal="left"/>
    </xf>
    <xf numFmtId="0" fontId="14" fillId="0" borderId="0" xfId="0" applyFont="1" applyFill="1" applyAlignment="1">
      <alignment horizontal="center" vertical="center" wrapText="1"/>
    </xf>
    <xf numFmtId="0" fontId="14" fillId="0" borderId="0" xfId="0" applyFont="1" applyAlignment="1">
      <alignment horizontal="center"/>
    </xf>
    <xf numFmtId="0" fontId="16" fillId="0" borderId="0" xfId="0" applyFont="1" applyFill="1" applyAlignment="1">
      <alignment horizontal="center" vertical="center" wrapText="1"/>
    </xf>
    <xf numFmtId="0" fontId="16" fillId="0" borderId="0" xfId="0" applyFont="1" applyAlignment="1">
      <alignment horizontal="left" vertical="top"/>
    </xf>
    <xf numFmtId="0" fontId="0" fillId="0" borderId="0" xfId="0" applyAlignment="1">
      <alignment horizontal="left" wrapText="1"/>
    </xf>
    <xf numFmtId="0" fontId="0" fillId="0" borderId="0" xfId="0" applyAlignment="1"/>
    <xf numFmtId="0" fontId="16" fillId="0" borderId="0" xfId="0" applyFont="1" applyAlignment="1">
      <alignment horizontal="left"/>
    </xf>
    <xf numFmtId="0" fontId="0" fillId="0" borderId="0" xfId="0" applyAlignment="1">
      <alignment horizontal="left" vertical="top" wrapText="1"/>
    </xf>
    <xf numFmtId="0" fontId="0" fillId="0" borderId="0" xfId="0" applyAlignment="1">
      <alignment horizontal="left" vertical="top"/>
    </xf>
    <xf numFmtId="0" fontId="0" fillId="35" borderId="0" xfId="0" applyFill="1" applyAlignment="1">
      <alignment horizontal="center" vertical="center" wrapText="1"/>
    </xf>
    <xf numFmtId="0" fontId="0" fillId="33" borderId="0" xfId="0" applyFill="1" applyAlignment="1">
      <alignment horizontal="center" vertical="center" wrapText="1"/>
    </xf>
    <xf numFmtId="0" fontId="0" fillId="34" borderId="0" xfId="0" applyFill="1" applyAlignment="1">
      <alignment horizontal="center" vertical="center" wrapText="1"/>
    </xf>
    <xf numFmtId="0" fontId="0" fillId="38" borderId="0" xfId="0" applyFill="1" applyAlignment="1">
      <alignment horizontal="center" wrapText="1"/>
    </xf>
    <xf numFmtId="0" fontId="16" fillId="0" borderId="16" xfId="0" applyFont="1" applyBorder="1" applyAlignment="1">
      <alignment horizontal="center"/>
    </xf>
    <xf numFmtId="0" fontId="16" fillId="0" borderId="17" xfId="0" applyFont="1" applyBorder="1" applyAlignment="1">
      <alignment horizontal="center"/>
    </xf>
    <xf numFmtId="0" fontId="31" fillId="40" borderId="11" xfId="0" applyFont="1" applyFill="1" applyBorder="1" applyAlignment="1">
      <alignment horizontal="left" vertical="center" wrapText="1"/>
    </xf>
    <xf numFmtId="0" fontId="16" fillId="40" borderId="11" xfId="0" applyFont="1" applyFill="1" applyBorder="1" applyAlignment="1">
      <alignment horizontal="center" vertical="center"/>
    </xf>
    <xf numFmtId="0" fontId="0" fillId="40" borderId="11" xfId="0" applyFill="1" applyBorder="1" applyAlignment="1">
      <alignment horizontal="left" vertical="top"/>
    </xf>
    <xf numFmtId="0" fontId="21" fillId="0" borderId="0" xfId="0" applyFont="1" applyAlignment="1">
      <alignment horizontal="left" vertical="top" wrapText="1"/>
    </xf>
    <xf numFmtId="2" fontId="16" fillId="0" borderId="0" xfId="0" applyNumberFormat="1" applyFont="1" applyAlignment="1">
      <alignment horizontal="center"/>
    </xf>
    <xf numFmtId="0" fontId="0" fillId="0" borderId="0" xfId="0" applyAlignment="1">
      <alignment horizontal="center" vertical="center"/>
    </xf>
    <xf numFmtId="0" fontId="0" fillId="33" borderId="0" xfId="0" applyFill="1" applyAlignment="1">
      <alignment horizontal="center" wrapText="1"/>
    </xf>
    <xf numFmtId="0" fontId="0" fillId="43" borderId="0" xfId="0" applyFill="1" applyAlignment="1">
      <alignment horizontal="center" vertical="center" wrapText="1"/>
    </xf>
    <xf numFmtId="0" fontId="0" fillId="35" borderId="0" xfId="0" applyFill="1" applyAlignment="1">
      <alignment horizontal="center"/>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colors>
    <mruColors>
      <color rgb="FFCC00CC"/>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 Id="rId8" Type="http://schemas.openxmlformats.org/officeDocument/2006/relationships/worksheet" Target="worksheets/sheet8.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5:2 sFTOH/m8:2 FTOH</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spPr>
            <a:ln w="19050" cap="rnd">
              <a:noFill/>
              <a:round/>
            </a:ln>
            <a:effectLst/>
          </c:spPr>
          <c:marker>
            <c:symbol val="circle"/>
            <c:size val="5"/>
            <c:spPr>
              <a:solidFill>
                <a:schemeClr val="accent1"/>
              </a:solidFill>
              <a:ln w="9525">
                <a:solidFill>
                  <a:schemeClr val="accent1"/>
                </a:solidFill>
              </a:ln>
              <a:effectLst/>
            </c:spPr>
          </c:marker>
          <c:trendline>
            <c:spPr>
              <a:ln w="19050" cap="rnd">
                <a:solidFill>
                  <a:schemeClr val="accent1"/>
                </a:solidFill>
                <a:prstDash val="sysDot"/>
              </a:ln>
              <a:effectLst/>
            </c:spPr>
            <c:trendlineType val="linear"/>
            <c:dispRSqr val="1"/>
            <c:dispEq val="1"/>
            <c:trendlineLbl>
              <c:layout>
                <c:manualLayout>
                  <c:x val="0.16468547681539808"/>
                  <c:y val="-0.19428076698745991"/>
                </c:manualLayout>
              </c:layout>
              <c:numFmt formatCode="General" sourceLinked="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trendlineLbl>
          </c:trendline>
          <c:trendline>
            <c:spPr>
              <a:ln w="19050" cap="rnd">
                <a:solidFill>
                  <a:schemeClr val="accent1"/>
                </a:solidFill>
                <a:prstDash val="sysDot"/>
              </a:ln>
              <a:effectLst/>
            </c:spPr>
            <c:trendlineType val="linear"/>
            <c:intercept val="0"/>
            <c:dispRSqr val="1"/>
            <c:dispEq val="1"/>
            <c:trendlineLbl>
              <c:layout>
                <c:manualLayout>
                  <c:x val="0.15201386945921092"/>
                  <c:y val="0.5528831291921843"/>
                </c:manualLayout>
              </c:layout>
              <c:numFmt formatCode="General" sourceLinked="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trendlineLbl>
          </c:trendline>
          <c:xVal>
            <c:numRef>
              <c:f>'5_2 sFTOH'!$E$7:$E$18</c:f>
              <c:numCache>
                <c:formatCode>General</c:formatCode>
                <c:ptCount val="12"/>
                <c:pt idx="0">
                  <c:v>15.625</c:v>
                </c:pt>
                <c:pt idx="1">
                  <c:v>15.625</c:v>
                </c:pt>
                <c:pt idx="2">
                  <c:v>31.25</c:v>
                </c:pt>
                <c:pt idx="3">
                  <c:v>31.25</c:v>
                </c:pt>
                <c:pt idx="4">
                  <c:v>62.5</c:v>
                </c:pt>
                <c:pt idx="5">
                  <c:v>62.5</c:v>
                </c:pt>
                <c:pt idx="6">
                  <c:v>125</c:v>
                </c:pt>
                <c:pt idx="7">
                  <c:v>125</c:v>
                </c:pt>
                <c:pt idx="8">
                  <c:v>250</c:v>
                </c:pt>
                <c:pt idx="9">
                  <c:v>250</c:v>
                </c:pt>
                <c:pt idx="10">
                  <c:v>500</c:v>
                </c:pt>
                <c:pt idx="11">
                  <c:v>500</c:v>
                </c:pt>
              </c:numCache>
            </c:numRef>
          </c:xVal>
          <c:yVal>
            <c:numRef>
              <c:f>'5_2 sFTOH'!$M$7:$M$18</c:f>
              <c:numCache>
                <c:formatCode>General</c:formatCode>
                <c:ptCount val="12"/>
                <c:pt idx="0">
                  <c:v>0.37123504827784981</c:v>
                </c:pt>
                <c:pt idx="1">
                  <c:v>0.36932591218305505</c:v>
                </c:pt>
                <c:pt idx="2">
                  <c:v>0.60179518563851486</c:v>
                </c:pt>
                <c:pt idx="3">
                  <c:v>0.55519648397104449</c:v>
                </c:pt>
                <c:pt idx="4">
                  <c:v>0.89429942643099614</c:v>
                </c:pt>
                <c:pt idx="5">
                  <c:v>0.9703077851538926</c:v>
                </c:pt>
                <c:pt idx="6">
                  <c:v>1.6366812227074237</c:v>
                </c:pt>
                <c:pt idx="7">
                  <c:v>1.9526774595267746</c:v>
                </c:pt>
                <c:pt idx="8">
                  <c:v>2.6339111169034277</c:v>
                </c:pt>
                <c:pt idx="9">
                  <c:v>2.8443181818181817</c:v>
                </c:pt>
                <c:pt idx="10">
                  <c:v>6.0458015267175576</c:v>
                </c:pt>
                <c:pt idx="11">
                  <c:v>5.658391714894913</c:v>
                </c:pt>
              </c:numCache>
            </c:numRef>
          </c:yVal>
          <c:smooth val="0"/>
          <c:extLst>
            <c:ext xmlns:c16="http://schemas.microsoft.com/office/drawing/2014/chart" uri="{C3380CC4-5D6E-409C-BE32-E72D297353CC}">
              <c16:uniqueId val="{00000000-558A-4FC8-840A-12641EC08A0B}"/>
            </c:ext>
          </c:extLst>
        </c:ser>
        <c:dLbls>
          <c:showLegendKey val="0"/>
          <c:showVal val="0"/>
          <c:showCatName val="0"/>
          <c:showSerName val="0"/>
          <c:showPercent val="0"/>
          <c:showBubbleSize val="0"/>
        </c:dLbls>
        <c:axId val="462753256"/>
        <c:axId val="462748992"/>
      </c:scatterChart>
      <c:valAx>
        <c:axId val="462753256"/>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62748992"/>
        <c:crosses val="autoZero"/>
        <c:crossBetween val="midCat"/>
      </c:valAx>
      <c:valAx>
        <c:axId val="46274899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62753256"/>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7:2 sFTOH /m8:2 FTOH</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spPr>
            <a:ln w="19050" cap="rnd">
              <a:noFill/>
              <a:round/>
            </a:ln>
            <a:effectLst/>
          </c:spPr>
          <c:marker>
            <c:symbol val="circle"/>
            <c:size val="5"/>
            <c:spPr>
              <a:solidFill>
                <a:schemeClr val="accent1"/>
              </a:solidFill>
              <a:ln w="9525">
                <a:solidFill>
                  <a:schemeClr val="accent1"/>
                </a:solidFill>
              </a:ln>
              <a:effectLst/>
            </c:spPr>
          </c:marker>
          <c:trendline>
            <c:spPr>
              <a:ln w="19050" cap="rnd">
                <a:solidFill>
                  <a:schemeClr val="accent1"/>
                </a:solidFill>
                <a:prstDash val="sysDot"/>
              </a:ln>
              <a:effectLst/>
            </c:spPr>
            <c:trendlineType val="linear"/>
            <c:dispRSqr val="1"/>
            <c:dispEq val="1"/>
            <c:trendlineLbl>
              <c:layout>
                <c:manualLayout>
                  <c:x val="0.15196806649168854"/>
                  <c:y val="-0.20407042869641295"/>
                </c:manualLayout>
              </c:layout>
              <c:numFmt formatCode="General" sourceLinked="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trendlineLbl>
          </c:trendline>
          <c:trendline>
            <c:spPr>
              <a:ln w="19050" cap="rnd">
                <a:solidFill>
                  <a:schemeClr val="accent1"/>
                </a:solidFill>
                <a:prstDash val="sysDot"/>
              </a:ln>
              <a:effectLst/>
            </c:spPr>
            <c:trendlineType val="linear"/>
            <c:intercept val="0"/>
            <c:dispRSqr val="1"/>
            <c:dispEq val="1"/>
            <c:trendlineLbl>
              <c:layout>
                <c:manualLayout>
                  <c:x val="0.15580139982502186"/>
                  <c:y val="0.54980788859725871"/>
                </c:manualLayout>
              </c:layout>
              <c:numFmt formatCode="General" sourceLinked="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trendlineLbl>
          </c:trendline>
          <c:xVal>
            <c:numRef>
              <c:f>'7_2 sFTOH'!$E$7:$E$18</c:f>
              <c:numCache>
                <c:formatCode>General</c:formatCode>
                <c:ptCount val="12"/>
                <c:pt idx="0">
                  <c:v>15.625</c:v>
                </c:pt>
                <c:pt idx="1">
                  <c:v>15.625</c:v>
                </c:pt>
                <c:pt idx="2">
                  <c:v>31.25</c:v>
                </c:pt>
                <c:pt idx="3">
                  <c:v>31.25</c:v>
                </c:pt>
                <c:pt idx="4">
                  <c:v>62.5</c:v>
                </c:pt>
                <c:pt idx="5">
                  <c:v>62.5</c:v>
                </c:pt>
                <c:pt idx="6">
                  <c:v>125</c:v>
                </c:pt>
                <c:pt idx="7">
                  <c:v>125</c:v>
                </c:pt>
                <c:pt idx="8">
                  <c:v>250</c:v>
                </c:pt>
                <c:pt idx="9">
                  <c:v>250</c:v>
                </c:pt>
                <c:pt idx="10">
                  <c:v>500</c:v>
                </c:pt>
                <c:pt idx="11">
                  <c:v>500</c:v>
                </c:pt>
              </c:numCache>
            </c:numRef>
          </c:xVal>
          <c:yVal>
            <c:numRef>
              <c:f>'7_2 sFTOH'!$M$7:$M$18</c:f>
              <c:numCache>
                <c:formatCode>General</c:formatCode>
                <c:ptCount val="12"/>
                <c:pt idx="0">
                  <c:v>0.17653840611039054</c:v>
                </c:pt>
                <c:pt idx="1">
                  <c:v>0.18243661100803957</c:v>
                </c:pt>
                <c:pt idx="2">
                  <c:v>0.31864545083639328</c:v>
                </c:pt>
                <c:pt idx="3">
                  <c:v>0.34733712512926579</c:v>
                </c:pt>
                <c:pt idx="4">
                  <c:v>0.44703265831675054</c:v>
                </c:pt>
                <c:pt idx="5">
                  <c:v>0.52287266143633071</c:v>
                </c:pt>
                <c:pt idx="6">
                  <c:v>0.88945726762320654</c:v>
                </c:pt>
                <c:pt idx="7">
                  <c:v>0.93095336930953365</c:v>
                </c:pt>
                <c:pt idx="8">
                  <c:v>1.319301446631044</c:v>
                </c:pt>
                <c:pt idx="9">
                  <c:v>1.4550000000000001</c:v>
                </c:pt>
                <c:pt idx="10">
                  <c:v>3.1414550553045646</c:v>
                </c:pt>
                <c:pt idx="11">
                  <c:v>2.6969235455376181</c:v>
                </c:pt>
              </c:numCache>
            </c:numRef>
          </c:yVal>
          <c:smooth val="0"/>
          <c:extLst>
            <c:ext xmlns:c16="http://schemas.microsoft.com/office/drawing/2014/chart" uri="{C3380CC4-5D6E-409C-BE32-E72D297353CC}">
              <c16:uniqueId val="{00000001-60B3-4566-A188-765BC254FEA1}"/>
            </c:ext>
          </c:extLst>
        </c:ser>
        <c:dLbls>
          <c:showLegendKey val="0"/>
          <c:showVal val="0"/>
          <c:showCatName val="0"/>
          <c:showSerName val="0"/>
          <c:showPercent val="0"/>
          <c:showBubbleSize val="0"/>
        </c:dLbls>
        <c:axId val="544866720"/>
        <c:axId val="544867048"/>
      </c:scatterChart>
      <c:valAx>
        <c:axId val="544866720"/>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4867048"/>
        <c:crosses val="autoZero"/>
        <c:crossBetween val="midCat"/>
      </c:valAx>
      <c:valAx>
        <c:axId val="54486704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4866720"/>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10:2 FTAce /m8:2 FTOH</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spPr>
            <a:ln w="19050" cap="rnd">
              <a:noFill/>
              <a:round/>
            </a:ln>
            <a:effectLst/>
          </c:spPr>
          <c:marker>
            <c:symbol val="circle"/>
            <c:size val="5"/>
            <c:spPr>
              <a:solidFill>
                <a:schemeClr val="accent1"/>
              </a:solidFill>
              <a:ln w="9525">
                <a:solidFill>
                  <a:schemeClr val="accent1"/>
                </a:solidFill>
              </a:ln>
              <a:effectLst/>
            </c:spPr>
          </c:marker>
          <c:trendline>
            <c:spPr>
              <a:ln w="19050" cap="rnd">
                <a:solidFill>
                  <a:schemeClr val="accent1"/>
                </a:solidFill>
                <a:prstDash val="sysDot"/>
              </a:ln>
              <a:effectLst/>
            </c:spPr>
            <c:trendlineType val="linear"/>
            <c:dispRSqr val="1"/>
            <c:dispEq val="1"/>
            <c:trendlineLbl>
              <c:layout>
                <c:manualLayout>
                  <c:x val="0.16412992125984252"/>
                  <c:y val="-0.22778834937299505"/>
                </c:manualLayout>
              </c:layout>
              <c:numFmt formatCode="General" sourceLinked="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trendlineLbl>
          </c:trendline>
          <c:trendline>
            <c:spPr>
              <a:ln w="19050" cap="rnd">
                <a:solidFill>
                  <a:schemeClr val="accent1"/>
                </a:solidFill>
                <a:prstDash val="sysDot"/>
              </a:ln>
              <a:effectLst/>
            </c:spPr>
            <c:trendlineType val="linear"/>
            <c:intercept val="0"/>
            <c:dispRSqr val="1"/>
            <c:dispEq val="1"/>
            <c:trendlineLbl>
              <c:layout>
                <c:manualLayout>
                  <c:x val="0.15293336627600951"/>
                  <c:y val="0.5267096821230679"/>
                </c:manualLayout>
              </c:layout>
              <c:numFmt formatCode="General" sourceLinked="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trendlineLbl>
          </c:trendline>
          <c:xVal>
            <c:numRef>
              <c:f>'10_2 FTAce'!$E$4:$E$18</c:f>
              <c:numCache>
                <c:formatCode>General</c:formatCode>
                <c:ptCount val="15"/>
                <c:pt idx="0">
                  <c:v>3.9060000000000001</c:v>
                </c:pt>
                <c:pt idx="1">
                  <c:v>7.8125</c:v>
                </c:pt>
                <c:pt idx="2">
                  <c:v>7.8125</c:v>
                </c:pt>
                <c:pt idx="3">
                  <c:v>15.625</c:v>
                </c:pt>
                <c:pt idx="4">
                  <c:v>15.625</c:v>
                </c:pt>
                <c:pt idx="5">
                  <c:v>31.25</c:v>
                </c:pt>
                <c:pt idx="6">
                  <c:v>31.25</c:v>
                </c:pt>
                <c:pt idx="7">
                  <c:v>62.5</c:v>
                </c:pt>
                <c:pt idx="8">
                  <c:v>62.5</c:v>
                </c:pt>
                <c:pt idx="9">
                  <c:v>125</c:v>
                </c:pt>
                <c:pt idx="10">
                  <c:v>125</c:v>
                </c:pt>
                <c:pt idx="11">
                  <c:v>250</c:v>
                </c:pt>
                <c:pt idx="12">
                  <c:v>250</c:v>
                </c:pt>
                <c:pt idx="13">
                  <c:v>500</c:v>
                </c:pt>
                <c:pt idx="14">
                  <c:v>500</c:v>
                </c:pt>
              </c:numCache>
            </c:numRef>
          </c:xVal>
          <c:yVal>
            <c:numRef>
              <c:f>'10_2 FTAce'!$M$4:$M$18</c:f>
              <c:numCache>
                <c:formatCode>General</c:formatCode>
                <c:ptCount val="15"/>
                <c:pt idx="0">
                  <c:v>0.30430673687052789</c:v>
                </c:pt>
                <c:pt idx="1">
                  <c:v>0.43547088811376444</c:v>
                </c:pt>
                <c:pt idx="3">
                  <c:v>0.77936302060815676</c:v>
                </c:pt>
                <c:pt idx="4">
                  <c:v>0.73135435992578846</c:v>
                </c:pt>
                <c:pt idx="5">
                  <c:v>1.0601115191078472</c:v>
                </c:pt>
                <c:pt idx="6">
                  <c:v>1.1549896587383661</c:v>
                </c:pt>
                <c:pt idx="7">
                  <c:v>1.632330563034063</c:v>
                </c:pt>
                <c:pt idx="8">
                  <c:v>2.171031985515993</c:v>
                </c:pt>
                <c:pt idx="9">
                  <c:v>3.4364316905801622</c:v>
                </c:pt>
                <c:pt idx="10">
                  <c:v>3.7034730870347308</c:v>
                </c:pt>
                <c:pt idx="11">
                  <c:v>5.7820930535644468</c:v>
                </c:pt>
                <c:pt idx="12">
                  <c:v>5.9919318181818184</c:v>
                </c:pt>
                <c:pt idx="13">
                  <c:v>13.982551799345693</c:v>
                </c:pt>
                <c:pt idx="14">
                  <c:v>13.041577825159914</c:v>
                </c:pt>
              </c:numCache>
            </c:numRef>
          </c:yVal>
          <c:smooth val="0"/>
          <c:extLst>
            <c:ext xmlns:c16="http://schemas.microsoft.com/office/drawing/2014/chart" uri="{C3380CC4-5D6E-409C-BE32-E72D297353CC}">
              <c16:uniqueId val="{00000000-8DC5-46C5-ACB2-BB50464E2BAA}"/>
            </c:ext>
          </c:extLst>
        </c:ser>
        <c:dLbls>
          <c:showLegendKey val="0"/>
          <c:showVal val="0"/>
          <c:showCatName val="0"/>
          <c:showSerName val="0"/>
          <c:showPercent val="0"/>
          <c:showBubbleSize val="0"/>
        </c:dLbls>
        <c:axId val="545267600"/>
        <c:axId val="545265632"/>
      </c:scatterChart>
      <c:valAx>
        <c:axId val="545267600"/>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5265632"/>
        <c:crosses val="autoZero"/>
        <c:crossBetween val="midCat"/>
      </c:valAx>
      <c:valAx>
        <c:axId val="54526563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5267600"/>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8:2 FTOH/m8:2 FTOH</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spPr>
            <a:ln w="19050" cap="rnd">
              <a:noFill/>
              <a:round/>
            </a:ln>
            <a:effectLst/>
          </c:spPr>
          <c:marker>
            <c:symbol val="circle"/>
            <c:size val="5"/>
            <c:spPr>
              <a:solidFill>
                <a:schemeClr val="accent1"/>
              </a:solidFill>
              <a:ln w="9525">
                <a:solidFill>
                  <a:schemeClr val="accent1"/>
                </a:solidFill>
              </a:ln>
              <a:effectLst/>
            </c:spPr>
          </c:marker>
          <c:trendline>
            <c:spPr>
              <a:ln w="19050" cap="rnd">
                <a:solidFill>
                  <a:schemeClr val="accent1"/>
                </a:solidFill>
                <a:prstDash val="sysDot"/>
              </a:ln>
              <a:effectLst/>
            </c:spPr>
            <c:trendlineType val="linear"/>
            <c:dispRSqr val="1"/>
            <c:dispEq val="1"/>
            <c:trendlineLbl>
              <c:layout>
                <c:manualLayout>
                  <c:x val="0.16346325459317584"/>
                  <c:y val="-0.22700277048702244"/>
                </c:manualLayout>
              </c:layout>
              <c:numFmt formatCode="General" sourceLinked="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trendlineLbl>
          </c:trendline>
          <c:trendline>
            <c:spPr>
              <a:ln w="19050" cap="rnd">
                <a:solidFill>
                  <a:schemeClr val="accent1"/>
                </a:solidFill>
                <a:prstDash val="sysDot"/>
              </a:ln>
              <a:effectLst/>
            </c:spPr>
            <c:trendlineType val="linear"/>
            <c:intercept val="0"/>
            <c:dispRSqr val="1"/>
            <c:dispEq val="1"/>
            <c:trendlineLbl>
              <c:layout>
                <c:manualLayout>
                  <c:x val="0.16174103237095364"/>
                  <c:y val="0.50907881306503355"/>
                </c:manualLayout>
              </c:layout>
              <c:numFmt formatCode="General" sourceLinked="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trendlineLbl>
          </c:trendline>
          <c:xVal>
            <c:numRef>
              <c:f>'8_2 FTOH'!$E$5:$E$18</c:f>
              <c:numCache>
                <c:formatCode>General</c:formatCode>
                <c:ptCount val="14"/>
                <c:pt idx="0">
                  <c:v>7.8125</c:v>
                </c:pt>
                <c:pt idx="1">
                  <c:v>7.8125</c:v>
                </c:pt>
                <c:pt idx="2">
                  <c:v>15.625</c:v>
                </c:pt>
                <c:pt idx="3">
                  <c:v>15.625</c:v>
                </c:pt>
                <c:pt idx="4">
                  <c:v>31.25</c:v>
                </c:pt>
                <c:pt idx="5">
                  <c:v>31.25</c:v>
                </c:pt>
                <c:pt idx="6">
                  <c:v>62.5</c:v>
                </c:pt>
                <c:pt idx="7">
                  <c:v>62.5</c:v>
                </c:pt>
                <c:pt idx="8">
                  <c:v>125</c:v>
                </c:pt>
                <c:pt idx="9">
                  <c:v>125</c:v>
                </c:pt>
                <c:pt idx="10">
                  <c:v>250</c:v>
                </c:pt>
                <c:pt idx="11">
                  <c:v>250</c:v>
                </c:pt>
                <c:pt idx="12">
                  <c:v>500</c:v>
                </c:pt>
                <c:pt idx="13">
                  <c:v>500</c:v>
                </c:pt>
              </c:numCache>
            </c:numRef>
          </c:xVal>
          <c:yVal>
            <c:numRef>
              <c:f>'8_2 FTOH'!$M$5:$M$18</c:f>
              <c:numCache>
                <c:formatCode>General</c:formatCode>
                <c:ptCount val="14"/>
                <c:pt idx="0">
                  <c:v>0.28521599141400589</c:v>
                </c:pt>
                <c:pt idx="1">
                  <c:v>0.2871659766654121</c:v>
                </c:pt>
                <c:pt idx="2">
                  <c:v>0.39847240236345294</c:v>
                </c:pt>
                <c:pt idx="3">
                  <c:v>0.40457637600494745</c:v>
                </c:pt>
                <c:pt idx="4">
                  <c:v>0.61838705290357676</c:v>
                </c:pt>
                <c:pt idx="5">
                  <c:v>0.66197001034126168</c:v>
                </c:pt>
                <c:pt idx="6">
                  <c:v>0.9153693082055484</c:v>
                </c:pt>
                <c:pt idx="7">
                  <c:v>1.0047073023536512</c:v>
                </c:pt>
                <c:pt idx="8">
                  <c:v>1.9432314410480349</c:v>
                </c:pt>
                <c:pt idx="9">
                  <c:v>1.9788293897882938</c:v>
                </c:pt>
                <c:pt idx="10">
                  <c:v>3.1187280072983188</c:v>
                </c:pt>
                <c:pt idx="11">
                  <c:v>2.5790909090909091</c:v>
                </c:pt>
                <c:pt idx="12">
                  <c:v>6.9984421249415796</c:v>
                </c:pt>
                <c:pt idx="13">
                  <c:v>5.8437404812671341</c:v>
                </c:pt>
              </c:numCache>
            </c:numRef>
          </c:yVal>
          <c:smooth val="0"/>
          <c:extLst>
            <c:ext xmlns:c16="http://schemas.microsoft.com/office/drawing/2014/chart" uri="{C3380CC4-5D6E-409C-BE32-E72D297353CC}">
              <c16:uniqueId val="{00000001-DB87-43A5-8CF0-D7186666C186}"/>
            </c:ext>
          </c:extLst>
        </c:ser>
        <c:dLbls>
          <c:showLegendKey val="0"/>
          <c:showVal val="0"/>
          <c:showCatName val="0"/>
          <c:showSerName val="0"/>
          <c:showPercent val="0"/>
          <c:showBubbleSize val="0"/>
        </c:dLbls>
        <c:axId val="549920048"/>
        <c:axId val="549918408"/>
      </c:scatterChart>
      <c:valAx>
        <c:axId val="549920048"/>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9918408"/>
        <c:crosses val="autoZero"/>
        <c:crossBetween val="midCat"/>
      </c:valAx>
      <c:valAx>
        <c:axId val="54991840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9920048"/>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10:2 FTAcr/m8:2 FTOH</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spPr>
            <a:ln w="19050" cap="rnd">
              <a:noFill/>
              <a:round/>
            </a:ln>
            <a:effectLst/>
          </c:spPr>
          <c:marker>
            <c:symbol val="circle"/>
            <c:size val="5"/>
            <c:spPr>
              <a:solidFill>
                <a:schemeClr val="accent1"/>
              </a:solidFill>
              <a:ln w="9525">
                <a:solidFill>
                  <a:schemeClr val="accent1"/>
                </a:solidFill>
              </a:ln>
              <a:effectLst/>
            </c:spPr>
          </c:marker>
          <c:trendline>
            <c:spPr>
              <a:ln w="19050" cap="rnd">
                <a:solidFill>
                  <a:schemeClr val="accent1"/>
                </a:solidFill>
                <a:prstDash val="sysDot"/>
              </a:ln>
              <a:effectLst/>
            </c:spPr>
            <c:trendlineType val="linear"/>
            <c:dispRSqr val="1"/>
            <c:dispEq val="1"/>
            <c:trendlineLbl>
              <c:layout>
                <c:manualLayout>
                  <c:x val="0.16346325459317584"/>
                  <c:y val="-0.20066564596092154"/>
                </c:manualLayout>
              </c:layout>
              <c:numFmt formatCode="General" sourceLinked="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trendlineLbl>
          </c:trendline>
          <c:trendline>
            <c:spPr>
              <a:ln w="19050" cap="rnd">
                <a:solidFill>
                  <a:schemeClr val="accent1"/>
                </a:solidFill>
                <a:prstDash val="sysDot"/>
              </a:ln>
              <a:effectLst/>
            </c:spPr>
            <c:trendlineType val="linear"/>
            <c:intercept val="0"/>
            <c:dispRSqr val="1"/>
            <c:dispEq val="1"/>
            <c:trendlineLbl>
              <c:layout>
                <c:manualLayout>
                  <c:x val="0.1534076990376203"/>
                  <c:y val="0.53545093321668114"/>
                </c:manualLayout>
              </c:layout>
              <c:numFmt formatCode="General" sourceLinked="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trendlineLbl>
          </c:trendline>
          <c:xVal>
            <c:numRef>
              <c:f>'10_2 FTAcr'!$E$5:$E$18</c:f>
              <c:numCache>
                <c:formatCode>General</c:formatCode>
                <c:ptCount val="14"/>
                <c:pt idx="0">
                  <c:v>7.8125</c:v>
                </c:pt>
                <c:pt idx="1">
                  <c:v>7.8125</c:v>
                </c:pt>
                <c:pt idx="2">
                  <c:v>15.625</c:v>
                </c:pt>
                <c:pt idx="3">
                  <c:v>15.625</c:v>
                </c:pt>
                <c:pt idx="4">
                  <c:v>31.25</c:v>
                </c:pt>
                <c:pt idx="5">
                  <c:v>31.25</c:v>
                </c:pt>
                <c:pt idx="6">
                  <c:v>62.5</c:v>
                </c:pt>
                <c:pt idx="7">
                  <c:v>62.5</c:v>
                </c:pt>
                <c:pt idx="8">
                  <c:v>125</c:v>
                </c:pt>
                <c:pt idx="9">
                  <c:v>125</c:v>
                </c:pt>
                <c:pt idx="10">
                  <c:v>250</c:v>
                </c:pt>
                <c:pt idx="11">
                  <c:v>250</c:v>
                </c:pt>
                <c:pt idx="12">
                  <c:v>500</c:v>
                </c:pt>
                <c:pt idx="13">
                  <c:v>500</c:v>
                </c:pt>
              </c:numCache>
            </c:numRef>
          </c:xVal>
          <c:yVal>
            <c:numRef>
              <c:f>'10_2 FTAcr'!$M$5:$M$18</c:f>
              <c:numCache>
                <c:formatCode>General</c:formatCode>
                <c:ptCount val="14"/>
                <c:pt idx="0">
                  <c:v>0.22511403273410249</c:v>
                </c:pt>
                <c:pt idx="1">
                  <c:v>0.27361686112156569</c:v>
                </c:pt>
                <c:pt idx="3">
                  <c:v>0.40816326530612246</c:v>
                </c:pt>
                <c:pt idx="4">
                  <c:v>0.66571467428260578</c:v>
                </c:pt>
                <c:pt idx="5">
                  <c:v>0.71212512926577043</c:v>
                </c:pt>
                <c:pt idx="6">
                  <c:v>0.99110382769518901</c:v>
                </c:pt>
                <c:pt idx="7">
                  <c:v>1.3170790585395293</c:v>
                </c:pt>
                <c:pt idx="8">
                  <c:v>1.9026824703680598</c:v>
                </c:pt>
                <c:pt idx="9">
                  <c:v>2.1171993911719937</c:v>
                </c:pt>
                <c:pt idx="10">
                  <c:v>3.1429688518180634</c:v>
                </c:pt>
                <c:pt idx="11">
                  <c:v>3.4321590909090909</c:v>
                </c:pt>
                <c:pt idx="12">
                  <c:v>8.0052967751986284</c:v>
                </c:pt>
                <c:pt idx="13">
                  <c:v>7.4855315260432533</c:v>
                </c:pt>
              </c:numCache>
            </c:numRef>
          </c:yVal>
          <c:smooth val="0"/>
          <c:extLst>
            <c:ext xmlns:c16="http://schemas.microsoft.com/office/drawing/2014/chart" uri="{C3380CC4-5D6E-409C-BE32-E72D297353CC}">
              <c16:uniqueId val="{00000000-3574-4512-BE66-8E2751CBF110}"/>
            </c:ext>
          </c:extLst>
        </c:ser>
        <c:dLbls>
          <c:showLegendKey val="0"/>
          <c:showVal val="0"/>
          <c:showCatName val="0"/>
          <c:showSerName val="0"/>
          <c:showPercent val="0"/>
          <c:showBubbleSize val="0"/>
        </c:dLbls>
        <c:axId val="578240792"/>
        <c:axId val="578241120"/>
      </c:scatterChart>
      <c:valAx>
        <c:axId val="578240792"/>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78241120"/>
        <c:crosses val="autoZero"/>
        <c:crossBetween val="midCat"/>
      </c:valAx>
      <c:valAx>
        <c:axId val="57824112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78240792"/>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8:2 FTOH/m8:2 FTOH</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spPr>
            <a:ln w="19050" cap="rnd">
              <a:noFill/>
              <a:round/>
            </a:ln>
            <a:effectLst/>
          </c:spPr>
          <c:marker>
            <c:symbol val="circle"/>
            <c:size val="5"/>
            <c:spPr>
              <a:solidFill>
                <a:schemeClr val="accent1"/>
              </a:solidFill>
              <a:ln w="9525">
                <a:solidFill>
                  <a:schemeClr val="accent1"/>
                </a:solidFill>
              </a:ln>
              <a:effectLst/>
            </c:spPr>
          </c:marker>
          <c:trendline>
            <c:spPr>
              <a:ln w="19050" cap="rnd">
                <a:solidFill>
                  <a:schemeClr val="accent1"/>
                </a:solidFill>
                <a:prstDash val="sysDot"/>
              </a:ln>
              <a:effectLst/>
            </c:spPr>
            <c:trendlineType val="linear"/>
            <c:dispRSqr val="1"/>
            <c:dispEq val="1"/>
            <c:trendlineLbl>
              <c:layout>
                <c:manualLayout>
                  <c:x val="0.16346325459317584"/>
                  <c:y val="-0.22700277048702244"/>
                </c:manualLayout>
              </c:layout>
              <c:numFmt formatCode="General" sourceLinked="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trendlineLbl>
          </c:trendline>
          <c:trendline>
            <c:spPr>
              <a:ln w="19050" cap="rnd">
                <a:solidFill>
                  <a:schemeClr val="accent1"/>
                </a:solidFill>
                <a:prstDash val="sysDot"/>
              </a:ln>
              <a:effectLst/>
            </c:spPr>
            <c:trendlineType val="linear"/>
            <c:intercept val="0"/>
            <c:dispRSqr val="1"/>
            <c:dispEq val="1"/>
            <c:trendlineLbl>
              <c:layout>
                <c:manualLayout>
                  <c:x val="0.16174103237095364"/>
                  <c:y val="0.49518992417614466"/>
                </c:manualLayout>
              </c:layout>
              <c:numFmt formatCode="General" sourceLinked="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trendlineLbl>
          </c:trendline>
          <c:xVal>
            <c:numRef>
              <c:f>'8_2 FTOH'!$E$5:$E$18</c:f>
              <c:numCache>
                <c:formatCode>General</c:formatCode>
                <c:ptCount val="14"/>
                <c:pt idx="0">
                  <c:v>7.8125</c:v>
                </c:pt>
                <c:pt idx="1">
                  <c:v>7.8125</c:v>
                </c:pt>
                <c:pt idx="2">
                  <c:v>15.625</c:v>
                </c:pt>
                <c:pt idx="3">
                  <c:v>15.625</c:v>
                </c:pt>
                <c:pt idx="4">
                  <c:v>31.25</c:v>
                </c:pt>
                <c:pt idx="5">
                  <c:v>31.25</c:v>
                </c:pt>
                <c:pt idx="6">
                  <c:v>62.5</c:v>
                </c:pt>
                <c:pt idx="7">
                  <c:v>62.5</c:v>
                </c:pt>
                <c:pt idx="8">
                  <c:v>125</c:v>
                </c:pt>
                <c:pt idx="9">
                  <c:v>125</c:v>
                </c:pt>
                <c:pt idx="10">
                  <c:v>250</c:v>
                </c:pt>
                <c:pt idx="11">
                  <c:v>250</c:v>
                </c:pt>
                <c:pt idx="12">
                  <c:v>500</c:v>
                </c:pt>
                <c:pt idx="13">
                  <c:v>500</c:v>
                </c:pt>
              </c:numCache>
            </c:numRef>
          </c:xVal>
          <c:yVal>
            <c:numRef>
              <c:f>'8_2 FTOH'!$M$5:$M$18</c:f>
              <c:numCache>
                <c:formatCode>General</c:formatCode>
                <c:ptCount val="14"/>
                <c:pt idx="0">
                  <c:v>0.28521599141400589</c:v>
                </c:pt>
                <c:pt idx="1">
                  <c:v>0.2871659766654121</c:v>
                </c:pt>
                <c:pt idx="2">
                  <c:v>0.39847240236345294</c:v>
                </c:pt>
                <c:pt idx="3">
                  <c:v>0.40457637600494745</c:v>
                </c:pt>
                <c:pt idx="4">
                  <c:v>0.61838705290357676</c:v>
                </c:pt>
                <c:pt idx="5">
                  <c:v>0.66197001034126168</c:v>
                </c:pt>
                <c:pt idx="6">
                  <c:v>0.9153693082055484</c:v>
                </c:pt>
                <c:pt idx="7">
                  <c:v>1.0047073023536512</c:v>
                </c:pt>
                <c:pt idx="8">
                  <c:v>1.9432314410480349</c:v>
                </c:pt>
                <c:pt idx="9">
                  <c:v>1.9788293897882938</c:v>
                </c:pt>
                <c:pt idx="10">
                  <c:v>3.1187280072983188</c:v>
                </c:pt>
                <c:pt idx="11">
                  <c:v>2.5790909090909091</c:v>
                </c:pt>
                <c:pt idx="12">
                  <c:v>6.9984421249415796</c:v>
                </c:pt>
                <c:pt idx="13">
                  <c:v>5.8437404812671341</c:v>
                </c:pt>
              </c:numCache>
            </c:numRef>
          </c:yVal>
          <c:smooth val="0"/>
          <c:extLst>
            <c:ext xmlns:c16="http://schemas.microsoft.com/office/drawing/2014/chart" uri="{C3380CC4-5D6E-409C-BE32-E72D297353CC}">
              <c16:uniqueId val="{00000001-6C92-44FA-9157-F4BF3537A221}"/>
            </c:ext>
          </c:extLst>
        </c:ser>
        <c:dLbls>
          <c:showLegendKey val="0"/>
          <c:showVal val="0"/>
          <c:showCatName val="0"/>
          <c:showSerName val="0"/>
          <c:showPercent val="0"/>
          <c:showBubbleSize val="0"/>
        </c:dLbls>
        <c:axId val="549920048"/>
        <c:axId val="549918408"/>
      </c:scatterChart>
      <c:valAx>
        <c:axId val="549920048"/>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9918408"/>
        <c:crosses val="autoZero"/>
        <c:crossBetween val="midCat"/>
      </c:valAx>
      <c:valAx>
        <c:axId val="54991840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9920048"/>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10:2 FTAcr/m8:2 FTOH</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spPr>
            <a:ln w="19050" cap="rnd">
              <a:noFill/>
              <a:round/>
            </a:ln>
            <a:effectLst/>
          </c:spPr>
          <c:marker>
            <c:symbol val="circle"/>
            <c:size val="5"/>
            <c:spPr>
              <a:solidFill>
                <a:schemeClr val="accent1"/>
              </a:solidFill>
              <a:ln w="9525">
                <a:solidFill>
                  <a:schemeClr val="accent1"/>
                </a:solidFill>
              </a:ln>
              <a:effectLst/>
            </c:spPr>
          </c:marker>
          <c:trendline>
            <c:spPr>
              <a:ln w="19050" cap="rnd">
                <a:solidFill>
                  <a:schemeClr val="accent1"/>
                </a:solidFill>
                <a:prstDash val="sysDot"/>
              </a:ln>
              <a:effectLst/>
            </c:spPr>
            <c:trendlineType val="linear"/>
            <c:dispRSqr val="1"/>
            <c:dispEq val="1"/>
            <c:trendlineLbl>
              <c:layout>
                <c:manualLayout>
                  <c:x val="0.16346325459317584"/>
                  <c:y val="-0.20066564596092154"/>
                </c:manualLayout>
              </c:layout>
              <c:numFmt formatCode="General" sourceLinked="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trendlineLbl>
          </c:trendline>
          <c:trendline>
            <c:spPr>
              <a:ln w="19050" cap="rnd">
                <a:solidFill>
                  <a:schemeClr val="accent1"/>
                </a:solidFill>
                <a:prstDash val="sysDot"/>
              </a:ln>
              <a:effectLst/>
            </c:spPr>
            <c:trendlineType val="linear"/>
            <c:intercept val="0"/>
            <c:dispRSqr val="1"/>
            <c:dispEq val="1"/>
            <c:trendlineLbl>
              <c:layout>
                <c:manualLayout>
                  <c:x val="0.14573658868181047"/>
                  <c:y val="0.54056177394866001"/>
                </c:manualLayout>
              </c:layout>
              <c:numFmt formatCode="General" sourceLinked="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trendlineLbl>
          </c:trendline>
          <c:xVal>
            <c:numRef>
              <c:f>'10_2 FTAcr'!$E$5:$E$18</c:f>
              <c:numCache>
                <c:formatCode>General</c:formatCode>
                <c:ptCount val="14"/>
                <c:pt idx="0">
                  <c:v>7.8125</c:v>
                </c:pt>
                <c:pt idx="1">
                  <c:v>7.8125</c:v>
                </c:pt>
                <c:pt idx="2">
                  <c:v>15.625</c:v>
                </c:pt>
                <c:pt idx="3">
                  <c:v>15.625</c:v>
                </c:pt>
                <c:pt idx="4">
                  <c:v>31.25</c:v>
                </c:pt>
                <c:pt idx="5">
                  <c:v>31.25</c:v>
                </c:pt>
                <c:pt idx="6">
                  <c:v>62.5</c:v>
                </c:pt>
                <c:pt idx="7">
                  <c:v>62.5</c:v>
                </c:pt>
                <c:pt idx="8">
                  <c:v>125</c:v>
                </c:pt>
                <c:pt idx="9">
                  <c:v>125</c:v>
                </c:pt>
                <c:pt idx="10">
                  <c:v>250</c:v>
                </c:pt>
                <c:pt idx="11">
                  <c:v>250</c:v>
                </c:pt>
                <c:pt idx="12">
                  <c:v>500</c:v>
                </c:pt>
                <c:pt idx="13">
                  <c:v>500</c:v>
                </c:pt>
              </c:numCache>
            </c:numRef>
          </c:xVal>
          <c:yVal>
            <c:numRef>
              <c:f>'10_2 FTAcr'!$M$5:$M$18</c:f>
              <c:numCache>
                <c:formatCode>General</c:formatCode>
                <c:ptCount val="14"/>
                <c:pt idx="0">
                  <c:v>0.22511403273410249</c:v>
                </c:pt>
                <c:pt idx="1">
                  <c:v>0.27361686112156569</c:v>
                </c:pt>
                <c:pt idx="3">
                  <c:v>0.40816326530612246</c:v>
                </c:pt>
                <c:pt idx="4">
                  <c:v>0.66571467428260578</c:v>
                </c:pt>
                <c:pt idx="5">
                  <c:v>0.71212512926577043</c:v>
                </c:pt>
                <c:pt idx="6">
                  <c:v>0.99110382769518901</c:v>
                </c:pt>
                <c:pt idx="7">
                  <c:v>1.3170790585395293</c:v>
                </c:pt>
                <c:pt idx="8">
                  <c:v>1.9026824703680598</c:v>
                </c:pt>
                <c:pt idx="9">
                  <c:v>2.1171993911719937</c:v>
                </c:pt>
                <c:pt idx="10">
                  <c:v>3.1429688518180634</c:v>
                </c:pt>
                <c:pt idx="11">
                  <c:v>3.4321590909090909</c:v>
                </c:pt>
                <c:pt idx="12">
                  <c:v>8.0052967751986284</c:v>
                </c:pt>
                <c:pt idx="13">
                  <c:v>7.4855315260432533</c:v>
                </c:pt>
              </c:numCache>
            </c:numRef>
          </c:yVal>
          <c:smooth val="0"/>
          <c:extLst>
            <c:ext xmlns:c16="http://schemas.microsoft.com/office/drawing/2014/chart" uri="{C3380CC4-5D6E-409C-BE32-E72D297353CC}">
              <c16:uniqueId val="{00000001-9CE4-4F60-A00B-BBF50FCC0A3C}"/>
            </c:ext>
          </c:extLst>
        </c:ser>
        <c:dLbls>
          <c:showLegendKey val="0"/>
          <c:showVal val="0"/>
          <c:showCatName val="0"/>
          <c:showSerName val="0"/>
          <c:showPercent val="0"/>
          <c:showBubbleSize val="0"/>
        </c:dLbls>
        <c:axId val="578240792"/>
        <c:axId val="578241120"/>
      </c:scatterChart>
      <c:valAx>
        <c:axId val="578240792"/>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78241120"/>
        <c:crosses val="autoZero"/>
        <c:crossBetween val="midCat"/>
      </c:valAx>
      <c:valAx>
        <c:axId val="57824112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78240792"/>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8:2 FTOH/m8:2 FTOH</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spPr>
            <a:ln w="19050" cap="rnd">
              <a:noFill/>
              <a:round/>
            </a:ln>
            <a:effectLst/>
          </c:spPr>
          <c:marker>
            <c:symbol val="circle"/>
            <c:size val="5"/>
            <c:spPr>
              <a:solidFill>
                <a:schemeClr val="accent1"/>
              </a:solidFill>
              <a:ln w="9525">
                <a:solidFill>
                  <a:schemeClr val="accent1"/>
                </a:solidFill>
              </a:ln>
              <a:effectLst/>
            </c:spPr>
          </c:marker>
          <c:trendline>
            <c:spPr>
              <a:ln w="19050" cap="rnd">
                <a:solidFill>
                  <a:schemeClr val="accent1"/>
                </a:solidFill>
                <a:prstDash val="sysDot"/>
              </a:ln>
              <a:effectLst/>
            </c:spPr>
            <c:trendlineType val="linear"/>
            <c:dispRSqr val="1"/>
            <c:dispEq val="1"/>
            <c:trendlineLbl>
              <c:layout>
                <c:manualLayout>
                  <c:x val="0.16346325459317584"/>
                  <c:y val="-0.22700277048702244"/>
                </c:manualLayout>
              </c:layout>
              <c:numFmt formatCode="General" sourceLinked="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trendlineLbl>
          </c:trendline>
          <c:trendline>
            <c:spPr>
              <a:ln w="19050" cap="rnd">
                <a:solidFill>
                  <a:schemeClr val="accent1"/>
                </a:solidFill>
                <a:prstDash val="sysDot"/>
              </a:ln>
              <a:effectLst/>
            </c:spPr>
            <c:trendlineType val="linear"/>
            <c:intercept val="0"/>
            <c:dispRSqr val="1"/>
            <c:dispEq val="1"/>
            <c:trendlineLbl>
              <c:layout>
                <c:manualLayout>
                  <c:x val="0.16451881014873132"/>
                  <c:y val="0.51833807232429274"/>
                </c:manualLayout>
              </c:layout>
              <c:numFmt formatCode="General" sourceLinked="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trendlineLbl>
          </c:trendline>
          <c:xVal>
            <c:numRef>
              <c:f>'8_2 FTOH'!$E$5:$E$18</c:f>
              <c:numCache>
                <c:formatCode>General</c:formatCode>
                <c:ptCount val="14"/>
                <c:pt idx="0">
                  <c:v>7.8125</c:v>
                </c:pt>
                <c:pt idx="1">
                  <c:v>7.8125</c:v>
                </c:pt>
                <c:pt idx="2">
                  <c:v>15.625</c:v>
                </c:pt>
                <c:pt idx="3">
                  <c:v>15.625</c:v>
                </c:pt>
                <c:pt idx="4">
                  <c:v>31.25</c:v>
                </c:pt>
                <c:pt idx="5">
                  <c:v>31.25</c:v>
                </c:pt>
                <c:pt idx="6">
                  <c:v>62.5</c:v>
                </c:pt>
                <c:pt idx="7">
                  <c:v>62.5</c:v>
                </c:pt>
                <c:pt idx="8">
                  <c:v>125</c:v>
                </c:pt>
                <c:pt idx="9">
                  <c:v>125</c:v>
                </c:pt>
                <c:pt idx="10">
                  <c:v>250</c:v>
                </c:pt>
                <c:pt idx="11">
                  <c:v>250</c:v>
                </c:pt>
                <c:pt idx="12">
                  <c:v>500</c:v>
                </c:pt>
                <c:pt idx="13">
                  <c:v>500</c:v>
                </c:pt>
              </c:numCache>
            </c:numRef>
          </c:xVal>
          <c:yVal>
            <c:numRef>
              <c:f>'8_2 FTOH'!$M$5:$M$18</c:f>
              <c:numCache>
                <c:formatCode>General</c:formatCode>
                <c:ptCount val="14"/>
                <c:pt idx="0">
                  <c:v>0.28521599141400589</c:v>
                </c:pt>
                <c:pt idx="1">
                  <c:v>0.2871659766654121</c:v>
                </c:pt>
                <c:pt idx="2">
                  <c:v>0.39847240236345294</c:v>
                </c:pt>
                <c:pt idx="3">
                  <c:v>0.40457637600494745</c:v>
                </c:pt>
                <c:pt idx="4">
                  <c:v>0.61838705290357676</c:v>
                </c:pt>
                <c:pt idx="5">
                  <c:v>0.66197001034126168</c:v>
                </c:pt>
                <c:pt idx="6">
                  <c:v>0.9153693082055484</c:v>
                </c:pt>
                <c:pt idx="7">
                  <c:v>1.0047073023536512</c:v>
                </c:pt>
                <c:pt idx="8">
                  <c:v>1.9432314410480349</c:v>
                </c:pt>
                <c:pt idx="9">
                  <c:v>1.9788293897882938</c:v>
                </c:pt>
                <c:pt idx="10">
                  <c:v>3.1187280072983188</c:v>
                </c:pt>
                <c:pt idx="11">
                  <c:v>2.5790909090909091</c:v>
                </c:pt>
                <c:pt idx="12">
                  <c:v>6.9984421249415796</c:v>
                </c:pt>
                <c:pt idx="13">
                  <c:v>5.8437404812671341</c:v>
                </c:pt>
              </c:numCache>
            </c:numRef>
          </c:yVal>
          <c:smooth val="0"/>
          <c:extLst>
            <c:ext xmlns:c16="http://schemas.microsoft.com/office/drawing/2014/chart" uri="{C3380CC4-5D6E-409C-BE32-E72D297353CC}">
              <c16:uniqueId val="{00000001-FF9C-4B48-A76B-FB4E31ABADB2}"/>
            </c:ext>
          </c:extLst>
        </c:ser>
        <c:dLbls>
          <c:showLegendKey val="0"/>
          <c:showVal val="0"/>
          <c:showCatName val="0"/>
          <c:showSerName val="0"/>
          <c:showPercent val="0"/>
          <c:showBubbleSize val="0"/>
        </c:dLbls>
        <c:axId val="549920048"/>
        <c:axId val="549918408"/>
      </c:scatterChart>
      <c:valAx>
        <c:axId val="549920048"/>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9918408"/>
        <c:crosses val="autoZero"/>
        <c:crossBetween val="midCat"/>
      </c:valAx>
      <c:valAx>
        <c:axId val="54991840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9920048"/>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10:2 FTAcr/m8:2 FTOH</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spPr>
            <a:ln w="19050" cap="rnd">
              <a:noFill/>
              <a:round/>
            </a:ln>
            <a:effectLst/>
          </c:spPr>
          <c:marker>
            <c:symbol val="circle"/>
            <c:size val="5"/>
            <c:spPr>
              <a:solidFill>
                <a:schemeClr val="accent1"/>
              </a:solidFill>
              <a:ln w="9525">
                <a:solidFill>
                  <a:schemeClr val="accent1"/>
                </a:solidFill>
              </a:ln>
              <a:effectLst/>
            </c:spPr>
          </c:marker>
          <c:trendline>
            <c:spPr>
              <a:ln w="19050" cap="rnd">
                <a:solidFill>
                  <a:schemeClr val="accent1"/>
                </a:solidFill>
                <a:prstDash val="sysDot"/>
              </a:ln>
              <a:effectLst/>
            </c:spPr>
            <c:trendlineType val="linear"/>
            <c:dispRSqr val="1"/>
            <c:dispEq val="1"/>
            <c:trendlineLbl>
              <c:layout>
                <c:manualLayout>
                  <c:x val="0.16346325459317584"/>
                  <c:y val="-0.20066564596092154"/>
                </c:manualLayout>
              </c:layout>
              <c:numFmt formatCode="General" sourceLinked="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trendlineLbl>
          </c:trendline>
          <c:trendline>
            <c:spPr>
              <a:ln w="19050" cap="rnd">
                <a:solidFill>
                  <a:schemeClr val="accent1"/>
                </a:solidFill>
                <a:prstDash val="sysDot"/>
              </a:ln>
              <a:effectLst/>
            </c:spPr>
            <c:trendlineType val="linear"/>
            <c:intercept val="0"/>
            <c:dispRSqr val="1"/>
            <c:dispEq val="1"/>
            <c:trendlineLbl>
              <c:layout>
                <c:manualLayout>
                  <c:x val="0.1534076990376203"/>
                  <c:y val="0.5400805628463109"/>
                </c:manualLayout>
              </c:layout>
              <c:numFmt formatCode="General" sourceLinked="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trendlineLbl>
          </c:trendline>
          <c:xVal>
            <c:numRef>
              <c:f>'10_2 FTAcr'!$E$5:$E$18</c:f>
              <c:numCache>
                <c:formatCode>General</c:formatCode>
                <c:ptCount val="14"/>
                <c:pt idx="0">
                  <c:v>7.8125</c:v>
                </c:pt>
                <c:pt idx="1">
                  <c:v>7.8125</c:v>
                </c:pt>
                <c:pt idx="2">
                  <c:v>15.625</c:v>
                </c:pt>
                <c:pt idx="3">
                  <c:v>15.625</c:v>
                </c:pt>
                <c:pt idx="4">
                  <c:v>31.25</c:v>
                </c:pt>
                <c:pt idx="5">
                  <c:v>31.25</c:v>
                </c:pt>
                <c:pt idx="6">
                  <c:v>62.5</c:v>
                </c:pt>
                <c:pt idx="7">
                  <c:v>62.5</c:v>
                </c:pt>
                <c:pt idx="8">
                  <c:v>125</c:v>
                </c:pt>
                <c:pt idx="9">
                  <c:v>125</c:v>
                </c:pt>
                <c:pt idx="10">
                  <c:v>250</c:v>
                </c:pt>
                <c:pt idx="11">
                  <c:v>250</c:v>
                </c:pt>
                <c:pt idx="12">
                  <c:v>500</c:v>
                </c:pt>
                <c:pt idx="13">
                  <c:v>500</c:v>
                </c:pt>
              </c:numCache>
            </c:numRef>
          </c:xVal>
          <c:yVal>
            <c:numRef>
              <c:f>'10_2 FTAcr'!$M$5:$M$18</c:f>
              <c:numCache>
                <c:formatCode>General</c:formatCode>
                <c:ptCount val="14"/>
                <c:pt idx="0">
                  <c:v>0.22511403273410249</c:v>
                </c:pt>
                <c:pt idx="1">
                  <c:v>0.27361686112156569</c:v>
                </c:pt>
                <c:pt idx="3">
                  <c:v>0.40816326530612246</c:v>
                </c:pt>
                <c:pt idx="4">
                  <c:v>0.66571467428260578</c:v>
                </c:pt>
                <c:pt idx="5">
                  <c:v>0.71212512926577043</c:v>
                </c:pt>
                <c:pt idx="6">
                  <c:v>0.99110382769518901</c:v>
                </c:pt>
                <c:pt idx="7">
                  <c:v>1.3170790585395293</c:v>
                </c:pt>
                <c:pt idx="8">
                  <c:v>1.9026824703680598</c:v>
                </c:pt>
                <c:pt idx="9">
                  <c:v>2.1171993911719937</c:v>
                </c:pt>
                <c:pt idx="10">
                  <c:v>3.1429688518180634</c:v>
                </c:pt>
                <c:pt idx="11">
                  <c:v>3.4321590909090909</c:v>
                </c:pt>
                <c:pt idx="12">
                  <c:v>8.0052967751986284</c:v>
                </c:pt>
                <c:pt idx="13">
                  <c:v>7.4855315260432533</c:v>
                </c:pt>
              </c:numCache>
            </c:numRef>
          </c:yVal>
          <c:smooth val="0"/>
          <c:extLst>
            <c:ext xmlns:c16="http://schemas.microsoft.com/office/drawing/2014/chart" uri="{C3380CC4-5D6E-409C-BE32-E72D297353CC}">
              <c16:uniqueId val="{00000001-D4FD-4137-925B-D0E44E9244D9}"/>
            </c:ext>
          </c:extLst>
        </c:ser>
        <c:dLbls>
          <c:showLegendKey val="0"/>
          <c:showVal val="0"/>
          <c:showCatName val="0"/>
          <c:showSerName val="0"/>
          <c:showPercent val="0"/>
          <c:showBubbleSize val="0"/>
        </c:dLbls>
        <c:axId val="578240792"/>
        <c:axId val="578241120"/>
      </c:scatterChart>
      <c:valAx>
        <c:axId val="578240792"/>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78241120"/>
        <c:crosses val="autoZero"/>
        <c:crossBetween val="midCat"/>
      </c:valAx>
      <c:valAx>
        <c:axId val="57824112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78240792"/>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8:2 FTOH/m8:2 FTOH</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spPr>
            <a:ln w="19050" cap="rnd">
              <a:noFill/>
              <a:round/>
            </a:ln>
            <a:effectLst/>
          </c:spPr>
          <c:marker>
            <c:symbol val="circle"/>
            <c:size val="5"/>
            <c:spPr>
              <a:solidFill>
                <a:schemeClr val="accent1"/>
              </a:solidFill>
              <a:ln w="9525">
                <a:solidFill>
                  <a:schemeClr val="accent1"/>
                </a:solidFill>
              </a:ln>
              <a:effectLst/>
            </c:spPr>
          </c:marker>
          <c:trendline>
            <c:spPr>
              <a:ln w="19050" cap="rnd">
                <a:solidFill>
                  <a:schemeClr val="accent1"/>
                </a:solidFill>
                <a:prstDash val="sysDot"/>
              </a:ln>
              <a:effectLst/>
            </c:spPr>
            <c:trendlineType val="linear"/>
            <c:dispRSqr val="1"/>
            <c:dispEq val="1"/>
            <c:trendlineLbl>
              <c:layout>
                <c:manualLayout>
                  <c:x val="0.16346325459317584"/>
                  <c:y val="-0.22700277048702244"/>
                </c:manualLayout>
              </c:layout>
              <c:numFmt formatCode="General" sourceLinked="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trendlineLbl>
          </c:trendline>
          <c:trendline>
            <c:spPr>
              <a:ln w="19050" cap="rnd">
                <a:solidFill>
                  <a:schemeClr val="accent1"/>
                </a:solidFill>
                <a:prstDash val="sysDot"/>
              </a:ln>
              <a:effectLst/>
            </c:spPr>
            <c:trendlineType val="linear"/>
            <c:intercept val="0"/>
            <c:dispRSqr val="1"/>
            <c:dispEq val="1"/>
            <c:trendlineLbl>
              <c:layout>
                <c:manualLayout>
                  <c:x val="0.15896325459317584"/>
                  <c:y val="0.50907881306503355"/>
                </c:manualLayout>
              </c:layout>
              <c:numFmt formatCode="General" sourceLinked="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trendlineLbl>
          </c:trendline>
          <c:xVal>
            <c:numRef>
              <c:f>'8_2 FTOH'!$E$5:$E$18</c:f>
              <c:numCache>
                <c:formatCode>General</c:formatCode>
                <c:ptCount val="14"/>
                <c:pt idx="0">
                  <c:v>7.8125</c:v>
                </c:pt>
                <c:pt idx="1">
                  <c:v>7.8125</c:v>
                </c:pt>
                <c:pt idx="2">
                  <c:v>15.625</c:v>
                </c:pt>
                <c:pt idx="3">
                  <c:v>15.625</c:v>
                </c:pt>
                <c:pt idx="4">
                  <c:v>31.25</c:v>
                </c:pt>
                <c:pt idx="5">
                  <c:v>31.25</c:v>
                </c:pt>
                <c:pt idx="6">
                  <c:v>62.5</c:v>
                </c:pt>
                <c:pt idx="7">
                  <c:v>62.5</c:v>
                </c:pt>
                <c:pt idx="8">
                  <c:v>125</c:v>
                </c:pt>
                <c:pt idx="9">
                  <c:v>125</c:v>
                </c:pt>
                <c:pt idx="10">
                  <c:v>250</c:v>
                </c:pt>
                <c:pt idx="11">
                  <c:v>250</c:v>
                </c:pt>
                <c:pt idx="12">
                  <c:v>500</c:v>
                </c:pt>
                <c:pt idx="13">
                  <c:v>500</c:v>
                </c:pt>
              </c:numCache>
            </c:numRef>
          </c:xVal>
          <c:yVal>
            <c:numRef>
              <c:f>'8_2 FTOH'!$M$5:$M$18</c:f>
              <c:numCache>
                <c:formatCode>General</c:formatCode>
                <c:ptCount val="14"/>
                <c:pt idx="0">
                  <c:v>0.28521599141400589</c:v>
                </c:pt>
                <c:pt idx="1">
                  <c:v>0.2871659766654121</c:v>
                </c:pt>
                <c:pt idx="2">
                  <c:v>0.39847240236345294</c:v>
                </c:pt>
                <c:pt idx="3">
                  <c:v>0.40457637600494745</c:v>
                </c:pt>
                <c:pt idx="4">
                  <c:v>0.61838705290357676</c:v>
                </c:pt>
                <c:pt idx="5">
                  <c:v>0.66197001034126168</c:v>
                </c:pt>
                <c:pt idx="6">
                  <c:v>0.9153693082055484</c:v>
                </c:pt>
                <c:pt idx="7">
                  <c:v>1.0047073023536512</c:v>
                </c:pt>
                <c:pt idx="8">
                  <c:v>1.9432314410480349</c:v>
                </c:pt>
                <c:pt idx="9">
                  <c:v>1.9788293897882938</c:v>
                </c:pt>
                <c:pt idx="10">
                  <c:v>3.1187280072983188</c:v>
                </c:pt>
                <c:pt idx="11">
                  <c:v>2.5790909090909091</c:v>
                </c:pt>
                <c:pt idx="12">
                  <c:v>6.9984421249415796</c:v>
                </c:pt>
                <c:pt idx="13">
                  <c:v>5.8437404812671341</c:v>
                </c:pt>
              </c:numCache>
            </c:numRef>
          </c:yVal>
          <c:smooth val="0"/>
          <c:extLst>
            <c:ext xmlns:c16="http://schemas.microsoft.com/office/drawing/2014/chart" uri="{C3380CC4-5D6E-409C-BE32-E72D297353CC}">
              <c16:uniqueId val="{00000001-CF87-49F7-884E-812E5D98D4F4}"/>
            </c:ext>
          </c:extLst>
        </c:ser>
        <c:dLbls>
          <c:showLegendKey val="0"/>
          <c:showVal val="0"/>
          <c:showCatName val="0"/>
          <c:showSerName val="0"/>
          <c:showPercent val="0"/>
          <c:showBubbleSize val="0"/>
        </c:dLbls>
        <c:axId val="549920048"/>
        <c:axId val="549918408"/>
      </c:scatterChart>
      <c:valAx>
        <c:axId val="549920048"/>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9918408"/>
        <c:crosses val="autoZero"/>
        <c:crossBetween val="midCat"/>
      </c:valAx>
      <c:valAx>
        <c:axId val="54991840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9920048"/>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10:2 FTAcr/m8:2 FTOH</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spPr>
            <a:ln w="19050" cap="rnd">
              <a:noFill/>
              <a:round/>
            </a:ln>
            <a:effectLst/>
          </c:spPr>
          <c:marker>
            <c:symbol val="circle"/>
            <c:size val="5"/>
            <c:spPr>
              <a:solidFill>
                <a:schemeClr val="accent1"/>
              </a:solidFill>
              <a:ln w="9525">
                <a:solidFill>
                  <a:schemeClr val="accent1"/>
                </a:solidFill>
              </a:ln>
              <a:effectLst/>
            </c:spPr>
          </c:marker>
          <c:trendline>
            <c:spPr>
              <a:ln w="19050" cap="rnd">
                <a:solidFill>
                  <a:schemeClr val="accent1"/>
                </a:solidFill>
                <a:prstDash val="sysDot"/>
              </a:ln>
              <a:effectLst/>
            </c:spPr>
            <c:trendlineType val="linear"/>
            <c:dispRSqr val="1"/>
            <c:dispEq val="1"/>
            <c:trendlineLbl>
              <c:layout>
                <c:manualLayout>
                  <c:x val="0.16346325459317584"/>
                  <c:y val="-0.20066564596092154"/>
                </c:manualLayout>
              </c:layout>
              <c:numFmt formatCode="General" sourceLinked="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trendlineLbl>
          </c:trendline>
          <c:trendline>
            <c:spPr>
              <a:ln w="19050" cap="rnd">
                <a:solidFill>
                  <a:schemeClr val="accent1"/>
                </a:solidFill>
                <a:prstDash val="sysDot"/>
              </a:ln>
              <a:effectLst/>
            </c:spPr>
            <c:trendlineType val="linear"/>
            <c:intercept val="0"/>
            <c:dispRSqr val="1"/>
            <c:dispEq val="1"/>
            <c:trendlineLbl>
              <c:layout>
                <c:manualLayout>
                  <c:x val="0.16174103237095364"/>
                  <c:y val="0.54471019247594055"/>
                </c:manualLayout>
              </c:layout>
              <c:numFmt formatCode="General" sourceLinked="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trendlineLbl>
          </c:trendline>
          <c:xVal>
            <c:numRef>
              <c:f>'10_2 FTAcr'!$E$5:$E$18</c:f>
              <c:numCache>
                <c:formatCode>General</c:formatCode>
                <c:ptCount val="14"/>
                <c:pt idx="0">
                  <c:v>7.8125</c:v>
                </c:pt>
                <c:pt idx="1">
                  <c:v>7.8125</c:v>
                </c:pt>
                <c:pt idx="2">
                  <c:v>15.625</c:v>
                </c:pt>
                <c:pt idx="3">
                  <c:v>15.625</c:v>
                </c:pt>
                <c:pt idx="4">
                  <c:v>31.25</c:v>
                </c:pt>
                <c:pt idx="5">
                  <c:v>31.25</c:v>
                </c:pt>
                <c:pt idx="6">
                  <c:v>62.5</c:v>
                </c:pt>
                <c:pt idx="7">
                  <c:v>62.5</c:v>
                </c:pt>
                <c:pt idx="8">
                  <c:v>125</c:v>
                </c:pt>
                <c:pt idx="9">
                  <c:v>125</c:v>
                </c:pt>
                <c:pt idx="10">
                  <c:v>250</c:v>
                </c:pt>
                <c:pt idx="11">
                  <c:v>250</c:v>
                </c:pt>
                <c:pt idx="12">
                  <c:v>500</c:v>
                </c:pt>
                <c:pt idx="13">
                  <c:v>500</c:v>
                </c:pt>
              </c:numCache>
            </c:numRef>
          </c:xVal>
          <c:yVal>
            <c:numRef>
              <c:f>'10_2 FTAcr'!$M$5:$M$18</c:f>
              <c:numCache>
                <c:formatCode>General</c:formatCode>
                <c:ptCount val="14"/>
                <c:pt idx="0">
                  <c:v>0.22511403273410249</c:v>
                </c:pt>
                <c:pt idx="1">
                  <c:v>0.27361686112156569</c:v>
                </c:pt>
                <c:pt idx="3">
                  <c:v>0.40816326530612246</c:v>
                </c:pt>
                <c:pt idx="4">
                  <c:v>0.66571467428260578</c:v>
                </c:pt>
                <c:pt idx="5">
                  <c:v>0.71212512926577043</c:v>
                </c:pt>
                <c:pt idx="6">
                  <c:v>0.99110382769518901</c:v>
                </c:pt>
                <c:pt idx="7">
                  <c:v>1.3170790585395293</c:v>
                </c:pt>
                <c:pt idx="8">
                  <c:v>1.9026824703680598</c:v>
                </c:pt>
                <c:pt idx="9">
                  <c:v>2.1171993911719937</c:v>
                </c:pt>
                <c:pt idx="10">
                  <c:v>3.1429688518180634</c:v>
                </c:pt>
                <c:pt idx="11">
                  <c:v>3.4321590909090909</c:v>
                </c:pt>
                <c:pt idx="12">
                  <c:v>8.0052967751986284</c:v>
                </c:pt>
                <c:pt idx="13">
                  <c:v>7.4855315260432533</c:v>
                </c:pt>
              </c:numCache>
            </c:numRef>
          </c:yVal>
          <c:smooth val="0"/>
          <c:extLst>
            <c:ext xmlns:c16="http://schemas.microsoft.com/office/drawing/2014/chart" uri="{C3380CC4-5D6E-409C-BE32-E72D297353CC}">
              <c16:uniqueId val="{00000001-F8DB-41CA-B87B-76EA848B7E03}"/>
            </c:ext>
          </c:extLst>
        </c:ser>
        <c:dLbls>
          <c:showLegendKey val="0"/>
          <c:showVal val="0"/>
          <c:showCatName val="0"/>
          <c:showSerName val="0"/>
          <c:showPercent val="0"/>
          <c:showBubbleSize val="0"/>
        </c:dLbls>
        <c:axId val="578240792"/>
        <c:axId val="578241120"/>
      </c:scatterChart>
      <c:valAx>
        <c:axId val="578240792"/>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78241120"/>
        <c:crosses val="autoZero"/>
        <c:crossBetween val="midCat"/>
      </c:valAx>
      <c:valAx>
        <c:axId val="57824112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78240792"/>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6:2 FTOH/m8:2 FTOH</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spPr>
            <a:ln w="19050" cap="rnd">
              <a:noFill/>
              <a:round/>
            </a:ln>
            <a:effectLst/>
          </c:spPr>
          <c:marker>
            <c:symbol val="circle"/>
            <c:size val="5"/>
            <c:spPr>
              <a:solidFill>
                <a:schemeClr val="accent1"/>
              </a:solidFill>
              <a:ln w="9525">
                <a:solidFill>
                  <a:schemeClr val="accent1"/>
                </a:solidFill>
              </a:ln>
              <a:effectLst/>
            </c:spPr>
          </c:marker>
          <c:trendline>
            <c:spPr>
              <a:ln w="19050" cap="rnd">
                <a:solidFill>
                  <a:schemeClr val="accent1"/>
                </a:solidFill>
                <a:prstDash val="sysDot"/>
              </a:ln>
              <a:effectLst/>
            </c:spPr>
            <c:trendlineType val="linear"/>
            <c:dispRSqr val="1"/>
            <c:dispEq val="1"/>
            <c:trendlineLbl>
              <c:layout>
                <c:manualLayout>
                  <c:x val="0.15857436570428696"/>
                  <c:y val="-0.23971237970253717"/>
                </c:manualLayout>
              </c:layout>
              <c:numFmt formatCode="General" sourceLinked="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trendlineLbl>
          </c:trendline>
          <c:trendline>
            <c:spPr>
              <a:ln w="19050" cap="rnd">
                <a:solidFill>
                  <a:schemeClr val="accent1"/>
                </a:solidFill>
                <a:prstDash val="sysDot"/>
              </a:ln>
              <a:effectLst/>
            </c:spPr>
            <c:trendlineType val="linear"/>
            <c:intercept val="0"/>
            <c:dispRSqr val="1"/>
            <c:dispEq val="1"/>
            <c:trendlineLbl>
              <c:layout>
                <c:manualLayout>
                  <c:x val="0.15962992125984252"/>
                  <c:y val="0.51172244094488184"/>
                </c:manualLayout>
              </c:layout>
              <c:numFmt formatCode="General" sourceLinked="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trendlineLbl>
          </c:trendline>
          <c:xVal>
            <c:numRef>
              <c:f>'6_2 FTOH'!$E$6:$E$18</c:f>
              <c:numCache>
                <c:formatCode>General</c:formatCode>
                <c:ptCount val="13"/>
                <c:pt idx="0">
                  <c:v>7.8125</c:v>
                </c:pt>
                <c:pt idx="1">
                  <c:v>15.625</c:v>
                </c:pt>
                <c:pt idx="2">
                  <c:v>15.625</c:v>
                </c:pt>
                <c:pt idx="3">
                  <c:v>31.25</c:v>
                </c:pt>
                <c:pt idx="4">
                  <c:v>31.25</c:v>
                </c:pt>
                <c:pt idx="5">
                  <c:v>62.5</c:v>
                </c:pt>
                <c:pt idx="6">
                  <c:v>62.5</c:v>
                </c:pt>
                <c:pt idx="7">
                  <c:v>125</c:v>
                </c:pt>
                <c:pt idx="8">
                  <c:v>125</c:v>
                </c:pt>
                <c:pt idx="9">
                  <c:v>250</c:v>
                </c:pt>
                <c:pt idx="10">
                  <c:v>250</c:v>
                </c:pt>
                <c:pt idx="11">
                  <c:v>500</c:v>
                </c:pt>
                <c:pt idx="12">
                  <c:v>500</c:v>
                </c:pt>
              </c:numCache>
            </c:numRef>
          </c:xVal>
          <c:yVal>
            <c:numRef>
              <c:f>'6_2 FTOH'!$M$6:$M$18</c:f>
              <c:numCache>
                <c:formatCode>General</c:formatCode>
                <c:ptCount val="13"/>
                <c:pt idx="0">
                  <c:v>0.367707941287166</c:v>
                </c:pt>
                <c:pt idx="1">
                  <c:v>0.52413892491713499</c:v>
                </c:pt>
                <c:pt idx="2">
                  <c:v>0.48880643166357451</c:v>
                </c:pt>
                <c:pt idx="3">
                  <c:v>0.86808105535155722</c:v>
                </c:pt>
                <c:pt idx="4">
                  <c:v>0.8320837642192348</c:v>
                </c:pt>
                <c:pt idx="5">
                  <c:v>1.3450778415076672</c:v>
                </c:pt>
                <c:pt idx="6">
                  <c:v>1.35980687990344</c:v>
                </c:pt>
                <c:pt idx="7">
                  <c:v>2.75495945102932</c:v>
                </c:pt>
                <c:pt idx="8">
                  <c:v>2.8098796180987962</c:v>
                </c:pt>
                <c:pt idx="9">
                  <c:v>4.159781050436596</c:v>
                </c:pt>
                <c:pt idx="10">
                  <c:v>4.4364772727272728</c:v>
                </c:pt>
                <c:pt idx="11">
                  <c:v>10.260788284779562</c:v>
                </c:pt>
                <c:pt idx="12">
                  <c:v>9.0161437709412127</c:v>
                </c:pt>
              </c:numCache>
            </c:numRef>
          </c:yVal>
          <c:smooth val="0"/>
          <c:extLst>
            <c:ext xmlns:c16="http://schemas.microsoft.com/office/drawing/2014/chart" uri="{C3380CC4-5D6E-409C-BE32-E72D297353CC}">
              <c16:uniqueId val="{00000000-76B6-484C-B8C3-5A3F1E5D0612}"/>
            </c:ext>
          </c:extLst>
        </c:ser>
        <c:dLbls>
          <c:showLegendKey val="0"/>
          <c:showVal val="0"/>
          <c:showCatName val="0"/>
          <c:showSerName val="0"/>
          <c:showPercent val="0"/>
          <c:showBubbleSize val="0"/>
        </c:dLbls>
        <c:axId val="541972488"/>
        <c:axId val="541968552"/>
      </c:scatterChart>
      <c:valAx>
        <c:axId val="541972488"/>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968552"/>
        <c:crosses val="autoZero"/>
        <c:crossBetween val="midCat"/>
      </c:valAx>
      <c:valAx>
        <c:axId val="54196855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972488"/>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8:2 FTOH/m8:2 FTOH</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spPr>
            <a:ln w="19050" cap="rnd">
              <a:noFill/>
              <a:round/>
            </a:ln>
            <a:effectLst/>
          </c:spPr>
          <c:marker>
            <c:symbol val="circle"/>
            <c:size val="5"/>
            <c:spPr>
              <a:solidFill>
                <a:schemeClr val="accent1"/>
              </a:solidFill>
              <a:ln w="9525">
                <a:solidFill>
                  <a:schemeClr val="accent1"/>
                </a:solidFill>
              </a:ln>
              <a:effectLst/>
            </c:spPr>
          </c:marker>
          <c:trendline>
            <c:spPr>
              <a:ln w="19050" cap="rnd">
                <a:solidFill>
                  <a:schemeClr val="accent1"/>
                </a:solidFill>
                <a:prstDash val="sysDot"/>
              </a:ln>
              <a:effectLst/>
            </c:spPr>
            <c:trendlineType val="linear"/>
            <c:dispRSqr val="1"/>
            <c:dispEq val="1"/>
            <c:trendlineLbl>
              <c:layout>
                <c:manualLayout>
                  <c:x val="0.16346325459317584"/>
                  <c:y val="-0.22700277048702244"/>
                </c:manualLayout>
              </c:layout>
              <c:numFmt formatCode="General" sourceLinked="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trendlineLbl>
          </c:trendline>
          <c:trendline>
            <c:spPr>
              <a:ln w="19050" cap="rnd">
                <a:solidFill>
                  <a:schemeClr val="accent1"/>
                </a:solidFill>
                <a:prstDash val="sysDot"/>
              </a:ln>
              <a:effectLst/>
            </c:spPr>
            <c:trendlineType val="linear"/>
            <c:intercept val="0"/>
            <c:dispRSqr val="1"/>
            <c:dispEq val="1"/>
            <c:trendlineLbl>
              <c:layout>
                <c:manualLayout>
                  <c:x val="0.16451881014873132"/>
                  <c:y val="0.49981955380577425"/>
                </c:manualLayout>
              </c:layout>
              <c:numFmt formatCode="General" sourceLinked="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trendlineLbl>
          </c:trendline>
          <c:xVal>
            <c:numRef>
              <c:f>'8_2 FTOH'!$E$5:$E$18</c:f>
              <c:numCache>
                <c:formatCode>General</c:formatCode>
                <c:ptCount val="14"/>
                <c:pt idx="0">
                  <c:v>7.8125</c:v>
                </c:pt>
                <c:pt idx="1">
                  <c:v>7.8125</c:v>
                </c:pt>
                <c:pt idx="2">
                  <c:v>15.625</c:v>
                </c:pt>
                <c:pt idx="3">
                  <c:v>15.625</c:v>
                </c:pt>
                <c:pt idx="4">
                  <c:v>31.25</c:v>
                </c:pt>
                <c:pt idx="5">
                  <c:v>31.25</c:v>
                </c:pt>
                <c:pt idx="6">
                  <c:v>62.5</c:v>
                </c:pt>
                <c:pt idx="7">
                  <c:v>62.5</c:v>
                </c:pt>
                <c:pt idx="8">
                  <c:v>125</c:v>
                </c:pt>
                <c:pt idx="9">
                  <c:v>125</c:v>
                </c:pt>
                <c:pt idx="10">
                  <c:v>250</c:v>
                </c:pt>
                <c:pt idx="11">
                  <c:v>250</c:v>
                </c:pt>
                <c:pt idx="12">
                  <c:v>500</c:v>
                </c:pt>
                <c:pt idx="13">
                  <c:v>500</c:v>
                </c:pt>
              </c:numCache>
            </c:numRef>
          </c:xVal>
          <c:yVal>
            <c:numRef>
              <c:f>'8_2 FTOH'!$M$5:$M$18</c:f>
              <c:numCache>
                <c:formatCode>General</c:formatCode>
                <c:ptCount val="14"/>
                <c:pt idx="0">
                  <c:v>0.28521599141400589</c:v>
                </c:pt>
                <c:pt idx="1">
                  <c:v>0.2871659766654121</c:v>
                </c:pt>
                <c:pt idx="2">
                  <c:v>0.39847240236345294</c:v>
                </c:pt>
                <c:pt idx="3">
                  <c:v>0.40457637600494745</c:v>
                </c:pt>
                <c:pt idx="4">
                  <c:v>0.61838705290357676</c:v>
                </c:pt>
                <c:pt idx="5">
                  <c:v>0.66197001034126168</c:v>
                </c:pt>
                <c:pt idx="6">
                  <c:v>0.9153693082055484</c:v>
                </c:pt>
                <c:pt idx="7">
                  <c:v>1.0047073023536512</c:v>
                </c:pt>
                <c:pt idx="8">
                  <c:v>1.9432314410480349</c:v>
                </c:pt>
                <c:pt idx="9">
                  <c:v>1.9788293897882938</c:v>
                </c:pt>
                <c:pt idx="10">
                  <c:v>3.1187280072983188</c:v>
                </c:pt>
                <c:pt idx="11">
                  <c:v>2.5790909090909091</c:v>
                </c:pt>
                <c:pt idx="12">
                  <c:v>6.9984421249415796</c:v>
                </c:pt>
                <c:pt idx="13">
                  <c:v>5.8437404812671341</c:v>
                </c:pt>
              </c:numCache>
            </c:numRef>
          </c:yVal>
          <c:smooth val="0"/>
          <c:extLst>
            <c:ext xmlns:c16="http://schemas.microsoft.com/office/drawing/2014/chart" uri="{C3380CC4-5D6E-409C-BE32-E72D297353CC}">
              <c16:uniqueId val="{00000001-A08B-4D00-864E-95B9553C8304}"/>
            </c:ext>
          </c:extLst>
        </c:ser>
        <c:dLbls>
          <c:showLegendKey val="0"/>
          <c:showVal val="0"/>
          <c:showCatName val="0"/>
          <c:showSerName val="0"/>
          <c:showPercent val="0"/>
          <c:showBubbleSize val="0"/>
        </c:dLbls>
        <c:axId val="549920048"/>
        <c:axId val="549918408"/>
      </c:scatterChart>
      <c:valAx>
        <c:axId val="549920048"/>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9918408"/>
        <c:crosses val="autoZero"/>
        <c:crossBetween val="midCat"/>
      </c:valAx>
      <c:valAx>
        <c:axId val="54991840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9920048"/>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10:2 FTAcr/m8:2 FTOH</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spPr>
            <a:ln w="19050" cap="rnd">
              <a:noFill/>
              <a:round/>
            </a:ln>
            <a:effectLst/>
          </c:spPr>
          <c:marker>
            <c:symbol val="circle"/>
            <c:size val="5"/>
            <c:spPr>
              <a:solidFill>
                <a:schemeClr val="accent1"/>
              </a:solidFill>
              <a:ln w="9525">
                <a:solidFill>
                  <a:schemeClr val="accent1"/>
                </a:solidFill>
              </a:ln>
              <a:effectLst/>
            </c:spPr>
          </c:marker>
          <c:trendline>
            <c:spPr>
              <a:ln w="19050" cap="rnd">
                <a:solidFill>
                  <a:schemeClr val="accent1"/>
                </a:solidFill>
                <a:prstDash val="sysDot"/>
              </a:ln>
              <a:effectLst/>
            </c:spPr>
            <c:trendlineType val="linear"/>
            <c:dispRSqr val="1"/>
            <c:dispEq val="1"/>
            <c:trendlineLbl>
              <c:layout>
                <c:manualLayout>
                  <c:x val="0.16346325459317584"/>
                  <c:y val="-0.20066564596092154"/>
                </c:manualLayout>
              </c:layout>
              <c:numFmt formatCode="General" sourceLinked="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trendlineLbl>
          </c:trendline>
          <c:trendline>
            <c:spPr>
              <a:ln w="19050" cap="rnd">
                <a:solidFill>
                  <a:schemeClr val="accent1"/>
                </a:solidFill>
                <a:prstDash val="sysDot"/>
              </a:ln>
              <a:effectLst/>
            </c:spPr>
            <c:trendlineType val="linear"/>
            <c:intercept val="0"/>
            <c:dispRSqr val="1"/>
            <c:dispEq val="1"/>
            <c:trendlineLbl>
              <c:layout>
                <c:manualLayout>
                  <c:x val="0.15618547681539818"/>
                  <c:y val="0.53545093321668114"/>
                </c:manualLayout>
              </c:layout>
              <c:numFmt formatCode="General" sourceLinked="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trendlineLbl>
          </c:trendline>
          <c:xVal>
            <c:numRef>
              <c:f>'10_2 FTAcr'!$E$5:$E$18</c:f>
              <c:numCache>
                <c:formatCode>General</c:formatCode>
                <c:ptCount val="14"/>
                <c:pt idx="0">
                  <c:v>7.8125</c:v>
                </c:pt>
                <c:pt idx="1">
                  <c:v>7.8125</c:v>
                </c:pt>
                <c:pt idx="2">
                  <c:v>15.625</c:v>
                </c:pt>
                <c:pt idx="3">
                  <c:v>15.625</c:v>
                </c:pt>
                <c:pt idx="4">
                  <c:v>31.25</c:v>
                </c:pt>
                <c:pt idx="5">
                  <c:v>31.25</c:v>
                </c:pt>
                <c:pt idx="6">
                  <c:v>62.5</c:v>
                </c:pt>
                <c:pt idx="7">
                  <c:v>62.5</c:v>
                </c:pt>
                <c:pt idx="8">
                  <c:v>125</c:v>
                </c:pt>
                <c:pt idx="9">
                  <c:v>125</c:v>
                </c:pt>
                <c:pt idx="10">
                  <c:v>250</c:v>
                </c:pt>
                <c:pt idx="11">
                  <c:v>250</c:v>
                </c:pt>
                <c:pt idx="12">
                  <c:v>500</c:v>
                </c:pt>
                <c:pt idx="13">
                  <c:v>500</c:v>
                </c:pt>
              </c:numCache>
            </c:numRef>
          </c:xVal>
          <c:yVal>
            <c:numRef>
              <c:f>'10_2 FTAcr'!$M$5:$M$18</c:f>
              <c:numCache>
                <c:formatCode>General</c:formatCode>
                <c:ptCount val="14"/>
                <c:pt idx="0">
                  <c:v>0.22511403273410249</c:v>
                </c:pt>
                <c:pt idx="1">
                  <c:v>0.27361686112156569</c:v>
                </c:pt>
                <c:pt idx="3">
                  <c:v>0.40816326530612246</c:v>
                </c:pt>
                <c:pt idx="4">
                  <c:v>0.66571467428260578</c:v>
                </c:pt>
                <c:pt idx="5">
                  <c:v>0.71212512926577043</c:v>
                </c:pt>
                <c:pt idx="6">
                  <c:v>0.99110382769518901</c:v>
                </c:pt>
                <c:pt idx="7">
                  <c:v>1.3170790585395293</c:v>
                </c:pt>
                <c:pt idx="8">
                  <c:v>1.9026824703680598</c:v>
                </c:pt>
                <c:pt idx="9">
                  <c:v>2.1171993911719937</c:v>
                </c:pt>
                <c:pt idx="10">
                  <c:v>3.1429688518180634</c:v>
                </c:pt>
                <c:pt idx="11">
                  <c:v>3.4321590909090909</c:v>
                </c:pt>
                <c:pt idx="12">
                  <c:v>8.0052967751986284</c:v>
                </c:pt>
                <c:pt idx="13">
                  <c:v>7.4855315260432533</c:v>
                </c:pt>
              </c:numCache>
            </c:numRef>
          </c:yVal>
          <c:smooth val="0"/>
          <c:extLst>
            <c:ext xmlns:c16="http://schemas.microsoft.com/office/drawing/2014/chart" uri="{C3380CC4-5D6E-409C-BE32-E72D297353CC}">
              <c16:uniqueId val="{00000001-7DC8-447B-9F09-03E7DBB650D8}"/>
            </c:ext>
          </c:extLst>
        </c:ser>
        <c:dLbls>
          <c:showLegendKey val="0"/>
          <c:showVal val="0"/>
          <c:showCatName val="0"/>
          <c:showSerName val="0"/>
          <c:showPercent val="0"/>
          <c:showBubbleSize val="0"/>
        </c:dLbls>
        <c:axId val="578240792"/>
        <c:axId val="578241120"/>
      </c:scatterChart>
      <c:valAx>
        <c:axId val="578240792"/>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78241120"/>
        <c:crosses val="autoZero"/>
        <c:crossBetween val="midCat"/>
      </c:valAx>
      <c:valAx>
        <c:axId val="57824112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78240792"/>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8:2 FTOH/m8:2 FTOH</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spPr>
            <a:ln w="19050" cap="rnd">
              <a:noFill/>
              <a:round/>
            </a:ln>
            <a:effectLst/>
          </c:spPr>
          <c:marker>
            <c:symbol val="circle"/>
            <c:size val="5"/>
            <c:spPr>
              <a:solidFill>
                <a:schemeClr val="accent1"/>
              </a:solidFill>
              <a:ln w="9525">
                <a:solidFill>
                  <a:schemeClr val="accent1"/>
                </a:solidFill>
              </a:ln>
              <a:effectLst/>
            </c:spPr>
          </c:marker>
          <c:trendline>
            <c:spPr>
              <a:ln w="19050" cap="rnd">
                <a:solidFill>
                  <a:schemeClr val="accent1"/>
                </a:solidFill>
                <a:prstDash val="sysDot"/>
              </a:ln>
              <a:effectLst/>
            </c:spPr>
            <c:trendlineType val="linear"/>
            <c:dispRSqr val="1"/>
            <c:dispEq val="1"/>
            <c:trendlineLbl>
              <c:layout>
                <c:manualLayout>
                  <c:x val="0.16346325459317584"/>
                  <c:y val="-0.22700277048702244"/>
                </c:manualLayout>
              </c:layout>
              <c:numFmt formatCode="General" sourceLinked="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trendlineLbl>
          </c:trendline>
          <c:xVal>
            <c:numRef>
              <c:f>'8_2 FTOH'!$E$5:$E$18</c:f>
              <c:numCache>
                <c:formatCode>General</c:formatCode>
                <c:ptCount val="14"/>
                <c:pt idx="0">
                  <c:v>7.8125</c:v>
                </c:pt>
                <c:pt idx="1">
                  <c:v>7.8125</c:v>
                </c:pt>
                <c:pt idx="2">
                  <c:v>15.625</c:v>
                </c:pt>
                <c:pt idx="3">
                  <c:v>15.625</c:v>
                </c:pt>
                <c:pt idx="4">
                  <c:v>31.25</c:v>
                </c:pt>
                <c:pt idx="5">
                  <c:v>31.25</c:v>
                </c:pt>
                <c:pt idx="6">
                  <c:v>62.5</c:v>
                </c:pt>
                <c:pt idx="7">
                  <c:v>62.5</c:v>
                </c:pt>
                <c:pt idx="8">
                  <c:v>125</c:v>
                </c:pt>
                <c:pt idx="9">
                  <c:v>125</c:v>
                </c:pt>
                <c:pt idx="10">
                  <c:v>250</c:v>
                </c:pt>
                <c:pt idx="11">
                  <c:v>250</c:v>
                </c:pt>
                <c:pt idx="12">
                  <c:v>500</c:v>
                </c:pt>
                <c:pt idx="13">
                  <c:v>500</c:v>
                </c:pt>
              </c:numCache>
            </c:numRef>
          </c:xVal>
          <c:yVal>
            <c:numRef>
              <c:f>'8_2 FTOH'!$M$5:$M$18</c:f>
              <c:numCache>
                <c:formatCode>General</c:formatCode>
                <c:ptCount val="14"/>
                <c:pt idx="0">
                  <c:v>0.28521599141400589</c:v>
                </c:pt>
                <c:pt idx="1">
                  <c:v>0.2871659766654121</c:v>
                </c:pt>
                <c:pt idx="2">
                  <c:v>0.39847240236345294</c:v>
                </c:pt>
                <c:pt idx="3">
                  <c:v>0.40457637600494745</c:v>
                </c:pt>
                <c:pt idx="4">
                  <c:v>0.61838705290357676</c:v>
                </c:pt>
                <c:pt idx="5">
                  <c:v>0.66197001034126168</c:v>
                </c:pt>
                <c:pt idx="6">
                  <c:v>0.9153693082055484</c:v>
                </c:pt>
                <c:pt idx="7">
                  <c:v>1.0047073023536512</c:v>
                </c:pt>
                <c:pt idx="8">
                  <c:v>1.9432314410480349</c:v>
                </c:pt>
                <c:pt idx="9">
                  <c:v>1.9788293897882938</c:v>
                </c:pt>
                <c:pt idx="10">
                  <c:v>3.1187280072983188</c:v>
                </c:pt>
                <c:pt idx="11">
                  <c:v>2.5790909090909091</c:v>
                </c:pt>
                <c:pt idx="12">
                  <c:v>6.9984421249415796</c:v>
                </c:pt>
                <c:pt idx="13">
                  <c:v>5.8437404812671341</c:v>
                </c:pt>
              </c:numCache>
            </c:numRef>
          </c:yVal>
          <c:smooth val="0"/>
          <c:extLst>
            <c:ext xmlns:c16="http://schemas.microsoft.com/office/drawing/2014/chart" uri="{C3380CC4-5D6E-409C-BE32-E72D297353CC}">
              <c16:uniqueId val="{00000001-8F51-4B75-A056-B8D08B12108B}"/>
            </c:ext>
          </c:extLst>
        </c:ser>
        <c:dLbls>
          <c:showLegendKey val="0"/>
          <c:showVal val="0"/>
          <c:showCatName val="0"/>
          <c:showSerName val="0"/>
          <c:showPercent val="0"/>
          <c:showBubbleSize val="0"/>
        </c:dLbls>
        <c:axId val="549920048"/>
        <c:axId val="549918408"/>
      </c:scatterChart>
      <c:valAx>
        <c:axId val="549920048"/>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9918408"/>
        <c:crosses val="autoZero"/>
        <c:crossBetween val="midCat"/>
      </c:valAx>
      <c:valAx>
        <c:axId val="54991840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9920048"/>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7:2 sFTOH /m8:2 FTOH</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spPr>
            <a:ln w="19050" cap="rnd">
              <a:noFill/>
              <a:round/>
            </a:ln>
            <a:effectLst/>
          </c:spPr>
          <c:marker>
            <c:symbol val="circle"/>
            <c:size val="5"/>
            <c:spPr>
              <a:solidFill>
                <a:schemeClr val="accent1"/>
              </a:solidFill>
              <a:ln w="9525">
                <a:solidFill>
                  <a:schemeClr val="accent1"/>
                </a:solidFill>
              </a:ln>
              <a:effectLst/>
            </c:spPr>
          </c:marker>
          <c:trendline>
            <c:spPr>
              <a:ln w="19050" cap="rnd">
                <a:solidFill>
                  <a:schemeClr val="accent1"/>
                </a:solidFill>
                <a:prstDash val="sysDot"/>
              </a:ln>
              <a:effectLst/>
            </c:spPr>
            <c:trendlineType val="linear"/>
            <c:dispRSqr val="1"/>
            <c:dispEq val="1"/>
            <c:trendlineLbl>
              <c:layout>
                <c:manualLayout>
                  <c:x val="0.15196806649168854"/>
                  <c:y val="-0.20407042869641295"/>
                </c:manualLayout>
              </c:layout>
              <c:numFmt formatCode="General" sourceLinked="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trendlineLbl>
          </c:trendline>
          <c:trendline>
            <c:spPr>
              <a:ln w="19050" cap="rnd">
                <a:solidFill>
                  <a:schemeClr val="accent1"/>
                </a:solidFill>
                <a:prstDash val="sysDot"/>
              </a:ln>
              <a:effectLst/>
            </c:spPr>
            <c:trendlineType val="linear"/>
            <c:intercept val="0"/>
            <c:dispRSqr val="1"/>
            <c:dispEq val="1"/>
            <c:trendlineLbl>
              <c:layout>
                <c:manualLayout>
                  <c:x val="0.15580139982502186"/>
                  <c:y val="0.54517825896762906"/>
                </c:manualLayout>
              </c:layout>
              <c:numFmt formatCode="General" sourceLinked="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trendlineLbl>
          </c:trendline>
          <c:xVal>
            <c:numRef>
              <c:f>'7_2 sFTOH'!$E$7:$E$18</c:f>
              <c:numCache>
                <c:formatCode>General</c:formatCode>
                <c:ptCount val="12"/>
                <c:pt idx="0">
                  <c:v>15.625</c:v>
                </c:pt>
                <c:pt idx="1">
                  <c:v>15.625</c:v>
                </c:pt>
                <c:pt idx="2">
                  <c:v>31.25</c:v>
                </c:pt>
                <c:pt idx="3">
                  <c:v>31.25</c:v>
                </c:pt>
                <c:pt idx="4">
                  <c:v>62.5</c:v>
                </c:pt>
                <c:pt idx="5">
                  <c:v>62.5</c:v>
                </c:pt>
                <c:pt idx="6">
                  <c:v>125</c:v>
                </c:pt>
                <c:pt idx="7">
                  <c:v>125</c:v>
                </c:pt>
                <c:pt idx="8">
                  <c:v>250</c:v>
                </c:pt>
                <c:pt idx="9">
                  <c:v>250</c:v>
                </c:pt>
                <c:pt idx="10">
                  <c:v>500</c:v>
                </c:pt>
                <c:pt idx="11">
                  <c:v>500</c:v>
                </c:pt>
              </c:numCache>
            </c:numRef>
          </c:xVal>
          <c:yVal>
            <c:numRef>
              <c:f>'7_2 sFTOH'!$M$7:$M$18</c:f>
              <c:numCache>
                <c:formatCode>General</c:formatCode>
                <c:ptCount val="12"/>
                <c:pt idx="0">
                  <c:v>0.17653840611039054</c:v>
                </c:pt>
                <c:pt idx="1">
                  <c:v>0.18243661100803957</c:v>
                </c:pt>
                <c:pt idx="2">
                  <c:v>0.31864545083639328</c:v>
                </c:pt>
                <c:pt idx="3">
                  <c:v>0.34733712512926579</c:v>
                </c:pt>
                <c:pt idx="4">
                  <c:v>0.44703265831675054</c:v>
                </c:pt>
                <c:pt idx="5">
                  <c:v>0.52287266143633071</c:v>
                </c:pt>
                <c:pt idx="6">
                  <c:v>0.88945726762320654</c:v>
                </c:pt>
                <c:pt idx="7">
                  <c:v>0.93095336930953365</c:v>
                </c:pt>
                <c:pt idx="8">
                  <c:v>1.319301446631044</c:v>
                </c:pt>
                <c:pt idx="9">
                  <c:v>1.4550000000000001</c:v>
                </c:pt>
                <c:pt idx="10">
                  <c:v>3.1414550553045646</c:v>
                </c:pt>
                <c:pt idx="11">
                  <c:v>2.6969235455376181</c:v>
                </c:pt>
              </c:numCache>
            </c:numRef>
          </c:yVal>
          <c:smooth val="0"/>
          <c:extLst>
            <c:ext xmlns:c16="http://schemas.microsoft.com/office/drawing/2014/chart" uri="{C3380CC4-5D6E-409C-BE32-E72D297353CC}">
              <c16:uniqueId val="{00000000-5494-4827-8AF6-77BA2DB81E04}"/>
            </c:ext>
          </c:extLst>
        </c:ser>
        <c:dLbls>
          <c:showLegendKey val="0"/>
          <c:showVal val="0"/>
          <c:showCatName val="0"/>
          <c:showSerName val="0"/>
          <c:showPercent val="0"/>
          <c:showBubbleSize val="0"/>
        </c:dLbls>
        <c:axId val="544866720"/>
        <c:axId val="544867048"/>
      </c:scatterChart>
      <c:valAx>
        <c:axId val="544866720"/>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4867048"/>
        <c:crosses val="autoZero"/>
        <c:crossBetween val="midCat"/>
      </c:valAx>
      <c:valAx>
        <c:axId val="54486704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4866720"/>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8:2 FTOH/m8:2 FTOH</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spPr>
            <a:ln w="19050" cap="rnd">
              <a:noFill/>
              <a:round/>
            </a:ln>
            <a:effectLst/>
          </c:spPr>
          <c:marker>
            <c:symbol val="circle"/>
            <c:size val="5"/>
            <c:spPr>
              <a:solidFill>
                <a:schemeClr val="accent1"/>
              </a:solidFill>
              <a:ln w="9525">
                <a:solidFill>
                  <a:schemeClr val="accent1"/>
                </a:solidFill>
              </a:ln>
              <a:effectLst/>
            </c:spPr>
          </c:marker>
          <c:trendline>
            <c:spPr>
              <a:ln w="19050" cap="rnd">
                <a:solidFill>
                  <a:schemeClr val="accent1"/>
                </a:solidFill>
                <a:prstDash val="sysDot"/>
              </a:ln>
              <a:effectLst/>
            </c:spPr>
            <c:trendlineType val="linear"/>
            <c:dispRSqr val="1"/>
            <c:dispEq val="1"/>
            <c:trendlineLbl>
              <c:layout>
                <c:manualLayout>
                  <c:x val="0.16346325459317584"/>
                  <c:y val="-0.22700277048702244"/>
                </c:manualLayout>
              </c:layout>
              <c:numFmt formatCode="#,##0.0000" sourceLinked="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trendlineLbl>
          </c:trendline>
          <c:trendline>
            <c:spPr>
              <a:ln w="19050" cap="rnd">
                <a:solidFill>
                  <a:schemeClr val="accent1"/>
                </a:solidFill>
                <a:prstDash val="sysDot"/>
              </a:ln>
              <a:effectLst/>
            </c:spPr>
            <c:trendlineType val="linear"/>
            <c:intercept val="0"/>
            <c:dispRSqr val="1"/>
            <c:dispEq val="1"/>
            <c:trendlineLbl>
              <c:layout>
                <c:manualLayout>
                  <c:x val="0.15896325459317584"/>
                  <c:y val="0.5137084426946632"/>
                </c:manualLayout>
              </c:layout>
              <c:numFmt formatCode="General" sourceLinked="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trendlineLbl>
          </c:trendline>
          <c:xVal>
            <c:numRef>
              <c:f>'8_2 FTOH'!$E$5:$E$18</c:f>
              <c:numCache>
                <c:formatCode>General</c:formatCode>
                <c:ptCount val="14"/>
                <c:pt idx="0">
                  <c:v>7.8125</c:v>
                </c:pt>
                <c:pt idx="1">
                  <c:v>7.8125</c:v>
                </c:pt>
                <c:pt idx="2">
                  <c:v>15.625</c:v>
                </c:pt>
                <c:pt idx="3">
                  <c:v>15.625</c:v>
                </c:pt>
                <c:pt idx="4">
                  <c:v>31.25</c:v>
                </c:pt>
                <c:pt idx="5">
                  <c:v>31.25</c:v>
                </c:pt>
                <c:pt idx="6">
                  <c:v>62.5</c:v>
                </c:pt>
                <c:pt idx="7">
                  <c:v>62.5</c:v>
                </c:pt>
                <c:pt idx="8">
                  <c:v>125</c:v>
                </c:pt>
                <c:pt idx="9">
                  <c:v>125</c:v>
                </c:pt>
                <c:pt idx="10">
                  <c:v>250</c:v>
                </c:pt>
                <c:pt idx="11">
                  <c:v>250</c:v>
                </c:pt>
                <c:pt idx="12">
                  <c:v>500</c:v>
                </c:pt>
                <c:pt idx="13">
                  <c:v>500</c:v>
                </c:pt>
              </c:numCache>
            </c:numRef>
          </c:xVal>
          <c:yVal>
            <c:numRef>
              <c:f>'8_2 FTOH'!$M$5:$M$18</c:f>
              <c:numCache>
                <c:formatCode>General</c:formatCode>
                <c:ptCount val="14"/>
                <c:pt idx="0">
                  <c:v>0.28521599141400589</c:v>
                </c:pt>
                <c:pt idx="1">
                  <c:v>0.2871659766654121</c:v>
                </c:pt>
                <c:pt idx="2">
                  <c:v>0.39847240236345294</c:v>
                </c:pt>
                <c:pt idx="3">
                  <c:v>0.40457637600494745</c:v>
                </c:pt>
                <c:pt idx="4">
                  <c:v>0.61838705290357676</c:v>
                </c:pt>
                <c:pt idx="5">
                  <c:v>0.66197001034126168</c:v>
                </c:pt>
                <c:pt idx="6">
                  <c:v>0.9153693082055484</c:v>
                </c:pt>
                <c:pt idx="7">
                  <c:v>1.0047073023536512</c:v>
                </c:pt>
                <c:pt idx="8">
                  <c:v>1.9432314410480349</c:v>
                </c:pt>
                <c:pt idx="9">
                  <c:v>1.9788293897882938</c:v>
                </c:pt>
                <c:pt idx="10">
                  <c:v>3.1187280072983188</c:v>
                </c:pt>
                <c:pt idx="11">
                  <c:v>2.5790909090909091</c:v>
                </c:pt>
                <c:pt idx="12">
                  <c:v>6.9984421249415796</c:v>
                </c:pt>
                <c:pt idx="13">
                  <c:v>5.8437404812671341</c:v>
                </c:pt>
              </c:numCache>
            </c:numRef>
          </c:yVal>
          <c:smooth val="0"/>
          <c:extLst>
            <c:ext xmlns:c16="http://schemas.microsoft.com/office/drawing/2014/chart" uri="{C3380CC4-5D6E-409C-BE32-E72D297353CC}">
              <c16:uniqueId val="{00000000-3A70-445D-BFE7-72303B1E1492}"/>
            </c:ext>
          </c:extLst>
        </c:ser>
        <c:dLbls>
          <c:showLegendKey val="0"/>
          <c:showVal val="0"/>
          <c:showCatName val="0"/>
          <c:showSerName val="0"/>
          <c:showPercent val="0"/>
          <c:showBubbleSize val="0"/>
        </c:dLbls>
        <c:axId val="549920048"/>
        <c:axId val="549918408"/>
      </c:scatterChart>
      <c:valAx>
        <c:axId val="549920048"/>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9918408"/>
        <c:crosses val="autoZero"/>
        <c:crossBetween val="midCat"/>
      </c:valAx>
      <c:valAx>
        <c:axId val="54991840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9920048"/>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7:2 sFTOH /m8:2 FTOH</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spPr>
            <a:ln w="19050" cap="rnd">
              <a:noFill/>
              <a:round/>
            </a:ln>
            <a:effectLst/>
          </c:spPr>
          <c:marker>
            <c:symbol val="circle"/>
            <c:size val="5"/>
            <c:spPr>
              <a:solidFill>
                <a:schemeClr val="accent1"/>
              </a:solidFill>
              <a:ln w="9525">
                <a:solidFill>
                  <a:schemeClr val="accent1"/>
                </a:solidFill>
              </a:ln>
              <a:effectLst/>
            </c:spPr>
          </c:marker>
          <c:trendline>
            <c:spPr>
              <a:ln w="19050" cap="rnd">
                <a:solidFill>
                  <a:schemeClr val="accent1"/>
                </a:solidFill>
                <a:prstDash val="sysDot"/>
              </a:ln>
              <a:effectLst/>
            </c:spPr>
            <c:trendlineType val="linear"/>
            <c:dispRSqr val="1"/>
            <c:dispEq val="1"/>
            <c:trendlineLbl>
              <c:layout>
                <c:manualLayout>
                  <c:x val="0.15196806649168854"/>
                  <c:y val="-0.20407042869641295"/>
                </c:manualLayout>
              </c:layout>
              <c:numFmt formatCode="General" sourceLinked="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trendlineLbl>
          </c:trendline>
          <c:trendline>
            <c:spPr>
              <a:ln w="19050" cap="rnd">
                <a:solidFill>
                  <a:schemeClr val="accent1"/>
                </a:solidFill>
                <a:prstDash val="sysDot"/>
              </a:ln>
              <a:effectLst/>
            </c:spPr>
            <c:trendlineType val="linear"/>
            <c:intercept val="0"/>
            <c:dispRSqr val="1"/>
            <c:dispEq val="1"/>
            <c:trendlineLbl>
              <c:layout>
                <c:manualLayout>
                  <c:x val="0.15302362204724421"/>
                  <c:y val="0.54054862933799941"/>
                </c:manualLayout>
              </c:layout>
              <c:numFmt formatCode="General" sourceLinked="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trendlineLbl>
          </c:trendline>
          <c:xVal>
            <c:numRef>
              <c:f>'7_2 sFTOH'!$E$7:$E$18</c:f>
              <c:numCache>
                <c:formatCode>General</c:formatCode>
                <c:ptCount val="12"/>
                <c:pt idx="0">
                  <c:v>15.625</c:v>
                </c:pt>
                <c:pt idx="1">
                  <c:v>15.625</c:v>
                </c:pt>
                <c:pt idx="2">
                  <c:v>31.25</c:v>
                </c:pt>
                <c:pt idx="3">
                  <c:v>31.25</c:v>
                </c:pt>
                <c:pt idx="4">
                  <c:v>62.5</c:v>
                </c:pt>
                <c:pt idx="5">
                  <c:v>62.5</c:v>
                </c:pt>
                <c:pt idx="6">
                  <c:v>125</c:v>
                </c:pt>
                <c:pt idx="7">
                  <c:v>125</c:v>
                </c:pt>
                <c:pt idx="8">
                  <c:v>250</c:v>
                </c:pt>
                <c:pt idx="9">
                  <c:v>250</c:v>
                </c:pt>
                <c:pt idx="10">
                  <c:v>500</c:v>
                </c:pt>
                <c:pt idx="11">
                  <c:v>500</c:v>
                </c:pt>
              </c:numCache>
            </c:numRef>
          </c:xVal>
          <c:yVal>
            <c:numRef>
              <c:f>'7_2 sFTOH'!$M$7:$M$18</c:f>
              <c:numCache>
                <c:formatCode>General</c:formatCode>
                <c:ptCount val="12"/>
                <c:pt idx="0">
                  <c:v>0.17653840611039054</c:v>
                </c:pt>
                <c:pt idx="1">
                  <c:v>0.18243661100803957</c:v>
                </c:pt>
                <c:pt idx="2">
                  <c:v>0.31864545083639328</c:v>
                </c:pt>
                <c:pt idx="3">
                  <c:v>0.34733712512926579</c:v>
                </c:pt>
                <c:pt idx="4">
                  <c:v>0.44703265831675054</c:v>
                </c:pt>
                <c:pt idx="5">
                  <c:v>0.52287266143633071</c:v>
                </c:pt>
                <c:pt idx="6">
                  <c:v>0.88945726762320654</c:v>
                </c:pt>
                <c:pt idx="7">
                  <c:v>0.93095336930953365</c:v>
                </c:pt>
                <c:pt idx="8">
                  <c:v>1.319301446631044</c:v>
                </c:pt>
                <c:pt idx="9">
                  <c:v>1.4550000000000001</c:v>
                </c:pt>
                <c:pt idx="10">
                  <c:v>3.1414550553045646</c:v>
                </c:pt>
                <c:pt idx="11">
                  <c:v>2.6969235455376181</c:v>
                </c:pt>
              </c:numCache>
            </c:numRef>
          </c:yVal>
          <c:smooth val="0"/>
          <c:extLst>
            <c:ext xmlns:c16="http://schemas.microsoft.com/office/drawing/2014/chart" uri="{C3380CC4-5D6E-409C-BE32-E72D297353CC}">
              <c16:uniqueId val="{00000001-2025-494C-A968-7B5D80CDE4F4}"/>
            </c:ext>
          </c:extLst>
        </c:ser>
        <c:dLbls>
          <c:showLegendKey val="0"/>
          <c:showVal val="0"/>
          <c:showCatName val="0"/>
          <c:showSerName val="0"/>
          <c:showPercent val="0"/>
          <c:showBubbleSize val="0"/>
        </c:dLbls>
        <c:axId val="544866720"/>
        <c:axId val="544867048"/>
      </c:scatterChart>
      <c:valAx>
        <c:axId val="544866720"/>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4867048"/>
        <c:crosses val="autoZero"/>
        <c:crossBetween val="midCat"/>
      </c:valAx>
      <c:valAx>
        <c:axId val="54486704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4866720"/>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8:2 FTAcr /m8:2 FTOH</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spPr>
            <a:ln w="19050" cap="rnd">
              <a:noFill/>
              <a:round/>
            </a:ln>
            <a:effectLst/>
          </c:spPr>
          <c:marker>
            <c:symbol val="circle"/>
            <c:size val="5"/>
            <c:spPr>
              <a:solidFill>
                <a:schemeClr val="accent1"/>
              </a:solidFill>
              <a:ln w="9525">
                <a:solidFill>
                  <a:schemeClr val="accent1"/>
                </a:solidFill>
              </a:ln>
              <a:effectLst/>
            </c:spPr>
          </c:marker>
          <c:trendline>
            <c:spPr>
              <a:ln w="19050" cap="rnd">
                <a:solidFill>
                  <a:schemeClr val="accent1"/>
                </a:solidFill>
                <a:prstDash val="sysDot"/>
              </a:ln>
              <a:effectLst/>
            </c:spPr>
            <c:trendlineType val="linear"/>
            <c:dispRSqr val="1"/>
            <c:dispEq val="1"/>
            <c:trendlineLbl>
              <c:layout>
                <c:manualLayout>
                  <c:x val="0.16835529371778168"/>
                  <c:y val="-0.22759569483344783"/>
                </c:manualLayout>
              </c:layout>
              <c:numFmt formatCode="General" sourceLinked="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trendlineLbl>
          </c:trendline>
          <c:trendline>
            <c:spPr>
              <a:ln w="19050" cap="rnd">
                <a:solidFill>
                  <a:schemeClr val="accent1"/>
                </a:solidFill>
                <a:prstDash val="sysDot"/>
              </a:ln>
              <a:effectLst/>
            </c:spPr>
            <c:trendlineType val="linear"/>
            <c:intercept val="0"/>
            <c:dispRSqr val="1"/>
            <c:dispEq val="1"/>
            <c:trendlineLbl>
              <c:layout>
                <c:manualLayout>
                  <c:x val="0.15685214348206475"/>
                  <c:y val="0.52034157188684749"/>
                </c:manualLayout>
              </c:layout>
              <c:numFmt formatCode="General" sourceLinked="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trendlineLbl>
          </c:trendline>
          <c:xVal>
            <c:numRef>
              <c:f>'6_2 FTAcr'!$E$3:$E$18</c:f>
              <c:numCache>
                <c:formatCode>General</c:formatCode>
                <c:ptCount val="16"/>
                <c:pt idx="0">
                  <c:v>3.9060000000000001</c:v>
                </c:pt>
                <c:pt idx="1">
                  <c:v>3.9060000000000001</c:v>
                </c:pt>
                <c:pt idx="2">
                  <c:v>7.8125</c:v>
                </c:pt>
                <c:pt idx="3">
                  <c:v>7.8125</c:v>
                </c:pt>
                <c:pt idx="4">
                  <c:v>15.625</c:v>
                </c:pt>
                <c:pt idx="5">
                  <c:v>15.625</c:v>
                </c:pt>
                <c:pt idx="6">
                  <c:v>31.25</c:v>
                </c:pt>
                <c:pt idx="7">
                  <c:v>31.25</c:v>
                </c:pt>
                <c:pt idx="8">
                  <c:v>62.5</c:v>
                </c:pt>
                <c:pt idx="9">
                  <c:v>62.5</c:v>
                </c:pt>
                <c:pt idx="10">
                  <c:v>125</c:v>
                </c:pt>
                <c:pt idx="11">
                  <c:v>125</c:v>
                </c:pt>
                <c:pt idx="12">
                  <c:v>250</c:v>
                </c:pt>
                <c:pt idx="13">
                  <c:v>250</c:v>
                </c:pt>
                <c:pt idx="14">
                  <c:v>500</c:v>
                </c:pt>
                <c:pt idx="15">
                  <c:v>500</c:v>
                </c:pt>
              </c:numCache>
            </c:numRef>
          </c:xVal>
          <c:yVal>
            <c:numRef>
              <c:f>'6_2 FTAcr'!$M$3:$M$18</c:f>
              <c:numCache>
                <c:formatCode>General</c:formatCode>
                <c:ptCount val="16"/>
                <c:pt idx="0">
                  <c:v>0.21075826312378484</c:v>
                </c:pt>
                <c:pt idx="1">
                  <c:v>0.22060213311732146</c:v>
                </c:pt>
                <c:pt idx="2">
                  <c:v>0.35403810034880601</c:v>
                </c:pt>
                <c:pt idx="3">
                  <c:v>0.36005520010036379</c:v>
                </c:pt>
                <c:pt idx="4">
                  <c:v>0.64836431762501801</c:v>
                </c:pt>
                <c:pt idx="5">
                  <c:v>0.66184291898577607</c:v>
                </c:pt>
                <c:pt idx="6">
                  <c:v>1.0316877464980281</c:v>
                </c:pt>
                <c:pt idx="7">
                  <c:v>0.99573422957600832</c:v>
                </c:pt>
                <c:pt idx="8">
                  <c:v>1.4382535409106871</c:v>
                </c:pt>
                <c:pt idx="9">
                  <c:v>1.6126735063367532</c:v>
                </c:pt>
                <c:pt idx="10">
                  <c:v>3.0019962570180909</c:v>
                </c:pt>
                <c:pt idx="11">
                  <c:v>2.9594575895945758</c:v>
                </c:pt>
                <c:pt idx="12">
                  <c:v>4.9636387332203835</c:v>
                </c:pt>
                <c:pt idx="13">
                  <c:v>4.7887500000000003</c:v>
                </c:pt>
                <c:pt idx="14">
                  <c:v>12.740925377784702</c:v>
                </c:pt>
                <c:pt idx="15">
                  <c:v>10.468778556198599</c:v>
                </c:pt>
              </c:numCache>
            </c:numRef>
          </c:yVal>
          <c:smooth val="0"/>
          <c:extLst>
            <c:ext xmlns:c16="http://schemas.microsoft.com/office/drawing/2014/chart" uri="{C3380CC4-5D6E-409C-BE32-E72D297353CC}">
              <c16:uniqueId val="{00000000-AD46-4EB5-9697-136DDEA1EB69}"/>
            </c:ext>
          </c:extLst>
        </c:ser>
        <c:dLbls>
          <c:showLegendKey val="0"/>
          <c:showVal val="0"/>
          <c:showCatName val="0"/>
          <c:showSerName val="0"/>
          <c:showPercent val="0"/>
          <c:showBubbleSize val="0"/>
        </c:dLbls>
        <c:axId val="348529016"/>
        <c:axId val="348529344"/>
      </c:scatterChart>
      <c:valAx>
        <c:axId val="348529016"/>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48529344"/>
        <c:crosses val="autoZero"/>
        <c:crossBetween val="midCat"/>
      </c:valAx>
      <c:valAx>
        <c:axId val="34852934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48529016"/>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8:2 FTAce/m8:2 FTOH</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spPr>
            <a:ln w="19050" cap="rnd">
              <a:noFill/>
              <a:round/>
            </a:ln>
            <a:effectLst/>
          </c:spPr>
          <c:marker>
            <c:symbol val="circle"/>
            <c:size val="5"/>
            <c:spPr>
              <a:solidFill>
                <a:schemeClr val="accent1"/>
              </a:solidFill>
              <a:ln w="9525">
                <a:solidFill>
                  <a:schemeClr val="accent1"/>
                </a:solidFill>
              </a:ln>
              <a:effectLst/>
            </c:spPr>
          </c:marker>
          <c:trendline>
            <c:spPr>
              <a:ln w="19050" cap="rnd">
                <a:solidFill>
                  <a:schemeClr val="accent1"/>
                </a:solidFill>
                <a:prstDash val="sysDot"/>
              </a:ln>
              <a:effectLst/>
            </c:spPr>
            <c:trendlineType val="linear"/>
            <c:dispRSqr val="1"/>
            <c:dispEq val="1"/>
            <c:trendlineLbl>
              <c:layout>
                <c:manualLayout>
                  <c:x val="0.16135214348206475"/>
                  <c:y val="-0.30071412948381454"/>
                </c:manualLayout>
              </c:layout>
              <c:numFmt formatCode="General" sourceLinked="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trendlineLbl>
          </c:trendline>
          <c:trendline>
            <c:spPr>
              <a:ln w="19050" cap="rnd">
                <a:solidFill>
                  <a:schemeClr val="accent1"/>
                </a:solidFill>
                <a:prstDash val="sysDot"/>
              </a:ln>
              <a:effectLst/>
            </c:spPr>
            <c:trendlineType val="linear"/>
            <c:intercept val="0"/>
            <c:dispRSqr val="1"/>
            <c:dispEq val="1"/>
            <c:trendlineLbl>
              <c:layout>
                <c:manualLayout>
                  <c:x val="0.15158982170825377"/>
                  <c:y val="0.42936023622047242"/>
                </c:manualLayout>
              </c:layout>
              <c:numFmt formatCode="General" sourceLinked="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trendlineLbl>
          </c:trendline>
          <c:xVal>
            <c:numRef>
              <c:f>'8_2 FTAce'!$E$4:$E$18</c:f>
              <c:numCache>
                <c:formatCode>General</c:formatCode>
                <c:ptCount val="15"/>
                <c:pt idx="0">
                  <c:v>3.9060000000000001</c:v>
                </c:pt>
                <c:pt idx="1">
                  <c:v>7.8125</c:v>
                </c:pt>
                <c:pt idx="2">
                  <c:v>7.8125</c:v>
                </c:pt>
                <c:pt idx="3">
                  <c:v>15.625</c:v>
                </c:pt>
                <c:pt idx="4">
                  <c:v>15.625</c:v>
                </c:pt>
                <c:pt idx="5">
                  <c:v>31.25</c:v>
                </c:pt>
                <c:pt idx="6">
                  <c:v>31.25</c:v>
                </c:pt>
                <c:pt idx="7">
                  <c:v>62.5</c:v>
                </c:pt>
                <c:pt idx="8">
                  <c:v>62.5</c:v>
                </c:pt>
                <c:pt idx="9">
                  <c:v>125</c:v>
                </c:pt>
                <c:pt idx="10">
                  <c:v>125</c:v>
                </c:pt>
                <c:pt idx="11">
                  <c:v>250</c:v>
                </c:pt>
                <c:pt idx="12">
                  <c:v>250</c:v>
                </c:pt>
                <c:pt idx="13">
                  <c:v>500</c:v>
                </c:pt>
                <c:pt idx="14">
                  <c:v>500</c:v>
                </c:pt>
              </c:numCache>
            </c:numRef>
          </c:xVal>
          <c:yVal>
            <c:numRef>
              <c:f>'8_2 FTAce'!$M$4:$M$18</c:f>
              <c:numCache>
                <c:formatCode>General</c:formatCode>
                <c:ptCount val="15"/>
                <c:pt idx="0">
                  <c:v>0.37019036046982584</c:v>
                </c:pt>
                <c:pt idx="1">
                  <c:v>0.49637778374027369</c:v>
                </c:pt>
                <c:pt idx="2">
                  <c:v>0.5156191193074896</c:v>
                </c:pt>
                <c:pt idx="3">
                  <c:v>0.9566219916414469</c:v>
                </c:pt>
                <c:pt idx="4">
                  <c:v>0.93259121830550407</c:v>
                </c:pt>
                <c:pt idx="5">
                  <c:v>1.4368285053719569</c:v>
                </c:pt>
                <c:pt idx="6">
                  <c:v>1.3848241985522234</c:v>
                </c:pt>
                <c:pt idx="7">
                  <c:v>2.3506964766475478</c:v>
                </c:pt>
                <c:pt idx="8">
                  <c:v>2.2493663246831623</c:v>
                </c:pt>
                <c:pt idx="9">
                  <c:v>4.9538365564566442</c:v>
                </c:pt>
                <c:pt idx="10">
                  <c:v>4.5529265255292657</c:v>
                </c:pt>
                <c:pt idx="11">
                  <c:v>8.2139971328033372</c:v>
                </c:pt>
                <c:pt idx="12">
                  <c:v>6.958181818181818</c:v>
                </c:pt>
                <c:pt idx="13">
                  <c:v>19.575790621592148</c:v>
                </c:pt>
                <c:pt idx="14">
                  <c:v>15.466798659762413</c:v>
                </c:pt>
              </c:numCache>
            </c:numRef>
          </c:yVal>
          <c:smooth val="0"/>
          <c:extLst>
            <c:ext xmlns:c16="http://schemas.microsoft.com/office/drawing/2014/chart" uri="{C3380CC4-5D6E-409C-BE32-E72D297353CC}">
              <c16:uniqueId val="{00000000-ED84-4973-BD88-7F9025B9A91F}"/>
            </c:ext>
          </c:extLst>
        </c:ser>
        <c:dLbls>
          <c:showLegendKey val="0"/>
          <c:showVal val="0"/>
          <c:showCatName val="0"/>
          <c:showSerName val="0"/>
          <c:showPercent val="0"/>
          <c:showBubbleSize val="0"/>
        </c:dLbls>
        <c:axId val="551100016"/>
        <c:axId val="549917096"/>
      </c:scatterChart>
      <c:valAx>
        <c:axId val="551100016"/>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9917096"/>
        <c:crosses val="autoZero"/>
        <c:crossBetween val="midCat"/>
      </c:valAx>
      <c:valAx>
        <c:axId val="54991709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51100016"/>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8:2 FTAcr/m8:2 FTOH</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spPr>
            <a:ln w="19050" cap="rnd">
              <a:noFill/>
              <a:round/>
            </a:ln>
            <a:effectLst/>
          </c:spPr>
          <c:marker>
            <c:symbol val="circle"/>
            <c:size val="5"/>
            <c:spPr>
              <a:solidFill>
                <a:schemeClr val="accent1"/>
              </a:solidFill>
              <a:ln w="9525">
                <a:solidFill>
                  <a:schemeClr val="accent1"/>
                </a:solidFill>
              </a:ln>
              <a:effectLst/>
            </c:spPr>
          </c:marker>
          <c:trendline>
            <c:spPr>
              <a:ln w="19050" cap="rnd">
                <a:solidFill>
                  <a:schemeClr val="accent1"/>
                </a:solidFill>
                <a:prstDash val="sysDot"/>
              </a:ln>
              <a:effectLst/>
            </c:spPr>
            <c:trendlineType val="linear"/>
            <c:dispRSqr val="1"/>
            <c:dispEq val="1"/>
            <c:trendlineLbl>
              <c:layout>
                <c:manualLayout>
                  <c:x val="0.16135214348206475"/>
                  <c:y val="-0.22863480606590844"/>
                </c:manualLayout>
              </c:layout>
              <c:numFmt formatCode="General" sourceLinked="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trendlineLbl>
          </c:trendline>
          <c:trendline>
            <c:spPr>
              <a:ln w="19050" cap="rnd">
                <a:solidFill>
                  <a:schemeClr val="accent1"/>
                </a:solidFill>
                <a:prstDash val="sysDot"/>
              </a:ln>
              <a:effectLst/>
            </c:spPr>
            <c:trendlineType val="linear"/>
            <c:intercept val="0"/>
            <c:dispRSqr val="1"/>
            <c:dispEq val="1"/>
            <c:trendlineLbl>
              <c:layout>
                <c:manualLayout>
                  <c:x val="0.15685214348206475"/>
                  <c:y val="0.52960083114610679"/>
                </c:manualLayout>
              </c:layout>
              <c:numFmt formatCode="General" sourceLinked="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trendlineLbl>
          </c:trendline>
          <c:xVal>
            <c:numRef>
              <c:f>'6_2 FTAcr'!$E$3:$E$18</c:f>
              <c:numCache>
                <c:formatCode>General</c:formatCode>
                <c:ptCount val="16"/>
                <c:pt idx="0">
                  <c:v>3.9060000000000001</c:v>
                </c:pt>
                <c:pt idx="1">
                  <c:v>3.9060000000000001</c:v>
                </c:pt>
                <c:pt idx="2">
                  <c:v>7.8125</c:v>
                </c:pt>
                <c:pt idx="3">
                  <c:v>7.8125</c:v>
                </c:pt>
                <c:pt idx="4">
                  <c:v>15.625</c:v>
                </c:pt>
                <c:pt idx="5">
                  <c:v>15.625</c:v>
                </c:pt>
                <c:pt idx="6">
                  <c:v>31.25</c:v>
                </c:pt>
                <c:pt idx="7">
                  <c:v>31.25</c:v>
                </c:pt>
                <c:pt idx="8">
                  <c:v>62.5</c:v>
                </c:pt>
                <c:pt idx="9">
                  <c:v>62.5</c:v>
                </c:pt>
                <c:pt idx="10">
                  <c:v>125</c:v>
                </c:pt>
                <c:pt idx="11">
                  <c:v>125</c:v>
                </c:pt>
                <c:pt idx="12">
                  <c:v>250</c:v>
                </c:pt>
                <c:pt idx="13">
                  <c:v>250</c:v>
                </c:pt>
                <c:pt idx="14">
                  <c:v>500</c:v>
                </c:pt>
                <c:pt idx="15">
                  <c:v>500</c:v>
                </c:pt>
              </c:numCache>
            </c:numRef>
          </c:xVal>
          <c:yVal>
            <c:numRef>
              <c:f>'6_2 FTAcr'!$M$3:$M$18</c:f>
              <c:numCache>
                <c:formatCode>General</c:formatCode>
                <c:ptCount val="16"/>
                <c:pt idx="0">
                  <c:v>0.21075826312378484</c:v>
                </c:pt>
                <c:pt idx="1">
                  <c:v>0.22060213311732146</c:v>
                </c:pt>
                <c:pt idx="2">
                  <c:v>0.35403810034880601</c:v>
                </c:pt>
                <c:pt idx="3">
                  <c:v>0.36005520010036379</c:v>
                </c:pt>
                <c:pt idx="4">
                  <c:v>0.64836431762501801</c:v>
                </c:pt>
                <c:pt idx="5">
                  <c:v>0.66184291898577607</c:v>
                </c:pt>
                <c:pt idx="6">
                  <c:v>1.0316877464980281</c:v>
                </c:pt>
                <c:pt idx="7">
                  <c:v>0.99573422957600832</c:v>
                </c:pt>
                <c:pt idx="8">
                  <c:v>1.4382535409106871</c:v>
                </c:pt>
                <c:pt idx="9">
                  <c:v>1.6126735063367532</c:v>
                </c:pt>
                <c:pt idx="10">
                  <c:v>3.0019962570180909</c:v>
                </c:pt>
                <c:pt idx="11">
                  <c:v>2.9594575895945758</c:v>
                </c:pt>
                <c:pt idx="12">
                  <c:v>4.9636387332203835</c:v>
                </c:pt>
                <c:pt idx="13">
                  <c:v>4.7887500000000003</c:v>
                </c:pt>
                <c:pt idx="14">
                  <c:v>12.740925377784702</c:v>
                </c:pt>
                <c:pt idx="15">
                  <c:v>10.468778556198599</c:v>
                </c:pt>
              </c:numCache>
            </c:numRef>
          </c:yVal>
          <c:smooth val="0"/>
          <c:extLst>
            <c:ext xmlns:c16="http://schemas.microsoft.com/office/drawing/2014/chart" uri="{C3380CC4-5D6E-409C-BE32-E72D297353CC}">
              <c16:uniqueId val="{00000001-EEE5-40CB-B6E1-BF53C8727F55}"/>
            </c:ext>
          </c:extLst>
        </c:ser>
        <c:dLbls>
          <c:showLegendKey val="0"/>
          <c:showVal val="0"/>
          <c:showCatName val="0"/>
          <c:showSerName val="0"/>
          <c:showPercent val="0"/>
          <c:showBubbleSize val="0"/>
        </c:dLbls>
        <c:axId val="348529016"/>
        <c:axId val="348529344"/>
      </c:scatterChart>
      <c:valAx>
        <c:axId val="348529016"/>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48529344"/>
        <c:crosses val="autoZero"/>
        <c:crossBetween val="midCat"/>
      </c:valAx>
      <c:valAx>
        <c:axId val="34852934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48529016"/>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10:2 FTOH /m8:2 FTOH</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spPr>
            <a:ln w="19050" cap="rnd">
              <a:noFill/>
              <a:round/>
            </a:ln>
            <a:effectLst/>
          </c:spPr>
          <c:marker>
            <c:symbol val="circle"/>
            <c:size val="5"/>
            <c:spPr>
              <a:solidFill>
                <a:schemeClr val="accent1"/>
              </a:solidFill>
              <a:ln w="9525">
                <a:solidFill>
                  <a:schemeClr val="accent1"/>
                </a:solidFill>
              </a:ln>
              <a:effectLst/>
            </c:spPr>
          </c:marker>
          <c:trendline>
            <c:spPr>
              <a:ln w="19050" cap="rnd">
                <a:solidFill>
                  <a:schemeClr val="accent1"/>
                </a:solidFill>
                <a:prstDash val="sysDot"/>
              </a:ln>
              <a:effectLst/>
            </c:spPr>
            <c:trendlineType val="linear"/>
            <c:dispRSqr val="1"/>
            <c:dispEq val="1"/>
            <c:trendlineLbl>
              <c:layout>
                <c:manualLayout>
                  <c:x val="0.16430139982502187"/>
                  <c:y val="-0.16638998250218723"/>
                </c:manualLayout>
              </c:layout>
              <c:numFmt formatCode="General" sourceLinked="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trendlineLbl>
          </c:trendline>
          <c:trendline>
            <c:spPr>
              <a:ln w="19050" cap="rnd">
                <a:solidFill>
                  <a:schemeClr val="accent1"/>
                </a:solidFill>
                <a:prstDash val="sysDot"/>
              </a:ln>
              <a:effectLst/>
            </c:spPr>
            <c:trendlineType val="linear"/>
            <c:intercept val="0"/>
            <c:dispRSqr val="1"/>
            <c:dispEq val="1"/>
            <c:trendlineLbl>
              <c:layout>
                <c:manualLayout>
                  <c:x val="0.14728740157480325"/>
                  <c:y val="0.56439814814814804"/>
                </c:manualLayout>
              </c:layout>
              <c:numFmt formatCode="General" sourceLinked="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trendlineLbl>
          </c:trendline>
          <c:xVal>
            <c:numRef>
              <c:f>'10_2 FTOH'!$E$7:$E$18</c:f>
              <c:numCache>
                <c:formatCode>General</c:formatCode>
                <c:ptCount val="12"/>
                <c:pt idx="0">
                  <c:v>15.625</c:v>
                </c:pt>
                <c:pt idx="1">
                  <c:v>15.625</c:v>
                </c:pt>
                <c:pt idx="2">
                  <c:v>31.25</c:v>
                </c:pt>
                <c:pt idx="3">
                  <c:v>31.25</c:v>
                </c:pt>
                <c:pt idx="4">
                  <c:v>62.5</c:v>
                </c:pt>
                <c:pt idx="5">
                  <c:v>62.5</c:v>
                </c:pt>
                <c:pt idx="6">
                  <c:v>125</c:v>
                </c:pt>
                <c:pt idx="7">
                  <c:v>125</c:v>
                </c:pt>
                <c:pt idx="8">
                  <c:v>250</c:v>
                </c:pt>
                <c:pt idx="9">
                  <c:v>250</c:v>
                </c:pt>
                <c:pt idx="10">
                  <c:v>500</c:v>
                </c:pt>
                <c:pt idx="11">
                  <c:v>500</c:v>
                </c:pt>
              </c:numCache>
            </c:numRef>
          </c:xVal>
          <c:yVal>
            <c:numRef>
              <c:f>'10_2 FTOH'!$M$7:$M$18</c:f>
              <c:numCache>
                <c:formatCode>General</c:formatCode>
                <c:ptCount val="12"/>
                <c:pt idx="0">
                  <c:v>0.3203631647211414</c:v>
                </c:pt>
                <c:pt idx="1">
                  <c:v>0.29870129870129869</c:v>
                </c:pt>
                <c:pt idx="2">
                  <c:v>0.51516387868897051</c:v>
                </c:pt>
                <c:pt idx="3">
                  <c:v>0.52882626680455014</c:v>
                </c:pt>
                <c:pt idx="4">
                  <c:v>0.78988645674821489</c:v>
                </c:pt>
                <c:pt idx="5">
                  <c:v>0.91019915509957749</c:v>
                </c:pt>
                <c:pt idx="6">
                  <c:v>1.2963194011228947</c:v>
                </c:pt>
                <c:pt idx="7">
                  <c:v>1.4487339144873392</c:v>
                </c:pt>
                <c:pt idx="8">
                  <c:v>2.0199400495243061</c:v>
                </c:pt>
                <c:pt idx="9">
                  <c:v>2.4525000000000001</c:v>
                </c:pt>
                <c:pt idx="10">
                  <c:v>4.4112790154229629</c:v>
                </c:pt>
                <c:pt idx="11">
                  <c:v>4.3796832165702098</c:v>
                </c:pt>
              </c:numCache>
            </c:numRef>
          </c:yVal>
          <c:smooth val="0"/>
          <c:extLst>
            <c:ext xmlns:c16="http://schemas.microsoft.com/office/drawing/2014/chart" uri="{C3380CC4-5D6E-409C-BE32-E72D297353CC}">
              <c16:uniqueId val="{00000000-D010-4658-AA23-C495864039A2}"/>
            </c:ext>
          </c:extLst>
        </c:ser>
        <c:dLbls>
          <c:showLegendKey val="0"/>
          <c:showVal val="0"/>
          <c:showCatName val="0"/>
          <c:showSerName val="0"/>
          <c:showPercent val="0"/>
          <c:showBubbleSize val="0"/>
        </c:dLbls>
        <c:axId val="549931040"/>
        <c:axId val="462198648"/>
      </c:scatterChart>
      <c:valAx>
        <c:axId val="549931040"/>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62198648"/>
        <c:crosses val="autoZero"/>
        <c:crossBetween val="midCat"/>
      </c:valAx>
      <c:valAx>
        <c:axId val="46219864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9931040"/>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19.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20.xml.rels><?xml version="1.0" encoding="UTF-8" standalone="yes"?>
<Relationships xmlns="http://schemas.openxmlformats.org/package/2006/relationships"><Relationship Id="rId1" Type="http://schemas.openxmlformats.org/officeDocument/2006/relationships/chart" Target="../charts/chart20.xml"/></Relationships>
</file>

<file path=xl/drawings/_rels/drawing21.xml.rels><?xml version="1.0" encoding="UTF-8" standalone="yes"?>
<Relationships xmlns="http://schemas.openxmlformats.org/package/2006/relationships"><Relationship Id="rId1" Type="http://schemas.openxmlformats.org/officeDocument/2006/relationships/chart" Target="../charts/chart21.xml"/></Relationships>
</file>

<file path=xl/drawings/_rels/drawing22.xml.rels><?xml version="1.0" encoding="UTF-8" standalone="yes"?>
<Relationships xmlns="http://schemas.openxmlformats.org/package/2006/relationships"><Relationship Id="rId1" Type="http://schemas.openxmlformats.org/officeDocument/2006/relationships/chart" Target="../charts/chart2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_rels/drawing9.xml.rels><?xml version="1.0" encoding="UTF-8" standalone="yes"?>
<Relationships xmlns="http://schemas.openxmlformats.org/package/2006/relationships"><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14</xdr:col>
      <xdr:colOff>409575</xdr:colOff>
      <xdr:row>3</xdr:row>
      <xdr:rowOff>47625</xdr:rowOff>
    </xdr:from>
    <xdr:to>
      <xdr:col>20</xdr:col>
      <xdr:colOff>282575</xdr:colOff>
      <xdr:row>18</xdr:row>
      <xdr:rowOff>28575</xdr:rowOff>
    </xdr:to>
    <xdr:graphicFrame macro="">
      <xdr:nvGraphicFramePr>
        <xdr:cNvPr id="2" name="Chart 1">
          <a:extLst>
            <a:ext uri="{FF2B5EF4-FFF2-40B4-BE49-F238E27FC236}">
              <a16:creationId xmlns:a16="http://schemas.microsoft.com/office/drawing/2014/main" id="{7157CF8E-8925-4BA7-8340-21662C14355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14</xdr:col>
      <xdr:colOff>314325</xdr:colOff>
      <xdr:row>1</xdr:row>
      <xdr:rowOff>149225</xdr:rowOff>
    </xdr:from>
    <xdr:to>
      <xdr:col>19</xdr:col>
      <xdr:colOff>365125</xdr:colOff>
      <xdr:row>16</xdr:row>
      <xdr:rowOff>130175</xdr:rowOff>
    </xdr:to>
    <xdr:graphicFrame macro="">
      <xdr:nvGraphicFramePr>
        <xdr:cNvPr id="2" name="Chart 1">
          <a:extLst>
            <a:ext uri="{FF2B5EF4-FFF2-40B4-BE49-F238E27FC236}">
              <a16:creationId xmlns:a16="http://schemas.microsoft.com/office/drawing/2014/main" id="{DB275215-6926-459D-8021-C5C6A61D1B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14</xdr:col>
      <xdr:colOff>225425</xdr:colOff>
      <xdr:row>2</xdr:row>
      <xdr:rowOff>28575</xdr:rowOff>
    </xdr:from>
    <xdr:to>
      <xdr:col>19</xdr:col>
      <xdr:colOff>276225</xdr:colOff>
      <xdr:row>17</xdr:row>
      <xdr:rowOff>9525</xdr:rowOff>
    </xdr:to>
    <xdr:graphicFrame macro="">
      <xdr:nvGraphicFramePr>
        <xdr:cNvPr id="3" name="Chart 2">
          <a:extLst>
            <a:ext uri="{FF2B5EF4-FFF2-40B4-BE49-F238E27FC236}">
              <a16:creationId xmlns:a16="http://schemas.microsoft.com/office/drawing/2014/main" id="{A40868DD-9375-4612-BD40-182C877979D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14</xdr:col>
      <xdr:colOff>517525</xdr:colOff>
      <xdr:row>2</xdr:row>
      <xdr:rowOff>117475</xdr:rowOff>
    </xdr:from>
    <xdr:to>
      <xdr:col>19</xdr:col>
      <xdr:colOff>568325</xdr:colOff>
      <xdr:row>17</xdr:row>
      <xdr:rowOff>98425</xdr:rowOff>
    </xdr:to>
    <xdr:graphicFrame macro="">
      <xdr:nvGraphicFramePr>
        <xdr:cNvPr id="2" name="Chart 1">
          <a:extLst>
            <a:ext uri="{FF2B5EF4-FFF2-40B4-BE49-F238E27FC236}">
              <a16:creationId xmlns:a16="http://schemas.microsoft.com/office/drawing/2014/main" id="{3C5B61C7-B7D6-4955-8FB1-362A6280694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14</xdr:col>
      <xdr:colOff>561975</xdr:colOff>
      <xdr:row>2</xdr:row>
      <xdr:rowOff>9525</xdr:rowOff>
    </xdr:from>
    <xdr:to>
      <xdr:col>20</xdr:col>
      <xdr:colOff>3175</xdr:colOff>
      <xdr:row>16</xdr:row>
      <xdr:rowOff>174625</xdr:rowOff>
    </xdr:to>
    <xdr:graphicFrame macro="">
      <xdr:nvGraphicFramePr>
        <xdr:cNvPr id="3" name="Chart 2">
          <a:extLst>
            <a:ext uri="{FF2B5EF4-FFF2-40B4-BE49-F238E27FC236}">
              <a16:creationId xmlns:a16="http://schemas.microsoft.com/office/drawing/2014/main" id="{B9A573B7-41F8-4401-9610-7A9FE2295BE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14</xdr:col>
      <xdr:colOff>517525</xdr:colOff>
      <xdr:row>2</xdr:row>
      <xdr:rowOff>117475</xdr:rowOff>
    </xdr:from>
    <xdr:to>
      <xdr:col>19</xdr:col>
      <xdr:colOff>568325</xdr:colOff>
      <xdr:row>17</xdr:row>
      <xdr:rowOff>98425</xdr:rowOff>
    </xdr:to>
    <xdr:graphicFrame macro="">
      <xdr:nvGraphicFramePr>
        <xdr:cNvPr id="2" name="Chart 1">
          <a:extLst>
            <a:ext uri="{FF2B5EF4-FFF2-40B4-BE49-F238E27FC236}">
              <a16:creationId xmlns:a16="http://schemas.microsoft.com/office/drawing/2014/main" id="{0C465767-3DF4-411F-802E-9EDD559203D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xdr:from>
      <xdr:col>14</xdr:col>
      <xdr:colOff>561975</xdr:colOff>
      <xdr:row>2</xdr:row>
      <xdr:rowOff>9525</xdr:rowOff>
    </xdr:from>
    <xdr:to>
      <xdr:col>20</xdr:col>
      <xdr:colOff>3175</xdr:colOff>
      <xdr:row>16</xdr:row>
      <xdr:rowOff>174625</xdr:rowOff>
    </xdr:to>
    <xdr:graphicFrame macro="">
      <xdr:nvGraphicFramePr>
        <xdr:cNvPr id="2" name="Chart 1">
          <a:extLst>
            <a:ext uri="{FF2B5EF4-FFF2-40B4-BE49-F238E27FC236}">
              <a16:creationId xmlns:a16="http://schemas.microsoft.com/office/drawing/2014/main" id="{350C170D-85E2-43F8-A9D5-EBD7412FDA8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xdr:from>
      <xdr:col>14</xdr:col>
      <xdr:colOff>517525</xdr:colOff>
      <xdr:row>2</xdr:row>
      <xdr:rowOff>117475</xdr:rowOff>
    </xdr:from>
    <xdr:to>
      <xdr:col>19</xdr:col>
      <xdr:colOff>568325</xdr:colOff>
      <xdr:row>17</xdr:row>
      <xdr:rowOff>98425</xdr:rowOff>
    </xdr:to>
    <xdr:graphicFrame macro="">
      <xdr:nvGraphicFramePr>
        <xdr:cNvPr id="2" name="Chart 1">
          <a:extLst>
            <a:ext uri="{FF2B5EF4-FFF2-40B4-BE49-F238E27FC236}">
              <a16:creationId xmlns:a16="http://schemas.microsoft.com/office/drawing/2014/main" id="{245D05FC-D43A-4787-B4E7-7669A5179F5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xdr:from>
      <xdr:col>14</xdr:col>
      <xdr:colOff>561975</xdr:colOff>
      <xdr:row>2</xdr:row>
      <xdr:rowOff>9525</xdr:rowOff>
    </xdr:from>
    <xdr:to>
      <xdr:col>20</xdr:col>
      <xdr:colOff>3175</xdr:colOff>
      <xdr:row>16</xdr:row>
      <xdr:rowOff>174625</xdr:rowOff>
    </xdr:to>
    <xdr:graphicFrame macro="">
      <xdr:nvGraphicFramePr>
        <xdr:cNvPr id="2" name="Chart 1">
          <a:extLst>
            <a:ext uri="{FF2B5EF4-FFF2-40B4-BE49-F238E27FC236}">
              <a16:creationId xmlns:a16="http://schemas.microsoft.com/office/drawing/2014/main" id="{DE8DF0BE-1534-4C53-A087-F60FFBFD857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xdr:from>
      <xdr:col>14</xdr:col>
      <xdr:colOff>517525</xdr:colOff>
      <xdr:row>2</xdr:row>
      <xdr:rowOff>117475</xdr:rowOff>
    </xdr:from>
    <xdr:to>
      <xdr:col>19</xdr:col>
      <xdr:colOff>568325</xdr:colOff>
      <xdr:row>17</xdr:row>
      <xdr:rowOff>98425</xdr:rowOff>
    </xdr:to>
    <xdr:graphicFrame macro="">
      <xdr:nvGraphicFramePr>
        <xdr:cNvPr id="2" name="Chart 1">
          <a:extLst>
            <a:ext uri="{FF2B5EF4-FFF2-40B4-BE49-F238E27FC236}">
              <a16:creationId xmlns:a16="http://schemas.microsoft.com/office/drawing/2014/main" id="{27055892-6E5C-4A55-AD6E-302410AAD6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xdr:from>
      <xdr:col>14</xdr:col>
      <xdr:colOff>561975</xdr:colOff>
      <xdr:row>2</xdr:row>
      <xdr:rowOff>9525</xdr:rowOff>
    </xdr:from>
    <xdr:to>
      <xdr:col>20</xdr:col>
      <xdr:colOff>3175</xdr:colOff>
      <xdr:row>16</xdr:row>
      <xdr:rowOff>174625</xdr:rowOff>
    </xdr:to>
    <xdr:graphicFrame macro="">
      <xdr:nvGraphicFramePr>
        <xdr:cNvPr id="2" name="Chart 1">
          <a:extLst>
            <a:ext uri="{FF2B5EF4-FFF2-40B4-BE49-F238E27FC236}">
              <a16:creationId xmlns:a16="http://schemas.microsoft.com/office/drawing/2014/main" id="{BCCC8448-463D-460F-8FA6-D3BA5C47D4F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14</xdr:col>
      <xdr:colOff>549275</xdr:colOff>
      <xdr:row>2</xdr:row>
      <xdr:rowOff>15875</xdr:rowOff>
    </xdr:from>
    <xdr:to>
      <xdr:col>19</xdr:col>
      <xdr:colOff>600075</xdr:colOff>
      <xdr:row>16</xdr:row>
      <xdr:rowOff>180975</xdr:rowOff>
    </xdr:to>
    <xdr:graphicFrame macro="">
      <xdr:nvGraphicFramePr>
        <xdr:cNvPr id="3" name="Chart 2">
          <a:extLst>
            <a:ext uri="{FF2B5EF4-FFF2-40B4-BE49-F238E27FC236}">
              <a16:creationId xmlns:a16="http://schemas.microsoft.com/office/drawing/2014/main" id="{49C6E212-473E-4140-A6F6-8069FFDCB0E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0.xml><?xml version="1.0" encoding="utf-8"?>
<xdr:wsDr xmlns:xdr="http://schemas.openxmlformats.org/drawingml/2006/spreadsheetDrawing" xmlns:a="http://schemas.openxmlformats.org/drawingml/2006/main">
  <xdr:twoCellAnchor>
    <xdr:from>
      <xdr:col>14</xdr:col>
      <xdr:colOff>517525</xdr:colOff>
      <xdr:row>2</xdr:row>
      <xdr:rowOff>117475</xdr:rowOff>
    </xdr:from>
    <xdr:to>
      <xdr:col>19</xdr:col>
      <xdr:colOff>568325</xdr:colOff>
      <xdr:row>17</xdr:row>
      <xdr:rowOff>98425</xdr:rowOff>
    </xdr:to>
    <xdr:graphicFrame macro="">
      <xdr:nvGraphicFramePr>
        <xdr:cNvPr id="2" name="Chart 1">
          <a:extLst>
            <a:ext uri="{FF2B5EF4-FFF2-40B4-BE49-F238E27FC236}">
              <a16:creationId xmlns:a16="http://schemas.microsoft.com/office/drawing/2014/main" id="{CBF18F9D-C95B-4C15-8A65-7DCEB8BF56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1.xml><?xml version="1.0" encoding="utf-8"?>
<xdr:wsDr xmlns:xdr="http://schemas.openxmlformats.org/drawingml/2006/spreadsheetDrawing" xmlns:a="http://schemas.openxmlformats.org/drawingml/2006/main">
  <xdr:twoCellAnchor>
    <xdr:from>
      <xdr:col>14</xdr:col>
      <xdr:colOff>561975</xdr:colOff>
      <xdr:row>2</xdr:row>
      <xdr:rowOff>9525</xdr:rowOff>
    </xdr:from>
    <xdr:to>
      <xdr:col>20</xdr:col>
      <xdr:colOff>3175</xdr:colOff>
      <xdr:row>16</xdr:row>
      <xdr:rowOff>174625</xdr:rowOff>
    </xdr:to>
    <xdr:graphicFrame macro="">
      <xdr:nvGraphicFramePr>
        <xdr:cNvPr id="2" name="Chart 1">
          <a:extLst>
            <a:ext uri="{FF2B5EF4-FFF2-40B4-BE49-F238E27FC236}">
              <a16:creationId xmlns:a16="http://schemas.microsoft.com/office/drawing/2014/main" id="{C182021D-773E-4D2C-A217-72C74224BB6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2.xml><?xml version="1.0" encoding="utf-8"?>
<xdr:wsDr xmlns:xdr="http://schemas.openxmlformats.org/drawingml/2006/spreadsheetDrawing" xmlns:a="http://schemas.openxmlformats.org/drawingml/2006/main">
  <xdr:twoCellAnchor>
    <xdr:from>
      <xdr:col>14</xdr:col>
      <xdr:colOff>517525</xdr:colOff>
      <xdr:row>2</xdr:row>
      <xdr:rowOff>117475</xdr:rowOff>
    </xdr:from>
    <xdr:to>
      <xdr:col>19</xdr:col>
      <xdr:colOff>568325</xdr:colOff>
      <xdr:row>17</xdr:row>
      <xdr:rowOff>98425</xdr:rowOff>
    </xdr:to>
    <xdr:graphicFrame macro="">
      <xdr:nvGraphicFramePr>
        <xdr:cNvPr id="2" name="Chart 1">
          <a:extLst>
            <a:ext uri="{FF2B5EF4-FFF2-40B4-BE49-F238E27FC236}">
              <a16:creationId xmlns:a16="http://schemas.microsoft.com/office/drawing/2014/main" id="{E4609EBA-E072-4AF2-B278-26BEA65E3BF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14</xdr:col>
      <xdr:colOff>314325</xdr:colOff>
      <xdr:row>1</xdr:row>
      <xdr:rowOff>149225</xdr:rowOff>
    </xdr:from>
    <xdr:to>
      <xdr:col>19</xdr:col>
      <xdr:colOff>365125</xdr:colOff>
      <xdr:row>16</xdr:row>
      <xdr:rowOff>130175</xdr:rowOff>
    </xdr:to>
    <xdr:graphicFrame macro="">
      <xdr:nvGraphicFramePr>
        <xdr:cNvPr id="4" name="Chart 3">
          <a:extLst>
            <a:ext uri="{FF2B5EF4-FFF2-40B4-BE49-F238E27FC236}">
              <a16:creationId xmlns:a16="http://schemas.microsoft.com/office/drawing/2014/main" id="{8D6F1FF1-B9EB-4363-8122-D40EEB400E2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14</xdr:col>
      <xdr:colOff>517525</xdr:colOff>
      <xdr:row>2</xdr:row>
      <xdr:rowOff>117475</xdr:rowOff>
    </xdr:from>
    <xdr:to>
      <xdr:col>19</xdr:col>
      <xdr:colOff>568325</xdr:colOff>
      <xdr:row>17</xdr:row>
      <xdr:rowOff>98425</xdr:rowOff>
    </xdr:to>
    <xdr:graphicFrame macro="">
      <xdr:nvGraphicFramePr>
        <xdr:cNvPr id="3" name="Chart 2">
          <a:extLst>
            <a:ext uri="{FF2B5EF4-FFF2-40B4-BE49-F238E27FC236}">
              <a16:creationId xmlns:a16="http://schemas.microsoft.com/office/drawing/2014/main" id="{79B89AA2-1643-42D1-AECC-50DF435C1F2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14</xdr:col>
      <xdr:colOff>314325</xdr:colOff>
      <xdr:row>1</xdr:row>
      <xdr:rowOff>149225</xdr:rowOff>
    </xdr:from>
    <xdr:to>
      <xdr:col>19</xdr:col>
      <xdr:colOff>365125</xdr:colOff>
      <xdr:row>16</xdr:row>
      <xdr:rowOff>130175</xdr:rowOff>
    </xdr:to>
    <xdr:graphicFrame macro="">
      <xdr:nvGraphicFramePr>
        <xdr:cNvPr id="2" name="Chart 1">
          <a:extLst>
            <a:ext uri="{FF2B5EF4-FFF2-40B4-BE49-F238E27FC236}">
              <a16:creationId xmlns:a16="http://schemas.microsoft.com/office/drawing/2014/main" id="{5966D05F-4EE9-4079-96A0-B38D8CFF782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14</xdr:col>
      <xdr:colOff>339725</xdr:colOff>
      <xdr:row>1</xdr:row>
      <xdr:rowOff>142875</xdr:rowOff>
    </xdr:from>
    <xdr:to>
      <xdr:col>19</xdr:col>
      <xdr:colOff>390525</xdr:colOff>
      <xdr:row>16</xdr:row>
      <xdr:rowOff>123825</xdr:rowOff>
    </xdr:to>
    <xdr:graphicFrame macro="">
      <xdr:nvGraphicFramePr>
        <xdr:cNvPr id="3" name="Chart 2">
          <a:extLst>
            <a:ext uri="{FF2B5EF4-FFF2-40B4-BE49-F238E27FC236}">
              <a16:creationId xmlns:a16="http://schemas.microsoft.com/office/drawing/2014/main" id="{0EFA78F3-DC0D-4570-BB32-5D1D1F4FEC7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14</xdr:col>
      <xdr:colOff>384175</xdr:colOff>
      <xdr:row>1</xdr:row>
      <xdr:rowOff>155575</xdr:rowOff>
    </xdr:from>
    <xdr:to>
      <xdr:col>19</xdr:col>
      <xdr:colOff>434975</xdr:colOff>
      <xdr:row>16</xdr:row>
      <xdr:rowOff>136525</xdr:rowOff>
    </xdr:to>
    <xdr:graphicFrame macro="">
      <xdr:nvGraphicFramePr>
        <xdr:cNvPr id="3" name="Chart 2">
          <a:extLst>
            <a:ext uri="{FF2B5EF4-FFF2-40B4-BE49-F238E27FC236}">
              <a16:creationId xmlns:a16="http://schemas.microsoft.com/office/drawing/2014/main" id="{90649619-AC14-43DD-9BEB-0DBC7C164C2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14</xdr:col>
      <xdr:colOff>339725</xdr:colOff>
      <xdr:row>1</xdr:row>
      <xdr:rowOff>142875</xdr:rowOff>
    </xdr:from>
    <xdr:to>
      <xdr:col>19</xdr:col>
      <xdr:colOff>390525</xdr:colOff>
      <xdr:row>16</xdr:row>
      <xdr:rowOff>123825</xdr:rowOff>
    </xdr:to>
    <xdr:graphicFrame macro="">
      <xdr:nvGraphicFramePr>
        <xdr:cNvPr id="2" name="Chart 1">
          <a:extLst>
            <a:ext uri="{FF2B5EF4-FFF2-40B4-BE49-F238E27FC236}">
              <a16:creationId xmlns:a16="http://schemas.microsoft.com/office/drawing/2014/main" id="{179089FF-A5DE-4698-AE28-CFBD9C92312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14</xdr:col>
      <xdr:colOff>447675</xdr:colOff>
      <xdr:row>2</xdr:row>
      <xdr:rowOff>149225</xdr:rowOff>
    </xdr:from>
    <xdr:to>
      <xdr:col>19</xdr:col>
      <xdr:colOff>498475</xdr:colOff>
      <xdr:row>17</xdr:row>
      <xdr:rowOff>130175</xdr:rowOff>
    </xdr:to>
    <xdr:graphicFrame macro="">
      <xdr:nvGraphicFramePr>
        <xdr:cNvPr id="3" name="Chart 2">
          <a:extLst>
            <a:ext uri="{FF2B5EF4-FFF2-40B4-BE49-F238E27FC236}">
              <a16:creationId xmlns:a16="http://schemas.microsoft.com/office/drawing/2014/main" id="{057E6D35-3771-48C8-ACE1-54681BB9995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file:///F:\kgodinea\AppData\Local\Microsoft\Windows\INetCache\Content.Outlook\J0O9IJN2\CoC%20for%20BS%20Soils_210804.pdf" TargetMode="Externa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27.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8.bin"/></Relationships>
</file>

<file path=xl/worksheets/_rels/sheet29.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30.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31.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32.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3B98DF-42CC-494D-8027-1A509A643D09}">
  <dimension ref="A1:Q60"/>
  <sheetViews>
    <sheetView workbookViewId="0">
      <selection activeCell="A16" sqref="A16:L16"/>
    </sheetView>
  </sheetViews>
  <sheetFormatPr defaultRowHeight="14.5" x14ac:dyDescent="0.35"/>
  <cols>
    <col min="1" max="1" width="12.453125" bestFit="1" customWidth="1"/>
    <col min="2" max="2" width="9.1796875" bestFit="1" customWidth="1"/>
    <col min="6" max="6" width="10.453125" customWidth="1"/>
    <col min="7" max="7" width="12.54296875" customWidth="1"/>
    <col min="9" max="9" width="9.81640625" bestFit="1" customWidth="1"/>
    <col min="16" max="16" width="11.1796875" customWidth="1"/>
  </cols>
  <sheetData>
    <row r="1" spans="1:12" x14ac:dyDescent="0.35">
      <c r="A1" s="150" t="s">
        <v>243</v>
      </c>
      <c r="B1" s="150"/>
      <c r="C1" s="150"/>
      <c r="D1" s="150"/>
      <c r="E1" s="150"/>
      <c r="F1" s="150"/>
      <c r="G1" s="150"/>
      <c r="H1" s="150"/>
      <c r="I1" s="150"/>
      <c r="J1" s="150"/>
      <c r="K1" s="150"/>
      <c r="L1" s="150"/>
    </row>
    <row r="2" spans="1:12" x14ac:dyDescent="0.35">
      <c r="A2" s="84" t="s">
        <v>481</v>
      </c>
      <c r="B2" s="63"/>
      <c r="C2" s="63"/>
      <c r="D2" s="63"/>
      <c r="E2" s="63"/>
      <c r="F2" s="63"/>
      <c r="G2" s="63"/>
      <c r="H2" s="63"/>
      <c r="I2" s="63"/>
      <c r="J2" s="63"/>
      <c r="K2" s="63"/>
      <c r="L2" s="63"/>
    </row>
    <row r="3" spans="1:12" ht="29.15" customHeight="1" x14ac:dyDescent="0.35">
      <c r="A3" s="151" t="s">
        <v>502</v>
      </c>
      <c r="B3" s="151"/>
      <c r="C3" s="151"/>
      <c r="D3" s="151"/>
      <c r="E3" s="151"/>
      <c r="F3" s="151"/>
      <c r="G3" s="151"/>
      <c r="H3" s="151"/>
      <c r="I3" s="151"/>
      <c r="J3" s="151"/>
      <c r="K3" s="151"/>
      <c r="L3" s="151"/>
    </row>
    <row r="4" spans="1:12" ht="48.75" customHeight="1" x14ac:dyDescent="0.35">
      <c r="A4" s="151" t="s">
        <v>468</v>
      </c>
      <c r="B4" s="151"/>
      <c r="C4" s="151"/>
      <c r="D4" s="151"/>
      <c r="E4" s="151"/>
      <c r="F4" s="151"/>
      <c r="G4" s="151"/>
      <c r="H4" s="151"/>
      <c r="I4" s="151"/>
      <c r="J4" s="151"/>
      <c r="K4" s="151"/>
      <c r="L4" s="151"/>
    </row>
    <row r="5" spans="1:12" ht="48.75" customHeight="1" x14ac:dyDescent="0.35">
      <c r="A5" s="151" t="s">
        <v>451</v>
      </c>
      <c r="B5" s="151"/>
      <c r="C5" s="151"/>
      <c r="D5" s="151"/>
      <c r="E5" s="151"/>
      <c r="F5" s="151"/>
      <c r="G5" s="151"/>
      <c r="H5" s="151"/>
      <c r="I5" s="151"/>
      <c r="J5" s="151"/>
      <c r="K5" s="151"/>
      <c r="L5" s="151"/>
    </row>
    <row r="6" spans="1:12" s="64" customFormat="1" ht="51.75" customHeight="1" x14ac:dyDescent="0.35">
      <c r="A6" s="151" t="s">
        <v>475</v>
      </c>
      <c r="B6" s="151"/>
      <c r="C6" s="151"/>
      <c r="D6" s="151"/>
      <c r="E6" s="151"/>
      <c r="F6" s="151"/>
      <c r="G6" s="151"/>
      <c r="H6" s="151"/>
      <c r="I6" s="151"/>
      <c r="J6" s="151"/>
      <c r="K6" s="151"/>
      <c r="L6" s="151"/>
    </row>
    <row r="7" spans="1:12" ht="21" customHeight="1" x14ac:dyDescent="0.35">
      <c r="A7" s="152" t="s">
        <v>244</v>
      </c>
      <c r="B7" s="152"/>
      <c r="C7" s="152"/>
      <c r="D7" s="152"/>
      <c r="E7" s="152"/>
      <c r="F7" s="152"/>
      <c r="G7" s="152"/>
      <c r="H7" s="152"/>
      <c r="I7" s="152"/>
      <c r="J7" s="152"/>
      <c r="K7" s="152"/>
      <c r="L7" s="152"/>
    </row>
    <row r="8" spans="1:12" ht="27.75" customHeight="1" x14ac:dyDescent="0.35">
      <c r="A8" s="152" t="s">
        <v>496</v>
      </c>
      <c r="B8" s="152"/>
      <c r="C8" s="152"/>
      <c r="D8" s="152"/>
      <c r="E8" s="152"/>
      <c r="F8" s="152"/>
      <c r="G8" s="152"/>
      <c r="H8" s="152"/>
      <c r="I8" s="152"/>
      <c r="J8" s="152"/>
      <c r="K8" s="152"/>
      <c r="L8" s="152"/>
    </row>
    <row r="9" spans="1:12" ht="22.5" customHeight="1" x14ac:dyDescent="0.35">
      <c r="A9" s="155" t="s">
        <v>448</v>
      </c>
      <c r="B9" s="155"/>
      <c r="C9" s="155"/>
      <c r="D9" s="155"/>
      <c r="E9" s="155"/>
      <c r="F9" s="155"/>
      <c r="G9" s="155"/>
      <c r="H9" s="155"/>
      <c r="I9" s="155"/>
      <c r="J9" s="155"/>
      <c r="K9" s="155"/>
      <c r="L9" s="155"/>
    </row>
    <row r="10" spans="1:12" x14ac:dyDescent="0.35">
      <c r="A10" s="65"/>
      <c r="B10" s="65"/>
      <c r="C10" s="65"/>
      <c r="D10" s="65"/>
      <c r="E10" s="65"/>
      <c r="F10" s="65"/>
      <c r="G10" s="65"/>
      <c r="H10" s="65"/>
      <c r="I10" s="65"/>
      <c r="J10" s="65"/>
      <c r="K10" s="65"/>
      <c r="L10" s="65"/>
    </row>
    <row r="11" spans="1:12" x14ac:dyDescent="0.35">
      <c r="A11" s="65"/>
      <c r="B11" s="65"/>
      <c r="C11" s="65"/>
      <c r="D11" s="65"/>
      <c r="E11" s="65"/>
      <c r="F11" s="65"/>
      <c r="G11" s="65"/>
      <c r="H11" s="65"/>
      <c r="I11" s="65"/>
      <c r="J11" s="65"/>
      <c r="K11" s="65"/>
      <c r="L11" s="65"/>
    </row>
    <row r="12" spans="1:12" ht="14.5" customHeight="1" x14ac:dyDescent="0.35">
      <c r="A12" s="154" t="s">
        <v>449</v>
      </c>
      <c r="B12" s="154"/>
      <c r="C12" s="154"/>
      <c r="D12" s="154"/>
      <c r="E12" s="154"/>
      <c r="F12" s="154"/>
      <c r="G12" s="154"/>
      <c r="H12" s="154"/>
      <c r="I12" s="154"/>
      <c r="J12" s="154"/>
      <c r="K12" s="154"/>
      <c r="L12" s="154"/>
    </row>
    <row r="13" spans="1:12" x14ac:dyDescent="0.35">
      <c r="A13" s="154"/>
      <c r="B13" s="154"/>
      <c r="C13" s="154"/>
      <c r="D13" s="154"/>
      <c r="E13" s="154"/>
      <c r="F13" s="154"/>
      <c r="G13" s="154"/>
      <c r="H13" s="154"/>
      <c r="I13" s="154"/>
      <c r="J13" s="154"/>
      <c r="K13" s="154"/>
      <c r="L13" s="154"/>
    </row>
    <row r="14" spans="1:12" x14ac:dyDescent="0.35">
      <c r="A14" s="154"/>
      <c r="B14" s="154"/>
      <c r="C14" s="154"/>
      <c r="D14" s="154"/>
      <c r="E14" s="154"/>
      <c r="F14" s="154"/>
      <c r="G14" s="154"/>
      <c r="H14" s="154"/>
      <c r="I14" s="154"/>
      <c r="J14" s="154"/>
      <c r="K14" s="154"/>
      <c r="L14" s="154"/>
    </row>
    <row r="16" spans="1:12" ht="44.15" customHeight="1" x14ac:dyDescent="0.35">
      <c r="A16" s="151" t="s">
        <v>452</v>
      </c>
      <c r="B16" s="151"/>
      <c r="C16" s="151"/>
      <c r="D16" s="151"/>
      <c r="E16" s="151"/>
      <c r="F16" s="151"/>
      <c r="G16" s="151"/>
      <c r="H16" s="151"/>
      <c r="I16" s="151"/>
      <c r="J16" s="151"/>
      <c r="K16" s="151"/>
      <c r="L16" s="151"/>
    </row>
    <row r="17" spans="1:17" x14ac:dyDescent="0.35">
      <c r="A17" s="37"/>
      <c r="B17" s="37"/>
      <c r="C17" s="37"/>
      <c r="D17" s="37"/>
      <c r="E17" s="37"/>
      <c r="F17" s="37"/>
      <c r="G17" s="37"/>
      <c r="H17" s="37"/>
      <c r="I17" s="37"/>
      <c r="J17" s="37"/>
      <c r="K17" s="37"/>
      <c r="L17" s="37"/>
    </row>
    <row r="18" spans="1:17" x14ac:dyDescent="0.35">
      <c r="A18" s="37"/>
      <c r="B18" s="37"/>
      <c r="C18" s="37"/>
      <c r="D18" s="37"/>
      <c r="E18" s="37"/>
      <c r="F18" s="37"/>
      <c r="G18" s="37"/>
      <c r="H18" s="37"/>
      <c r="I18" s="37"/>
      <c r="J18" s="37"/>
      <c r="K18" s="37"/>
      <c r="L18" s="37"/>
    </row>
    <row r="19" spans="1:17" x14ac:dyDescent="0.35">
      <c r="A19" s="41" t="s">
        <v>289</v>
      </c>
      <c r="B19" s="37"/>
      <c r="C19" s="37"/>
      <c r="D19" s="37"/>
      <c r="E19" s="37"/>
      <c r="F19" s="37"/>
      <c r="G19" s="37"/>
      <c r="H19" s="37"/>
      <c r="I19" s="37"/>
      <c r="J19" s="37"/>
      <c r="K19" s="37"/>
      <c r="L19" s="37"/>
    </row>
    <row r="20" spans="1:17" ht="14.5" customHeight="1" x14ac:dyDescent="0.35">
      <c r="A20" s="38" t="s">
        <v>310</v>
      </c>
      <c r="B20" s="156" t="s">
        <v>263</v>
      </c>
      <c r="C20" s="156"/>
      <c r="D20" s="157" t="s">
        <v>264</v>
      </c>
      <c r="E20" s="157"/>
      <c r="F20" s="158" t="s">
        <v>266</v>
      </c>
      <c r="G20" s="158"/>
      <c r="H20" s="142" t="s">
        <v>287</v>
      </c>
      <c r="I20" s="142"/>
      <c r="J20" s="143" t="s">
        <v>288</v>
      </c>
      <c r="K20" s="143"/>
      <c r="L20" s="144" t="s">
        <v>291</v>
      </c>
      <c r="M20" s="144"/>
      <c r="N20" s="159" t="s">
        <v>293</v>
      </c>
      <c r="O20" s="159"/>
      <c r="P20" s="159"/>
      <c r="Q20" s="159"/>
    </row>
    <row r="21" spans="1:17" ht="28.5" customHeight="1" x14ac:dyDescent="0.35">
      <c r="B21" s="156"/>
      <c r="C21" s="156"/>
      <c r="D21" s="157"/>
      <c r="E21" s="157"/>
      <c r="F21" s="158"/>
      <c r="G21" s="158"/>
      <c r="H21" s="142"/>
      <c r="I21" s="142"/>
      <c r="J21" s="143"/>
      <c r="K21" s="143"/>
      <c r="L21" s="144"/>
      <c r="M21" s="144"/>
      <c r="N21" s="159"/>
      <c r="O21" s="159"/>
      <c r="P21" s="159"/>
      <c r="Q21" s="159"/>
    </row>
    <row r="22" spans="1:17" x14ac:dyDescent="0.35">
      <c r="F22" s="32"/>
      <c r="G22" s="32"/>
      <c r="H22" s="18"/>
    </row>
    <row r="23" spans="1:17" x14ac:dyDescent="0.35">
      <c r="F23" s="32"/>
      <c r="G23" s="32"/>
      <c r="H23" s="18"/>
    </row>
    <row r="24" spans="1:17" s="4" customFormat="1" x14ac:dyDescent="0.35">
      <c r="A24" s="40" t="s">
        <v>267</v>
      </c>
      <c r="B24" s="147" t="s">
        <v>23</v>
      </c>
      <c r="C24" s="147"/>
      <c r="D24" s="147"/>
      <c r="E24" s="147"/>
      <c r="F24" s="147" t="s">
        <v>268</v>
      </c>
      <c r="G24" s="147"/>
      <c r="H24" s="147"/>
      <c r="I24" s="147"/>
      <c r="J24" s="147"/>
      <c r="K24" s="148" t="s">
        <v>269</v>
      </c>
      <c r="L24" s="148"/>
      <c r="M24" s="148"/>
      <c r="N24" s="148"/>
      <c r="O24" s="148"/>
    </row>
    <row r="25" spans="1:17" s="4" customFormat="1" x14ac:dyDescent="0.35">
      <c r="A25" s="33"/>
      <c r="B25" s="147" t="s">
        <v>100</v>
      </c>
      <c r="C25" s="147"/>
      <c r="D25" s="147"/>
      <c r="E25" s="147"/>
      <c r="F25" s="147" t="s">
        <v>270</v>
      </c>
      <c r="G25" s="147"/>
      <c r="H25" s="147"/>
      <c r="I25" s="147"/>
      <c r="J25" s="147"/>
      <c r="K25" s="148" t="s">
        <v>271</v>
      </c>
      <c r="L25" s="148"/>
      <c r="M25" s="148"/>
      <c r="N25" s="148"/>
      <c r="O25" s="148"/>
    </row>
    <row r="26" spans="1:17" s="4" customFormat="1" x14ac:dyDescent="0.35">
      <c r="A26" s="33"/>
      <c r="B26" s="147" t="s">
        <v>495</v>
      </c>
      <c r="C26" s="147"/>
      <c r="D26" s="147"/>
      <c r="E26" s="147"/>
      <c r="F26" s="147" t="s">
        <v>272</v>
      </c>
      <c r="G26" s="147"/>
      <c r="H26" s="147"/>
      <c r="I26" s="147"/>
      <c r="J26" s="147"/>
      <c r="K26" s="148" t="s">
        <v>273</v>
      </c>
      <c r="L26" s="148"/>
      <c r="M26" s="148"/>
      <c r="N26" s="148"/>
      <c r="O26" s="148"/>
    </row>
    <row r="27" spans="1:17" s="4" customFormat="1" x14ac:dyDescent="0.35">
      <c r="A27" s="33"/>
      <c r="B27" s="35"/>
      <c r="C27" s="35"/>
      <c r="D27" s="35"/>
      <c r="E27" s="35"/>
      <c r="F27" s="35"/>
      <c r="G27" s="35"/>
      <c r="H27" s="35"/>
      <c r="I27" s="35"/>
      <c r="J27" s="35"/>
      <c r="K27" s="36"/>
      <c r="L27" s="36"/>
      <c r="M27" s="36"/>
      <c r="N27" s="36"/>
      <c r="O27" s="36"/>
    </row>
    <row r="28" spans="1:17" s="4" customFormat="1" x14ac:dyDescent="0.35">
      <c r="A28" s="33"/>
      <c r="B28" s="68"/>
      <c r="C28" s="68"/>
      <c r="D28" s="68"/>
      <c r="E28" s="68"/>
      <c r="F28" s="68"/>
      <c r="G28" s="68"/>
      <c r="H28" s="68"/>
      <c r="I28" s="68"/>
      <c r="J28" s="68"/>
      <c r="K28" s="67"/>
      <c r="L28" s="67"/>
      <c r="M28" s="67"/>
      <c r="N28" s="67"/>
      <c r="O28" s="67"/>
    </row>
    <row r="29" spans="1:17" s="4" customFormat="1" x14ac:dyDescent="0.35">
      <c r="A29" s="38" t="s">
        <v>453</v>
      </c>
      <c r="B29" s="153" t="s">
        <v>454</v>
      </c>
      <c r="C29" s="153"/>
      <c r="D29" s="153"/>
      <c r="E29" s="153"/>
      <c r="F29" s="153"/>
      <c r="G29" s="153"/>
      <c r="H29" s="153"/>
      <c r="I29" s="153"/>
      <c r="J29" s="153"/>
      <c r="K29" s="153"/>
      <c r="L29" s="153"/>
      <c r="M29" s="153"/>
      <c r="N29" s="153"/>
      <c r="O29" s="36"/>
    </row>
    <row r="30" spans="1:17" s="4" customFormat="1" x14ac:dyDescent="0.35">
      <c r="A30" t="s">
        <v>455</v>
      </c>
      <c r="B30" s="146" t="s">
        <v>537</v>
      </c>
      <c r="C30" s="146"/>
      <c r="D30" s="146"/>
      <c r="E30" s="146"/>
      <c r="F30" s="146"/>
      <c r="G30" s="146"/>
      <c r="H30" s="146"/>
      <c r="I30" s="146"/>
      <c r="J30" s="146"/>
      <c r="K30" s="146"/>
      <c r="L30" s="146"/>
      <c r="M30" s="146"/>
      <c r="N30" s="146"/>
      <c r="O30" s="67"/>
    </row>
    <row r="31" spans="1:17" s="4" customFormat="1" x14ac:dyDescent="0.35">
      <c r="A31" t="s">
        <v>456</v>
      </c>
      <c r="B31" s="146" t="s">
        <v>457</v>
      </c>
      <c r="C31" s="146"/>
      <c r="D31" s="146"/>
      <c r="E31" s="146"/>
      <c r="F31" s="146"/>
      <c r="G31" s="146"/>
      <c r="H31" s="146"/>
      <c r="I31" s="146"/>
      <c r="J31" s="146"/>
      <c r="K31" s="146"/>
      <c r="L31" s="146"/>
      <c r="M31" s="146"/>
      <c r="N31" s="146"/>
      <c r="O31" s="67"/>
    </row>
    <row r="32" spans="1:17" x14ac:dyDescent="0.35">
      <c r="A32" t="s">
        <v>458</v>
      </c>
      <c r="B32" s="146" t="s">
        <v>459</v>
      </c>
      <c r="C32" s="146"/>
      <c r="D32" s="146"/>
      <c r="E32" s="146"/>
      <c r="F32" s="146"/>
      <c r="G32" s="146"/>
      <c r="H32" s="146"/>
      <c r="I32" s="146"/>
      <c r="J32" s="146"/>
      <c r="K32" s="146"/>
      <c r="L32" s="146"/>
      <c r="M32" s="146"/>
      <c r="N32" s="146"/>
    </row>
    <row r="33" spans="1:16" x14ac:dyDescent="0.35">
      <c r="A33" t="s">
        <v>460</v>
      </c>
      <c r="B33" s="146" t="s">
        <v>461</v>
      </c>
      <c r="C33" s="146"/>
      <c r="D33" s="146"/>
      <c r="E33" s="146"/>
      <c r="F33" s="146"/>
      <c r="G33" s="146"/>
      <c r="H33" s="146"/>
      <c r="I33" s="146"/>
      <c r="J33" s="146"/>
      <c r="K33" s="146"/>
      <c r="L33" s="146"/>
      <c r="M33" s="146"/>
      <c r="N33" s="146"/>
      <c r="O33" s="76"/>
    </row>
    <row r="34" spans="1:16" ht="29.15" customHeight="1" x14ac:dyDescent="0.35">
      <c r="A34" t="s">
        <v>462</v>
      </c>
      <c r="B34" s="151" t="s">
        <v>463</v>
      </c>
      <c r="C34" s="151"/>
      <c r="D34" s="151"/>
      <c r="E34" s="151"/>
      <c r="F34" s="151"/>
      <c r="G34" s="151"/>
      <c r="H34" s="151"/>
      <c r="I34" s="151"/>
      <c r="J34" s="151"/>
      <c r="K34" s="151"/>
      <c r="L34" s="151"/>
      <c r="M34" s="151"/>
      <c r="N34" s="151"/>
      <c r="O34" s="75"/>
    </row>
    <row r="35" spans="1:16" x14ac:dyDescent="0.35">
      <c r="A35" t="s">
        <v>464</v>
      </c>
      <c r="B35" s="146" t="s">
        <v>465</v>
      </c>
      <c r="C35" s="146"/>
      <c r="D35" s="146"/>
      <c r="E35" s="146"/>
      <c r="F35" s="146"/>
      <c r="G35" s="146"/>
      <c r="H35" s="146"/>
      <c r="I35" s="146"/>
      <c r="J35" s="146"/>
      <c r="K35" s="146"/>
      <c r="L35" s="146"/>
      <c r="M35" s="146"/>
      <c r="N35" s="146"/>
      <c r="O35" s="75"/>
    </row>
    <row r="36" spans="1:16" ht="28.5" customHeight="1" x14ac:dyDescent="0.35">
      <c r="A36" t="s">
        <v>466</v>
      </c>
      <c r="B36" s="151" t="s">
        <v>467</v>
      </c>
      <c r="C36" s="151"/>
      <c r="D36" s="151"/>
      <c r="E36" s="151"/>
      <c r="F36" s="151"/>
      <c r="G36" s="151"/>
      <c r="H36" s="151"/>
      <c r="I36" s="151"/>
      <c r="J36" s="151"/>
      <c r="K36" s="151"/>
      <c r="L36" s="151"/>
      <c r="M36" s="151"/>
      <c r="N36" s="151"/>
      <c r="O36" s="32"/>
    </row>
    <row r="37" spans="1:16" x14ac:dyDescent="0.35">
      <c r="B37" s="73"/>
      <c r="C37" s="73"/>
      <c r="D37" s="73"/>
      <c r="E37" s="73"/>
      <c r="F37" s="73"/>
      <c r="G37" s="73"/>
      <c r="H37" s="73"/>
      <c r="I37" s="73"/>
      <c r="J37" s="73"/>
      <c r="K37" s="73"/>
      <c r="L37" s="73"/>
      <c r="M37" s="73"/>
      <c r="N37" s="73"/>
      <c r="O37" s="72"/>
    </row>
    <row r="38" spans="1:16" x14ac:dyDescent="0.35">
      <c r="A38" s="18"/>
      <c r="B38" s="32"/>
      <c r="C38" s="32"/>
      <c r="D38" s="32"/>
      <c r="E38" s="32"/>
      <c r="F38" s="32"/>
      <c r="G38" s="32"/>
      <c r="H38" s="18"/>
    </row>
    <row r="39" spans="1:16" x14ac:dyDescent="0.35">
      <c r="A39" s="39" t="s">
        <v>274</v>
      </c>
      <c r="B39" s="149" t="s">
        <v>275</v>
      </c>
      <c r="C39" s="149"/>
      <c r="D39" s="149"/>
      <c r="E39" s="149"/>
      <c r="F39" s="149"/>
      <c r="G39" s="149" t="s">
        <v>277</v>
      </c>
      <c r="H39" s="149"/>
      <c r="I39" s="149"/>
      <c r="J39" s="149"/>
      <c r="K39" s="149"/>
      <c r="L39" s="149"/>
      <c r="M39" s="139" t="s">
        <v>286</v>
      </c>
      <c r="N39" s="139"/>
      <c r="O39" s="139"/>
      <c r="P39" s="139"/>
    </row>
    <row r="40" spans="1:16" ht="41.5" customHeight="1" x14ac:dyDescent="0.35">
      <c r="B40" s="141" t="s">
        <v>276</v>
      </c>
      <c r="C40" s="141"/>
      <c r="D40" s="141"/>
      <c r="E40" s="141"/>
      <c r="F40" s="141"/>
      <c r="G40" s="141" t="s">
        <v>166</v>
      </c>
      <c r="H40" s="141"/>
      <c r="I40" s="141"/>
      <c r="J40" s="141"/>
      <c r="K40" s="141"/>
      <c r="L40" s="141"/>
      <c r="M40" s="145" t="s">
        <v>278</v>
      </c>
      <c r="N40" s="145"/>
      <c r="O40" s="145"/>
      <c r="P40" s="145"/>
    </row>
    <row r="41" spans="1:16" ht="29.15" customHeight="1" x14ac:dyDescent="0.35">
      <c r="A41" s="18"/>
      <c r="B41" s="141" t="s">
        <v>276</v>
      </c>
      <c r="C41" s="141"/>
      <c r="D41" s="141"/>
      <c r="E41" s="141"/>
      <c r="F41" s="141"/>
      <c r="G41" s="141" t="s">
        <v>167</v>
      </c>
      <c r="H41" s="141"/>
      <c r="I41" s="141"/>
      <c r="J41" s="141"/>
      <c r="K41" s="141"/>
      <c r="L41" s="141"/>
      <c r="M41" s="145" t="s">
        <v>279</v>
      </c>
      <c r="N41" s="145"/>
      <c r="O41" s="145"/>
      <c r="P41" s="145"/>
    </row>
    <row r="42" spans="1:16" ht="26.5" customHeight="1" x14ac:dyDescent="0.35">
      <c r="A42" s="18"/>
      <c r="B42" s="141" t="s">
        <v>280</v>
      </c>
      <c r="C42" s="141"/>
      <c r="D42" s="141"/>
      <c r="E42" s="141"/>
      <c r="F42" s="141"/>
      <c r="G42" s="141" t="s">
        <v>330</v>
      </c>
      <c r="H42" s="141"/>
      <c r="I42" s="141"/>
      <c r="J42" s="141"/>
      <c r="K42" s="141"/>
      <c r="L42" s="141"/>
      <c r="M42" s="145"/>
      <c r="N42" s="145"/>
      <c r="O42" s="145"/>
      <c r="P42" s="145"/>
    </row>
    <row r="43" spans="1:16" ht="28.5" customHeight="1" x14ac:dyDescent="0.35">
      <c r="A43" s="18"/>
      <c r="B43" s="141" t="s">
        <v>280</v>
      </c>
      <c r="C43" s="141"/>
      <c r="D43" s="141"/>
      <c r="E43" s="141"/>
      <c r="F43" s="141"/>
      <c r="G43" s="141" t="s">
        <v>281</v>
      </c>
      <c r="H43" s="141"/>
      <c r="I43" s="141"/>
      <c r="J43" s="141"/>
      <c r="K43" s="141"/>
      <c r="L43" s="141"/>
      <c r="M43" s="145"/>
      <c r="N43" s="145"/>
      <c r="O43" s="145"/>
      <c r="P43" s="145"/>
    </row>
    <row r="44" spans="1:16" ht="28.5" customHeight="1" x14ac:dyDescent="0.35">
      <c r="A44" s="18"/>
      <c r="B44" s="141" t="s">
        <v>280</v>
      </c>
      <c r="C44" s="141"/>
      <c r="D44" s="141"/>
      <c r="E44" s="141"/>
      <c r="F44" s="141"/>
      <c r="G44" s="141" t="s">
        <v>282</v>
      </c>
      <c r="H44" s="141"/>
      <c r="I44" s="141"/>
      <c r="J44" s="141"/>
      <c r="K44" s="141"/>
      <c r="L44" s="141"/>
      <c r="M44" s="31"/>
      <c r="N44" s="31"/>
      <c r="O44" s="31"/>
      <c r="P44" s="31"/>
    </row>
    <row r="45" spans="1:16" ht="28.5" customHeight="1" x14ac:dyDescent="0.35">
      <c r="A45" s="18"/>
      <c r="B45" s="141" t="s">
        <v>280</v>
      </c>
      <c r="C45" s="141"/>
      <c r="D45" s="141"/>
      <c r="E45" s="141"/>
      <c r="F45" s="141"/>
      <c r="G45" s="141" t="s">
        <v>283</v>
      </c>
      <c r="H45" s="141"/>
      <c r="I45" s="141"/>
      <c r="J45" s="141"/>
      <c r="K45" s="141"/>
      <c r="L45" s="141"/>
      <c r="M45" s="31"/>
      <c r="N45" s="31"/>
      <c r="O45" s="31"/>
      <c r="P45" s="31"/>
    </row>
    <row r="46" spans="1:16" ht="34" customHeight="1" x14ac:dyDescent="0.35">
      <c r="A46" s="18"/>
      <c r="B46" s="141" t="s">
        <v>284</v>
      </c>
      <c r="C46" s="141"/>
      <c r="D46" s="141"/>
      <c r="E46" s="141"/>
      <c r="F46" s="141"/>
      <c r="G46" s="141" t="s">
        <v>285</v>
      </c>
      <c r="H46" s="141"/>
      <c r="I46" s="141"/>
      <c r="J46" s="141"/>
      <c r="K46" s="141"/>
      <c r="L46" s="141"/>
      <c r="M46" s="145" t="s">
        <v>294</v>
      </c>
      <c r="N46" s="145"/>
      <c r="O46" s="145"/>
      <c r="P46" s="145"/>
    </row>
    <row r="47" spans="1:16" x14ac:dyDescent="0.35">
      <c r="A47" s="18"/>
      <c r="B47" s="32"/>
      <c r="C47" s="32"/>
      <c r="D47" s="32"/>
      <c r="E47" s="32"/>
      <c r="F47" s="32"/>
      <c r="G47" s="32"/>
      <c r="H47" s="18"/>
    </row>
    <row r="48" spans="1:16" x14ac:dyDescent="0.35">
      <c r="A48" s="18"/>
      <c r="B48" s="32"/>
      <c r="C48" s="32"/>
      <c r="D48" s="32"/>
      <c r="E48" s="32"/>
      <c r="F48" s="32"/>
      <c r="G48" s="32"/>
      <c r="H48" s="18"/>
    </row>
    <row r="49" spans="1:16" x14ac:dyDescent="0.35">
      <c r="A49" s="38" t="s">
        <v>245</v>
      </c>
      <c r="F49" s="139" t="s">
        <v>295</v>
      </c>
      <c r="G49" s="139"/>
      <c r="H49" s="139"/>
      <c r="I49" s="139"/>
      <c r="K49" s="139" t="s">
        <v>311</v>
      </c>
      <c r="L49" s="139"/>
      <c r="M49" s="139"/>
      <c r="N49" s="139"/>
      <c r="O49" s="139"/>
      <c r="P49" s="139"/>
    </row>
    <row r="50" spans="1:16" x14ac:dyDescent="0.35">
      <c r="A50" t="s">
        <v>246</v>
      </c>
      <c r="B50" s="140" t="s">
        <v>250</v>
      </c>
      <c r="C50" s="140"/>
      <c r="D50" s="140"/>
      <c r="E50" s="140"/>
      <c r="F50" t="s">
        <v>296</v>
      </c>
      <c r="G50" t="s">
        <v>297</v>
      </c>
      <c r="K50" s="140" t="s">
        <v>307</v>
      </c>
      <c r="L50" s="140"/>
      <c r="M50" s="140"/>
      <c r="N50" s="140"/>
      <c r="O50" s="140"/>
      <c r="P50" s="140"/>
    </row>
    <row r="51" spans="1:16" x14ac:dyDescent="0.35">
      <c r="A51" t="s">
        <v>247</v>
      </c>
      <c r="B51" s="140" t="s">
        <v>251</v>
      </c>
      <c r="C51" s="140"/>
      <c r="D51" s="140"/>
      <c r="E51" s="140"/>
      <c r="F51" t="s">
        <v>298</v>
      </c>
      <c r="G51" t="s">
        <v>299</v>
      </c>
      <c r="H51" t="s">
        <v>300</v>
      </c>
      <c r="I51" t="s">
        <v>301</v>
      </c>
      <c r="K51" s="140" t="s">
        <v>306</v>
      </c>
      <c r="L51" s="140"/>
      <c r="M51" s="140"/>
      <c r="N51" s="140"/>
      <c r="O51" s="140"/>
      <c r="P51" s="140"/>
    </row>
    <row r="52" spans="1:16" x14ac:dyDescent="0.35">
      <c r="A52" t="s">
        <v>248</v>
      </c>
      <c r="B52" s="140" t="s">
        <v>252</v>
      </c>
      <c r="C52" s="140"/>
      <c r="D52" s="140"/>
      <c r="E52" s="140"/>
      <c r="H52" t="s">
        <v>302</v>
      </c>
      <c r="I52" t="s">
        <v>303</v>
      </c>
      <c r="K52" s="140" t="s">
        <v>308</v>
      </c>
      <c r="L52" s="140"/>
      <c r="M52" s="140"/>
      <c r="N52" s="140"/>
      <c r="O52" s="140"/>
      <c r="P52" s="140"/>
    </row>
    <row r="53" spans="1:16" x14ac:dyDescent="0.35">
      <c r="A53" t="s">
        <v>249</v>
      </c>
      <c r="B53" s="140" t="s">
        <v>253</v>
      </c>
      <c r="C53" s="140"/>
      <c r="D53" s="140"/>
      <c r="E53" s="140"/>
      <c r="H53" t="s">
        <v>304</v>
      </c>
      <c r="I53" t="s">
        <v>305</v>
      </c>
      <c r="K53" s="140" t="s">
        <v>309</v>
      </c>
      <c r="L53" s="140"/>
      <c r="M53" s="140"/>
      <c r="N53" s="140"/>
      <c r="O53" s="140"/>
      <c r="P53" s="140"/>
    </row>
    <row r="54" spans="1:16" x14ac:dyDescent="0.35">
      <c r="A54" t="s">
        <v>36</v>
      </c>
      <c r="B54" s="140" t="s">
        <v>254</v>
      </c>
      <c r="C54" s="140"/>
      <c r="D54" s="140"/>
      <c r="E54" s="140"/>
    </row>
    <row r="55" spans="1:16" x14ac:dyDescent="0.35">
      <c r="A55" t="s">
        <v>471</v>
      </c>
      <c r="B55" s="140" t="s">
        <v>472</v>
      </c>
      <c r="C55" s="140"/>
      <c r="D55" s="140"/>
      <c r="E55" s="140"/>
    </row>
    <row r="56" spans="1:16" x14ac:dyDescent="0.35">
      <c r="A56" t="s">
        <v>255</v>
      </c>
      <c r="B56" s="140" t="s">
        <v>256</v>
      </c>
      <c r="C56" s="140"/>
      <c r="D56" s="140"/>
      <c r="E56" s="140"/>
    </row>
    <row r="57" spans="1:16" x14ac:dyDescent="0.35">
      <c r="A57" t="s">
        <v>257</v>
      </c>
      <c r="B57" s="140" t="s">
        <v>258</v>
      </c>
      <c r="C57" s="140"/>
      <c r="D57" s="140"/>
      <c r="E57" s="140"/>
    </row>
    <row r="58" spans="1:16" x14ac:dyDescent="0.35">
      <c r="A58" t="s">
        <v>259</v>
      </c>
      <c r="B58" s="140" t="s">
        <v>260</v>
      </c>
      <c r="C58" s="140"/>
      <c r="D58" s="140"/>
      <c r="E58" s="140"/>
    </row>
    <row r="59" spans="1:16" x14ac:dyDescent="0.35">
      <c r="A59" t="s">
        <v>261</v>
      </c>
      <c r="B59" s="140" t="s">
        <v>262</v>
      </c>
      <c r="C59" s="140"/>
      <c r="D59" s="140"/>
      <c r="E59" s="140"/>
    </row>
    <row r="60" spans="1:16" x14ac:dyDescent="0.35">
      <c r="A60" t="s">
        <v>28</v>
      </c>
      <c r="B60" s="140" t="s">
        <v>265</v>
      </c>
      <c r="C60" s="140"/>
      <c r="D60" s="140"/>
      <c r="E60" s="140"/>
    </row>
  </sheetData>
  <mergeCells count="73">
    <mergeCell ref="B36:N36"/>
    <mergeCell ref="B29:N29"/>
    <mergeCell ref="A12:L14"/>
    <mergeCell ref="A9:L9"/>
    <mergeCell ref="A3:L3"/>
    <mergeCell ref="A16:L16"/>
    <mergeCell ref="B20:C21"/>
    <mergeCell ref="D20:E21"/>
    <mergeCell ref="F20:G21"/>
    <mergeCell ref="N20:Q21"/>
    <mergeCell ref="B33:N33"/>
    <mergeCell ref="B34:N34"/>
    <mergeCell ref="B35:N35"/>
    <mergeCell ref="A8:L8"/>
    <mergeCell ref="A1:L1"/>
    <mergeCell ref="A4:L4"/>
    <mergeCell ref="A5:L5"/>
    <mergeCell ref="A6:L6"/>
    <mergeCell ref="A7:L7"/>
    <mergeCell ref="B51:E51"/>
    <mergeCell ref="B50:E50"/>
    <mergeCell ref="K24:O24"/>
    <mergeCell ref="K25:O25"/>
    <mergeCell ref="K26:O26"/>
    <mergeCell ref="G43:L43"/>
    <mergeCell ref="M43:P43"/>
    <mergeCell ref="B40:F40"/>
    <mergeCell ref="B41:F41"/>
    <mergeCell ref="B42:F42"/>
    <mergeCell ref="B39:F39"/>
    <mergeCell ref="G39:L39"/>
    <mergeCell ref="G40:L40"/>
    <mergeCell ref="G41:L41"/>
    <mergeCell ref="B44:F44"/>
    <mergeCell ref="B45:F45"/>
    <mergeCell ref="B60:E60"/>
    <mergeCell ref="B24:E24"/>
    <mergeCell ref="B25:E25"/>
    <mergeCell ref="B26:E26"/>
    <mergeCell ref="F24:J24"/>
    <mergeCell ref="F25:J25"/>
    <mergeCell ref="F26:J26"/>
    <mergeCell ref="B57:E57"/>
    <mergeCell ref="B58:E58"/>
    <mergeCell ref="B59:E59"/>
    <mergeCell ref="B52:E52"/>
    <mergeCell ref="B53:E53"/>
    <mergeCell ref="B54:E54"/>
    <mergeCell ref="B55:E55"/>
    <mergeCell ref="B56:E56"/>
    <mergeCell ref="B43:F43"/>
    <mergeCell ref="B46:F46"/>
    <mergeCell ref="G44:L44"/>
    <mergeCell ref="G45:L45"/>
    <mergeCell ref="G46:L46"/>
    <mergeCell ref="H20:I21"/>
    <mergeCell ref="J20:K21"/>
    <mergeCell ref="L20:M21"/>
    <mergeCell ref="M46:P46"/>
    <mergeCell ref="M39:P39"/>
    <mergeCell ref="M40:P40"/>
    <mergeCell ref="M41:P41"/>
    <mergeCell ref="G42:L42"/>
    <mergeCell ref="M42:P42"/>
    <mergeCell ref="B30:N30"/>
    <mergeCell ref="B31:N31"/>
    <mergeCell ref="B32:N32"/>
    <mergeCell ref="F49:I49"/>
    <mergeCell ref="K51:P51"/>
    <mergeCell ref="K50:P50"/>
    <mergeCell ref="K52:P52"/>
    <mergeCell ref="K53:P53"/>
    <mergeCell ref="K49:P49"/>
  </mergeCells>
  <hyperlinks>
    <hyperlink ref="A2" r:id="rId1" xr:uid="{C2D66670-A1BD-4832-A22C-399A0F36CEC8}"/>
  </hyperlinks>
  <pageMargins left="0.7" right="0.7" top="0.75" bottom="0.75" header="0.3" footer="0.3"/>
  <pageSetup orientation="portrait"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B5B185-8642-4D22-B39C-634FFD0E2498}">
  <dimension ref="A3:AT22"/>
  <sheetViews>
    <sheetView tabSelected="1" workbookViewId="0">
      <selection activeCell="H21" sqref="H21"/>
    </sheetView>
  </sheetViews>
  <sheetFormatPr defaultRowHeight="14.5" x14ac:dyDescent="0.35"/>
  <cols>
    <col min="2" max="2" width="12" bestFit="1" customWidth="1"/>
    <col min="3" max="3" width="17.81640625" bestFit="1" customWidth="1"/>
    <col min="4" max="4" width="14.36328125" bestFit="1" customWidth="1"/>
    <col min="5" max="5" width="17.81640625" bestFit="1" customWidth="1"/>
    <col min="6" max="6" width="14.36328125" bestFit="1" customWidth="1"/>
    <col min="7" max="7" width="17.81640625" bestFit="1" customWidth="1"/>
    <col min="8" max="8" width="14.36328125" bestFit="1" customWidth="1"/>
    <col min="9" max="9" width="17.81640625" bestFit="1" customWidth="1"/>
    <col min="10" max="10" width="14.36328125" bestFit="1" customWidth="1"/>
    <col min="11" max="11" width="17.81640625" bestFit="1" customWidth="1"/>
    <col min="12" max="12" width="14.36328125" bestFit="1" customWidth="1"/>
    <col min="13" max="13" width="17.81640625" bestFit="1" customWidth="1"/>
    <col min="14" max="14" width="14.36328125" bestFit="1" customWidth="1"/>
    <col min="15" max="15" width="17.81640625" bestFit="1" customWidth="1"/>
    <col min="16" max="16" width="14.36328125" bestFit="1" customWidth="1"/>
    <col min="17" max="17" width="17.81640625" bestFit="1" customWidth="1"/>
    <col min="18" max="18" width="14.36328125" bestFit="1" customWidth="1"/>
    <col min="19" max="19" width="17.81640625" bestFit="1" customWidth="1"/>
    <col min="20" max="20" width="14.36328125" bestFit="1" customWidth="1"/>
    <col min="21" max="21" width="17.81640625" bestFit="1" customWidth="1"/>
    <col min="22" max="22" width="14.36328125" bestFit="1" customWidth="1"/>
    <col min="23" max="23" width="17.81640625" bestFit="1" customWidth="1"/>
    <col min="24" max="24" width="14.36328125" bestFit="1" customWidth="1"/>
    <col min="25" max="25" width="17.81640625" bestFit="1" customWidth="1"/>
    <col min="26" max="26" width="14.36328125" bestFit="1" customWidth="1"/>
    <col min="27" max="27" width="17.81640625" bestFit="1" customWidth="1"/>
    <col min="28" max="28" width="14.36328125" bestFit="1" customWidth="1"/>
    <col min="29" max="29" width="17.81640625" bestFit="1" customWidth="1"/>
    <col min="30" max="30" width="14.36328125" bestFit="1" customWidth="1"/>
    <col min="31" max="31" width="17.81640625" bestFit="1" customWidth="1"/>
    <col min="32" max="32" width="14.36328125" bestFit="1" customWidth="1"/>
    <col min="33" max="33" width="17.81640625" bestFit="1" customWidth="1"/>
    <col min="34" max="34" width="14.36328125" bestFit="1" customWidth="1"/>
    <col min="35" max="35" width="17.81640625" bestFit="1" customWidth="1"/>
    <col min="36" max="36" width="14.36328125" bestFit="1" customWidth="1"/>
    <col min="37" max="37" width="17.81640625" bestFit="1" customWidth="1"/>
    <col min="38" max="38" width="14.36328125" bestFit="1" customWidth="1"/>
    <col min="39" max="39" width="17.81640625" bestFit="1" customWidth="1"/>
    <col min="40" max="40" width="14.36328125" bestFit="1" customWidth="1"/>
    <col min="41" max="41" width="17.81640625" bestFit="1" customWidth="1"/>
    <col min="42" max="42" width="14.36328125" bestFit="1" customWidth="1"/>
    <col min="43" max="43" width="17.81640625" bestFit="1" customWidth="1"/>
    <col min="44" max="44" width="14.36328125" bestFit="1" customWidth="1"/>
    <col min="45" max="45" width="17.81640625" bestFit="1" customWidth="1"/>
    <col min="46" max="46" width="25.1796875" bestFit="1" customWidth="1"/>
  </cols>
  <sheetData>
    <row r="3" spans="1:46" x14ac:dyDescent="0.35">
      <c r="A3" s="18"/>
      <c r="B3" s="18"/>
      <c r="C3" s="18"/>
      <c r="D3" s="18"/>
      <c r="E3" s="18"/>
      <c r="F3" s="18"/>
      <c r="G3" s="18"/>
      <c r="H3" s="18"/>
      <c r="I3" s="18"/>
      <c r="J3" s="18"/>
      <c r="K3" s="18"/>
      <c r="L3" s="18"/>
      <c r="M3" s="18"/>
      <c r="N3" s="18"/>
      <c r="O3" s="18"/>
      <c r="P3" s="18"/>
      <c r="Q3" s="18"/>
      <c r="R3" s="18"/>
      <c r="S3" s="18"/>
      <c r="T3" s="18"/>
      <c r="U3" s="18"/>
      <c r="V3" s="18"/>
      <c r="W3" s="18"/>
      <c r="X3" s="18"/>
      <c r="Y3" s="18"/>
      <c r="Z3" s="18"/>
      <c r="AA3" s="18"/>
      <c r="AB3" s="18"/>
      <c r="AC3" s="18"/>
      <c r="AD3" s="18"/>
      <c r="AE3" s="18"/>
      <c r="AF3" s="18"/>
      <c r="AG3" s="18"/>
      <c r="AH3" s="18"/>
      <c r="AI3" s="18"/>
      <c r="AJ3" s="18"/>
      <c r="AK3" s="18"/>
      <c r="AL3" s="18"/>
      <c r="AM3" s="18"/>
      <c r="AN3" s="18"/>
      <c r="AO3" s="18"/>
      <c r="AP3" s="18"/>
      <c r="AQ3" s="18"/>
      <c r="AR3" s="18"/>
      <c r="AS3" s="18"/>
      <c r="AT3" s="18"/>
    </row>
    <row r="4" spans="1:46" x14ac:dyDescent="0.35">
      <c r="A4" s="18"/>
      <c r="B4" s="18"/>
      <c r="C4" s="18"/>
      <c r="D4" s="18"/>
      <c r="E4" s="18"/>
      <c r="F4" s="18"/>
      <c r="G4" s="18"/>
      <c r="H4" s="18"/>
      <c r="I4" s="18"/>
      <c r="J4" s="18"/>
      <c r="K4" s="18"/>
      <c r="L4" s="18"/>
      <c r="M4" s="18"/>
      <c r="N4" s="18"/>
      <c r="O4" s="18"/>
      <c r="P4" s="18"/>
      <c r="Q4" s="18"/>
      <c r="R4" s="18"/>
      <c r="S4" s="18"/>
      <c r="T4" s="18"/>
      <c r="U4" s="18"/>
      <c r="V4" s="18"/>
      <c r="W4" s="18"/>
      <c r="X4" s="18"/>
      <c r="Y4" s="18"/>
      <c r="Z4" s="18"/>
      <c r="AA4" s="18"/>
      <c r="AB4" s="18"/>
      <c r="AC4" s="18"/>
      <c r="AD4" s="18"/>
      <c r="AE4" s="18"/>
      <c r="AF4" s="18"/>
      <c r="AG4" s="18"/>
      <c r="AH4" s="18"/>
      <c r="AI4" s="18"/>
      <c r="AJ4" s="18"/>
      <c r="AK4" s="18"/>
      <c r="AL4" s="18"/>
      <c r="AM4" s="18"/>
      <c r="AN4" s="18"/>
      <c r="AO4" s="18"/>
      <c r="AP4" s="18"/>
      <c r="AQ4" s="18"/>
      <c r="AR4" s="18"/>
      <c r="AS4" s="18"/>
      <c r="AT4" s="18"/>
    </row>
    <row r="5" spans="1:46" s="38" customFormat="1" x14ac:dyDescent="0.35">
      <c r="A5" s="39"/>
      <c r="B5" s="112"/>
      <c r="C5" s="160" t="s">
        <v>523</v>
      </c>
      <c r="D5" s="161"/>
      <c r="E5" s="160" t="s">
        <v>299</v>
      </c>
      <c r="F5" s="161"/>
      <c r="G5" s="160" t="s">
        <v>297</v>
      </c>
      <c r="H5" s="161"/>
      <c r="I5" s="160" t="s">
        <v>300</v>
      </c>
      <c r="J5" s="161"/>
      <c r="K5" s="160" t="s">
        <v>524</v>
      </c>
      <c r="L5" s="161"/>
      <c r="M5" s="160" t="s">
        <v>525</v>
      </c>
      <c r="N5" s="161"/>
      <c r="O5" s="160" t="s">
        <v>554</v>
      </c>
      <c r="P5" s="161"/>
      <c r="Q5" s="160" t="s">
        <v>302</v>
      </c>
      <c r="R5" s="161"/>
      <c r="S5" s="160" t="s">
        <v>301</v>
      </c>
      <c r="T5" s="161"/>
      <c r="U5" s="160" t="s">
        <v>526</v>
      </c>
      <c r="V5" s="161"/>
      <c r="W5" s="160" t="s">
        <v>305</v>
      </c>
      <c r="X5" s="161"/>
      <c r="Y5" s="160" t="s">
        <v>527</v>
      </c>
      <c r="Z5" s="161"/>
      <c r="AA5" s="160" t="s">
        <v>303</v>
      </c>
      <c r="AB5" s="161"/>
      <c r="AC5" s="160" t="s">
        <v>528</v>
      </c>
      <c r="AD5" s="161"/>
      <c r="AE5" s="160" t="s">
        <v>529</v>
      </c>
      <c r="AF5" s="161"/>
      <c r="AG5" s="160" t="s">
        <v>530</v>
      </c>
      <c r="AH5" s="161"/>
      <c r="AI5" s="160" t="s">
        <v>531</v>
      </c>
      <c r="AJ5" s="161"/>
      <c r="AK5" s="160" t="s">
        <v>532</v>
      </c>
      <c r="AL5" s="161"/>
      <c r="AM5" s="160" t="s">
        <v>533</v>
      </c>
      <c r="AN5" s="161"/>
      <c r="AO5" s="160" t="s">
        <v>534</v>
      </c>
      <c r="AP5" s="161"/>
      <c r="AQ5" s="160" t="s">
        <v>535</v>
      </c>
      <c r="AR5" s="161"/>
      <c r="AS5" s="160" t="s">
        <v>536</v>
      </c>
      <c r="AT5" s="161"/>
    </row>
    <row r="6" spans="1:46" s="138" customFormat="1" ht="42" customHeight="1" x14ac:dyDescent="0.35">
      <c r="A6" s="103"/>
      <c r="B6" s="109"/>
      <c r="C6" s="105" t="s">
        <v>479</v>
      </c>
      <c r="D6" s="105" t="s">
        <v>556</v>
      </c>
      <c r="E6" s="105" t="s">
        <v>479</v>
      </c>
      <c r="F6" s="105" t="s">
        <v>556</v>
      </c>
      <c r="G6" s="105" t="s">
        <v>479</v>
      </c>
      <c r="H6" s="105" t="s">
        <v>556</v>
      </c>
      <c r="I6" s="105" t="s">
        <v>479</v>
      </c>
      <c r="J6" s="105" t="s">
        <v>556</v>
      </c>
      <c r="K6" s="105" t="s">
        <v>479</v>
      </c>
      <c r="L6" s="105" t="s">
        <v>556</v>
      </c>
      <c r="M6" s="105" t="s">
        <v>479</v>
      </c>
      <c r="N6" s="105" t="s">
        <v>556</v>
      </c>
      <c r="O6" s="105" t="s">
        <v>479</v>
      </c>
      <c r="P6" s="105" t="s">
        <v>556</v>
      </c>
      <c r="Q6" s="105" t="s">
        <v>479</v>
      </c>
      <c r="R6" s="105" t="s">
        <v>556</v>
      </c>
      <c r="S6" s="105" t="s">
        <v>479</v>
      </c>
      <c r="T6" s="105" t="s">
        <v>556</v>
      </c>
      <c r="U6" s="105" t="s">
        <v>479</v>
      </c>
      <c r="V6" s="105" t="s">
        <v>556</v>
      </c>
      <c r="W6" s="105" t="s">
        <v>479</v>
      </c>
      <c r="X6" s="105" t="s">
        <v>556</v>
      </c>
      <c r="Y6" s="105" t="s">
        <v>479</v>
      </c>
      <c r="Z6" s="105" t="s">
        <v>556</v>
      </c>
      <c r="AA6" s="105" t="s">
        <v>479</v>
      </c>
      <c r="AB6" s="105" t="s">
        <v>556</v>
      </c>
      <c r="AC6" s="105" t="s">
        <v>479</v>
      </c>
      <c r="AD6" s="105" t="s">
        <v>556</v>
      </c>
      <c r="AE6" s="105" t="s">
        <v>479</v>
      </c>
      <c r="AF6" s="105" t="s">
        <v>556</v>
      </c>
      <c r="AG6" s="105" t="s">
        <v>479</v>
      </c>
      <c r="AH6" s="105" t="s">
        <v>556</v>
      </c>
      <c r="AI6" s="105" t="s">
        <v>479</v>
      </c>
      <c r="AJ6" s="105" t="s">
        <v>556</v>
      </c>
      <c r="AK6" s="105" t="s">
        <v>479</v>
      </c>
      <c r="AL6" s="105" t="s">
        <v>556</v>
      </c>
      <c r="AM6" s="105" t="s">
        <v>479</v>
      </c>
      <c r="AN6" s="105" t="s">
        <v>556</v>
      </c>
      <c r="AO6" s="105" t="s">
        <v>479</v>
      </c>
      <c r="AP6" s="105" t="s">
        <v>556</v>
      </c>
      <c r="AQ6" s="105" t="s">
        <v>479</v>
      </c>
      <c r="AR6" s="105" t="s">
        <v>556</v>
      </c>
      <c r="AS6" s="105" t="s">
        <v>479</v>
      </c>
      <c r="AT6" s="110" t="s">
        <v>556</v>
      </c>
    </row>
    <row r="7" spans="1:46" s="9" customFormat="1" x14ac:dyDescent="0.35">
      <c r="A7" s="104"/>
      <c r="B7" s="110" t="s">
        <v>54</v>
      </c>
      <c r="C7" s="106"/>
      <c r="D7" s="106" t="s">
        <v>171</v>
      </c>
      <c r="E7" s="106">
        <v>1.8141724053910766</v>
      </c>
      <c r="F7" s="106">
        <v>1.5120590349029099</v>
      </c>
      <c r="G7" s="106"/>
      <c r="H7" s="106" t="s">
        <v>171</v>
      </c>
      <c r="I7" s="106">
        <v>1.4000638003757135</v>
      </c>
      <c r="J7" s="106">
        <v>1.1073943600059999</v>
      </c>
      <c r="K7" s="106"/>
      <c r="L7" s="106" t="s">
        <v>171</v>
      </c>
      <c r="M7" s="106"/>
      <c r="N7" s="106" t="s">
        <v>171</v>
      </c>
      <c r="O7" s="106"/>
      <c r="P7" s="106" t="s">
        <v>171</v>
      </c>
      <c r="Q7" s="106">
        <v>0.61981092630052881</v>
      </c>
      <c r="R7" s="106">
        <v>0.55958532363161195</v>
      </c>
      <c r="S7" s="106">
        <v>7.0952319064891292</v>
      </c>
      <c r="T7" s="106">
        <v>4.8730625049027001</v>
      </c>
      <c r="U7" s="106"/>
      <c r="V7" s="106" t="s">
        <v>171</v>
      </c>
      <c r="W7" s="106"/>
      <c r="X7" s="106">
        <v>9.3709735972858907E-2</v>
      </c>
      <c r="Y7" s="106">
        <v>0.37754341445779699</v>
      </c>
      <c r="Z7" s="106">
        <v>6.1437026508861097</v>
      </c>
      <c r="AA7" s="106"/>
      <c r="AB7" s="106" t="s">
        <v>171</v>
      </c>
      <c r="AC7" s="106">
        <v>7.119944706341049</v>
      </c>
      <c r="AD7" s="106">
        <v>5.6629272594256603</v>
      </c>
      <c r="AE7" s="106"/>
      <c r="AF7" s="106" t="s">
        <v>171</v>
      </c>
      <c r="AG7" s="106">
        <v>3.389394959770319</v>
      </c>
      <c r="AH7" s="106">
        <v>2.6858637000994001</v>
      </c>
      <c r="AI7" s="106">
        <v>1.3595723919483833</v>
      </c>
      <c r="AJ7" s="106">
        <v>0.82046144118643505</v>
      </c>
      <c r="AK7" s="106">
        <v>1.0013114521674407</v>
      </c>
      <c r="AL7" s="106">
        <v>0.79381838662638804</v>
      </c>
      <c r="AM7" s="106">
        <v>1.1642747002872895</v>
      </c>
      <c r="AN7" s="106">
        <v>0.70232819922521295</v>
      </c>
      <c r="AO7" s="106"/>
      <c r="AP7" s="106">
        <v>0.369020030758137</v>
      </c>
      <c r="AQ7" s="106"/>
      <c r="AR7" s="106" t="s">
        <v>171</v>
      </c>
      <c r="AS7" s="106"/>
      <c r="AT7" s="110"/>
    </row>
    <row r="8" spans="1:46" s="9" customFormat="1" x14ac:dyDescent="0.35">
      <c r="A8" s="104"/>
      <c r="B8" s="110" t="s">
        <v>81</v>
      </c>
      <c r="C8" s="106">
        <v>0.30083987713573684</v>
      </c>
      <c r="D8" s="106">
        <v>0.538784608273426</v>
      </c>
      <c r="E8" s="106">
        <v>1.0846409511048392</v>
      </c>
      <c r="F8" s="106">
        <v>0.90368334594427702</v>
      </c>
      <c r="G8" s="106"/>
      <c r="H8" s="106">
        <v>1.00428379245072</v>
      </c>
      <c r="I8" s="106">
        <v>0.63332126187133775</v>
      </c>
      <c r="J8" s="106">
        <v>0.50024414647958004</v>
      </c>
      <c r="K8" s="106"/>
      <c r="L8" s="106" t="s">
        <v>171</v>
      </c>
      <c r="M8" s="106"/>
      <c r="N8" s="106">
        <v>0.25286333091631202</v>
      </c>
      <c r="O8" s="106"/>
      <c r="P8" s="106" t="s">
        <v>171</v>
      </c>
      <c r="Q8" s="106"/>
      <c r="R8" s="106">
        <v>0.225689636816543</v>
      </c>
      <c r="S8" s="106">
        <v>1.8603179666065268</v>
      </c>
      <c r="T8" s="106">
        <v>1.26879263731164</v>
      </c>
      <c r="U8" s="106"/>
      <c r="V8" s="106" t="s">
        <v>171</v>
      </c>
      <c r="W8" s="106"/>
      <c r="X8" s="106" t="s">
        <v>171</v>
      </c>
      <c r="Y8" s="106">
        <v>2.9761959953300123</v>
      </c>
      <c r="Z8" s="106">
        <v>2.3599686624976202</v>
      </c>
      <c r="AA8" s="106"/>
      <c r="AB8" s="106" t="s">
        <v>171</v>
      </c>
      <c r="AC8" s="106">
        <v>4.1517727167121032</v>
      </c>
      <c r="AD8" s="106">
        <v>3.2951549859778799</v>
      </c>
      <c r="AE8" s="106"/>
      <c r="AF8" s="106" t="s">
        <v>171</v>
      </c>
      <c r="AG8" s="106">
        <v>2.355292797416936</v>
      </c>
      <c r="AH8" s="106">
        <v>1.86458858179228</v>
      </c>
      <c r="AI8" s="106"/>
      <c r="AJ8" s="106" t="s">
        <v>171</v>
      </c>
      <c r="AK8" s="106">
        <v>1.0224205992301989</v>
      </c>
      <c r="AL8" s="106">
        <v>0.807272462002952</v>
      </c>
      <c r="AM8" s="106"/>
      <c r="AN8" s="106" t="s">
        <v>171</v>
      </c>
      <c r="AO8" s="106"/>
      <c r="AP8" s="106" t="s">
        <v>171</v>
      </c>
      <c r="AQ8" s="106"/>
      <c r="AR8" s="106" t="s">
        <v>171</v>
      </c>
      <c r="AS8" s="106"/>
      <c r="AT8" s="110"/>
    </row>
    <row r="9" spans="1:46" s="9" customFormat="1" x14ac:dyDescent="0.35">
      <c r="A9" s="104"/>
      <c r="B9" s="110" t="s">
        <v>45</v>
      </c>
      <c r="C9" s="106"/>
      <c r="D9" s="106" t="s">
        <v>171</v>
      </c>
      <c r="E9" s="106">
        <v>3.2108324940741375</v>
      </c>
      <c r="F9" s="106">
        <v>2.68139369990682</v>
      </c>
      <c r="G9" s="106"/>
      <c r="H9" s="106" t="s">
        <v>171</v>
      </c>
      <c r="I9" s="106">
        <v>2.4487263679509383</v>
      </c>
      <c r="J9" s="106">
        <v>1.94122198105389</v>
      </c>
      <c r="K9" s="106"/>
      <c r="L9" s="106" t="s">
        <v>171</v>
      </c>
      <c r="M9" s="106"/>
      <c r="N9" s="106" t="s">
        <v>171</v>
      </c>
      <c r="O9" s="106"/>
      <c r="P9" s="106" t="s">
        <v>171</v>
      </c>
      <c r="Q9" s="106">
        <v>0.33803978876495594</v>
      </c>
      <c r="R9" s="106">
        <v>0.30517106292938601</v>
      </c>
      <c r="S9" s="106">
        <v>33.138322209672801</v>
      </c>
      <c r="T9" s="106">
        <v>30.969308272137098</v>
      </c>
      <c r="U9" s="106">
        <v>2.3059226825898316</v>
      </c>
      <c r="V9" s="106">
        <v>1.7535189907292501</v>
      </c>
      <c r="W9" s="106"/>
      <c r="X9" s="106" t="s">
        <v>171</v>
      </c>
      <c r="Y9" s="106">
        <v>31.585119721185194</v>
      </c>
      <c r="Z9" s="106">
        <v>30.365588370912601</v>
      </c>
      <c r="AA9" s="106">
        <v>0.57178189798807966</v>
      </c>
      <c r="AB9" s="106">
        <v>0.493480259649552</v>
      </c>
      <c r="AC9" s="106">
        <v>27.35873143423176</v>
      </c>
      <c r="AD9" s="106">
        <v>26.974681538708399</v>
      </c>
      <c r="AE9" s="106"/>
      <c r="AF9" s="106" t="s">
        <v>171</v>
      </c>
      <c r="AG9" s="106">
        <v>10.229149549494906</v>
      </c>
      <c r="AH9" s="106">
        <v>13.5114219332653</v>
      </c>
      <c r="AI9" s="106">
        <v>1.4311874173883452</v>
      </c>
      <c r="AJ9" s="106">
        <v>0.86396972268121397</v>
      </c>
      <c r="AK9" s="106">
        <v>5.7641138210531278</v>
      </c>
      <c r="AL9" s="106">
        <v>4.5809668499763303</v>
      </c>
      <c r="AM9" s="106">
        <v>1.6495041420747028</v>
      </c>
      <c r="AN9" s="106">
        <v>0.99518003266078803</v>
      </c>
      <c r="AO9" s="106">
        <v>1.361311987525313</v>
      </c>
      <c r="AP9" s="106">
        <v>1.0779139390850001</v>
      </c>
      <c r="AQ9" s="106">
        <v>0.44009879420900677</v>
      </c>
      <c r="AR9" s="106">
        <v>0.26637835727746401</v>
      </c>
      <c r="AS9" s="106"/>
      <c r="AT9" s="110"/>
    </row>
    <row r="10" spans="1:46" s="9" customFormat="1" x14ac:dyDescent="0.35">
      <c r="A10" s="104"/>
      <c r="B10" s="110" t="s">
        <v>72</v>
      </c>
      <c r="C10" s="106"/>
      <c r="D10" s="106" t="s">
        <v>171</v>
      </c>
      <c r="E10" s="106">
        <v>3.2733447096589874</v>
      </c>
      <c r="F10" s="106">
        <v>2.73420300955403</v>
      </c>
      <c r="G10" s="106"/>
      <c r="H10" s="106" t="s">
        <v>171</v>
      </c>
      <c r="I10" s="106">
        <v>3.392733024182891</v>
      </c>
      <c r="J10" s="106">
        <v>2.6897252770990101</v>
      </c>
      <c r="K10" s="106"/>
      <c r="L10" s="106">
        <v>0.34181488315640302</v>
      </c>
      <c r="M10" s="106"/>
      <c r="N10" s="106" t="s">
        <v>171</v>
      </c>
      <c r="O10" s="106"/>
      <c r="P10" s="106" t="s">
        <v>171</v>
      </c>
      <c r="Q10" s="106">
        <v>0.49712968652526845</v>
      </c>
      <c r="R10" s="106">
        <v>0.44872969450330102</v>
      </c>
      <c r="S10" s="106">
        <v>8.5573276920945425</v>
      </c>
      <c r="T10" s="106">
        <v>5.8865295053809996</v>
      </c>
      <c r="U10" s="106"/>
      <c r="V10" s="106" t="s">
        <v>171</v>
      </c>
      <c r="W10" s="106"/>
      <c r="X10" s="106" t="s">
        <v>171</v>
      </c>
      <c r="Y10" s="106">
        <v>21.418537404279775</v>
      </c>
      <c r="Z10" s="106">
        <v>22.350398075024799</v>
      </c>
      <c r="AA10" s="106"/>
      <c r="AB10" s="106">
        <v>0.112195730965214</v>
      </c>
      <c r="AC10" s="106">
        <v>25.641076880129514</v>
      </c>
      <c r="AD10" s="106">
        <v>25.6998358613452</v>
      </c>
      <c r="AE10" s="106">
        <v>1.2220898672766454</v>
      </c>
      <c r="AF10" s="106">
        <v>0.73826717938321196</v>
      </c>
      <c r="AG10" s="106">
        <v>11.794406567155733</v>
      </c>
      <c r="AH10" s="106">
        <v>14.819851639918699</v>
      </c>
      <c r="AI10" s="106">
        <v>4.8014829381624411</v>
      </c>
      <c r="AJ10" s="106">
        <v>4.99170778266899</v>
      </c>
      <c r="AK10" s="106">
        <v>4.7116238780877682</v>
      </c>
      <c r="AL10" s="106">
        <v>3.7406619778811598</v>
      </c>
      <c r="AM10" s="106">
        <v>3.6909446093133589</v>
      </c>
      <c r="AN10" s="106">
        <v>4.3329861128107199</v>
      </c>
      <c r="AO10" s="106">
        <v>0.89593620075607183</v>
      </c>
      <c r="AP10" s="106">
        <v>0.70851661204947702</v>
      </c>
      <c r="AQ10" s="106">
        <v>2.4827314653822068</v>
      </c>
      <c r="AR10" s="106">
        <v>1.4989915710695501</v>
      </c>
      <c r="AS10" s="106"/>
      <c r="AT10" s="110"/>
    </row>
    <row r="11" spans="1:46" s="9" customFormat="1" x14ac:dyDescent="0.35">
      <c r="A11" s="104"/>
      <c r="B11" s="110" t="s">
        <v>84</v>
      </c>
      <c r="C11" s="106"/>
      <c r="D11" s="106" t="s">
        <v>171</v>
      </c>
      <c r="E11" s="106">
        <v>2.0502680984577979</v>
      </c>
      <c r="F11" s="106">
        <v>1.70947860330502</v>
      </c>
      <c r="G11" s="106"/>
      <c r="H11" s="106">
        <v>0.59803745564503896</v>
      </c>
      <c r="I11" s="106">
        <v>1.916227343448996</v>
      </c>
      <c r="J11" s="106">
        <v>1.51687241677068</v>
      </c>
      <c r="K11" s="106"/>
      <c r="L11" s="106" t="s">
        <v>171</v>
      </c>
      <c r="M11" s="106"/>
      <c r="N11" s="106" t="s">
        <v>171</v>
      </c>
      <c r="O11" s="106"/>
      <c r="P11" s="106">
        <v>0.168865191545751</v>
      </c>
      <c r="Q11" s="106"/>
      <c r="R11" s="106" t="s">
        <v>171</v>
      </c>
      <c r="S11" s="106">
        <v>4.5792076602248972</v>
      </c>
      <c r="T11" s="106">
        <v>3.13673275952865</v>
      </c>
      <c r="U11" s="106">
        <v>1.6860904885690735</v>
      </c>
      <c r="V11" s="106">
        <v>1.28130292422917</v>
      </c>
      <c r="W11" s="106"/>
      <c r="X11" s="106" t="s">
        <v>171</v>
      </c>
      <c r="Y11" s="106">
        <v>5.3259015088550035</v>
      </c>
      <c r="Z11" s="106">
        <v>10.1552670291128</v>
      </c>
      <c r="AA11" s="106"/>
      <c r="AB11" s="106" t="s">
        <v>171</v>
      </c>
      <c r="AC11" s="106">
        <v>7.9303905814450957</v>
      </c>
      <c r="AD11" s="106">
        <v>12.1570347327481</v>
      </c>
      <c r="AE11" s="106"/>
      <c r="AF11" s="106" t="s">
        <v>171</v>
      </c>
      <c r="AG11" s="106">
        <v>2.1320438607703172</v>
      </c>
      <c r="AH11" s="106">
        <v>7.71442000942415</v>
      </c>
      <c r="AI11" s="106">
        <v>0.60651757089071479</v>
      </c>
      <c r="AJ11" s="106">
        <v>0.36568454249135202</v>
      </c>
      <c r="AK11" s="106">
        <v>3.4623678609099882</v>
      </c>
      <c r="AL11" s="106">
        <v>2.7452929488145101</v>
      </c>
      <c r="AM11" s="106">
        <v>0.35903051610197478</v>
      </c>
      <c r="AN11" s="106">
        <v>0.21680762714257601</v>
      </c>
      <c r="AO11" s="106"/>
      <c r="AP11" s="106">
        <v>0.55249888886644105</v>
      </c>
      <c r="AQ11" s="106"/>
      <c r="AR11" s="106">
        <v>9.7721547799224498E-2</v>
      </c>
      <c r="AS11" s="106"/>
      <c r="AT11" s="110"/>
    </row>
    <row r="12" spans="1:46" s="9" customFormat="1" x14ac:dyDescent="0.35">
      <c r="A12" s="104"/>
      <c r="B12" s="110" t="s">
        <v>48</v>
      </c>
      <c r="C12" s="106"/>
      <c r="D12" s="106" t="s">
        <v>171</v>
      </c>
      <c r="E12" s="106">
        <v>0.11028864384236226</v>
      </c>
      <c r="F12" s="106">
        <v>3.7944846035368398</v>
      </c>
      <c r="G12" s="106"/>
      <c r="H12" s="106" t="s">
        <v>171</v>
      </c>
      <c r="I12" s="106">
        <v>1.5041740788789895</v>
      </c>
      <c r="J12" s="106">
        <v>1.1911644742062599</v>
      </c>
      <c r="K12" s="106"/>
      <c r="L12" s="106">
        <v>0.73787049298841501</v>
      </c>
      <c r="M12" s="106"/>
      <c r="N12" s="106" t="s">
        <v>171</v>
      </c>
      <c r="O12" s="106"/>
      <c r="P12" s="106">
        <v>0.23109204789874799</v>
      </c>
      <c r="Q12" s="106"/>
      <c r="R12" s="106" t="s">
        <v>171</v>
      </c>
      <c r="S12" s="106">
        <v>2.288244021202726</v>
      </c>
      <c r="T12" s="106">
        <v>1.56156351088567</v>
      </c>
      <c r="U12" s="106"/>
      <c r="V12" s="106" t="s">
        <v>171</v>
      </c>
      <c r="W12" s="106"/>
      <c r="X12" s="106" t="s">
        <v>171</v>
      </c>
      <c r="Y12" s="106">
        <v>0.32992243898939422</v>
      </c>
      <c r="Z12" s="106">
        <v>5.5262322779215598</v>
      </c>
      <c r="AA12" s="106"/>
      <c r="AB12" s="106">
        <v>0.335928213811653</v>
      </c>
      <c r="AC12" s="106">
        <v>3.5621481762855161</v>
      </c>
      <c r="AD12" s="106">
        <v>7.9911525208937002</v>
      </c>
      <c r="AE12" s="106"/>
      <c r="AF12" s="106" t="s">
        <v>171</v>
      </c>
      <c r="AG12" s="106">
        <v>5.3546921248115549</v>
      </c>
      <c r="AH12" s="106">
        <v>4.2538795263098397</v>
      </c>
      <c r="AI12" s="106">
        <v>0.60023785117434925</v>
      </c>
      <c r="AJ12" s="106">
        <v>0.36166708121020802</v>
      </c>
      <c r="AK12" s="106">
        <v>2.2332166686420649</v>
      </c>
      <c r="AL12" s="106">
        <v>1.7681435615988299</v>
      </c>
      <c r="AM12" s="106"/>
      <c r="AN12" s="106" t="s">
        <v>171</v>
      </c>
      <c r="AO12" s="106"/>
      <c r="AP12" s="106">
        <v>0.26738906388564299</v>
      </c>
      <c r="AQ12" s="106"/>
      <c r="AR12" s="106">
        <v>8.9147631679369593E-2</v>
      </c>
      <c r="AS12" s="106"/>
      <c r="AT12" s="110"/>
    </row>
    <row r="13" spans="1:46" s="104" customFormat="1" x14ac:dyDescent="0.35">
      <c r="B13" s="116" t="s">
        <v>78</v>
      </c>
      <c r="C13" s="117">
        <v>5.266867500318468</v>
      </c>
      <c r="D13" s="117">
        <v>4.1277285067379896</v>
      </c>
      <c r="E13" s="117">
        <v>3.2042528715621916</v>
      </c>
      <c r="F13" s="117">
        <v>2.6758239666210799</v>
      </c>
      <c r="G13" s="117">
        <v>5.4848859807238064</v>
      </c>
      <c r="H13" s="117">
        <v>4.1821419140676603</v>
      </c>
      <c r="I13" s="117">
        <v>2.1168576788777758</v>
      </c>
      <c r="J13" s="117">
        <v>7.9218272568367603</v>
      </c>
      <c r="K13" s="117">
        <v>7.5273749024159367</v>
      </c>
      <c r="L13" s="117">
        <v>5.7468815463521103</v>
      </c>
      <c r="M13" s="117"/>
      <c r="N13" s="117">
        <v>0.29742603206378698</v>
      </c>
      <c r="O13" s="117"/>
      <c r="P13" s="117">
        <v>0.1086887174593</v>
      </c>
      <c r="Q13" s="117">
        <v>0.74590346894151016</v>
      </c>
      <c r="R13" s="117">
        <v>0.67225449514275504</v>
      </c>
      <c r="S13" s="117">
        <v>31.771386513010707</v>
      </c>
      <c r="T13" s="117">
        <v>30.933924739715099</v>
      </c>
      <c r="U13" s="117">
        <v>7.0339646572880614</v>
      </c>
      <c r="V13" s="117">
        <v>5.3688731603468796</v>
      </c>
      <c r="W13" s="117"/>
      <c r="X13" s="117">
        <v>0.25734099774383001</v>
      </c>
      <c r="Y13" s="117">
        <v>110.79357015658073</v>
      </c>
      <c r="Z13" s="117">
        <v>99.454580672693197</v>
      </c>
      <c r="AA13" s="117">
        <v>1.9682456120525271</v>
      </c>
      <c r="AB13" s="117">
        <v>1.6974125525743999</v>
      </c>
      <c r="AC13" s="117">
        <v>83.168715715410499</v>
      </c>
      <c r="AD13" s="117">
        <v>74.276507673640594</v>
      </c>
      <c r="AE13" s="117">
        <v>0.55221045636654809</v>
      </c>
      <c r="AF13" s="117">
        <v>2.6747925074101602</v>
      </c>
      <c r="AG13" s="117">
        <v>37.361400582735591</v>
      </c>
      <c r="AH13" s="117">
        <v>35.582505477723899</v>
      </c>
      <c r="AI13" s="117">
        <v>4.147426485343833</v>
      </c>
      <c r="AJ13" s="117">
        <v>4.8063327399594202</v>
      </c>
      <c r="AK13" s="117">
        <v>6.6764079074647906</v>
      </c>
      <c r="AL13" s="117">
        <v>11.4104151405762</v>
      </c>
      <c r="AM13" s="117">
        <v>4.0741481968551243</v>
      </c>
      <c r="AN13" s="117">
        <v>4.7622252835811096</v>
      </c>
      <c r="AO13" s="117">
        <v>3.5542749634502071</v>
      </c>
      <c r="AP13" s="117">
        <v>2.8162215506608002</v>
      </c>
      <c r="AQ13" s="117">
        <v>2.5107461110465041</v>
      </c>
      <c r="AR13" s="117">
        <v>1.51404266906992</v>
      </c>
      <c r="AS13" s="117"/>
      <c r="AT13" s="116"/>
    </row>
    <row r="14" spans="1:46" s="104" customFormat="1" x14ac:dyDescent="0.35">
      <c r="B14" s="116" t="s">
        <v>51</v>
      </c>
      <c r="C14" s="117">
        <v>4.2828670078980071</v>
      </c>
      <c r="D14" s="117">
        <v>3.3557915666006202</v>
      </c>
      <c r="E14" s="117">
        <v>1.5516973377808132</v>
      </c>
      <c r="F14" s="117">
        <v>5.5886317329197199</v>
      </c>
      <c r="G14" s="117">
        <v>4.3353882309603016</v>
      </c>
      <c r="H14" s="117">
        <v>3.29763909112362</v>
      </c>
      <c r="I14" s="117">
        <v>5.000163766514989</v>
      </c>
      <c r="J14" s="117">
        <v>9.9773646776503409</v>
      </c>
      <c r="K14" s="117">
        <v>5.0706853538324239</v>
      </c>
      <c r="L14" s="117">
        <v>3.8595981146270799</v>
      </c>
      <c r="M14" s="117"/>
      <c r="N14" s="117">
        <v>0.45457951929478901</v>
      </c>
      <c r="O14" s="117"/>
      <c r="P14" s="117">
        <v>0.23302764327111899</v>
      </c>
      <c r="Q14" s="117">
        <v>2.9441884969892294</v>
      </c>
      <c r="R14" s="117">
        <v>2.6618401763817401</v>
      </c>
      <c r="S14" s="117">
        <v>40.534664844772266</v>
      </c>
      <c r="T14" s="117">
        <v>36.826086686738499</v>
      </c>
      <c r="U14" s="117">
        <v>5.1088826069686375</v>
      </c>
      <c r="V14" s="117">
        <v>3.8944643835244399</v>
      </c>
      <c r="W14" s="117"/>
      <c r="X14" s="117" t="s">
        <v>171</v>
      </c>
      <c r="Y14" s="117">
        <v>141.53254515158969</v>
      </c>
      <c r="Z14" s="117">
        <v>129.896596842126</v>
      </c>
      <c r="AA14" s="117">
        <v>3.2610588662616173</v>
      </c>
      <c r="AB14" s="117">
        <v>2.8146105994953698</v>
      </c>
      <c r="AC14" s="117">
        <v>89.003319900864781</v>
      </c>
      <c r="AD14" s="117">
        <v>79.471420986277806</v>
      </c>
      <c r="AE14" s="117">
        <v>2.775947996932266</v>
      </c>
      <c r="AF14" s="117">
        <v>3.9370986780061301</v>
      </c>
      <c r="AG14" s="117">
        <v>32.2203592602675</v>
      </c>
      <c r="AH14" s="117">
        <v>31.310818699181102</v>
      </c>
      <c r="AI14" s="117">
        <v>20.708718744630225</v>
      </c>
      <c r="AJ14" s="117">
        <v>14.6185258244073</v>
      </c>
      <c r="AK14" s="117">
        <v>5.1346875683757283</v>
      </c>
      <c r="AL14" s="117">
        <v>10.079440986429701</v>
      </c>
      <c r="AM14" s="117">
        <v>4.750267921971064</v>
      </c>
      <c r="AN14" s="117">
        <v>5.1076454248253098</v>
      </c>
      <c r="AO14" s="117">
        <v>2.3328673936902642</v>
      </c>
      <c r="AP14" s="117">
        <v>1.8486400837849599</v>
      </c>
      <c r="AQ14" s="117">
        <v>2.0036482965474698</v>
      </c>
      <c r="AR14" s="117">
        <v>1.20892021220228</v>
      </c>
      <c r="AS14" s="117"/>
      <c r="AT14" s="116"/>
    </row>
    <row r="15" spans="1:46" s="9" customFormat="1" x14ac:dyDescent="0.35">
      <c r="A15" s="104"/>
      <c r="B15" s="110" t="s">
        <v>60</v>
      </c>
      <c r="C15" s="106"/>
      <c r="D15" s="106" t="s">
        <v>171</v>
      </c>
      <c r="E15" s="106"/>
      <c r="F15" s="106">
        <v>0.47572398632534002</v>
      </c>
      <c r="G15" s="106"/>
      <c r="H15" s="106">
        <v>0.77052769834088097</v>
      </c>
      <c r="I15" s="106"/>
      <c r="J15" s="106">
        <v>0.391576187021619</v>
      </c>
      <c r="K15" s="106"/>
      <c r="L15" s="106" t="s">
        <v>171</v>
      </c>
      <c r="M15" s="106"/>
      <c r="N15" s="106" t="s">
        <v>171</v>
      </c>
      <c r="O15" s="106"/>
      <c r="P15" s="106" t="s">
        <v>171</v>
      </c>
      <c r="Q15" s="106"/>
      <c r="R15" s="106" t="s">
        <v>171</v>
      </c>
      <c r="S15" s="106"/>
      <c r="T15" s="106" t="s">
        <v>171</v>
      </c>
      <c r="U15" s="106"/>
      <c r="V15" s="106" t="s">
        <v>171</v>
      </c>
      <c r="W15" s="106"/>
      <c r="X15" s="106" t="s">
        <v>171</v>
      </c>
      <c r="Y15" s="106"/>
      <c r="Z15" s="106" t="s">
        <v>171</v>
      </c>
      <c r="AA15" s="106"/>
      <c r="AB15" s="106" t="s">
        <v>171</v>
      </c>
      <c r="AC15" s="106"/>
      <c r="AD15" s="106">
        <v>0.23188641062277801</v>
      </c>
      <c r="AE15" s="106"/>
      <c r="AF15" s="106" t="s">
        <v>171</v>
      </c>
      <c r="AG15" s="106"/>
      <c r="AH15" s="106" t="s">
        <v>171</v>
      </c>
      <c r="AI15" s="106"/>
      <c r="AJ15" s="106" t="s">
        <v>171</v>
      </c>
      <c r="AK15" s="106"/>
      <c r="AL15" s="106" t="s">
        <v>171</v>
      </c>
      <c r="AM15" s="106"/>
      <c r="AN15" s="106" t="s">
        <v>171</v>
      </c>
      <c r="AO15" s="106"/>
      <c r="AP15" s="106" t="s">
        <v>171</v>
      </c>
      <c r="AQ15" s="106"/>
      <c r="AR15" s="106" t="s">
        <v>171</v>
      </c>
      <c r="AS15" s="106"/>
      <c r="AT15" s="110"/>
    </row>
    <row r="16" spans="1:46" s="9" customFormat="1" x14ac:dyDescent="0.35">
      <c r="A16" s="104"/>
      <c r="B16" s="110" t="s">
        <v>69</v>
      </c>
      <c r="C16" s="106"/>
      <c r="D16" s="106" t="s">
        <v>171</v>
      </c>
      <c r="E16" s="106"/>
      <c r="F16" s="106">
        <v>0.41649053404488301</v>
      </c>
      <c r="G16" s="106"/>
      <c r="H16" s="106">
        <v>0.82471566454100198</v>
      </c>
      <c r="I16" s="106">
        <v>0.94783690053924774</v>
      </c>
      <c r="J16" s="106">
        <v>0.748575193450847</v>
      </c>
      <c r="K16" s="106"/>
      <c r="L16" s="106" t="s">
        <v>171</v>
      </c>
      <c r="M16" s="106"/>
      <c r="N16" s="106" t="s">
        <v>171</v>
      </c>
      <c r="O16" s="106"/>
      <c r="P16" s="106">
        <v>7.3544490292715203E-2</v>
      </c>
      <c r="Q16" s="106"/>
      <c r="R16" s="106" t="s">
        <v>171</v>
      </c>
      <c r="S16" s="106"/>
      <c r="T16" s="106" t="s">
        <v>171</v>
      </c>
      <c r="U16" s="106"/>
      <c r="V16" s="106" t="s">
        <v>171</v>
      </c>
      <c r="W16" s="106"/>
      <c r="X16" s="106" t="s">
        <v>171</v>
      </c>
      <c r="Y16" s="106"/>
      <c r="Z16" s="106">
        <v>0.44091285482532699</v>
      </c>
      <c r="AA16" s="106"/>
      <c r="AB16" s="106" t="s">
        <v>171</v>
      </c>
      <c r="AC16" s="106"/>
      <c r="AD16" s="106" t="s">
        <v>171</v>
      </c>
      <c r="AE16" s="106"/>
      <c r="AF16" s="106" t="s">
        <v>171</v>
      </c>
      <c r="AG16" s="106"/>
      <c r="AH16" s="106" t="s">
        <v>171</v>
      </c>
      <c r="AI16" s="106"/>
      <c r="AJ16" s="106" t="s">
        <v>171</v>
      </c>
      <c r="AK16" s="106"/>
      <c r="AL16" s="106" t="s">
        <v>171</v>
      </c>
      <c r="AM16" s="106"/>
      <c r="AN16" s="106" t="s">
        <v>171</v>
      </c>
      <c r="AO16" s="106"/>
      <c r="AP16" s="106" t="s">
        <v>171</v>
      </c>
      <c r="AQ16" s="106"/>
      <c r="AR16" s="106" t="s">
        <v>171</v>
      </c>
      <c r="AS16" s="106"/>
      <c r="AT16" s="110"/>
    </row>
    <row r="17" spans="1:46" s="9" customFormat="1" x14ac:dyDescent="0.35">
      <c r="A17" s="104"/>
      <c r="B17" s="111" t="s">
        <v>555</v>
      </c>
      <c r="C17" s="106"/>
      <c r="D17" s="106" t="s">
        <v>171</v>
      </c>
      <c r="E17" s="106">
        <v>7.0122820119439214E-3</v>
      </c>
      <c r="F17" s="106">
        <v>0.306646200198051</v>
      </c>
      <c r="G17" s="106"/>
      <c r="H17" s="106" t="s">
        <v>171</v>
      </c>
      <c r="I17" s="106">
        <v>0.87868021322496892</v>
      </c>
      <c r="J17" s="106">
        <v>0.69507961927944395</v>
      </c>
      <c r="K17" s="106"/>
      <c r="L17" s="106" t="s">
        <v>171</v>
      </c>
      <c r="M17" s="106"/>
      <c r="N17" s="106">
        <v>0.13426126040521799</v>
      </c>
      <c r="O17" s="106"/>
      <c r="P17" s="106" t="s">
        <v>171</v>
      </c>
      <c r="Q17" s="106"/>
      <c r="R17" s="106" t="s">
        <v>171</v>
      </c>
      <c r="S17" s="106"/>
      <c r="T17" s="106" t="s">
        <v>171</v>
      </c>
      <c r="U17" s="106"/>
      <c r="V17" s="106" t="s">
        <v>171</v>
      </c>
      <c r="W17" s="106"/>
      <c r="X17" s="106" t="s">
        <v>171</v>
      </c>
      <c r="Y17" s="106"/>
      <c r="Z17" s="106">
        <v>0.31829766673038501</v>
      </c>
      <c r="AA17" s="106"/>
      <c r="AB17" s="106" t="s">
        <v>171</v>
      </c>
      <c r="AC17" s="106"/>
      <c r="AD17" s="106" t="s">
        <v>171</v>
      </c>
      <c r="AE17" s="106"/>
      <c r="AF17" s="106" t="s">
        <v>171</v>
      </c>
      <c r="AG17" s="106"/>
      <c r="AH17" s="106" t="s">
        <v>171</v>
      </c>
      <c r="AI17" s="106"/>
      <c r="AJ17" s="106" t="s">
        <v>171</v>
      </c>
      <c r="AK17" s="106"/>
      <c r="AL17" s="106" t="s">
        <v>171</v>
      </c>
      <c r="AM17" s="106"/>
      <c r="AN17" s="106" t="s">
        <v>171</v>
      </c>
      <c r="AO17" s="106"/>
      <c r="AP17" s="106" t="s">
        <v>171</v>
      </c>
      <c r="AQ17" s="106"/>
      <c r="AR17" s="106" t="s">
        <v>171</v>
      </c>
      <c r="AS17" s="106"/>
      <c r="AT17" s="110"/>
    </row>
    <row r="18" spans="1:46" s="9" customFormat="1" x14ac:dyDescent="0.35">
      <c r="A18" s="104"/>
      <c r="B18" s="113" t="s">
        <v>57</v>
      </c>
      <c r="C18" s="114">
        <v>0.24563163299977281</v>
      </c>
      <c r="D18" s="114">
        <v>0.46416870917223602</v>
      </c>
      <c r="E18" s="114"/>
      <c r="F18" s="114">
        <v>0.36742943932343902</v>
      </c>
      <c r="G18" s="114"/>
      <c r="H18" s="114" t="s">
        <v>171</v>
      </c>
      <c r="I18" s="114"/>
      <c r="J18" s="114"/>
      <c r="K18" s="114"/>
      <c r="L18" s="114" t="s">
        <v>171</v>
      </c>
      <c r="M18" s="114"/>
      <c r="N18" s="114"/>
      <c r="O18" s="114"/>
      <c r="P18" s="114"/>
      <c r="Q18" s="114"/>
      <c r="R18" s="114" t="s">
        <v>171</v>
      </c>
      <c r="S18" s="114"/>
      <c r="T18" s="114" t="s">
        <v>171</v>
      </c>
      <c r="U18" s="114"/>
      <c r="V18" s="114" t="s">
        <v>171</v>
      </c>
      <c r="W18" s="114"/>
      <c r="X18" s="114" t="s">
        <v>171</v>
      </c>
      <c r="Y18" s="114"/>
      <c r="Z18" s="114" t="s">
        <v>171</v>
      </c>
      <c r="AA18" s="114"/>
      <c r="AB18" s="114" t="s">
        <v>171</v>
      </c>
      <c r="AC18" s="114"/>
      <c r="AD18" s="114" t="s">
        <v>171</v>
      </c>
      <c r="AE18" s="114"/>
      <c r="AF18" s="114" t="s">
        <v>171</v>
      </c>
      <c r="AG18" s="114"/>
      <c r="AH18" s="114" t="s">
        <v>171</v>
      </c>
      <c r="AI18" s="114"/>
      <c r="AJ18" s="114" t="s">
        <v>171</v>
      </c>
      <c r="AK18" s="114"/>
      <c r="AL18" s="114" t="s">
        <v>171</v>
      </c>
      <c r="AM18" s="114"/>
      <c r="AN18" s="114" t="s">
        <v>171</v>
      </c>
      <c r="AO18" s="114"/>
      <c r="AP18" s="114" t="s">
        <v>171</v>
      </c>
      <c r="AQ18" s="114"/>
      <c r="AR18" s="114" t="s">
        <v>171</v>
      </c>
      <c r="AS18" s="114"/>
      <c r="AT18" s="113"/>
    </row>
    <row r="19" spans="1:46" x14ac:dyDescent="0.35">
      <c r="X19" s="19"/>
      <c r="Z19" s="19"/>
      <c r="AB19" s="19"/>
      <c r="AD19" s="19"/>
      <c r="AH19" s="19"/>
      <c r="AJ19" s="19"/>
      <c r="AP19" s="19"/>
    </row>
    <row r="21" spans="1:46" s="9" customFormat="1" x14ac:dyDescent="0.35"/>
    <row r="22" spans="1:46" s="9" customFormat="1" x14ac:dyDescent="0.35"/>
  </sheetData>
  <mergeCells count="22">
    <mergeCell ref="AM5:AN5"/>
    <mergeCell ref="AO5:AP5"/>
    <mergeCell ref="AQ5:AR5"/>
    <mergeCell ref="AS5:AT5"/>
    <mergeCell ref="AA5:AB5"/>
    <mergeCell ref="AC5:AD5"/>
    <mergeCell ref="AE5:AF5"/>
    <mergeCell ref="AG5:AH5"/>
    <mergeCell ref="AI5:AJ5"/>
    <mergeCell ref="AK5:AL5"/>
    <mergeCell ref="Y5:Z5"/>
    <mergeCell ref="C5:D5"/>
    <mergeCell ref="E5:F5"/>
    <mergeCell ref="G5:H5"/>
    <mergeCell ref="I5:J5"/>
    <mergeCell ref="K5:L5"/>
    <mergeCell ref="M5:N5"/>
    <mergeCell ref="O5:P5"/>
    <mergeCell ref="Q5:R5"/>
    <mergeCell ref="S5:T5"/>
    <mergeCell ref="U5:V5"/>
    <mergeCell ref="W5:X5"/>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5C23A5-652E-43A5-8334-BCA29CB9E2C7}">
  <sheetPr>
    <tabColor rgb="FF92D050"/>
  </sheetPr>
  <dimension ref="A1:Z42"/>
  <sheetViews>
    <sheetView topLeftCell="G1" workbookViewId="0">
      <selection activeCell="M19" sqref="M19"/>
    </sheetView>
  </sheetViews>
  <sheetFormatPr defaultRowHeight="14.5" x14ac:dyDescent="0.35"/>
  <cols>
    <col min="1" max="1" width="24.1796875" bestFit="1" customWidth="1"/>
    <col min="2" max="2" width="11.1796875" bestFit="1" customWidth="1"/>
    <col min="3" max="3" width="10.54296875" bestFit="1" customWidth="1"/>
    <col min="4" max="5" width="6.81640625" bestFit="1" customWidth="1"/>
    <col min="6" max="6" width="18.453125" bestFit="1" customWidth="1"/>
    <col min="7" max="7" width="10.453125" customWidth="1"/>
    <col min="8" max="8" width="7.1796875" customWidth="1"/>
    <col min="9" max="9" width="9.81640625" bestFit="1" customWidth="1"/>
    <col min="10" max="10" width="8.1796875" bestFit="1" customWidth="1"/>
    <col min="11" max="11" width="11.54296875" customWidth="1"/>
    <col min="13" max="13" width="13" bestFit="1" customWidth="1"/>
    <col min="14" max="14" width="16" customWidth="1"/>
    <col min="15" max="15" width="17.453125" customWidth="1"/>
    <col min="16" max="16" width="10.1796875" bestFit="1" customWidth="1"/>
    <col min="17" max="17" width="14.81640625" bestFit="1" customWidth="1"/>
    <col min="19" max="19" width="14.81640625" bestFit="1" customWidth="1"/>
    <col min="21" max="21" width="25.1796875" bestFit="1" customWidth="1"/>
    <col min="25" max="25" width="25.81640625" bestFit="1" customWidth="1"/>
    <col min="26" max="26" width="12.453125" bestFit="1" customWidth="1"/>
  </cols>
  <sheetData>
    <row r="1" spans="1:14" ht="29.15" customHeight="1" x14ac:dyDescent="0.35">
      <c r="B1" t="s">
        <v>0</v>
      </c>
      <c r="G1" s="2" t="s">
        <v>2</v>
      </c>
      <c r="K1" s="3" t="s">
        <v>1</v>
      </c>
      <c r="M1" s="5" t="s">
        <v>101</v>
      </c>
      <c r="N1" s="13" t="s">
        <v>110</v>
      </c>
    </row>
    <row r="2" spans="1:14" x14ac:dyDescent="0.35">
      <c r="B2" t="s">
        <v>23</v>
      </c>
      <c r="C2" t="s">
        <v>24</v>
      </c>
      <c r="D2" t="s">
        <v>25</v>
      </c>
      <c r="E2" t="s">
        <v>26</v>
      </c>
      <c r="F2" t="s">
        <v>27</v>
      </c>
      <c r="G2" t="s">
        <v>28</v>
      </c>
      <c r="H2" t="s">
        <v>29</v>
      </c>
      <c r="I2" t="s">
        <v>30</v>
      </c>
      <c r="J2" t="s">
        <v>31</v>
      </c>
      <c r="K2" t="s">
        <v>29</v>
      </c>
      <c r="N2" t="s">
        <v>31</v>
      </c>
    </row>
    <row r="3" spans="1:14" x14ac:dyDescent="0.35">
      <c r="A3" s="4" t="s">
        <v>100</v>
      </c>
      <c r="B3">
        <v>3.90625</v>
      </c>
      <c r="C3" t="s">
        <v>39</v>
      </c>
      <c r="D3" t="s">
        <v>36</v>
      </c>
      <c r="E3">
        <v>3.9060000000000001</v>
      </c>
      <c r="F3" s="1">
        <v>44614.604166666664</v>
      </c>
      <c r="G3">
        <v>8.7409999999999997</v>
      </c>
      <c r="H3">
        <v>908</v>
      </c>
      <c r="I3" s="4">
        <v>0</v>
      </c>
      <c r="J3" s="4">
        <v>0</v>
      </c>
      <c r="K3">
        <v>7715</v>
      </c>
      <c r="M3">
        <f t="shared" ref="M3:M18" si="0">H3/K3</f>
        <v>0.11769280622164614</v>
      </c>
      <c r="N3" s="4" t="s">
        <v>102</v>
      </c>
    </row>
    <row r="4" spans="1:14" x14ac:dyDescent="0.35">
      <c r="A4" s="4" t="s">
        <v>100</v>
      </c>
      <c r="B4">
        <v>3.90625</v>
      </c>
      <c r="C4" t="s">
        <v>94</v>
      </c>
      <c r="D4" t="s">
        <v>36</v>
      </c>
      <c r="E4">
        <v>3.9060000000000001</v>
      </c>
      <c r="F4" s="1">
        <v>44615.970138888886</v>
      </c>
      <c r="G4">
        <v>8.7430000000000003</v>
      </c>
      <c r="H4">
        <v>1303</v>
      </c>
      <c r="I4" s="4">
        <v>0</v>
      </c>
      <c r="J4" s="4">
        <v>0</v>
      </c>
      <c r="K4">
        <v>7407</v>
      </c>
      <c r="M4">
        <f t="shared" si="0"/>
        <v>0.17591467530714189</v>
      </c>
      <c r="N4" s="4" t="s">
        <v>102</v>
      </c>
    </row>
    <row r="5" spans="1:14" x14ac:dyDescent="0.35">
      <c r="A5" s="4" t="s">
        <v>100</v>
      </c>
      <c r="B5">
        <v>7.8125</v>
      </c>
      <c r="C5" t="s">
        <v>42</v>
      </c>
      <c r="D5" t="s">
        <v>36</v>
      </c>
      <c r="E5">
        <v>7.8125</v>
      </c>
      <c r="F5" s="1">
        <v>44614.711111111108</v>
      </c>
      <c r="G5">
        <v>8.7379999999999995</v>
      </c>
      <c r="H5">
        <v>1684</v>
      </c>
      <c r="I5" s="4">
        <v>4.0156000000000001</v>
      </c>
      <c r="J5" s="4">
        <v>51.4</v>
      </c>
      <c r="K5">
        <v>7454</v>
      </c>
      <c r="M5">
        <f t="shared" si="0"/>
        <v>0.22591896968070835</v>
      </c>
      <c r="N5" s="4" t="s">
        <v>102</v>
      </c>
    </row>
    <row r="6" spans="1:14" x14ac:dyDescent="0.35">
      <c r="A6" s="4" t="s">
        <v>100</v>
      </c>
      <c r="B6">
        <v>7.8125</v>
      </c>
      <c r="C6" t="s">
        <v>97</v>
      </c>
      <c r="D6" t="s">
        <v>36</v>
      </c>
      <c r="E6">
        <v>7.8125</v>
      </c>
      <c r="F6" s="1">
        <v>44616.074999999997</v>
      </c>
      <c r="G6">
        <v>8.74</v>
      </c>
      <c r="H6">
        <v>1504</v>
      </c>
      <c r="I6" s="4">
        <v>0.70330000000000004</v>
      </c>
      <c r="J6" s="4">
        <v>9</v>
      </c>
      <c r="K6">
        <v>7971</v>
      </c>
      <c r="M6">
        <f t="shared" si="0"/>
        <v>0.18868397942541715</v>
      </c>
      <c r="N6" s="4" t="s">
        <v>102</v>
      </c>
    </row>
    <row r="7" spans="1:14" x14ac:dyDescent="0.35">
      <c r="B7">
        <v>15.625</v>
      </c>
      <c r="C7" t="s">
        <v>40</v>
      </c>
      <c r="D7" t="s">
        <v>36</v>
      </c>
      <c r="E7">
        <v>15.625</v>
      </c>
      <c r="F7" s="1">
        <v>44614.63958333333</v>
      </c>
      <c r="G7">
        <v>8.7420000000000009</v>
      </c>
      <c r="H7">
        <v>2576</v>
      </c>
      <c r="I7">
        <v>16.973400000000002</v>
      </c>
      <c r="J7">
        <v>108.6</v>
      </c>
      <c r="K7">
        <v>6939</v>
      </c>
      <c r="M7">
        <f t="shared" si="0"/>
        <v>0.37123504827784981</v>
      </c>
      <c r="N7">
        <f>(((M7-$M$20)/$M$19)/E7)*100</f>
        <v>84.369872338611287</v>
      </c>
    </row>
    <row r="8" spans="1:14" x14ac:dyDescent="0.35">
      <c r="B8">
        <v>15.625</v>
      </c>
      <c r="C8" t="s">
        <v>95</v>
      </c>
      <c r="D8" t="s">
        <v>36</v>
      </c>
      <c r="E8">
        <v>15.625</v>
      </c>
      <c r="F8" s="1">
        <v>44616.004861111112</v>
      </c>
      <c r="G8">
        <v>8.7420000000000009</v>
      </c>
      <c r="H8">
        <v>2986</v>
      </c>
      <c r="I8">
        <v>16.8003</v>
      </c>
      <c r="J8">
        <v>107.5</v>
      </c>
      <c r="K8">
        <v>8085</v>
      </c>
      <c r="M8">
        <f t="shared" si="0"/>
        <v>0.36932591218305505</v>
      </c>
      <c r="N8">
        <f t="shared" ref="N8:N18" si="1">(((M8-$M$20)/$M$19)/E8)*100</f>
        <v>83.268119301772657</v>
      </c>
    </row>
    <row r="9" spans="1:14" x14ac:dyDescent="0.35">
      <c r="B9">
        <v>31.25</v>
      </c>
      <c r="C9" t="s">
        <v>37</v>
      </c>
      <c r="D9" t="s">
        <v>36</v>
      </c>
      <c r="E9">
        <v>31.25</v>
      </c>
      <c r="F9" s="1">
        <v>44614.533333333333</v>
      </c>
      <c r="G9">
        <v>8.7449999999999992</v>
      </c>
      <c r="H9">
        <v>4425</v>
      </c>
      <c r="I9">
        <v>37.526699999999998</v>
      </c>
      <c r="J9">
        <v>120.1</v>
      </c>
      <c r="K9">
        <v>7353</v>
      </c>
      <c r="M9">
        <f t="shared" si="0"/>
        <v>0.60179518563851486</v>
      </c>
      <c r="N9">
        <f t="shared" si="1"/>
        <v>108.71249599168466</v>
      </c>
    </row>
    <row r="10" spans="1:14" x14ac:dyDescent="0.35">
      <c r="B10">
        <v>31.25</v>
      </c>
      <c r="C10" t="s">
        <v>92</v>
      </c>
      <c r="D10" t="s">
        <v>36</v>
      </c>
      <c r="E10">
        <v>31.25</v>
      </c>
      <c r="F10" s="1">
        <v>44615.9</v>
      </c>
      <c r="G10">
        <v>8.7349999999999994</v>
      </c>
      <c r="H10">
        <v>4295</v>
      </c>
      <c r="I10">
        <v>33.369900000000001</v>
      </c>
      <c r="J10">
        <v>106.8</v>
      </c>
      <c r="K10">
        <v>7736</v>
      </c>
      <c r="M10">
        <f t="shared" si="0"/>
        <v>0.55519648397104449</v>
      </c>
      <c r="N10">
        <f t="shared" si="1"/>
        <v>95.266555386703374</v>
      </c>
    </row>
    <row r="11" spans="1:14" x14ac:dyDescent="0.35">
      <c r="B11">
        <v>62.5</v>
      </c>
      <c r="C11" t="s">
        <v>43</v>
      </c>
      <c r="D11" t="s">
        <v>36</v>
      </c>
      <c r="E11">
        <v>62.5</v>
      </c>
      <c r="F11" s="1">
        <v>44614.746527777781</v>
      </c>
      <c r="G11">
        <v>8.7520000000000007</v>
      </c>
      <c r="H11">
        <v>7640</v>
      </c>
      <c r="I11">
        <v>63.604999999999997</v>
      </c>
      <c r="J11">
        <v>101.8</v>
      </c>
      <c r="K11">
        <v>8543</v>
      </c>
      <c r="M11">
        <f t="shared" si="0"/>
        <v>0.89429942643099614</v>
      </c>
      <c r="N11">
        <f t="shared" si="1"/>
        <v>96.556937153094026</v>
      </c>
    </row>
    <row r="12" spans="1:14" x14ac:dyDescent="0.35">
      <c r="B12">
        <v>62.5</v>
      </c>
      <c r="C12" t="s">
        <v>98</v>
      </c>
      <c r="D12" t="s">
        <v>36</v>
      </c>
      <c r="E12">
        <v>62.5</v>
      </c>
      <c r="F12" s="1">
        <v>44616.109722222223</v>
      </c>
      <c r="G12">
        <v>8.734</v>
      </c>
      <c r="H12">
        <v>8039</v>
      </c>
      <c r="I12">
        <v>70.366500000000002</v>
      </c>
      <c r="J12">
        <v>112.6</v>
      </c>
      <c r="K12">
        <v>8285</v>
      </c>
      <c r="M12">
        <f t="shared" si="0"/>
        <v>0.9703077851538926</v>
      </c>
      <c r="N12">
        <f t="shared" si="1"/>
        <v>107.52294951287205</v>
      </c>
    </row>
    <row r="13" spans="1:14" x14ac:dyDescent="0.35">
      <c r="B13">
        <v>125</v>
      </c>
      <c r="C13" t="s">
        <v>35</v>
      </c>
      <c r="D13" t="s">
        <v>36</v>
      </c>
      <c r="E13">
        <v>125</v>
      </c>
      <c r="F13" s="1">
        <v>44614.497916666667</v>
      </c>
      <c r="G13">
        <v>8.7620000000000005</v>
      </c>
      <c r="H13">
        <v>13118</v>
      </c>
      <c r="I13">
        <v>129.7773</v>
      </c>
      <c r="J13">
        <v>103.8</v>
      </c>
      <c r="K13">
        <v>8015</v>
      </c>
      <c r="M13">
        <f t="shared" si="0"/>
        <v>1.6366812227074237</v>
      </c>
      <c r="N13">
        <f t="shared" si="1"/>
        <v>101.83157832939025</v>
      </c>
    </row>
    <row r="14" spans="1:14" x14ac:dyDescent="0.35">
      <c r="B14">
        <v>125</v>
      </c>
      <c r="C14" t="s">
        <v>91</v>
      </c>
      <c r="D14" t="s">
        <v>36</v>
      </c>
      <c r="E14">
        <v>125</v>
      </c>
      <c r="F14" s="1">
        <v>44615.865277777775</v>
      </c>
      <c r="G14">
        <v>8.7530000000000001</v>
      </c>
      <c r="H14">
        <v>14112</v>
      </c>
      <c r="I14">
        <v>157.95269999999999</v>
      </c>
      <c r="J14">
        <v>126.4</v>
      </c>
      <c r="K14">
        <v>7227</v>
      </c>
      <c r="M14">
        <f t="shared" si="0"/>
        <v>1.9526774595267746</v>
      </c>
      <c r="N14">
        <f t="shared" si="1"/>
        <v>124.62656230764904</v>
      </c>
    </row>
    <row r="15" spans="1:14" x14ac:dyDescent="0.35">
      <c r="B15">
        <v>250</v>
      </c>
      <c r="C15" t="s">
        <v>38</v>
      </c>
      <c r="D15" t="s">
        <v>36</v>
      </c>
      <c r="E15">
        <v>250</v>
      </c>
      <c r="F15" s="1">
        <v>44614.568055555559</v>
      </c>
      <c r="G15">
        <v>8.7669999999999995</v>
      </c>
      <c r="H15">
        <v>20210</v>
      </c>
      <c r="I15">
        <v>218.6576</v>
      </c>
      <c r="J15">
        <v>87.5</v>
      </c>
      <c r="K15">
        <v>7673</v>
      </c>
      <c r="M15">
        <f t="shared" si="0"/>
        <v>2.6339111169034277</v>
      </c>
      <c r="N15">
        <f t="shared" si="1"/>
        <v>86.884317919412496</v>
      </c>
    </row>
    <row r="16" spans="1:14" x14ac:dyDescent="0.35">
      <c r="B16">
        <v>250</v>
      </c>
      <c r="C16" t="s">
        <v>93</v>
      </c>
      <c r="D16" t="s">
        <v>36</v>
      </c>
      <c r="E16">
        <v>250</v>
      </c>
      <c r="F16" s="1">
        <v>44615.935416666667</v>
      </c>
      <c r="G16">
        <v>8.7639999999999993</v>
      </c>
      <c r="H16">
        <v>25030</v>
      </c>
      <c r="I16">
        <v>237.4306</v>
      </c>
      <c r="J16">
        <v>95</v>
      </c>
      <c r="K16">
        <v>8800</v>
      </c>
      <c r="M16">
        <f t="shared" si="0"/>
        <v>2.8443181818181817</v>
      </c>
      <c r="N16">
        <f t="shared" si="1"/>
        <v>94.473372969435431</v>
      </c>
    </row>
    <row r="17" spans="2:26" x14ac:dyDescent="0.35">
      <c r="B17">
        <v>500</v>
      </c>
      <c r="C17" t="s">
        <v>41</v>
      </c>
      <c r="D17" t="s">
        <v>36</v>
      </c>
      <c r="E17">
        <v>500</v>
      </c>
      <c r="F17" s="1">
        <v>44614.675694444442</v>
      </c>
      <c r="G17">
        <v>8.8000000000000007</v>
      </c>
      <c r="H17">
        <v>38808</v>
      </c>
      <c r="I17">
        <v>522.82929999999999</v>
      </c>
      <c r="J17">
        <v>104.6</v>
      </c>
      <c r="K17">
        <v>6419</v>
      </c>
      <c r="M17">
        <f t="shared" si="0"/>
        <v>6.0458015267175576</v>
      </c>
      <c r="N17">
        <f t="shared" si="1"/>
        <v>104.97294490364597</v>
      </c>
    </row>
    <row r="18" spans="2:26" x14ac:dyDescent="0.35">
      <c r="B18">
        <v>500</v>
      </c>
      <c r="C18" t="s">
        <v>96</v>
      </c>
      <c r="D18" t="s">
        <v>36</v>
      </c>
      <c r="E18">
        <v>500</v>
      </c>
      <c r="F18" s="1">
        <v>44616.040277777778</v>
      </c>
      <c r="G18">
        <v>8.7880000000000003</v>
      </c>
      <c r="H18">
        <v>37153</v>
      </c>
      <c r="I18">
        <v>488.24779999999998</v>
      </c>
      <c r="J18">
        <v>97.6</v>
      </c>
      <c r="K18">
        <v>6566</v>
      </c>
      <c r="M18">
        <f t="shared" si="0"/>
        <v>5.658391714894913</v>
      </c>
      <c r="N18">
        <f t="shared" si="1"/>
        <v>97.986310709513205</v>
      </c>
    </row>
    <row r="19" spans="2:26" x14ac:dyDescent="0.35">
      <c r="F19" s="1"/>
      <c r="L19" t="s">
        <v>104</v>
      </c>
      <c r="M19">
        <f>SLOPE(M7:M18,E7:E18)</f>
        <v>1.1090027073350498E-2</v>
      </c>
    </row>
    <row r="20" spans="2:26" x14ac:dyDescent="0.35">
      <c r="F20" s="1"/>
      <c r="L20" t="s">
        <v>105</v>
      </c>
      <c r="M20">
        <f>INTERCEPT(M7:M18,E7:E18)</f>
        <v>0.22503752196373661</v>
      </c>
    </row>
    <row r="21" spans="2:26" ht="29.15" customHeight="1" x14ac:dyDescent="0.35">
      <c r="B21" t="s">
        <v>0</v>
      </c>
      <c r="G21" s="2" t="s">
        <v>2</v>
      </c>
      <c r="K21" s="3" t="s">
        <v>1</v>
      </c>
      <c r="M21" s="5" t="s">
        <v>101</v>
      </c>
      <c r="O21" s="7" t="s">
        <v>103</v>
      </c>
      <c r="Q21" s="8" t="s">
        <v>103</v>
      </c>
      <c r="S21" s="12" t="s">
        <v>103</v>
      </c>
      <c r="U21" s="42" t="s">
        <v>292</v>
      </c>
      <c r="W21" t="s">
        <v>447</v>
      </c>
      <c r="Y21" t="s">
        <v>479</v>
      </c>
      <c r="Z21" t="s">
        <v>453</v>
      </c>
    </row>
    <row r="22" spans="2:26" x14ac:dyDescent="0.35">
      <c r="F22" s="1"/>
      <c r="H22" t="s">
        <v>29</v>
      </c>
      <c r="I22" t="s">
        <v>30</v>
      </c>
      <c r="K22" t="s">
        <v>29</v>
      </c>
      <c r="Q22" s="6" t="s">
        <v>106</v>
      </c>
      <c r="S22" s="6" t="s">
        <v>106</v>
      </c>
      <c r="U22" s="9" t="s">
        <v>480</v>
      </c>
      <c r="Y22" s="9"/>
      <c r="Z22" s="9"/>
    </row>
    <row r="23" spans="2:26" x14ac:dyDescent="0.35">
      <c r="B23" t="s">
        <v>54</v>
      </c>
      <c r="C23" t="s">
        <v>55</v>
      </c>
      <c r="D23" t="s">
        <v>0</v>
      </c>
      <c r="F23" s="1">
        <v>44615.024305555555</v>
      </c>
      <c r="K23">
        <v>7925</v>
      </c>
      <c r="M23">
        <f t="shared" ref="M23:M37" si="2">H23/K23</f>
        <v>0</v>
      </c>
      <c r="N23" t="s">
        <v>54</v>
      </c>
      <c r="O23">
        <f>(M23-$M$20)/$M$19</f>
        <v>-20.291882109513075</v>
      </c>
      <c r="Q23" s="9" t="s">
        <v>107</v>
      </c>
      <c r="S23" s="9" t="s">
        <v>107</v>
      </c>
      <c r="U23" s="9"/>
      <c r="W23">
        <v>4.4499999999999993</v>
      </c>
      <c r="Y23" s="9" t="s">
        <v>107</v>
      </c>
      <c r="Z23" s="9" t="s">
        <v>455</v>
      </c>
    </row>
    <row r="24" spans="2:26" x14ac:dyDescent="0.35">
      <c r="B24" t="s">
        <v>81</v>
      </c>
      <c r="C24" t="s">
        <v>82</v>
      </c>
      <c r="D24" t="s">
        <v>0</v>
      </c>
      <c r="F24" s="1">
        <v>44615.652083333334</v>
      </c>
      <c r="G24">
        <v>8.7439999999999998</v>
      </c>
      <c r="H24">
        <v>67</v>
      </c>
      <c r="I24">
        <v>0</v>
      </c>
      <c r="K24">
        <v>8407</v>
      </c>
      <c r="M24">
        <f t="shared" si="2"/>
        <v>7.9695491852028073E-3</v>
      </c>
      <c r="N24" t="s">
        <v>81</v>
      </c>
      <c r="O24">
        <f t="shared" ref="O24:O37" si="3">(M24-$M$20)/$M$19</f>
        <v>-19.573259050029858</v>
      </c>
      <c r="Q24" s="9" t="s">
        <v>107</v>
      </c>
      <c r="S24" s="9" t="s">
        <v>108</v>
      </c>
      <c r="U24" s="9">
        <f>M24/0.0118</f>
        <v>0.67538552416972941</v>
      </c>
      <c r="W24">
        <v>4.4900000000000011</v>
      </c>
      <c r="Y24" s="9">
        <f>(U24*2)/W24</f>
        <v>0.30083987713573684</v>
      </c>
      <c r="Z24" s="9"/>
    </row>
    <row r="25" spans="2:26" x14ac:dyDescent="0.35">
      <c r="B25" t="s">
        <v>45</v>
      </c>
      <c r="C25" t="s">
        <v>46</v>
      </c>
      <c r="D25" t="s">
        <v>0</v>
      </c>
      <c r="F25" s="1">
        <v>44614.81527777778</v>
      </c>
      <c r="K25">
        <v>8309</v>
      </c>
      <c r="M25">
        <f t="shared" si="2"/>
        <v>0</v>
      </c>
      <c r="N25" t="s">
        <v>45</v>
      </c>
      <c r="O25">
        <f t="shared" si="3"/>
        <v>-20.291882109513075</v>
      </c>
      <c r="Q25" s="9" t="s">
        <v>107</v>
      </c>
      <c r="S25" s="9" t="s">
        <v>107</v>
      </c>
      <c r="U25" s="9"/>
      <c r="W25">
        <v>4.5999999999999996</v>
      </c>
      <c r="Y25" s="9" t="s">
        <v>107</v>
      </c>
      <c r="Z25" s="9" t="s">
        <v>455</v>
      </c>
    </row>
    <row r="26" spans="2:26" x14ac:dyDescent="0.35">
      <c r="B26" t="s">
        <v>72</v>
      </c>
      <c r="C26" t="s">
        <v>73</v>
      </c>
      <c r="D26" t="s">
        <v>0</v>
      </c>
      <c r="F26" s="1">
        <v>44615.440972222219</v>
      </c>
      <c r="K26">
        <v>7601</v>
      </c>
      <c r="M26">
        <f t="shared" si="2"/>
        <v>0</v>
      </c>
      <c r="N26" t="s">
        <v>72</v>
      </c>
      <c r="O26">
        <f t="shared" si="3"/>
        <v>-20.291882109513075</v>
      </c>
      <c r="Q26" s="9" t="s">
        <v>107</v>
      </c>
      <c r="S26" s="9" t="s">
        <v>107</v>
      </c>
      <c r="U26" s="9"/>
      <c r="W26">
        <v>4.5200000000000005</v>
      </c>
      <c r="Y26" s="9" t="s">
        <v>107</v>
      </c>
      <c r="Z26" s="9" t="s">
        <v>455</v>
      </c>
    </row>
    <row r="27" spans="2:26" x14ac:dyDescent="0.35">
      <c r="B27" t="s">
        <v>48</v>
      </c>
      <c r="C27" t="s">
        <v>49</v>
      </c>
      <c r="D27" t="s">
        <v>0</v>
      </c>
      <c r="F27" s="1">
        <v>44614.884722222225</v>
      </c>
      <c r="K27">
        <v>7549</v>
      </c>
      <c r="M27">
        <f t="shared" si="2"/>
        <v>0</v>
      </c>
      <c r="N27" t="s">
        <v>48</v>
      </c>
      <c r="O27">
        <f t="shared" si="3"/>
        <v>-20.291882109513075</v>
      </c>
      <c r="Q27" s="9" t="s">
        <v>107</v>
      </c>
      <c r="S27" s="9" t="s">
        <v>107</v>
      </c>
      <c r="U27" s="9"/>
      <c r="W27">
        <v>4.9399999999999995</v>
      </c>
      <c r="Y27" s="9" t="s">
        <v>107</v>
      </c>
      <c r="Z27" s="9" t="s">
        <v>455</v>
      </c>
    </row>
    <row r="28" spans="2:26" x14ac:dyDescent="0.35">
      <c r="B28" t="s">
        <v>84</v>
      </c>
      <c r="C28" t="s">
        <v>85</v>
      </c>
      <c r="D28" t="s">
        <v>0</v>
      </c>
      <c r="F28" s="1">
        <v>44615.724305555559</v>
      </c>
      <c r="K28">
        <v>8878</v>
      </c>
      <c r="M28">
        <f t="shared" si="2"/>
        <v>0</v>
      </c>
      <c r="N28" t="s">
        <v>84</v>
      </c>
      <c r="O28">
        <f t="shared" si="3"/>
        <v>-20.291882109513075</v>
      </c>
      <c r="Q28" s="9" t="s">
        <v>107</v>
      </c>
      <c r="S28" s="9" t="s">
        <v>107</v>
      </c>
      <c r="U28" s="9"/>
      <c r="W28">
        <v>4.28</v>
      </c>
      <c r="Y28" s="9" t="s">
        <v>107</v>
      </c>
      <c r="Z28" s="9" t="s">
        <v>455</v>
      </c>
    </row>
    <row r="29" spans="2:26" x14ac:dyDescent="0.35">
      <c r="B29" t="s">
        <v>78</v>
      </c>
      <c r="C29" t="s">
        <v>79</v>
      </c>
      <c r="D29" t="s">
        <v>0</v>
      </c>
      <c r="F29" s="1">
        <v>44615.581250000003</v>
      </c>
      <c r="G29">
        <v>8.7560000000000002</v>
      </c>
      <c r="H29">
        <v>918</v>
      </c>
      <c r="I29">
        <v>0</v>
      </c>
      <c r="K29">
        <v>7153</v>
      </c>
      <c r="M29">
        <f t="shared" si="2"/>
        <v>0.12833776038026004</v>
      </c>
      <c r="N29" t="s">
        <v>78</v>
      </c>
      <c r="O29">
        <f t="shared" si="3"/>
        <v>-8.7195243928527049</v>
      </c>
      <c r="Q29" s="9" t="s">
        <v>108</v>
      </c>
      <c r="S29" s="9" t="s">
        <v>108</v>
      </c>
      <c r="U29" s="9">
        <f>M29/0.0118</f>
        <v>10.876081388157631</v>
      </c>
      <c r="W29">
        <v>4.1299999999999981</v>
      </c>
      <c r="Y29" s="9">
        <f>(U29*2)/W29</f>
        <v>5.266867500318468</v>
      </c>
      <c r="Z29" s="9" t="s">
        <v>456</v>
      </c>
    </row>
    <row r="30" spans="2:26" x14ac:dyDescent="0.35">
      <c r="B30" t="s">
        <v>51</v>
      </c>
      <c r="C30" t="s">
        <v>52</v>
      </c>
      <c r="D30" t="s">
        <v>0</v>
      </c>
      <c r="F30" s="1">
        <v>44614.95416666667</v>
      </c>
      <c r="G30">
        <v>8.7520000000000007</v>
      </c>
      <c r="H30">
        <v>897</v>
      </c>
      <c r="I30">
        <v>0</v>
      </c>
      <c r="K30">
        <v>8392</v>
      </c>
      <c r="M30">
        <f t="shared" si="2"/>
        <v>0.10688751191611058</v>
      </c>
      <c r="N30" t="s">
        <v>51</v>
      </c>
      <c r="O30">
        <f t="shared" si="3"/>
        <v>-10.653717007737725</v>
      </c>
      <c r="Q30" s="9" t="s">
        <v>108</v>
      </c>
      <c r="S30" s="9" t="s">
        <v>108</v>
      </c>
      <c r="U30" s="9">
        <f>M30/0.0118</f>
        <v>9.0582637217042858</v>
      </c>
      <c r="W30">
        <v>4.2300000000000004</v>
      </c>
      <c r="Y30" s="9">
        <f>(U30*2)/W30</f>
        <v>4.2828670078980071</v>
      </c>
      <c r="Z30" s="9" t="s">
        <v>456</v>
      </c>
    </row>
    <row r="31" spans="2:26" x14ac:dyDescent="0.35">
      <c r="B31" t="s">
        <v>60</v>
      </c>
      <c r="C31" t="s">
        <v>61</v>
      </c>
      <c r="D31" t="s">
        <v>0</v>
      </c>
      <c r="F31" s="1">
        <v>44615.163194444445</v>
      </c>
      <c r="K31">
        <v>7637</v>
      </c>
      <c r="M31">
        <f t="shared" si="2"/>
        <v>0</v>
      </c>
      <c r="N31" t="s">
        <v>60</v>
      </c>
      <c r="O31">
        <f t="shared" si="3"/>
        <v>-20.291882109513075</v>
      </c>
      <c r="Q31" s="9" t="s">
        <v>107</v>
      </c>
      <c r="S31" s="9" t="s">
        <v>107</v>
      </c>
      <c r="U31" s="9"/>
      <c r="W31">
        <v>4.5500000000000007</v>
      </c>
      <c r="Y31" s="9" t="s">
        <v>107</v>
      </c>
      <c r="Z31" s="9" t="s">
        <v>455</v>
      </c>
    </row>
    <row r="32" spans="2:26" x14ac:dyDescent="0.35">
      <c r="B32" t="s">
        <v>69</v>
      </c>
      <c r="C32" t="s">
        <v>70</v>
      </c>
      <c r="D32" t="s">
        <v>0</v>
      </c>
      <c r="F32" s="1">
        <v>44615.371527777781</v>
      </c>
      <c r="K32">
        <v>8149</v>
      </c>
      <c r="M32">
        <f t="shared" si="2"/>
        <v>0</v>
      </c>
      <c r="N32" t="s">
        <v>69</v>
      </c>
      <c r="O32">
        <f t="shared" si="3"/>
        <v>-20.291882109513075</v>
      </c>
      <c r="Q32" s="9" t="s">
        <v>107</v>
      </c>
      <c r="S32" s="9" t="s">
        <v>107</v>
      </c>
      <c r="U32" s="9"/>
      <c r="W32">
        <v>4.41</v>
      </c>
      <c r="Y32" s="9" t="s">
        <v>107</v>
      </c>
      <c r="Z32" s="9" t="s">
        <v>455</v>
      </c>
    </row>
    <row r="33" spans="1:26" x14ac:dyDescent="0.35">
      <c r="B33" t="s">
        <v>57</v>
      </c>
      <c r="C33" t="s">
        <v>58</v>
      </c>
      <c r="D33" t="s">
        <v>0</v>
      </c>
      <c r="F33" s="1">
        <v>44615.09375</v>
      </c>
      <c r="G33">
        <v>9.048</v>
      </c>
      <c r="H33">
        <v>50</v>
      </c>
      <c r="I33">
        <v>0</v>
      </c>
      <c r="K33">
        <v>7633</v>
      </c>
      <c r="M33">
        <f t="shared" si="2"/>
        <v>6.5505043888379405E-3</v>
      </c>
      <c r="N33" t="s">
        <v>57</v>
      </c>
      <c r="O33">
        <f t="shared" si="3"/>
        <v>-19.701215887914849</v>
      </c>
      <c r="Q33" s="9" t="s">
        <v>107</v>
      </c>
      <c r="S33" s="9" t="s">
        <v>108</v>
      </c>
      <c r="U33" s="9">
        <f>M33/0.0118</f>
        <v>0.55512749057948652</v>
      </c>
      <c r="W33">
        <v>4.5199999999999996</v>
      </c>
      <c r="Y33" s="9">
        <f>(U33*2)/W33</f>
        <v>0.24563163299977281</v>
      </c>
      <c r="Z33" s="9" t="s">
        <v>456</v>
      </c>
    </row>
    <row r="34" spans="1:26" s="4" customFormat="1" x14ac:dyDescent="0.35">
      <c r="A34" s="4" t="s">
        <v>109</v>
      </c>
      <c r="B34" s="4" t="s">
        <v>75</v>
      </c>
      <c r="C34" s="4" t="s">
        <v>76</v>
      </c>
      <c r="D34" s="4" t="s">
        <v>0</v>
      </c>
      <c r="F34" s="10">
        <v>44615.511111111111</v>
      </c>
      <c r="G34" s="4">
        <v>8.7460000000000004</v>
      </c>
      <c r="H34" s="4">
        <v>176</v>
      </c>
      <c r="I34" s="4">
        <v>121.3117</v>
      </c>
      <c r="K34" s="4">
        <v>114</v>
      </c>
      <c r="M34" s="4">
        <f t="shared" si="2"/>
        <v>1.5438596491228069</v>
      </c>
      <c r="N34" s="4" t="s">
        <v>75</v>
      </c>
      <c r="O34" s="4">
        <f t="shared" si="3"/>
        <v>118.91964901764936</v>
      </c>
      <c r="Q34" s="11">
        <f>O34</f>
        <v>118.91964901764936</v>
      </c>
      <c r="S34" s="11" t="s">
        <v>466</v>
      </c>
      <c r="U34" s="11"/>
      <c r="W34" s="4">
        <v>4.589999999999999</v>
      </c>
      <c r="Y34" s="11" t="s">
        <v>107</v>
      </c>
      <c r="Z34" s="11" t="s">
        <v>466</v>
      </c>
    </row>
    <row r="35" spans="1:26" s="4" customFormat="1" x14ac:dyDescent="0.35">
      <c r="A35" s="20" t="s">
        <v>169</v>
      </c>
      <c r="B35" t="s">
        <v>168</v>
      </c>
      <c r="C35" t="s">
        <v>170</v>
      </c>
      <c r="D35" t="s">
        <v>0</v>
      </c>
      <c r="E35" t="s">
        <v>171</v>
      </c>
      <c r="F35" s="1">
        <v>44620.470728888897</v>
      </c>
      <c r="G35" s="19" t="s">
        <v>171</v>
      </c>
      <c r="H35" s="19"/>
      <c r="I35" s="19" t="s">
        <v>171</v>
      </c>
      <c r="J35" s="19" t="s">
        <v>171</v>
      </c>
      <c r="K35">
        <v>13049</v>
      </c>
      <c r="M35">
        <f t="shared" si="2"/>
        <v>0</v>
      </c>
      <c r="N35" t="s">
        <v>168</v>
      </c>
      <c r="O35" s="34" t="s">
        <v>107</v>
      </c>
      <c r="P35" s="20"/>
      <c r="Q35" s="22" t="s">
        <v>107</v>
      </c>
      <c r="R35" s="20"/>
      <c r="S35" s="22" t="s">
        <v>107</v>
      </c>
      <c r="U35" s="11"/>
      <c r="W35">
        <v>4.589999999999999</v>
      </c>
      <c r="Y35" s="9" t="s">
        <v>107</v>
      </c>
      <c r="Z35" s="22" t="s">
        <v>455</v>
      </c>
    </row>
    <row r="36" spans="1:26" x14ac:dyDescent="0.35">
      <c r="B36" t="s">
        <v>66</v>
      </c>
      <c r="C36" t="s">
        <v>67</v>
      </c>
      <c r="D36" t="s">
        <v>0</v>
      </c>
      <c r="F36" s="1">
        <v>44615.302083333336</v>
      </c>
      <c r="G36">
        <v>8.8330000000000002</v>
      </c>
      <c r="H36">
        <v>182</v>
      </c>
      <c r="I36">
        <v>0</v>
      </c>
      <c r="K36">
        <v>10549</v>
      </c>
      <c r="M36">
        <f t="shared" si="2"/>
        <v>1.7252820172528202E-2</v>
      </c>
      <c r="N36" t="s">
        <v>66</v>
      </c>
      <c r="O36">
        <f t="shared" si="3"/>
        <v>-18.736176243475381</v>
      </c>
      <c r="Q36" s="9" t="s">
        <v>107</v>
      </c>
      <c r="S36" s="9" t="s">
        <v>108</v>
      </c>
      <c r="U36" s="9">
        <f>M36/0.0118</f>
        <v>1.4621034044515426</v>
      </c>
      <c r="W36">
        <v>5</v>
      </c>
      <c r="Y36" s="9">
        <f>(U36*2)/W36</f>
        <v>0.58484136178061708</v>
      </c>
      <c r="Z36" s="9" t="s">
        <v>456</v>
      </c>
    </row>
    <row r="37" spans="1:26" x14ac:dyDescent="0.35">
      <c r="B37" t="s">
        <v>63</v>
      </c>
      <c r="C37" t="s">
        <v>64</v>
      </c>
      <c r="D37" t="s">
        <v>0</v>
      </c>
      <c r="F37" s="1">
        <v>44615.232638888891</v>
      </c>
      <c r="G37">
        <v>8.6999999999999993</v>
      </c>
      <c r="H37">
        <v>63</v>
      </c>
      <c r="I37">
        <v>0</v>
      </c>
      <c r="K37">
        <v>9941</v>
      </c>
      <c r="M37">
        <f t="shared" si="2"/>
        <v>6.3373906045669452E-3</v>
      </c>
      <c r="N37" t="s">
        <v>63</v>
      </c>
      <c r="O37">
        <f t="shared" si="3"/>
        <v>-19.720432593416238</v>
      </c>
      <c r="Q37" s="9" t="s">
        <v>107</v>
      </c>
      <c r="S37" s="9" t="s">
        <v>108</v>
      </c>
      <c r="U37" s="9">
        <f>M37/0.0118</f>
        <v>0.53706700038702926</v>
      </c>
      <c r="W37">
        <v>5</v>
      </c>
      <c r="Y37" s="9">
        <f>(U37*2)/W37</f>
        <v>0.2148268001548117</v>
      </c>
      <c r="Z37" s="9" t="s">
        <v>456</v>
      </c>
    </row>
    <row r="38" spans="1:26" x14ac:dyDescent="0.35">
      <c r="F38" s="1"/>
    </row>
    <row r="39" spans="1:26" x14ac:dyDescent="0.35">
      <c r="B39" t="s">
        <v>469</v>
      </c>
      <c r="C39" t="s">
        <v>88</v>
      </c>
      <c r="D39" t="s">
        <v>89</v>
      </c>
      <c r="E39">
        <f>(15.625+125)/2</f>
        <v>70.3125</v>
      </c>
      <c r="F39" s="1">
        <v>44615.795138888891</v>
      </c>
      <c r="G39">
        <v>8.7420000000000009</v>
      </c>
      <c r="H39">
        <v>9392</v>
      </c>
      <c r="I39">
        <v>81.959100000000007</v>
      </c>
      <c r="K39">
        <v>8536</v>
      </c>
      <c r="M39">
        <f>H39/K39</f>
        <v>1.1002811621368322</v>
      </c>
      <c r="N39" t="s">
        <v>87</v>
      </c>
      <c r="O39">
        <f>(M39-$M$20)/$M$19</f>
        <v>78.921686519261911</v>
      </c>
      <c r="P39" t="s">
        <v>483</v>
      </c>
      <c r="Q39" s="85">
        <f>(O39/E39)*100</f>
        <v>112.24417638295027</v>
      </c>
    </row>
    <row r="40" spans="1:26" x14ac:dyDescent="0.35">
      <c r="A40" t="s">
        <v>173</v>
      </c>
      <c r="B40" t="s">
        <v>470</v>
      </c>
      <c r="C40" t="s">
        <v>172</v>
      </c>
      <c r="D40" t="s">
        <v>0</v>
      </c>
      <c r="E40">
        <f>(15.625+250)/2</f>
        <v>132.8125</v>
      </c>
      <c r="F40" s="1">
        <v>44620.435994838001</v>
      </c>
      <c r="G40">
        <v>8.7224333333333295</v>
      </c>
      <c r="H40">
        <v>23631.894967083201</v>
      </c>
      <c r="I40">
        <v>166.143537695616</v>
      </c>
      <c r="K40">
        <v>11558</v>
      </c>
      <c r="M40">
        <f>H40/K40</f>
        <v>2.0446353146810177</v>
      </c>
      <c r="N40" t="s">
        <v>87</v>
      </c>
      <c r="O40">
        <f>(M40-$M$20)/$M$19</f>
        <v>164.07514433303791</v>
      </c>
      <c r="P40" t="s">
        <v>483</v>
      </c>
      <c r="Q40" s="85">
        <f>(O40/E40)*100</f>
        <v>123.53893220369913</v>
      </c>
    </row>
    <row r="41" spans="1:26" x14ac:dyDescent="0.35">
      <c r="C41" s="170" t="s">
        <v>473</v>
      </c>
      <c r="D41" s="170"/>
      <c r="E41" s="170"/>
      <c r="F41" s="170"/>
      <c r="H41">
        <v>125.69230769230769</v>
      </c>
    </row>
    <row r="42" spans="1:26" x14ac:dyDescent="0.35">
      <c r="C42" s="170" t="s">
        <v>474</v>
      </c>
      <c r="D42" s="170"/>
      <c r="E42" s="170"/>
      <c r="F42" s="170"/>
      <c r="H42">
        <v>377.07692307692309</v>
      </c>
    </row>
  </sheetData>
  <sortState xmlns:xlrd2="http://schemas.microsoft.com/office/spreadsheetml/2017/richdata2" ref="B3:K39">
    <sortCondition ref="B3:B39"/>
  </sortState>
  <mergeCells count="2">
    <mergeCell ref="C41:F41"/>
    <mergeCell ref="C42:F42"/>
  </mergeCells>
  <pageMargins left="0.7" right="0.7" top="0.75" bottom="0.75" header="0.3" footer="0.3"/>
  <pageSetup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98959E-64BA-40FE-A31A-15F7D2DE909B}">
  <sheetPr>
    <tabColor rgb="FF92D050"/>
  </sheetPr>
  <dimension ref="A1:Z42"/>
  <sheetViews>
    <sheetView workbookViewId="0">
      <selection activeCell="H3" sqref="H3:H18"/>
    </sheetView>
  </sheetViews>
  <sheetFormatPr defaultRowHeight="14.5" x14ac:dyDescent="0.35"/>
  <cols>
    <col min="1" max="1" width="33.1796875" bestFit="1" customWidth="1"/>
    <col min="2" max="2" width="10.81640625" bestFit="1" customWidth="1"/>
    <col min="3" max="3" width="10.54296875" bestFit="1" customWidth="1"/>
    <col min="4" max="5" width="6.81640625" bestFit="1" customWidth="1"/>
    <col min="6" max="6" width="20.81640625" customWidth="1"/>
    <col min="7" max="7" width="10.453125" customWidth="1"/>
    <col min="8" max="8" width="7.1796875" customWidth="1"/>
    <col min="9" max="9" width="9.81640625" bestFit="1" customWidth="1"/>
    <col min="10" max="10" width="8.1796875" bestFit="1" customWidth="1"/>
    <col min="11" max="11" width="11.54296875" customWidth="1"/>
    <col min="13" max="13" width="13" bestFit="1" customWidth="1"/>
    <col min="14" max="14" width="10.81640625" bestFit="1" customWidth="1"/>
    <col min="15" max="15" width="17.453125" customWidth="1"/>
    <col min="16" max="16" width="10.1796875" bestFit="1" customWidth="1"/>
    <col min="17" max="17" width="14.81640625" bestFit="1" customWidth="1"/>
    <col min="19" max="19" width="14.81640625" bestFit="1" customWidth="1"/>
    <col min="21" max="21" width="25.1796875" bestFit="1" customWidth="1"/>
    <col min="25" max="25" width="25.81640625" bestFit="1" customWidth="1"/>
  </cols>
  <sheetData>
    <row r="1" spans="1:14" ht="44.5" customHeight="1" x14ac:dyDescent="0.35">
      <c r="B1" t="s">
        <v>0</v>
      </c>
      <c r="G1" s="14" t="s">
        <v>3</v>
      </c>
      <c r="H1" s="16"/>
      <c r="I1" s="16"/>
      <c r="J1" s="16"/>
      <c r="K1" s="15" t="s">
        <v>1</v>
      </c>
      <c r="L1" s="16"/>
      <c r="M1" s="13" t="s">
        <v>111</v>
      </c>
      <c r="N1" s="13" t="s">
        <v>110</v>
      </c>
    </row>
    <row r="2" spans="1:14" x14ac:dyDescent="0.35">
      <c r="B2" t="s">
        <v>23</v>
      </c>
      <c r="C2" t="s">
        <v>24</v>
      </c>
      <c r="D2" t="s">
        <v>25</v>
      </c>
      <c r="E2" t="s">
        <v>26</v>
      </c>
      <c r="F2" t="s">
        <v>27</v>
      </c>
      <c r="G2" t="s">
        <v>28</v>
      </c>
      <c r="H2" t="s">
        <v>29</v>
      </c>
      <c r="I2" t="s">
        <v>30</v>
      </c>
      <c r="J2" t="s">
        <v>31</v>
      </c>
      <c r="K2" t="s">
        <v>29</v>
      </c>
      <c r="N2" t="s">
        <v>31</v>
      </c>
    </row>
    <row r="3" spans="1:14" x14ac:dyDescent="0.35">
      <c r="A3" s="4" t="s">
        <v>100</v>
      </c>
      <c r="B3">
        <v>3.90625</v>
      </c>
      <c r="C3" t="s">
        <v>39</v>
      </c>
      <c r="D3" t="s">
        <v>36</v>
      </c>
      <c r="E3">
        <v>3.9060000000000001</v>
      </c>
      <c r="F3" s="1">
        <v>44614.604166666664</v>
      </c>
      <c r="G3">
        <v>11.596</v>
      </c>
      <c r="H3">
        <v>1472</v>
      </c>
      <c r="I3">
        <v>0.48570000000000002</v>
      </c>
      <c r="J3" s="4">
        <v>12.4</v>
      </c>
      <c r="K3">
        <v>7715</v>
      </c>
      <c r="M3">
        <f t="shared" ref="M3:M18" si="0">H3/K3</f>
        <v>0.19079714841218406</v>
      </c>
      <c r="N3" s="4" t="s">
        <v>102</v>
      </c>
    </row>
    <row r="4" spans="1:14" x14ac:dyDescent="0.35">
      <c r="A4" s="4" t="s">
        <v>100</v>
      </c>
      <c r="B4">
        <v>3.90625</v>
      </c>
      <c r="C4" t="s">
        <v>94</v>
      </c>
      <c r="D4" t="s">
        <v>36</v>
      </c>
      <c r="E4">
        <v>3.9060000000000001</v>
      </c>
      <c r="F4" s="1">
        <v>44615.970138888886</v>
      </c>
      <c r="G4">
        <v>11.590999999999999</v>
      </c>
      <c r="H4">
        <v>1533</v>
      </c>
      <c r="I4">
        <v>1.3585</v>
      </c>
      <c r="J4" s="4">
        <v>34.799999999999997</v>
      </c>
      <c r="K4">
        <v>7407</v>
      </c>
      <c r="M4">
        <f t="shared" si="0"/>
        <v>0.2069663831510733</v>
      </c>
      <c r="N4" s="4" t="s">
        <v>102</v>
      </c>
    </row>
    <row r="5" spans="1:14" x14ac:dyDescent="0.35">
      <c r="A5" s="4" t="s">
        <v>100</v>
      </c>
      <c r="B5">
        <v>7.8125</v>
      </c>
      <c r="C5" t="s">
        <v>42</v>
      </c>
      <c r="D5" t="s">
        <v>36</v>
      </c>
      <c r="E5">
        <v>7.8125</v>
      </c>
      <c r="F5" s="1">
        <v>44614.711111111108</v>
      </c>
      <c r="G5">
        <v>11.6</v>
      </c>
      <c r="H5">
        <v>1778</v>
      </c>
      <c r="I5">
        <v>3.0598000000000001</v>
      </c>
      <c r="J5" s="4">
        <v>39.200000000000003</v>
      </c>
      <c r="K5">
        <v>7454</v>
      </c>
      <c r="M5">
        <f t="shared" si="0"/>
        <v>0.23852964851086664</v>
      </c>
      <c r="N5" s="4" t="s">
        <v>102</v>
      </c>
    </row>
    <row r="6" spans="1:14" x14ac:dyDescent="0.35">
      <c r="A6" s="4"/>
      <c r="B6">
        <v>7.8125</v>
      </c>
      <c r="C6" t="s">
        <v>97</v>
      </c>
      <c r="D6" t="s">
        <v>36</v>
      </c>
      <c r="E6">
        <v>7.8125</v>
      </c>
      <c r="F6" s="1">
        <v>44616.074999999997</v>
      </c>
      <c r="G6">
        <v>11.592000000000001</v>
      </c>
      <c r="H6">
        <v>2931</v>
      </c>
      <c r="I6">
        <v>10.026300000000001</v>
      </c>
      <c r="J6">
        <v>128.30000000000001</v>
      </c>
      <c r="K6">
        <v>7971</v>
      </c>
      <c r="M6">
        <f t="shared" si="0"/>
        <v>0.367707941287166</v>
      </c>
      <c r="N6">
        <f>(((M6-$M$20)/$M$19)/E6)*100</f>
        <v>109.87743211945227</v>
      </c>
    </row>
    <row r="7" spans="1:14" x14ac:dyDescent="0.35">
      <c r="B7">
        <v>15.625</v>
      </c>
      <c r="C7" t="s">
        <v>40</v>
      </c>
      <c r="D7" t="s">
        <v>36</v>
      </c>
      <c r="E7">
        <v>15.625</v>
      </c>
      <c r="F7" s="1">
        <v>44614.63958333333</v>
      </c>
      <c r="G7">
        <v>11.590999999999999</v>
      </c>
      <c r="H7">
        <v>3637</v>
      </c>
      <c r="I7">
        <v>18.457699999999999</v>
      </c>
      <c r="J7">
        <v>118.1</v>
      </c>
      <c r="K7">
        <v>6939</v>
      </c>
      <c r="M7">
        <f t="shared" si="0"/>
        <v>0.52413892491713499</v>
      </c>
      <c r="N7">
        <f>(((M7-$M$20)/$M$19)/E7)*100</f>
        <v>109.14711073664782</v>
      </c>
    </row>
    <row r="8" spans="1:14" x14ac:dyDescent="0.35">
      <c r="B8">
        <v>15.625</v>
      </c>
      <c r="C8" t="s">
        <v>95</v>
      </c>
      <c r="D8" t="s">
        <v>36</v>
      </c>
      <c r="E8">
        <v>15.625</v>
      </c>
      <c r="F8" s="1">
        <v>44616.004861111112</v>
      </c>
      <c r="G8">
        <v>11.593999999999999</v>
      </c>
      <c r="H8">
        <v>3952</v>
      </c>
      <c r="I8">
        <v>16.552499999999998</v>
      </c>
      <c r="J8">
        <v>105.9</v>
      </c>
      <c r="K8">
        <v>8085</v>
      </c>
      <c r="M8">
        <f t="shared" si="0"/>
        <v>0.48880643166357451</v>
      </c>
      <c r="N8">
        <f t="shared" ref="N8:N18" si="1">(((M8-$M$20)/$M$19)/E8)*100</f>
        <v>96.903259200565401</v>
      </c>
    </row>
    <row r="9" spans="1:14" x14ac:dyDescent="0.35">
      <c r="B9">
        <v>31.25</v>
      </c>
      <c r="C9" t="s">
        <v>37</v>
      </c>
      <c r="D9" t="s">
        <v>36</v>
      </c>
      <c r="E9">
        <v>31.25</v>
      </c>
      <c r="F9" s="1">
        <v>44614.533333333333</v>
      </c>
      <c r="G9">
        <v>11.6</v>
      </c>
      <c r="H9">
        <v>6383</v>
      </c>
      <c r="I9">
        <v>36.996899999999997</v>
      </c>
      <c r="J9">
        <v>118.4</v>
      </c>
      <c r="K9">
        <v>7353</v>
      </c>
      <c r="M9">
        <f t="shared" si="0"/>
        <v>0.86808105535155722</v>
      </c>
      <c r="N9">
        <f t="shared" si="1"/>
        <v>114.16709086866108</v>
      </c>
    </row>
    <row r="10" spans="1:14" x14ac:dyDescent="0.35">
      <c r="B10">
        <v>31.25</v>
      </c>
      <c r="C10" t="s">
        <v>92</v>
      </c>
      <c r="D10" t="s">
        <v>36</v>
      </c>
      <c r="E10">
        <v>31.25</v>
      </c>
      <c r="F10" s="1">
        <v>44615.9</v>
      </c>
      <c r="G10">
        <v>11.593999999999999</v>
      </c>
      <c r="H10">
        <v>6437</v>
      </c>
      <c r="I10">
        <v>35.062899999999999</v>
      </c>
      <c r="J10">
        <v>112.2</v>
      </c>
      <c r="K10">
        <v>7736</v>
      </c>
      <c r="M10">
        <f t="shared" si="0"/>
        <v>0.8320837642192348</v>
      </c>
      <c r="N10">
        <f t="shared" si="1"/>
        <v>107.9299781186165</v>
      </c>
    </row>
    <row r="11" spans="1:14" x14ac:dyDescent="0.35">
      <c r="B11">
        <v>62.5</v>
      </c>
      <c r="C11" t="s">
        <v>43</v>
      </c>
      <c r="D11" t="s">
        <v>36</v>
      </c>
      <c r="E11">
        <v>62.5</v>
      </c>
      <c r="F11" s="1">
        <v>44614.746527777781</v>
      </c>
      <c r="G11">
        <v>11.6</v>
      </c>
      <c r="H11">
        <v>11491</v>
      </c>
      <c r="I11">
        <v>62.719799999999999</v>
      </c>
      <c r="J11">
        <v>100.4</v>
      </c>
      <c r="K11">
        <v>8543</v>
      </c>
      <c r="M11">
        <f t="shared" si="0"/>
        <v>1.3450778415076672</v>
      </c>
      <c r="N11">
        <f t="shared" si="1"/>
        <v>98.40724845587809</v>
      </c>
    </row>
    <row r="12" spans="1:14" x14ac:dyDescent="0.35">
      <c r="B12">
        <v>62.5</v>
      </c>
      <c r="C12" t="s">
        <v>98</v>
      </c>
      <c r="D12" t="s">
        <v>36</v>
      </c>
      <c r="E12">
        <v>62.5</v>
      </c>
      <c r="F12" s="1">
        <v>44616.109722222223</v>
      </c>
      <c r="G12">
        <v>11.589</v>
      </c>
      <c r="H12">
        <v>11266</v>
      </c>
      <c r="I12">
        <v>63.503100000000003</v>
      </c>
      <c r="J12">
        <v>101.6</v>
      </c>
      <c r="K12">
        <v>8285</v>
      </c>
      <c r="M12">
        <f t="shared" si="0"/>
        <v>1.35980687990344</v>
      </c>
      <c r="N12">
        <f t="shared" si="1"/>
        <v>99.683270488153781</v>
      </c>
    </row>
    <row r="13" spans="1:14" x14ac:dyDescent="0.35">
      <c r="B13">
        <v>125</v>
      </c>
      <c r="C13" t="s">
        <v>35</v>
      </c>
      <c r="D13" t="s">
        <v>36</v>
      </c>
      <c r="E13">
        <v>125</v>
      </c>
      <c r="F13" s="1">
        <v>44614.497916666667</v>
      </c>
      <c r="G13">
        <v>11.601000000000001</v>
      </c>
      <c r="H13">
        <v>22081</v>
      </c>
      <c r="I13">
        <v>138.73599999999999</v>
      </c>
      <c r="J13">
        <v>111</v>
      </c>
      <c r="K13">
        <v>8015</v>
      </c>
      <c r="M13">
        <f t="shared" si="0"/>
        <v>2.75495945102932</v>
      </c>
      <c r="N13">
        <f t="shared" si="1"/>
        <v>110.27482074156359</v>
      </c>
    </row>
    <row r="14" spans="1:14" x14ac:dyDescent="0.35">
      <c r="B14">
        <v>125</v>
      </c>
      <c r="C14" t="s">
        <v>91</v>
      </c>
      <c r="D14" t="s">
        <v>36</v>
      </c>
      <c r="E14">
        <v>125</v>
      </c>
      <c r="F14" s="1">
        <v>44615.865277777775</v>
      </c>
      <c r="G14">
        <v>11.598000000000001</v>
      </c>
      <c r="H14">
        <v>20307</v>
      </c>
      <c r="I14">
        <v>141.69319999999999</v>
      </c>
      <c r="J14">
        <v>113.4</v>
      </c>
      <c r="K14">
        <v>7227</v>
      </c>
      <c r="M14">
        <f t="shared" si="0"/>
        <v>2.8098796180987962</v>
      </c>
      <c r="N14">
        <f t="shared" si="1"/>
        <v>112.65377248688</v>
      </c>
    </row>
    <row r="15" spans="1:14" x14ac:dyDescent="0.35">
      <c r="B15">
        <v>250</v>
      </c>
      <c r="C15" t="s">
        <v>38</v>
      </c>
      <c r="D15" t="s">
        <v>36</v>
      </c>
      <c r="E15">
        <v>250</v>
      </c>
      <c r="F15" s="1">
        <v>44614.568055555559</v>
      </c>
      <c r="G15">
        <v>11.608000000000001</v>
      </c>
      <c r="H15">
        <v>31918</v>
      </c>
      <c r="I15">
        <v>214.45480000000001</v>
      </c>
      <c r="J15">
        <v>85.8</v>
      </c>
      <c r="K15">
        <v>7673</v>
      </c>
      <c r="M15">
        <f t="shared" si="0"/>
        <v>4.159781050436596</v>
      </c>
      <c r="N15">
        <f t="shared" si="1"/>
        <v>85.563417556269684</v>
      </c>
    </row>
    <row r="16" spans="1:14" x14ac:dyDescent="0.35">
      <c r="B16">
        <v>250</v>
      </c>
      <c r="C16" t="s">
        <v>93</v>
      </c>
      <c r="D16" t="s">
        <v>36</v>
      </c>
      <c r="E16">
        <v>250</v>
      </c>
      <c r="F16" s="1">
        <v>44615.935416666667</v>
      </c>
      <c r="G16">
        <v>11.603</v>
      </c>
      <c r="H16">
        <v>39041</v>
      </c>
      <c r="I16">
        <v>229.3921</v>
      </c>
      <c r="J16">
        <v>91.8</v>
      </c>
      <c r="K16">
        <v>8800</v>
      </c>
      <c r="M16">
        <f t="shared" si="0"/>
        <v>4.4364772727272728</v>
      </c>
      <c r="N16">
        <f t="shared" si="1"/>
        <v>91.556179378244479</v>
      </c>
    </row>
    <row r="17" spans="2:26" x14ac:dyDescent="0.35">
      <c r="B17">
        <v>500</v>
      </c>
      <c r="C17" t="s">
        <v>41</v>
      </c>
      <c r="D17" t="s">
        <v>36</v>
      </c>
      <c r="E17">
        <v>500</v>
      </c>
      <c r="F17" s="1">
        <v>44614.675694444442</v>
      </c>
      <c r="G17">
        <v>11.622</v>
      </c>
      <c r="H17">
        <v>65864</v>
      </c>
      <c r="I17">
        <v>543.41899999999998</v>
      </c>
      <c r="J17">
        <v>108.7</v>
      </c>
      <c r="K17">
        <v>6419</v>
      </c>
      <c r="M17">
        <f t="shared" si="0"/>
        <v>10.260788284779562</v>
      </c>
      <c r="N17">
        <f t="shared" si="1"/>
        <v>108.8503434108717</v>
      </c>
    </row>
    <row r="18" spans="2:26" x14ac:dyDescent="0.35">
      <c r="B18">
        <v>500</v>
      </c>
      <c r="C18" t="s">
        <v>96</v>
      </c>
      <c r="D18" t="s">
        <v>36</v>
      </c>
      <c r="E18">
        <v>500</v>
      </c>
      <c r="F18" s="1">
        <v>44616.040277777778</v>
      </c>
      <c r="G18">
        <v>11.617000000000001</v>
      </c>
      <c r="H18">
        <v>59200</v>
      </c>
      <c r="I18">
        <v>476.26870000000002</v>
      </c>
      <c r="J18">
        <v>95.3</v>
      </c>
      <c r="K18">
        <v>6566</v>
      </c>
      <c r="M18">
        <f t="shared" si="0"/>
        <v>9.0161437709412127</v>
      </c>
      <c r="N18">
        <f t="shared" si="1"/>
        <v>95.371919197647145</v>
      </c>
    </row>
    <row r="19" spans="2:26" x14ac:dyDescent="0.35">
      <c r="F19" s="1"/>
      <c r="L19" t="s">
        <v>104</v>
      </c>
      <c r="M19">
        <f>SLOPE(M6:M18,E6:E18)</f>
        <v>1.8468694769484251E-2</v>
      </c>
    </row>
    <row r="20" spans="2:26" x14ac:dyDescent="0.35">
      <c r="F20" s="1"/>
      <c r="L20" t="s">
        <v>105</v>
      </c>
      <c r="M20">
        <f>INTERCEPT(M6:M18,E6:E18)</f>
        <v>0.20916944473490906</v>
      </c>
    </row>
    <row r="21" spans="2:26" ht="29.15" customHeight="1" x14ac:dyDescent="0.35">
      <c r="B21" t="s">
        <v>0</v>
      </c>
      <c r="G21" s="2" t="s">
        <v>3</v>
      </c>
      <c r="K21" s="3" t="s">
        <v>1</v>
      </c>
      <c r="M21" s="5" t="s">
        <v>111</v>
      </c>
      <c r="O21" s="7" t="s">
        <v>112</v>
      </c>
      <c r="Q21" s="8" t="s">
        <v>112</v>
      </c>
      <c r="S21" s="12" t="s">
        <v>112</v>
      </c>
      <c r="U21" s="42" t="s">
        <v>292</v>
      </c>
      <c r="W21" t="s">
        <v>447</v>
      </c>
      <c r="Y21" t="s">
        <v>479</v>
      </c>
      <c r="Z21" t="s">
        <v>453</v>
      </c>
    </row>
    <row r="22" spans="2:26" x14ac:dyDescent="0.35">
      <c r="F22" s="1"/>
      <c r="H22" t="s">
        <v>29</v>
      </c>
      <c r="I22" t="s">
        <v>30</v>
      </c>
      <c r="K22" t="s">
        <v>29</v>
      </c>
      <c r="Q22" s="6" t="s">
        <v>106</v>
      </c>
      <c r="S22" s="6" t="s">
        <v>106</v>
      </c>
      <c r="U22" s="9" t="s">
        <v>480</v>
      </c>
      <c r="Y22" s="9"/>
      <c r="Z22" s="9"/>
    </row>
    <row r="23" spans="2:26" x14ac:dyDescent="0.35">
      <c r="B23" t="s">
        <v>54</v>
      </c>
      <c r="C23" t="s">
        <v>55</v>
      </c>
      <c r="D23" t="s">
        <v>0</v>
      </c>
      <c r="F23" s="1">
        <v>44615.024305555555</v>
      </c>
      <c r="G23">
        <v>11.608000000000001</v>
      </c>
      <c r="H23">
        <v>611</v>
      </c>
      <c r="I23">
        <v>0</v>
      </c>
      <c r="K23">
        <v>7925</v>
      </c>
      <c r="M23">
        <f t="shared" ref="M23:M37" si="2">H23/K23</f>
        <v>7.709779179810726E-2</v>
      </c>
      <c r="N23" t="s">
        <v>54</v>
      </c>
      <c r="O23">
        <f>(M23-$M$20)/$M$19</f>
        <v>-7.1511091923519814</v>
      </c>
      <c r="Q23" s="9" t="s">
        <v>108</v>
      </c>
      <c r="S23" s="9" t="str">
        <f>Q23</f>
        <v>DNQ</v>
      </c>
      <c r="U23" s="43">
        <f>M23/0.0191</f>
        <v>4.0365336019951448</v>
      </c>
      <c r="W23">
        <v>4.4499999999999993</v>
      </c>
      <c r="Y23" s="9">
        <f>(U23*2)/W23</f>
        <v>1.8141724053910766</v>
      </c>
      <c r="Z23" s="66" t="s">
        <v>456</v>
      </c>
    </row>
    <row r="24" spans="2:26" x14ac:dyDescent="0.35">
      <c r="B24" t="s">
        <v>81</v>
      </c>
      <c r="C24" t="s">
        <v>82</v>
      </c>
      <c r="D24" t="s">
        <v>0</v>
      </c>
      <c r="F24" s="1">
        <v>44615.652083333334</v>
      </c>
      <c r="G24">
        <v>11.596</v>
      </c>
      <c r="H24">
        <v>391</v>
      </c>
      <c r="I24">
        <v>0</v>
      </c>
      <c r="K24">
        <v>8407</v>
      </c>
      <c r="M24">
        <f t="shared" si="2"/>
        <v>4.6508861662899963E-2</v>
      </c>
      <c r="N24" t="s">
        <v>81</v>
      </c>
      <c r="O24">
        <f t="shared" ref="O24:O40" si="3">(M24-$M$20)/$M$19</f>
        <v>-8.8073675537034983</v>
      </c>
      <c r="Q24" s="9" t="s">
        <v>108</v>
      </c>
      <c r="S24" s="9" t="str">
        <f t="shared" ref="S24:S37" si="4">Q24</f>
        <v>DNQ</v>
      </c>
      <c r="U24" s="43">
        <f>M24/0.0191</f>
        <v>2.4350189352303646</v>
      </c>
      <c r="W24">
        <v>4.4900000000000011</v>
      </c>
      <c r="Y24" s="9">
        <f>(U24*2)/W24</f>
        <v>1.0846409511048392</v>
      </c>
      <c r="Z24" s="66" t="s">
        <v>456</v>
      </c>
    </row>
    <row r="25" spans="2:26" x14ac:dyDescent="0.35">
      <c r="B25" t="s">
        <v>45</v>
      </c>
      <c r="C25" t="s">
        <v>46</v>
      </c>
      <c r="D25" t="s">
        <v>0</v>
      </c>
      <c r="F25" s="1">
        <v>44614.81527777778</v>
      </c>
      <c r="G25">
        <v>11.618</v>
      </c>
      <c r="H25">
        <v>1172</v>
      </c>
      <c r="I25">
        <v>0</v>
      </c>
      <c r="K25">
        <v>8309</v>
      </c>
      <c r="M25">
        <f t="shared" si="2"/>
        <v>0.14105187146467685</v>
      </c>
      <c r="N25" t="s">
        <v>45</v>
      </c>
      <c r="O25">
        <f t="shared" si="3"/>
        <v>-3.6882721881777267</v>
      </c>
      <c r="Q25" s="9" t="s">
        <v>108</v>
      </c>
      <c r="S25" s="9" t="str">
        <f t="shared" si="4"/>
        <v>DNQ</v>
      </c>
      <c r="U25" s="43">
        <f>M25/0.0191</f>
        <v>7.3849147363705159</v>
      </c>
      <c r="W25">
        <v>4.5999999999999996</v>
      </c>
      <c r="Y25" s="9">
        <f>(U25*2)/W25</f>
        <v>3.2108324940741375</v>
      </c>
      <c r="Z25" s="66" t="s">
        <v>456</v>
      </c>
    </row>
    <row r="26" spans="2:26" x14ac:dyDescent="0.35">
      <c r="B26" t="s">
        <v>72</v>
      </c>
      <c r="C26" t="s">
        <v>73</v>
      </c>
      <c r="D26" t="s">
        <v>0</v>
      </c>
      <c r="F26" s="1">
        <v>44615.440972222219</v>
      </c>
      <c r="G26">
        <v>11.598000000000001</v>
      </c>
      <c r="H26">
        <v>1074</v>
      </c>
      <c r="I26">
        <v>0</v>
      </c>
      <c r="K26">
        <v>7601</v>
      </c>
      <c r="M26">
        <f t="shared" si="2"/>
        <v>0.14129719773713986</v>
      </c>
      <c r="N26" t="s">
        <v>72</v>
      </c>
      <c r="O26">
        <f t="shared" si="3"/>
        <v>-3.6749888308249177</v>
      </c>
      <c r="Q26" s="9" t="s">
        <v>108</v>
      </c>
      <c r="S26" s="9" t="str">
        <f t="shared" si="4"/>
        <v>DNQ</v>
      </c>
      <c r="U26" s="43">
        <f>M26/0.0191</f>
        <v>7.3977590438293124</v>
      </c>
      <c r="W26">
        <v>4.5200000000000005</v>
      </c>
      <c r="Y26" s="9">
        <f>(U26*2)/W26</f>
        <v>3.2733447096589874</v>
      </c>
      <c r="Z26" s="66" t="s">
        <v>456</v>
      </c>
    </row>
    <row r="27" spans="2:26" x14ac:dyDescent="0.35">
      <c r="B27" t="s">
        <v>48</v>
      </c>
      <c r="C27" t="s">
        <v>49</v>
      </c>
      <c r="D27" t="s">
        <v>0</v>
      </c>
      <c r="F27" s="1">
        <v>44614.884722222225</v>
      </c>
      <c r="G27">
        <v>11.606</v>
      </c>
      <c r="H27">
        <v>1617</v>
      </c>
      <c r="I27">
        <v>1.7435</v>
      </c>
      <c r="K27">
        <v>7549</v>
      </c>
      <c r="M27">
        <f t="shared" si="2"/>
        <v>0.21420055636508148</v>
      </c>
      <c r="N27" t="s">
        <v>48</v>
      </c>
      <c r="O27">
        <f t="shared" si="3"/>
        <v>0.27241295029063473</v>
      </c>
      <c r="Q27" s="9">
        <f>O27</f>
        <v>0.27241295029063473</v>
      </c>
      <c r="S27" s="9">
        <f t="shared" si="4"/>
        <v>0.27241295029063473</v>
      </c>
      <c r="U27" s="43"/>
      <c r="W27">
        <v>4.9399999999999995</v>
      </c>
      <c r="Y27" s="9">
        <f>(O27*2)/W27</f>
        <v>0.11028864384236226</v>
      </c>
      <c r="Z27" s="66"/>
    </row>
    <row r="28" spans="2:26" x14ac:dyDescent="0.35">
      <c r="B28" t="s">
        <v>84</v>
      </c>
      <c r="C28" t="s">
        <v>85</v>
      </c>
      <c r="D28" t="s">
        <v>0</v>
      </c>
      <c r="F28" s="1">
        <v>44615.724305555559</v>
      </c>
      <c r="G28">
        <v>11.602</v>
      </c>
      <c r="H28">
        <v>744</v>
      </c>
      <c r="I28">
        <v>0</v>
      </c>
      <c r="K28">
        <v>8878</v>
      </c>
      <c r="M28">
        <f t="shared" si="2"/>
        <v>8.3802658256364043E-2</v>
      </c>
      <c r="N28" t="s">
        <v>84</v>
      </c>
      <c r="O28">
        <f t="shared" si="3"/>
        <v>-6.7880696520951789</v>
      </c>
      <c r="Q28" s="9" t="s">
        <v>108</v>
      </c>
      <c r="S28" s="9" t="str">
        <f t="shared" si="4"/>
        <v>DNQ</v>
      </c>
      <c r="U28" s="43">
        <f>M28/0.0191</f>
        <v>4.387573730699688</v>
      </c>
      <c r="W28">
        <v>4.28</v>
      </c>
      <c r="Y28" s="9">
        <f>(U28*2)/W28</f>
        <v>2.0502680984577979</v>
      </c>
      <c r="Z28" s="66" t="s">
        <v>456</v>
      </c>
    </row>
    <row r="29" spans="2:26" x14ac:dyDescent="0.35">
      <c r="B29" t="s">
        <v>78</v>
      </c>
      <c r="C29" t="s">
        <v>79</v>
      </c>
      <c r="D29" t="s">
        <v>0</v>
      </c>
      <c r="F29" s="1">
        <v>44615.581250000003</v>
      </c>
      <c r="G29">
        <v>11.598000000000001</v>
      </c>
      <c r="H29">
        <v>904</v>
      </c>
      <c r="I29">
        <v>0</v>
      </c>
      <c r="K29">
        <v>7153</v>
      </c>
      <c r="M29">
        <f t="shared" si="2"/>
        <v>0.12638053963372012</v>
      </c>
      <c r="N29" t="s">
        <v>78</v>
      </c>
      <c r="O29">
        <f t="shared" si="3"/>
        <v>-4.4826613972732234</v>
      </c>
      <c r="Q29" s="9" t="s">
        <v>108</v>
      </c>
      <c r="S29" s="9" t="str">
        <f t="shared" si="4"/>
        <v>DNQ</v>
      </c>
      <c r="U29" s="43">
        <f>M29/0.0191</f>
        <v>6.6167821797759228</v>
      </c>
      <c r="W29">
        <v>4.1299999999999981</v>
      </c>
      <c r="Y29" s="9">
        <f>(U29*2)/W29</f>
        <v>3.2042528715621916</v>
      </c>
      <c r="Z29" s="66" t="s">
        <v>456</v>
      </c>
    </row>
    <row r="30" spans="2:26" x14ac:dyDescent="0.35">
      <c r="B30" t="s">
        <v>51</v>
      </c>
      <c r="C30" t="s">
        <v>52</v>
      </c>
      <c r="D30" t="s">
        <v>0</v>
      </c>
      <c r="F30" s="1">
        <v>44614.95416666667</v>
      </c>
      <c r="G30">
        <v>11.593999999999999</v>
      </c>
      <c r="H30">
        <v>2264</v>
      </c>
      <c r="I30">
        <v>4.7443999999999997</v>
      </c>
      <c r="K30">
        <v>8392</v>
      </c>
      <c r="M30">
        <f t="shared" si="2"/>
        <v>0.2697807435653003</v>
      </c>
      <c r="N30" t="s">
        <v>51</v>
      </c>
      <c r="O30">
        <f t="shared" si="3"/>
        <v>3.2818398694064204</v>
      </c>
      <c r="Q30" s="9">
        <f>O30</f>
        <v>3.2818398694064204</v>
      </c>
      <c r="S30" s="9">
        <f t="shared" si="4"/>
        <v>3.2818398694064204</v>
      </c>
      <c r="U30" s="43"/>
      <c r="W30">
        <v>4.2300000000000004</v>
      </c>
      <c r="Y30" s="9">
        <f>(O30*2)/W30</f>
        <v>1.5516973377808132</v>
      </c>
      <c r="Z30" s="66"/>
    </row>
    <row r="31" spans="2:26" x14ac:dyDescent="0.35">
      <c r="B31" t="s">
        <v>60</v>
      </c>
      <c r="C31" t="s">
        <v>61</v>
      </c>
      <c r="D31" t="s">
        <v>0</v>
      </c>
      <c r="F31" s="1">
        <v>44615.163194444445</v>
      </c>
      <c r="G31">
        <v>11.606</v>
      </c>
      <c r="H31">
        <v>189</v>
      </c>
      <c r="I31">
        <v>0</v>
      </c>
      <c r="K31">
        <v>7637</v>
      </c>
      <c r="M31">
        <f t="shared" si="2"/>
        <v>2.4747937671860679E-2</v>
      </c>
      <c r="N31" t="s">
        <v>60</v>
      </c>
      <c r="O31">
        <f t="shared" si="3"/>
        <v>-9.9856275370237473</v>
      </c>
      <c r="Q31" s="9" t="s">
        <v>107</v>
      </c>
      <c r="S31" s="9" t="str">
        <f t="shared" si="4"/>
        <v>ND</v>
      </c>
      <c r="U31" s="43"/>
      <c r="W31">
        <v>4.5500000000000007</v>
      </c>
      <c r="Y31" s="9" t="s">
        <v>107</v>
      </c>
      <c r="Z31" s="66" t="s">
        <v>455</v>
      </c>
    </row>
    <row r="32" spans="2:26" x14ac:dyDescent="0.35">
      <c r="B32" t="s">
        <v>69</v>
      </c>
      <c r="C32" t="s">
        <v>70</v>
      </c>
      <c r="D32" t="s">
        <v>0</v>
      </c>
      <c r="F32" s="1">
        <v>44615.371527777781</v>
      </c>
      <c r="G32">
        <v>11.592000000000001</v>
      </c>
      <c r="H32">
        <v>172</v>
      </c>
      <c r="I32">
        <v>0</v>
      </c>
      <c r="K32">
        <v>8149</v>
      </c>
      <c r="M32">
        <f t="shared" si="2"/>
        <v>2.1106884280279788E-2</v>
      </c>
      <c r="N32" t="s">
        <v>69</v>
      </c>
      <c r="O32">
        <f t="shared" si="3"/>
        <v>-10.182774841531534</v>
      </c>
      <c r="Q32" s="9" t="s">
        <v>107</v>
      </c>
      <c r="S32" s="9" t="str">
        <f t="shared" si="4"/>
        <v>ND</v>
      </c>
      <c r="U32" s="43"/>
      <c r="W32">
        <v>4.41</v>
      </c>
      <c r="Y32" s="9" t="s">
        <v>107</v>
      </c>
      <c r="Z32" s="66" t="s">
        <v>455</v>
      </c>
    </row>
    <row r="33" spans="1:26" x14ac:dyDescent="0.35">
      <c r="B33" t="s">
        <v>57</v>
      </c>
      <c r="C33" t="s">
        <v>58</v>
      </c>
      <c r="D33" t="s">
        <v>0</v>
      </c>
      <c r="F33" s="1">
        <v>44615.09375</v>
      </c>
      <c r="G33">
        <v>11.606999999999999</v>
      </c>
      <c r="H33">
        <v>145</v>
      </c>
      <c r="I33">
        <v>0</v>
      </c>
      <c r="K33">
        <v>7633</v>
      </c>
      <c r="M33">
        <f t="shared" si="2"/>
        <v>1.8996462727630028E-2</v>
      </c>
      <c r="N33" t="s">
        <v>57</v>
      </c>
      <c r="O33">
        <f t="shared" si="3"/>
        <v>-10.297045047357708</v>
      </c>
      <c r="Q33" s="9" t="s">
        <v>107</v>
      </c>
      <c r="S33" s="9" t="str">
        <f t="shared" si="4"/>
        <v>ND</v>
      </c>
      <c r="U33" s="43"/>
      <c r="W33">
        <v>4.5199999999999996</v>
      </c>
      <c r="Y33" s="9" t="s">
        <v>107</v>
      </c>
      <c r="Z33" s="66" t="s">
        <v>455</v>
      </c>
    </row>
    <row r="34" spans="1:26" s="4" customFormat="1" x14ac:dyDescent="0.35">
      <c r="A34" s="4" t="s">
        <v>109</v>
      </c>
      <c r="B34" s="4" t="s">
        <v>75</v>
      </c>
      <c r="C34" s="4" t="s">
        <v>76</v>
      </c>
      <c r="D34" s="4" t="s">
        <v>0</v>
      </c>
      <c r="F34" s="10">
        <v>44615.511111111111</v>
      </c>
      <c r="G34" s="4">
        <v>11.584</v>
      </c>
      <c r="H34" s="4">
        <v>92</v>
      </c>
      <c r="I34" s="4">
        <v>33.460099999999997</v>
      </c>
      <c r="K34" s="4">
        <v>114</v>
      </c>
      <c r="M34" s="4">
        <f t="shared" si="2"/>
        <v>0.80701754385964908</v>
      </c>
      <c r="N34" s="4" t="s">
        <v>75</v>
      </c>
      <c r="O34" s="4">
        <f t="shared" si="3"/>
        <v>32.370890665893832</v>
      </c>
      <c r="Q34" s="11" t="s">
        <v>466</v>
      </c>
      <c r="S34" s="11" t="s">
        <v>466</v>
      </c>
      <c r="U34" s="43"/>
      <c r="W34" s="4">
        <v>4.589999999999999</v>
      </c>
      <c r="Y34" s="11" t="s">
        <v>107</v>
      </c>
      <c r="Z34" s="67" t="s">
        <v>466</v>
      </c>
    </row>
    <row r="35" spans="1:26" s="20" customFormat="1" x14ac:dyDescent="0.35">
      <c r="A35" s="20" t="s">
        <v>169</v>
      </c>
      <c r="B35" s="20" t="s">
        <v>168</v>
      </c>
      <c r="C35" s="20" t="s">
        <v>170</v>
      </c>
      <c r="D35" s="20" t="s">
        <v>0</v>
      </c>
      <c r="E35" s="20" t="s">
        <v>171</v>
      </c>
      <c r="F35" s="23">
        <v>44620.470728888897</v>
      </c>
      <c r="G35" s="20">
        <v>11.59</v>
      </c>
      <c r="H35" s="20">
        <v>210</v>
      </c>
      <c r="I35" s="24">
        <v>0</v>
      </c>
      <c r="J35" s="24"/>
      <c r="K35">
        <v>13049</v>
      </c>
      <c r="M35" s="20">
        <f t="shared" si="2"/>
        <v>1.6093187217411296E-2</v>
      </c>
      <c r="N35" s="20" t="s">
        <v>168</v>
      </c>
      <c r="O35" s="20">
        <f>M35</f>
        <v>1.6093187217411296E-2</v>
      </c>
      <c r="Q35" s="22">
        <f>O35</f>
        <v>1.6093187217411296E-2</v>
      </c>
      <c r="S35" s="22">
        <f>Q35</f>
        <v>1.6093187217411296E-2</v>
      </c>
      <c r="U35" s="43"/>
      <c r="W35">
        <v>4.589999999999999</v>
      </c>
      <c r="Y35" s="9">
        <f t="shared" ref="Y35" si="5">(O35*2)/W35</f>
        <v>7.0122820119439214E-3</v>
      </c>
      <c r="Z35" s="34"/>
    </row>
    <row r="36" spans="1:26" x14ac:dyDescent="0.35">
      <c r="B36" t="s">
        <v>66</v>
      </c>
      <c r="C36" t="s">
        <v>67</v>
      </c>
      <c r="D36" t="s">
        <v>0</v>
      </c>
      <c r="F36" s="1">
        <v>44615.302083333336</v>
      </c>
      <c r="K36">
        <v>10549</v>
      </c>
      <c r="M36">
        <f t="shared" si="2"/>
        <v>0</v>
      </c>
      <c r="N36" t="s">
        <v>66</v>
      </c>
      <c r="O36">
        <f t="shared" si="3"/>
        <v>-11.325621401276223</v>
      </c>
      <c r="Q36" s="9" t="s">
        <v>107</v>
      </c>
      <c r="S36" s="9" t="str">
        <f t="shared" si="4"/>
        <v>ND</v>
      </c>
      <c r="U36" s="43"/>
      <c r="W36">
        <v>5</v>
      </c>
      <c r="Y36" s="9" t="s">
        <v>107</v>
      </c>
      <c r="Z36" s="34" t="s">
        <v>455</v>
      </c>
    </row>
    <row r="37" spans="1:26" x14ac:dyDescent="0.35">
      <c r="B37" t="s">
        <v>63</v>
      </c>
      <c r="C37" t="s">
        <v>64</v>
      </c>
      <c r="D37" t="s">
        <v>0</v>
      </c>
      <c r="F37" s="1">
        <v>44615.232638888891</v>
      </c>
      <c r="G37">
        <v>11.592000000000001</v>
      </c>
      <c r="H37">
        <v>28</v>
      </c>
      <c r="I37">
        <v>0</v>
      </c>
      <c r="K37">
        <v>9941</v>
      </c>
      <c r="M37">
        <f t="shared" si="2"/>
        <v>2.8166180464741977E-3</v>
      </c>
      <c r="N37" t="s">
        <v>63</v>
      </c>
      <c r="O37">
        <f t="shared" si="3"/>
        <v>-11.17311370749333</v>
      </c>
      <c r="Q37" s="9" t="s">
        <v>107</v>
      </c>
      <c r="S37" s="9" t="str">
        <f t="shared" si="4"/>
        <v>ND</v>
      </c>
      <c r="U37" s="43"/>
      <c r="W37">
        <v>5</v>
      </c>
      <c r="Y37" s="9" t="s">
        <v>107</v>
      </c>
      <c r="Z37" s="34" t="s">
        <v>455</v>
      </c>
    </row>
    <row r="38" spans="1:26" x14ac:dyDescent="0.35">
      <c r="F38" s="1"/>
    </row>
    <row r="39" spans="1:26" x14ac:dyDescent="0.35">
      <c r="B39" t="s">
        <v>469</v>
      </c>
      <c r="C39" t="s">
        <v>88</v>
      </c>
      <c r="D39" t="s">
        <v>89</v>
      </c>
      <c r="E39">
        <f>(15.625+125)/2</f>
        <v>70.3125</v>
      </c>
      <c r="F39" s="1">
        <v>44615.795138888891</v>
      </c>
      <c r="G39">
        <v>11.593999999999999</v>
      </c>
      <c r="H39">
        <v>13898</v>
      </c>
      <c r="I39">
        <v>77.974500000000006</v>
      </c>
      <c r="K39">
        <v>8536</v>
      </c>
      <c r="M39">
        <f>H39/K39</f>
        <v>1.6281630740393627</v>
      </c>
      <c r="N39" t="s">
        <v>87</v>
      </c>
      <c r="O39">
        <f t="shared" si="3"/>
        <v>76.83237213108589</v>
      </c>
      <c r="P39" t="s">
        <v>483</v>
      </c>
      <c r="Q39" s="85">
        <f>(O39/E39)*100</f>
        <v>109.2727070308777</v>
      </c>
    </row>
    <row r="40" spans="1:26" x14ac:dyDescent="0.35">
      <c r="A40" t="s">
        <v>173</v>
      </c>
      <c r="B40" t="s">
        <v>470</v>
      </c>
      <c r="C40" t="s">
        <v>172</v>
      </c>
      <c r="D40" t="s">
        <v>0</v>
      </c>
      <c r="E40">
        <f>(15.625+250)/2</f>
        <v>132.8125</v>
      </c>
      <c r="F40" s="1">
        <v>44620.435994838001</v>
      </c>
      <c r="G40">
        <v>11.570866666666699</v>
      </c>
      <c r="H40">
        <v>37047.663756047499</v>
      </c>
      <c r="I40">
        <v>163.01441537564401</v>
      </c>
      <c r="K40">
        <v>11558</v>
      </c>
      <c r="M40">
        <f>H40/K40</f>
        <v>3.2053697660535994</v>
      </c>
      <c r="N40" t="s">
        <v>87</v>
      </c>
      <c r="O40">
        <f t="shared" si="3"/>
        <v>162.23129781046032</v>
      </c>
      <c r="P40" t="s">
        <v>483</v>
      </c>
      <c r="Q40" s="85">
        <f>(O40/E40)*100</f>
        <v>122.15062423375835</v>
      </c>
    </row>
    <row r="41" spans="1:26" x14ac:dyDescent="0.35">
      <c r="C41" s="170" t="s">
        <v>473</v>
      </c>
      <c r="D41" s="170"/>
      <c r="E41" s="170"/>
      <c r="F41" s="170"/>
      <c r="H41">
        <v>102.61538461538461</v>
      </c>
    </row>
    <row r="42" spans="1:26" x14ac:dyDescent="0.35">
      <c r="C42" s="170" t="s">
        <v>474</v>
      </c>
      <c r="D42" s="170"/>
      <c r="E42" s="170"/>
      <c r="F42" s="170"/>
      <c r="H42">
        <v>307.84615384615381</v>
      </c>
    </row>
  </sheetData>
  <mergeCells count="2">
    <mergeCell ref="C41:F41"/>
    <mergeCell ref="C42:F42"/>
  </mergeCell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18BC23-C0A8-4D09-AEA1-20958E65E926}">
  <sheetPr>
    <tabColor rgb="FF92D050"/>
  </sheetPr>
  <dimension ref="A1:Z42"/>
  <sheetViews>
    <sheetView topLeftCell="K1" workbookViewId="0">
      <selection activeCell="Y34" sqref="Y34"/>
    </sheetView>
  </sheetViews>
  <sheetFormatPr defaultRowHeight="14.5" x14ac:dyDescent="0.35"/>
  <cols>
    <col min="1" max="1" width="24.1796875" bestFit="1" customWidth="1"/>
    <col min="2" max="2" width="10.81640625" bestFit="1" customWidth="1"/>
    <col min="3" max="3" width="10.54296875" bestFit="1" customWidth="1"/>
    <col min="4" max="5" width="6.81640625" bestFit="1" customWidth="1"/>
    <col min="6" max="6" width="18.453125" bestFit="1" customWidth="1"/>
    <col min="7" max="7" width="10.453125" customWidth="1"/>
    <col min="8" max="8" width="7.1796875" customWidth="1"/>
    <col min="9" max="9" width="9.81640625" bestFit="1" customWidth="1"/>
    <col min="10" max="10" width="8.1796875" bestFit="1" customWidth="1"/>
    <col min="11" max="11" width="11.54296875" customWidth="1"/>
    <col min="13" max="13" width="13" bestFit="1" customWidth="1"/>
    <col min="14" max="14" width="10.81640625" bestFit="1" customWidth="1"/>
    <col min="15" max="15" width="17.453125" customWidth="1"/>
    <col min="16" max="16" width="10.1796875" bestFit="1" customWidth="1"/>
    <col min="17" max="17" width="14.81640625" bestFit="1" customWidth="1"/>
    <col min="19" max="19" width="14.81640625" bestFit="1" customWidth="1"/>
    <col min="21" max="21" width="25.1796875" bestFit="1" customWidth="1"/>
    <col min="25" max="25" width="25.81640625" bestFit="1" customWidth="1"/>
    <col min="26" max="26" width="12.453125" bestFit="1" customWidth="1"/>
  </cols>
  <sheetData>
    <row r="1" spans="1:14" ht="44.5" customHeight="1" x14ac:dyDescent="0.35">
      <c r="B1" t="s">
        <v>0</v>
      </c>
      <c r="G1" s="14" t="s">
        <v>4</v>
      </c>
      <c r="H1" s="16"/>
      <c r="I1" s="16"/>
      <c r="J1" s="16"/>
      <c r="K1" s="15" t="s">
        <v>1</v>
      </c>
      <c r="L1" s="16"/>
      <c r="M1" s="13" t="s">
        <v>113</v>
      </c>
      <c r="N1" s="13" t="s">
        <v>110</v>
      </c>
    </row>
    <row r="2" spans="1:14" x14ac:dyDescent="0.35">
      <c r="B2" t="s">
        <v>23</v>
      </c>
      <c r="C2" t="s">
        <v>24</v>
      </c>
      <c r="D2" t="s">
        <v>25</v>
      </c>
      <c r="E2" t="s">
        <v>26</v>
      </c>
      <c r="F2" t="s">
        <v>27</v>
      </c>
      <c r="G2" t="s">
        <v>28</v>
      </c>
      <c r="H2" t="s">
        <v>29</v>
      </c>
      <c r="I2" t="s">
        <v>30</v>
      </c>
      <c r="J2" t="s">
        <v>31</v>
      </c>
      <c r="K2" t="s">
        <v>29</v>
      </c>
      <c r="N2" t="s">
        <v>31</v>
      </c>
    </row>
    <row r="3" spans="1:14" x14ac:dyDescent="0.35">
      <c r="A3" s="4" t="s">
        <v>100</v>
      </c>
      <c r="B3">
        <v>3.90625</v>
      </c>
      <c r="C3" t="s">
        <v>39</v>
      </c>
      <c r="D3" t="s">
        <v>36</v>
      </c>
      <c r="E3">
        <v>3.9060000000000001</v>
      </c>
      <c r="F3" s="1">
        <v>44614.604166666664</v>
      </c>
      <c r="G3">
        <v>12.134</v>
      </c>
      <c r="H3">
        <v>358</v>
      </c>
      <c r="I3">
        <v>0</v>
      </c>
      <c r="J3" s="4">
        <v>0</v>
      </c>
      <c r="K3">
        <v>7715</v>
      </c>
      <c r="M3">
        <f t="shared" ref="M3:M18" si="0">H3/K3</f>
        <v>4.6403110823071934E-2</v>
      </c>
      <c r="N3" s="4" t="s">
        <v>102</v>
      </c>
    </row>
    <row r="4" spans="1:14" x14ac:dyDescent="0.35">
      <c r="A4" s="4" t="s">
        <v>100</v>
      </c>
      <c r="B4">
        <v>3.90625</v>
      </c>
      <c r="C4" t="s">
        <v>94</v>
      </c>
      <c r="D4" t="s">
        <v>36</v>
      </c>
      <c r="E4">
        <v>3.9060000000000001</v>
      </c>
      <c r="F4" s="1">
        <v>44615.970138888886</v>
      </c>
      <c r="G4">
        <v>12.122999999999999</v>
      </c>
      <c r="H4">
        <v>706</v>
      </c>
      <c r="I4">
        <v>0</v>
      </c>
      <c r="J4" s="4">
        <v>0</v>
      </c>
      <c r="K4">
        <v>7407</v>
      </c>
      <c r="M4">
        <f t="shared" si="0"/>
        <v>9.531524233832861E-2</v>
      </c>
      <c r="N4" s="4" t="s">
        <v>102</v>
      </c>
    </row>
    <row r="5" spans="1:14" x14ac:dyDescent="0.35">
      <c r="A5" s="4" t="s">
        <v>100</v>
      </c>
      <c r="B5">
        <v>7.8125</v>
      </c>
      <c r="C5" t="s">
        <v>42</v>
      </c>
      <c r="D5" t="s">
        <v>36</v>
      </c>
      <c r="E5">
        <v>7.8125</v>
      </c>
      <c r="F5" s="1">
        <v>44614.711111111108</v>
      </c>
      <c r="G5">
        <v>12.125</v>
      </c>
      <c r="H5">
        <v>796</v>
      </c>
      <c r="I5">
        <v>0.16980000000000001</v>
      </c>
      <c r="J5" s="4">
        <v>2.2000000000000002</v>
      </c>
      <c r="K5">
        <v>7454</v>
      </c>
      <c r="M5">
        <f t="shared" si="0"/>
        <v>0.10678830158304266</v>
      </c>
      <c r="N5" s="4" t="s">
        <v>102</v>
      </c>
    </row>
    <row r="6" spans="1:14" x14ac:dyDescent="0.35">
      <c r="A6" s="4" t="s">
        <v>100</v>
      </c>
      <c r="B6">
        <v>7.8125</v>
      </c>
      <c r="C6" t="s">
        <v>97</v>
      </c>
      <c r="D6" t="s">
        <v>36</v>
      </c>
      <c r="E6">
        <v>7.8125</v>
      </c>
      <c r="F6" s="1">
        <v>44616.074999999997</v>
      </c>
      <c r="G6">
        <v>12.127000000000001</v>
      </c>
      <c r="H6">
        <v>1040</v>
      </c>
      <c r="I6">
        <v>4.4131999999999998</v>
      </c>
      <c r="J6" s="4">
        <v>56.5</v>
      </c>
      <c r="K6">
        <v>7971</v>
      </c>
      <c r="M6">
        <f t="shared" si="0"/>
        <v>0.13047296449629908</v>
      </c>
      <c r="N6" s="4" t="s">
        <v>102</v>
      </c>
    </row>
    <row r="7" spans="1:14" x14ac:dyDescent="0.35">
      <c r="A7" s="4" t="s">
        <v>100</v>
      </c>
      <c r="B7">
        <v>15.625</v>
      </c>
      <c r="C7" t="s">
        <v>40</v>
      </c>
      <c r="D7" t="s">
        <v>36</v>
      </c>
      <c r="E7">
        <v>15.625</v>
      </c>
      <c r="F7" s="1">
        <v>44614.63958333333</v>
      </c>
      <c r="G7">
        <v>12.135999999999999</v>
      </c>
      <c r="H7">
        <v>1225</v>
      </c>
      <c r="I7">
        <v>12.6746</v>
      </c>
      <c r="J7">
        <v>81.099999999999994</v>
      </c>
      <c r="K7">
        <v>6939</v>
      </c>
      <c r="M7">
        <f t="shared" si="0"/>
        <v>0.17653840611039054</v>
      </c>
      <c r="N7" s="4">
        <f>(((M7-$M$20)/$M$19)/E7)*100</f>
        <v>49.821855631489406</v>
      </c>
    </row>
    <row r="8" spans="1:14" x14ac:dyDescent="0.35">
      <c r="A8" s="4" t="s">
        <v>100</v>
      </c>
      <c r="B8">
        <v>15.625</v>
      </c>
      <c r="C8" t="s">
        <v>95</v>
      </c>
      <c r="D8" t="s">
        <v>36</v>
      </c>
      <c r="E8">
        <v>15.625</v>
      </c>
      <c r="F8" s="1">
        <v>44616.004861111112</v>
      </c>
      <c r="G8">
        <v>12.119</v>
      </c>
      <c r="H8">
        <v>1475</v>
      </c>
      <c r="I8">
        <v>13.732100000000001</v>
      </c>
      <c r="J8">
        <v>87.9</v>
      </c>
      <c r="K8">
        <v>8085</v>
      </c>
      <c r="M8">
        <f t="shared" si="0"/>
        <v>0.18243661100803957</v>
      </c>
      <c r="N8" s="4">
        <f t="shared" ref="N8:N18" si="1">(((M8-$M$20)/$M$19)/E8)*100</f>
        <v>56.688446398985882</v>
      </c>
    </row>
    <row r="9" spans="1:14" x14ac:dyDescent="0.35">
      <c r="B9">
        <v>31.25</v>
      </c>
      <c r="C9" t="s">
        <v>37</v>
      </c>
      <c r="D9" t="s">
        <v>36</v>
      </c>
      <c r="E9">
        <v>31.25</v>
      </c>
      <c r="F9" s="1">
        <v>44614.533333333333</v>
      </c>
      <c r="G9">
        <v>12.132</v>
      </c>
      <c r="H9">
        <v>2343</v>
      </c>
      <c r="I9">
        <v>38.146500000000003</v>
      </c>
      <c r="J9">
        <v>122.1</v>
      </c>
      <c r="K9">
        <v>7353</v>
      </c>
      <c r="M9">
        <f t="shared" si="0"/>
        <v>0.31864545083639328</v>
      </c>
      <c r="N9">
        <f t="shared" si="1"/>
        <v>107.63024142425624</v>
      </c>
    </row>
    <row r="10" spans="1:14" x14ac:dyDescent="0.35">
      <c r="B10">
        <v>31.25</v>
      </c>
      <c r="C10" t="s">
        <v>92</v>
      </c>
      <c r="D10" t="s">
        <v>36</v>
      </c>
      <c r="E10">
        <v>31.25</v>
      </c>
      <c r="F10" s="1">
        <v>44615.9</v>
      </c>
      <c r="G10">
        <v>12.122</v>
      </c>
      <c r="H10">
        <v>2687</v>
      </c>
      <c r="I10">
        <v>43.284999999999997</v>
      </c>
      <c r="J10">
        <v>138.5</v>
      </c>
      <c r="K10">
        <v>7736</v>
      </c>
      <c r="M10">
        <f t="shared" si="0"/>
        <v>0.34733712512926579</v>
      </c>
      <c r="N10">
        <f t="shared" si="1"/>
        <v>124.33142332809122</v>
      </c>
    </row>
    <row r="11" spans="1:14" x14ac:dyDescent="0.35">
      <c r="B11">
        <v>62.5</v>
      </c>
      <c r="C11" t="s">
        <v>43</v>
      </c>
      <c r="D11" t="s">
        <v>36</v>
      </c>
      <c r="E11">
        <v>62.5</v>
      </c>
      <c r="F11" s="1">
        <v>44614.746527777781</v>
      </c>
      <c r="G11">
        <v>12.125999999999999</v>
      </c>
      <c r="H11">
        <v>3819</v>
      </c>
      <c r="I11">
        <v>61.158999999999999</v>
      </c>
      <c r="J11">
        <v>97.9</v>
      </c>
      <c r="K11">
        <v>8543</v>
      </c>
      <c r="M11">
        <f t="shared" si="0"/>
        <v>0.44703265831675054</v>
      </c>
      <c r="N11">
        <f t="shared" si="1"/>
        <v>91.181676674801793</v>
      </c>
    </row>
    <row r="12" spans="1:14" x14ac:dyDescent="0.35">
      <c r="B12">
        <v>62.5</v>
      </c>
      <c r="C12" t="s">
        <v>98</v>
      </c>
      <c r="D12" t="s">
        <v>36</v>
      </c>
      <c r="E12">
        <v>62.5</v>
      </c>
      <c r="F12" s="1">
        <v>44616.109722222223</v>
      </c>
      <c r="G12">
        <v>12.118</v>
      </c>
      <c r="H12">
        <v>4332</v>
      </c>
      <c r="I12">
        <v>74.739000000000004</v>
      </c>
      <c r="J12">
        <v>119.6</v>
      </c>
      <c r="K12">
        <v>8285</v>
      </c>
      <c r="M12">
        <f t="shared" si="0"/>
        <v>0.52287266143633071</v>
      </c>
      <c r="N12">
        <f t="shared" si="1"/>
        <v>113.25459014019287</v>
      </c>
    </row>
    <row r="13" spans="1:14" x14ac:dyDescent="0.35">
      <c r="B13">
        <v>125</v>
      </c>
      <c r="C13" t="s">
        <v>35</v>
      </c>
      <c r="D13" t="s">
        <v>36</v>
      </c>
      <c r="E13">
        <v>125</v>
      </c>
      <c r="F13" s="1">
        <v>44614.497916666667</v>
      </c>
      <c r="G13">
        <v>12.132999999999999</v>
      </c>
      <c r="H13">
        <v>7129</v>
      </c>
      <c r="I13">
        <v>140.4701</v>
      </c>
      <c r="J13">
        <v>112.4</v>
      </c>
      <c r="K13">
        <v>8015</v>
      </c>
      <c r="M13">
        <f t="shared" si="0"/>
        <v>0.88945726762320654</v>
      </c>
      <c r="N13">
        <f t="shared" si="1"/>
        <v>109.97374784745875</v>
      </c>
    </row>
    <row r="14" spans="1:14" x14ac:dyDescent="0.35">
      <c r="B14">
        <v>125</v>
      </c>
      <c r="C14" t="s">
        <v>91</v>
      </c>
      <c r="D14" t="s">
        <v>36</v>
      </c>
      <c r="E14">
        <v>125</v>
      </c>
      <c r="F14" s="1">
        <v>44615.865277777775</v>
      </c>
      <c r="G14">
        <v>12.125999999999999</v>
      </c>
      <c r="H14">
        <v>6728</v>
      </c>
      <c r="I14">
        <v>147.922</v>
      </c>
      <c r="J14">
        <v>118.3</v>
      </c>
      <c r="K14">
        <v>7227</v>
      </c>
      <c r="M14">
        <f t="shared" si="0"/>
        <v>0.93095336930953365</v>
      </c>
      <c r="N14">
        <f t="shared" si="1"/>
        <v>116.01238065334857</v>
      </c>
    </row>
    <row r="15" spans="1:14" x14ac:dyDescent="0.35">
      <c r="B15">
        <v>250</v>
      </c>
      <c r="C15" t="s">
        <v>38</v>
      </c>
      <c r="D15" t="s">
        <v>36</v>
      </c>
      <c r="E15">
        <v>250</v>
      </c>
      <c r="F15" s="1">
        <v>44614.568055555559</v>
      </c>
      <c r="G15">
        <v>12.134</v>
      </c>
      <c r="H15">
        <v>10123</v>
      </c>
      <c r="I15">
        <v>217.50909999999999</v>
      </c>
      <c r="J15">
        <v>87</v>
      </c>
      <c r="K15">
        <v>7673</v>
      </c>
      <c r="M15">
        <f t="shared" si="0"/>
        <v>1.319301446631044</v>
      </c>
      <c r="N15">
        <f t="shared" si="1"/>
        <v>86.262958366533525</v>
      </c>
    </row>
    <row r="16" spans="1:14" x14ac:dyDescent="0.35">
      <c r="B16">
        <v>250</v>
      </c>
      <c r="C16" t="s">
        <v>93</v>
      </c>
      <c r="D16" t="s">
        <v>36</v>
      </c>
      <c r="E16">
        <v>250</v>
      </c>
      <c r="F16" s="1">
        <v>44615.935416666667</v>
      </c>
      <c r="G16">
        <v>12.128</v>
      </c>
      <c r="H16">
        <v>12804</v>
      </c>
      <c r="I16">
        <v>241.86179999999999</v>
      </c>
      <c r="J16">
        <v>96.7</v>
      </c>
      <c r="K16">
        <v>8800</v>
      </c>
      <c r="M16">
        <f t="shared" si="0"/>
        <v>1.4550000000000001</v>
      </c>
      <c r="N16">
        <f t="shared" si="1"/>
        <v>96.136581463466172</v>
      </c>
    </row>
    <row r="17" spans="2:26" x14ac:dyDescent="0.35">
      <c r="B17">
        <v>500</v>
      </c>
      <c r="C17" t="s">
        <v>41</v>
      </c>
      <c r="D17" t="s">
        <v>36</v>
      </c>
      <c r="E17">
        <v>500</v>
      </c>
      <c r="F17" s="1">
        <v>44614.675694444442</v>
      </c>
      <c r="G17">
        <v>12.137</v>
      </c>
      <c r="H17">
        <v>20165</v>
      </c>
      <c r="I17">
        <v>544.18700000000001</v>
      </c>
      <c r="J17">
        <v>108.8</v>
      </c>
      <c r="K17">
        <v>6419</v>
      </c>
      <c r="M17">
        <f t="shared" si="0"/>
        <v>3.1414550553045646</v>
      </c>
      <c r="N17">
        <f t="shared" si="1"/>
        <v>109.42274578152194</v>
      </c>
    </row>
    <row r="18" spans="2:26" x14ac:dyDescent="0.35">
      <c r="B18">
        <v>500</v>
      </c>
      <c r="C18" t="s">
        <v>96</v>
      </c>
      <c r="D18" t="s">
        <v>36</v>
      </c>
      <c r="E18">
        <v>500</v>
      </c>
      <c r="F18" s="1">
        <v>44616.040277777778</v>
      </c>
      <c r="G18">
        <v>12.132</v>
      </c>
      <c r="H18">
        <v>17708</v>
      </c>
      <c r="I18">
        <v>464.46699999999998</v>
      </c>
      <c r="J18">
        <v>92.9</v>
      </c>
      <c r="K18">
        <v>6566</v>
      </c>
      <c r="M18">
        <f t="shared" si="0"/>
        <v>2.6969235455376181</v>
      </c>
      <c r="N18">
        <f t="shared" si="1"/>
        <v>93.250367840927879</v>
      </c>
    </row>
    <row r="19" spans="2:26" x14ac:dyDescent="0.35">
      <c r="F19" s="1"/>
      <c r="L19" t="s">
        <v>104</v>
      </c>
      <c r="M19">
        <f>SLOPE(M7:M18,E7:E18)</f>
        <v>5.4974167855814686E-3</v>
      </c>
    </row>
    <row r="20" spans="2:26" x14ac:dyDescent="0.35">
      <c r="F20" s="1"/>
      <c r="L20" t="s">
        <v>105</v>
      </c>
      <c r="M20">
        <f>INTERCEPT(M7:M18,E7:E18)</f>
        <v>0.13374285838580202</v>
      </c>
    </row>
    <row r="21" spans="2:26" ht="29.15" customHeight="1" x14ac:dyDescent="0.35">
      <c r="B21" t="s">
        <v>0</v>
      </c>
      <c r="G21" s="2" t="s">
        <v>4</v>
      </c>
      <c r="K21" s="3" t="s">
        <v>1</v>
      </c>
      <c r="M21" s="5" t="s">
        <v>113</v>
      </c>
      <c r="O21" s="7" t="s">
        <v>114</v>
      </c>
      <c r="Q21" s="8" t="s">
        <v>114</v>
      </c>
      <c r="S21" s="12" t="s">
        <v>114</v>
      </c>
      <c r="U21" s="42" t="s">
        <v>292</v>
      </c>
      <c r="W21" t="s">
        <v>447</v>
      </c>
      <c r="Y21" t="s">
        <v>479</v>
      </c>
      <c r="Z21" t="s">
        <v>453</v>
      </c>
    </row>
    <row r="22" spans="2:26" x14ac:dyDescent="0.35">
      <c r="F22" s="1"/>
      <c r="H22" t="s">
        <v>29</v>
      </c>
      <c r="I22" t="s">
        <v>30</v>
      </c>
      <c r="K22" t="s">
        <v>29</v>
      </c>
      <c r="Q22" s="6" t="s">
        <v>106</v>
      </c>
      <c r="S22" s="6" t="s">
        <v>106</v>
      </c>
      <c r="U22" s="9" t="s">
        <v>480</v>
      </c>
      <c r="Y22" s="9"/>
      <c r="Z22" s="9"/>
    </row>
    <row r="23" spans="2:26" x14ac:dyDescent="0.35">
      <c r="B23" t="s">
        <v>54</v>
      </c>
      <c r="C23" t="s">
        <v>55</v>
      </c>
      <c r="D23" t="s">
        <v>0</v>
      </c>
      <c r="F23" s="1">
        <v>44615.024305555555</v>
      </c>
      <c r="G23">
        <v>12.125999999999999</v>
      </c>
      <c r="H23">
        <v>77</v>
      </c>
      <c r="I23">
        <v>0</v>
      </c>
      <c r="K23">
        <v>7925</v>
      </c>
      <c r="M23">
        <f t="shared" ref="M23:M37" si="2">H23/K23</f>
        <v>9.7160883280757102E-3</v>
      </c>
      <c r="N23" t="s">
        <v>54</v>
      </c>
      <c r="O23">
        <f>(M23-$M$20)/$M$19</f>
        <v>-22.560918135772717</v>
      </c>
      <c r="Q23" s="9" t="s">
        <v>107</v>
      </c>
      <c r="S23" s="9" t="str">
        <f>Q23</f>
        <v>ND</v>
      </c>
      <c r="W23">
        <v>4.4499999999999993</v>
      </c>
      <c r="Y23" s="9" t="s">
        <v>107</v>
      </c>
      <c r="Z23" s="66" t="s">
        <v>455</v>
      </c>
    </row>
    <row r="24" spans="2:26" x14ac:dyDescent="0.35">
      <c r="B24" t="s">
        <v>81</v>
      </c>
      <c r="C24" t="s">
        <v>82</v>
      </c>
      <c r="D24" t="s">
        <v>0</v>
      </c>
      <c r="F24" s="1">
        <v>44615.652083333334</v>
      </c>
      <c r="G24">
        <v>12.207000000000001</v>
      </c>
      <c r="H24">
        <v>147</v>
      </c>
      <c r="I24">
        <v>0</v>
      </c>
      <c r="K24">
        <v>8407</v>
      </c>
      <c r="M24">
        <f t="shared" si="2"/>
        <v>1.7485428809325562E-2</v>
      </c>
      <c r="N24" t="s">
        <v>81</v>
      </c>
      <c r="O24">
        <f t="shared" ref="O24:O37" si="3">(M24-$M$20)/$M$19</f>
        <v>-21.147646996930352</v>
      </c>
      <c r="Q24" s="9" t="s">
        <v>107</v>
      </c>
      <c r="S24" s="9" t="str">
        <f t="shared" ref="S24:S37" si="4">Q24</f>
        <v>ND</v>
      </c>
      <c r="W24">
        <v>4.4900000000000011</v>
      </c>
      <c r="Y24" s="9" t="s">
        <v>107</v>
      </c>
      <c r="Z24" s="66" t="s">
        <v>455</v>
      </c>
    </row>
    <row r="25" spans="2:26" x14ac:dyDescent="0.35">
      <c r="B25" t="s">
        <v>45</v>
      </c>
      <c r="C25" t="s">
        <v>46</v>
      </c>
      <c r="D25" t="s">
        <v>0</v>
      </c>
      <c r="F25" s="1">
        <v>44614.81527777778</v>
      </c>
      <c r="G25">
        <v>12.055999999999999</v>
      </c>
      <c r="H25">
        <v>33</v>
      </c>
      <c r="I25">
        <v>0</v>
      </c>
      <c r="K25">
        <v>8309</v>
      </c>
      <c r="M25">
        <f t="shared" si="2"/>
        <v>3.9715970634252012E-3</v>
      </c>
      <c r="N25" t="s">
        <v>45</v>
      </c>
      <c r="O25">
        <f t="shared" si="3"/>
        <v>-23.605861877298203</v>
      </c>
      <c r="Q25" s="9" t="s">
        <v>107</v>
      </c>
      <c r="S25" s="9" t="str">
        <f t="shared" si="4"/>
        <v>ND</v>
      </c>
      <c r="W25">
        <v>4.5999999999999996</v>
      </c>
      <c r="Y25" s="9" t="s">
        <v>107</v>
      </c>
      <c r="Z25" s="66" t="s">
        <v>455</v>
      </c>
    </row>
    <row r="26" spans="2:26" x14ac:dyDescent="0.35">
      <c r="B26" t="s">
        <v>72</v>
      </c>
      <c r="C26" t="s">
        <v>73</v>
      </c>
      <c r="D26" t="s">
        <v>0</v>
      </c>
      <c r="F26" s="1">
        <v>44615.440972222219</v>
      </c>
      <c r="G26">
        <v>12.11</v>
      </c>
      <c r="H26">
        <v>72</v>
      </c>
      <c r="I26">
        <v>0</v>
      </c>
      <c r="K26">
        <v>7601</v>
      </c>
      <c r="M26">
        <f t="shared" si="2"/>
        <v>9.4724378371266946E-3</v>
      </c>
      <c r="N26" t="s">
        <v>72</v>
      </c>
      <c r="O26">
        <f t="shared" si="3"/>
        <v>-22.60523904147302</v>
      </c>
      <c r="Q26" s="9" t="s">
        <v>107</v>
      </c>
      <c r="S26" s="9" t="str">
        <f t="shared" si="4"/>
        <v>ND</v>
      </c>
      <c r="W26">
        <v>4.5200000000000005</v>
      </c>
      <c r="Y26" s="9" t="s">
        <v>107</v>
      </c>
      <c r="Z26" s="66" t="s">
        <v>455</v>
      </c>
    </row>
    <row r="27" spans="2:26" x14ac:dyDescent="0.35">
      <c r="B27" t="s">
        <v>48</v>
      </c>
      <c r="C27" t="s">
        <v>49</v>
      </c>
      <c r="D27" t="s">
        <v>0</v>
      </c>
      <c r="F27" s="1">
        <v>44614.884722222225</v>
      </c>
      <c r="G27">
        <v>12.134</v>
      </c>
      <c r="H27">
        <v>49</v>
      </c>
      <c r="I27">
        <v>0</v>
      </c>
      <c r="K27">
        <v>7549</v>
      </c>
      <c r="M27">
        <f t="shared" si="2"/>
        <v>6.4909259504570141E-3</v>
      </c>
      <c r="N27" t="s">
        <v>48</v>
      </c>
      <c r="O27">
        <f t="shared" si="3"/>
        <v>-23.147586839167662</v>
      </c>
      <c r="Q27" s="9" t="s">
        <v>107</v>
      </c>
      <c r="S27" s="9" t="str">
        <f t="shared" si="4"/>
        <v>ND</v>
      </c>
      <c r="W27">
        <v>4.9399999999999995</v>
      </c>
      <c r="Y27" s="9" t="s">
        <v>107</v>
      </c>
      <c r="Z27" s="66" t="s">
        <v>455</v>
      </c>
    </row>
    <row r="28" spans="2:26" x14ac:dyDescent="0.35">
      <c r="B28" t="s">
        <v>84</v>
      </c>
      <c r="C28" t="s">
        <v>85</v>
      </c>
      <c r="D28" t="s">
        <v>0</v>
      </c>
      <c r="F28" s="1">
        <v>44615.724305555559</v>
      </c>
      <c r="G28">
        <v>12.118</v>
      </c>
      <c r="H28">
        <v>88</v>
      </c>
      <c r="I28">
        <v>0</v>
      </c>
      <c r="K28">
        <v>8878</v>
      </c>
      <c r="M28">
        <f t="shared" si="2"/>
        <v>9.9121423744086504E-3</v>
      </c>
      <c r="N28" t="s">
        <v>84</v>
      </c>
      <c r="O28">
        <f t="shared" si="3"/>
        <v>-22.525255195526462</v>
      </c>
      <c r="Q28" s="9" t="s">
        <v>107</v>
      </c>
      <c r="S28" s="9" t="str">
        <f t="shared" si="4"/>
        <v>ND</v>
      </c>
      <c r="W28">
        <v>4.28</v>
      </c>
      <c r="Y28" s="9" t="s">
        <v>107</v>
      </c>
      <c r="Z28" s="66" t="s">
        <v>455</v>
      </c>
    </row>
    <row r="29" spans="2:26" x14ac:dyDescent="0.35">
      <c r="B29" t="s">
        <v>78</v>
      </c>
      <c r="C29" t="s">
        <v>79</v>
      </c>
      <c r="D29" t="s">
        <v>0</v>
      </c>
      <c r="F29" s="1">
        <v>44615.581250000003</v>
      </c>
      <c r="G29">
        <v>12.132999999999999</v>
      </c>
      <c r="H29">
        <v>478</v>
      </c>
      <c r="I29">
        <v>0</v>
      </c>
      <c r="K29">
        <v>7153</v>
      </c>
      <c r="M29">
        <f t="shared" si="2"/>
        <v>6.6825108346148465E-2</v>
      </c>
      <c r="N29" t="s">
        <v>78</v>
      </c>
      <c r="O29">
        <f t="shared" si="3"/>
        <v>-12.172580804708913</v>
      </c>
      <c r="Q29" s="9" t="s">
        <v>108</v>
      </c>
      <c r="S29" s="9" t="str">
        <f t="shared" si="4"/>
        <v>DNQ</v>
      </c>
      <c r="U29" s="9">
        <f>M29/0.0059</f>
        <v>11.326289550194655</v>
      </c>
      <c r="W29">
        <v>4.1299999999999981</v>
      </c>
      <c r="Y29" s="9">
        <f>(U29*2)/W29</f>
        <v>5.4848859807238064</v>
      </c>
      <c r="Z29" s="66" t="s">
        <v>456</v>
      </c>
    </row>
    <row r="30" spans="2:26" x14ac:dyDescent="0.35">
      <c r="B30" t="s">
        <v>51</v>
      </c>
      <c r="C30" t="s">
        <v>52</v>
      </c>
      <c r="D30" t="s">
        <v>0</v>
      </c>
      <c r="F30" s="1">
        <v>44614.95416666667</v>
      </c>
      <c r="G30">
        <v>12.129</v>
      </c>
      <c r="H30">
        <v>454</v>
      </c>
      <c r="I30">
        <v>0</v>
      </c>
      <c r="K30">
        <v>8392</v>
      </c>
      <c r="M30">
        <f t="shared" si="2"/>
        <v>5.4099142040038128E-2</v>
      </c>
      <c r="N30" t="s">
        <v>51</v>
      </c>
      <c r="O30">
        <f t="shared" si="3"/>
        <v>-14.487480111504748</v>
      </c>
      <c r="Q30" s="9" t="s">
        <v>108</v>
      </c>
      <c r="S30" s="9" t="str">
        <f t="shared" si="4"/>
        <v>DNQ</v>
      </c>
      <c r="U30" s="9">
        <f>M30/0.0059</f>
        <v>9.1693461084810384</v>
      </c>
      <c r="W30">
        <v>4.2300000000000004</v>
      </c>
      <c r="Y30" s="9">
        <f>(U30*2)/W30</f>
        <v>4.3353882309603016</v>
      </c>
      <c r="Z30" s="66" t="s">
        <v>456</v>
      </c>
    </row>
    <row r="31" spans="2:26" x14ac:dyDescent="0.35">
      <c r="B31" t="s">
        <v>60</v>
      </c>
      <c r="C31" t="s">
        <v>61</v>
      </c>
      <c r="D31" t="s">
        <v>0</v>
      </c>
      <c r="F31" s="1">
        <v>44615.163194444445</v>
      </c>
      <c r="G31">
        <v>12.183999999999999</v>
      </c>
      <c r="H31">
        <v>104</v>
      </c>
      <c r="I31">
        <v>0</v>
      </c>
      <c r="K31">
        <v>7637</v>
      </c>
      <c r="M31">
        <f t="shared" si="2"/>
        <v>1.3617912792981537E-2</v>
      </c>
      <c r="N31" t="s">
        <v>60</v>
      </c>
      <c r="O31">
        <f t="shared" si="3"/>
        <v>-21.851162150900066</v>
      </c>
      <c r="Q31" s="9" t="s">
        <v>107</v>
      </c>
      <c r="S31" s="9" t="str">
        <f t="shared" si="4"/>
        <v>ND</v>
      </c>
      <c r="W31">
        <v>4.5500000000000007</v>
      </c>
      <c r="Y31" s="9" t="s">
        <v>107</v>
      </c>
      <c r="Z31" s="66" t="s">
        <v>455</v>
      </c>
    </row>
    <row r="32" spans="2:26" x14ac:dyDescent="0.35">
      <c r="B32" t="s">
        <v>69</v>
      </c>
      <c r="C32" t="s">
        <v>70</v>
      </c>
      <c r="D32" t="s">
        <v>0</v>
      </c>
      <c r="F32" s="1">
        <v>44615.371527777781</v>
      </c>
      <c r="G32">
        <v>12.11</v>
      </c>
      <c r="H32">
        <v>115</v>
      </c>
      <c r="I32">
        <v>0</v>
      </c>
      <c r="K32">
        <v>8149</v>
      </c>
      <c r="M32">
        <f t="shared" si="2"/>
        <v>1.4112161001349859E-2</v>
      </c>
      <c r="N32" t="s">
        <v>69</v>
      </c>
      <c r="O32">
        <f t="shared" si="3"/>
        <v>-21.761256613873179</v>
      </c>
      <c r="Q32" s="9" t="s">
        <v>107</v>
      </c>
      <c r="S32" s="9" t="str">
        <f t="shared" si="4"/>
        <v>ND</v>
      </c>
      <c r="W32">
        <v>4.41</v>
      </c>
      <c r="Y32" s="9" t="s">
        <v>107</v>
      </c>
      <c r="Z32" s="66" t="s">
        <v>455</v>
      </c>
    </row>
    <row r="33" spans="1:26" x14ac:dyDescent="0.35">
      <c r="B33" t="s">
        <v>57</v>
      </c>
      <c r="C33" t="s">
        <v>58</v>
      </c>
      <c r="D33" t="s">
        <v>0</v>
      </c>
      <c r="F33" s="1">
        <v>44615.09375</v>
      </c>
      <c r="K33">
        <v>7633</v>
      </c>
      <c r="M33">
        <f t="shared" si="2"/>
        <v>0</v>
      </c>
      <c r="N33" t="s">
        <v>57</v>
      </c>
      <c r="O33">
        <f>(M33-$M$20)/$M$19</f>
        <v>-24.328309750241335</v>
      </c>
      <c r="Q33" s="9" t="s">
        <v>107</v>
      </c>
      <c r="S33" s="9" t="str">
        <f t="shared" si="4"/>
        <v>ND</v>
      </c>
      <c r="W33">
        <v>4.5199999999999996</v>
      </c>
      <c r="Y33" s="9" t="s">
        <v>107</v>
      </c>
      <c r="Z33" s="66" t="s">
        <v>455</v>
      </c>
    </row>
    <row r="34" spans="1:26" s="4" customFormat="1" x14ac:dyDescent="0.35">
      <c r="A34" s="4" t="s">
        <v>109</v>
      </c>
      <c r="B34" s="4" t="s">
        <v>75</v>
      </c>
      <c r="C34" s="4" t="s">
        <v>76</v>
      </c>
      <c r="D34" s="4" t="s">
        <v>0</v>
      </c>
      <c r="F34" s="10">
        <v>44615.511111111111</v>
      </c>
      <c r="G34" s="4">
        <v>12.053000000000001</v>
      </c>
      <c r="H34" s="4">
        <v>66</v>
      </c>
      <c r="I34" s="4">
        <v>84.053799999999995</v>
      </c>
      <c r="K34" s="4">
        <v>114</v>
      </c>
      <c r="M34" s="4">
        <f t="shared" si="2"/>
        <v>0.57894736842105265</v>
      </c>
      <c r="N34" s="4" t="s">
        <v>75</v>
      </c>
      <c r="O34" s="4">
        <f>(M34-$M$20)/$M$19</f>
        <v>80.984310886328558</v>
      </c>
      <c r="Q34" s="11" t="s">
        <v>466</v>
      </c>
      <c r="S34" s="11" t="s">
        <v>466</v>
      </c>
      <c r="W34" s="4">
        <v>4.589999999999999</v>
      </c>
      <c r="Y34" s="9">
        <f t="shared" ref="Y34" si="5">(O34*2)/W34</f>
        <v>35.287281431951449</v>
      </c>
      <c r="Z34" s="67" t="s">
        <v>466</v>
      </c>
    </row>
    <row r="35" spans="1:26" s="4" customFormat="1" x14ac:dyDescent="0.35">
      <c r="A35" s="4" t="s">
        <v>169</v>
      </c>
      <c r="B35" t="s">
        <v>168</v>
      </c>
      <c r="C35" t="s">
        <v>170</v>
      </c>
      <c r="D35" t="s">
        <v>0</v>
      </c>
      <c r="E35" t="s">
        <v>171</v>
      </c>
      <c r="F35" s="1">
        <v>44620.470728888897</v>
      </c>
      <c r="G35">
        <v>12.13</v>
      </c>
      <c r="H35">
        <v>22.194729554170198</v>
      </c>
      <c r="I35">
        <v>0</v>
      </c>
      <c r="J35" s="21"/>
      <c r="K35">
        <v>13049</v>
      </c>
      <c r="M35">
        <f t="shared" si="2"/>
        <v>1.700875895024155E-3</v>
      </c>
      <c r="N35" t="s">
        <v>168</v>
      </c>
      <c r="O35">
        <f t="shared" si="3"/>
        <v>-24.01891427208054</v>
      </c>
      <c r="Q35" s="9" t="s">
        <v>107</v>
      </c>
      <c r="R35"/>
      <c r="S35" s="9" t="s">
        <v>107</v>
      </c>
      <c r="W35">
        <v>4.589999999999999</v>
      </c>
      <c r="Y35" s="9" t="s">
        <v>107</v>
      </c>
      <c r="Z35" s="67" t="s">
        <v>455</v>
      </c>
    </row>
    <row r="36" spans="1:26" x14ac:dyDescent="0.35">
      <c r="B36" t="s">
        <v>66</v>
      </c>
      <c r="C36" t="s">
        <v>67</v>
      </c>
      <c r="D36" t="s">
        <v>0</v>
      </c>
      <c r="F36" s="1">
        <v>44615.302083333336</v>
      </c>
      <c r="G36">
        <v>12.144</v>
      </c>
      <c r="H36">
        <v>94</v>
      </c>
      <c r="I36">
        <v>0</v>
      </c>
      <c r="K36">
        <v>10549</v>
      </c>
      <c r="M36">
        <f t="shared" si="2"/>
        <v>8.9107972319651153E-3</v>
      </c>
      <c r="N36" t="s">
        <v>66</v>
      </c>
      <c r="O36">
        <f t="shared" si="3"/>
        <v>-22.707403499266114</v>
      </c>
      <c r="Q36" s="9" t="s">
        <v>107</v>
      </c>
      <c r="S36" s="9" t="str">
        <f t="shared" si="4"/>
        <v>ND</v>
      </c>
      <c r="W36">
        <v>5</v>
      </c>
      <c r="Y36" s="9" t="s">
        <v>107</v>
      </c>
      <c r="Z36" s="66" t="s">
        <v>455</v>
      </c>
    </row>
    <row r="37" spans="1:26" x14ac:dyDescent="0.35">
      <c r="B37" t="s">
        <v>63</v>
      </c>
      <c r="C37" t="s">
        <v>64</v>
      </c>
      <c r="D37" t="s">
        <v>0</v>
      </c>
      <c r="F37" s="1">
        <v>44615.232638888891</v>
      </c>
      <c r="G37">
        <v>12.114000000000001</v>
      </c>
      <c r="H37">
        <v>32</v>
      </c>
      <c r="I37">
        <v>0</v>
      </c>
      <c r="K37">
        <v>9941</v>
      </c>
      <c r="M37">
        <f t="shared" si="2"/>
        <v>3.2189920531133687E-3</v>
      </c>
      <c r="N37" t="s">
        <v>63</v>
      </c>
      <c r="O37">
        <f t="shared" si="3"/>
        <v>-23.742763451194829</v>
      </c>
      <c r="Q37" s="9" t="s">
        <v>107</v>
      </c>
      <c r="S37" s="9" t="str">
        <f t="shared" si="4"/>
        <v>ND</v>
      </c>
      <c r="W37">
        <v>5</v>
      </c>
      <c r="Y37" s="9" t="s">
        <v>107</v>
      </c>
      <c r="Z37" s="66" t="s">
        <v>455</v>
      </c>
    </row>
    <row r="38" spans="1:26" x14ac:dyDescent="0.35">
      <c r="F38" s="1"/>
    </row>
    <row r="39" spans="1:26" x14ac:dyDescent="0.35">
      <c r="B39" t="s">
        <v>469</v>
      </c>
      <c r="C39" t="s">
        <v>88</v>
      </c>
      <c r="D39" t="s">
        <v>89</v>
      </c>
      <c r="E39">
        <f>(15.625+125)/2</f>
        <v>70.3125</v>
      </c>
      <c r="F39" s="1">
        <v>44615.795138888891</v>
      </c>
      <c r="G39">
        <v>12.129</v>
      </c>
      <c r="H39">
        <v>5030</v>
      </c>
      <c r="I39">
        <v>86.654499999999999</v>
      </c>
      <c r="K39">
        <v>8536</v>
      </c>
      <c r="M39">
        <f>H39/K39</f>
        <v>0.5892689784442362</v>
      </c>
      <c r="N39" t="s">
        <v>87</v>
      </c>
      <c r="O39">
        <f>(M39-$M$20)/$M$19</f>
        <v>82.861849087589718</v>
      </c>
      <c r="P39" t="s">
        <v>483</v>
      </c>
      <c r="Q39" s="85">
        <f>(O39/E39)*100</f>
        <v>117.84796314679427</v>
      </c>
    </row>
    <row r="40" spans="1:26" x14ac:dyDescent="0.35">
      <c r="A40" t="s">
        <v>173</v>
      </c>
      <c r="B40" t="s">
        <v>470</v>
      </c>
      <c r="C40" t="s">
        <v>172</v>
      </c>
      <c r="D40" t="s">
        <v>0</v>
      </c>
      <c r="E40">
        <f>(15.625+250)/2</f>
        <v>132.8125</v>
      </c>
      <c r="F40" s="1">
        <v>44620.435994838001</v>
      </c>
      <c r="G40">
        <v>12.1</v>
      </c>
      <c r="H40">
        <v>10561.513286675599</v>
      </c>
      <c r="I40">
        <v>144.83242878259901</v>
      </c>
      <c r="J40" s="21"/>
      <c r="K40">
        <v>11558</v>
      </c>
      <c r="M40">
        <f>H40/K40</f>
        <v>0.91378381092538496</v>
      </c>
      <c r="N40" t="s">
        <v>87</v>
      </c>
      <c r="O40">
        <f>(M40-$M$20)/$M$19</f>
        <v>141.89227103636404</v>
      </c>
      <c r="P40" t="s">
        <v>483</v>
      </c>
      <c r="Q40" s="85">
        <f>(O40/E40)*100</f>
        <v>106.83653348620351</v>
      </c>
    </row>
    <row r="41" spans="1:26" x14ac:dyDescent="0.35">
      <c r="C41" s="170" t="s">
        <v>473</v>
      </c>
      <c r="D41" s="170"/>
      <c r="E41" s="170"/>
      <c r="F41" s="170"/>
      <c r="H41">
        <v>75.3125</v>
      </c>
    </row>
    <row r="42" spans="1:26" x14ac:dyDescent="0.35">
      <c r="C42" s="170" t="s">
        <v>474</v>
      </c>
      <c r="D42" s="170"/>
      <c r="E42" s="170"/>
      <c r="F42" s="170"/>
      <c r="H42">
        <v>225.9375</v>
      </c>
    </row>
  </sheetData>
  <mergeCells count="2">
    <mergeCell ref="C41:F41"/>
    <mergeCell ref="C42:F42"/>
  </mergeCell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AE4A46-1273-4DA5-81F3-06BDDC30B3F1}">
  <sheetPr>
    <tabColor rgb="FF92D050"/>
  </sheetPr>
  <dimension ref="A1:Z42"/>
  <sheetViews>
    <sheetView topLeftCell="H1" workbookViewId="0">
      <selection activeCell="U6" sqref="U6"/>
    </sheetView>
  </sheetViews>
  <sheetFormatPr defaultRowHeight="14.5" x14ac:dyDescent="0.35"/>
  <cols>
    <col min="1" max="1" width="24.1796875" bestFit="1" customWidth="1"/>
    <col min="2" max="2" width="10.81640625" bestFit="1" customWidth="1"/>
    <col min="3" max="3" width="10.54296875" bestFit="1" customWidth="1"/>
    <col min="4" max="5" width="6.81640625" bestFit="1" customWidth="1"/>
    <col min="6" max="6" width="14.54296875" bestFit="1" customWidth="1"/>
    <col min="7" max="7" width="10.453125" customWidth="1"/>
    <col min="8" max="8" width="7.1796875" customWidth="1"/>
    <col min="9" max="9" width="9.81640625" bestFit="1" customWidth="1"/>
    <col min="10" max="10" width="8.1796875" bestFit="1" customWidth="1"/>
    <col min="11" max="11" width="11.54296875" customWidth="1"/>
    <col min="13" max="13" width="13" bestFit="1" customWidth="1"/>
    <col min="14" max="14" width="10.81640625" bestFit="1" customWidth="1"/>
    <col min="15" max="15" width="17.453125" customWidth="1"/>
    <col min="16" max="16" width="10.1796875" bestFit="1" customWidth="1"/>
    <col min="17" max="17" width="14.81640625" bestFit="1" customWidth="1"/>
    <col min="19" max="19" width="14.81640625" bestFit="1" customWidth="1"/>
    <col min="21" max="21" width="25.1796875" bestFit="1" customWidth="1"/>
    <col min="25" max="25" width="25.81640625" bestFit="1" customWidth="1"/>
    <col min="26" max="26" width="12.453125" bestFit="1" customWidth="1"/>
  </cols>
  <sheetData>
    <row r="1" spans="1:14" ht="44.5" customHeight="1" x14ac:dyDescent="0.35">
      <c r="B1" t="s">
        <v>0</v>
      </c>
      <c r="G1" s="14" t="s">
        <v>5</v>
      </c>
      <c r="H1" s="16"/>
      <c r="I1" s="16"/>
      <c r="J1" s="16"/>
      <c r="K1" s="15" t="s">
        <v>1</v>
      </c>
      <c r="L1" s="16"/>
      <c r="M1" s="13" t="s">
        <v>115</v>
      </c>
      <c r="N1" s="13" t="s">
        <v>110</v>
      </c>
    </row>
    <row r="2" spans="1:14" x14ac:dyDescent="0.35">
      <c r="B2" t="s">
        <v>23</v>
      </c>
      <c r="C2" t="s">
        <v>24</v>
      </c>
      <c r="D2" t="s">
        <v>25</v>
      </c>
      <c r="E2" t="s">
        <v>26</v>
      </c>
      <c r="F2" t="s">
        <v>27</v>
      </c>
      <c r="G2" t="s">
        <v>28</v>
      </c>
      <c r="H2" t="s">
        <v>29</v>
      </c>
      <c r="I2" t="s">
        <v>30</v>
      </c>
      <c r="J2" t="s">
        <v>31</v>
      </c>
      <c r="K2" t="s">
        <v>29</v>
      </c>
      <c r="N2" t="s">
        <v>31</v>
      </c>
    </row>
    <row r="3" spans="1:14" x14ac:dyDescent="0.35">
      <c r="A3" s="4" t="s">
        <v>100</v>
      </c>
      <c r="B3">
        <v>3.90625</v>
      </c>
      <c r="C3" t="s">
        <v>39</v>
      </c>
      <c r="D3" t="s">
        <v>36</v>
      </c>
      <c r="E3">
        <v>3.9060000000000001</v>
      </c>
      <c r="F3" s="1">
        <v>44614.604166666664</v>
      </c>
      <c r="G3">
        <v>14.843</v>
      </c>
      <c r="H3">
        <v>890</v>
      </c>
      <c r="I3">
        <v>0</v>
      </c>
      <c r="J3" s="4">
        <v>0</v>
      </c>
      <c r="K3">
        <v>7715</v>
      </c>
      <c r="M3">
        <f t="shared" ref="M3:M18" si="0">H3/K3</f>
        <v>0.11535968891769281</v>
      </c>
      <c r="N3" s="4" t="s">
        <v>102</v>
      </c>
    </row>
    <row r="4" spans="1:14" x14ac:dyDescent="0.35">
      <c r="A4" s="4" t="s">
        <v>100</v>
      </c>
      <c r="B4">
        <v>3.90625</v>
      </c>
      <c r="C4" t="s">
        <v>94</v>
      </c>
      <c r="D4" t="s">
        <v>36</v>
      </c>
      <c r="E4">
        <v>3.9060000000000001</v>
      </c>
      <c r="F4" s="1">
        <v>44615.970138888886</v>
      </c>
      <c r="G4">
        <v>14.819000000000001</v>
      </c>
      <c r="H4">
        <v>756</v>
      </c>
      <c r="I4">
        <v>0</v>
      </c>
      <c r="J4" s="4">
        <v>0</v>
      </c>
      <c r="K4">
        <v>7407</v>
      </c>
      <c r="M4">
        <f t="shared" si="0"/>
        <v>0.10206561360874848</v>
      </c>
      <c r="N4" s="4" t="s">
        <v>102</v>
      </c>
    </row>
    <row r="5" spans="1:14" x14ac:dyDescent="0.35">
      <c r="A5" s="4"/>
      <c r="B5">
        <v>7.8125</v>
      </c>
      <c r="C5" t="s">
        <v>42</v>
      </c>
      <c r="D5" t="s">
        <v>36</v>
      </c>
      <c r="E5">
        <v>7.8125</v>
      </c>
      <c r="F5" s="1">
        <v>44614.711111111108</v>
      </c>
      <c r="G5">
        <v>14.837</v>
      </c>
      <c r="H5">
        <v>2126</v>
      </c>
      <c r="I5">
        <v>8.5614000000000008</v>
      </c>
      <c r="J5">
        <v>109.6</v>
      </c>
      <c r="K5">
        <v>7454</v>
      </c>
      <c r="M5">
        <f t="shared" si="0"/>
        <v>0.28521599141400589</v>
      </c>
      <c r="N5">
        <f>(((M5-$M$20)/$M$19)/E5)*100</f>
        <v>79.548089198225185</v>
      </c>
    </row>
    <row r="6" spans="1:14" x14ac:dyDescent="0.35">
      <c r="A6" s="4"/>
      <c r="B6">
        <v>7.8125</v>
      </c>
      <c r="C6" t="s">
        <v>97</v>
      </c>
      <c r="D6" t="s">
        <v>36</v>
      </c>
      <c r="E6">
        <v>7.8125</v>
      </c>
      <c r="F6" s="1">
        <v>44616.074999999997</v>
      </c>
      <c r="G6">
        <v>14.836</v>
      </c>
      <c r="H6">
        <v>2289</v>
      </c>
      <c r="I6">
        <v>8.7207000000000008</v>
      </c>
      <c r="J6">
        <v>111.6</v>
      </c>
      <c r="K6">
        <v>7971</v>
      </c>
      <c r="M6">
        <f t="shared" si="0"/>
        <v>0.2871659766654121</v>
      </c>
      <c r="N6">
        <f>(((M6-$M$20)/$M$19)/E6)*100</f>
        <v>81.603119726831892</v>
      </c>
    </row>
    <row r="7" spans="1:14" x14ac:dyDescent="0.35">
      <c r="B7">
        <v>15.625</v>
      </c>
      <c r="C7" t="s">
        <v>40</v>
      </c>
      <c r="D7" t="s">
        <v>36</v>
      </c>
      <c r="E7">
        <v>15.625</v>
      </c>
      <c r="F7" s="1">
        <v>44614.63958333333</v>
      </c>
      <c r="G7">
        <v>14.848000000000001</v>
      </c>
      <c r="H7">
        <v>2765</v>
      </c>
      <c r="I7">
        <v>17.8184</v>
      </c>
      <c r="J7">
        <v>114</v>
      </c>
      <c r="K7">
        <v>6939</v>
      </c>
      <c r="M7">
        <f t="shared" si="0"/>
        <v>0.39847240236345294</v>
      </c>
      <c r="N7">
        <f>(((M7-$M$20)/$M$19)/E7)*100</f>
        <v>99.452799064997961</v>
      </c>
    </row>
    <row r="8" spans="1:14" x14ac:dyDescent="0.35">
      <c r="B8">
        <v>15.625</v>
      </c>
      <c r="C8" t="s">
        <v>95</v>
      </c>
      <c r="D8" t="s">
        <v>36</v>
      </c>
      <c r="E8">
        <v>15.625</v>
      </c>
      <c r="F8" s="1">
        <v>44616.004861111112</v>
      </c>
      <c r="G8">
        <v>14.851000000000001</v>
      </c>
      <c r="H8">
        <v>3271</v>
      </c>
      <c r="I8">
        <v>18.316700000000001</v>
      </c>
      <c r="J8">
        <v>117.2</v>
      </c>
      <c r="K8">
        <v>8085</v>
      </c>
      <c r="M8">
        <f t="shared" si="0"/>
        <v>0.40457637600494745</v>
      </c>
      <c r="N8">
        <f t="shared" ref="N8:N18" si="1">(((M8-$M$20)/$M$19)/E8)*100</f>
        <v>102.66919574544357</v>
      </c>
    </row>
    <row r="9" spans="1:14" x14ac:dyDescent="0.35">
      <c r="B9">
        <v>31.25</v>
      </c>
      <c r="C9" t="s">
        <v>37</v>
      </c>
      <c r="D9" t="s">
        <v>36</v>
      </c>
      <c r="E9">
        <v>31.25</v>
      </c>
      <c r="F9" s="1">
        <v>44614.533333333333</v>
      </c>
      <c r="G9">
        <v>14.843999999999999</v>
      </c>
      <c r="H9">
        <v>4547</v>
      </c>
      <c r="I9">
        <v>35.793399999999998</v>
      </c>
      <c r="J9">
        <v>114.5</v>
      </c>
      <c r="K9">
        <v>7353</v>
      </c>
      <c r="M9">
        <f t="shared" si="0"/>
        <v>0.61838705290357676</v>
      </c>
      <c r="N9">
        <f t="shared" si="1"/>
        <v>107.66675064822147</v>
      </c>
    </row>
    <row r="10" spans="1:14" x14ac:dyDescent="0.35">
      <c r="B10">
        <v>31.25</v>
      </c>
      <c r="C10" t="s">
        <v>92</v>
      </c>
      <c r="D10" t="s">
        <v>36</v>
      </c>
      <c r="E10">
        <v>31.25</v>
      </c>
      <c r="F10" s="1">
        <v>44615.9</v>
      </c>
      <c r="G10">
        <v>14.843999999999999</v>
      </c>
      <c r="H10">
        <v>5121</v>
      </c>
      <c r="I10">
        <v>39.365900000000003</v>
      </c>
      <c r="J10">
        <v>126</v>
      </c>
      <c r="K10">
        <v>7736</v>
      </c>
      <c r="M10">
        <f t="shared" si="0"/>
        <v>0.66197001034126168</v>
      </c>
      <c r="N10">
        <f t="shared" si="1"/>
        <v>119.14944109380559</v>
      </c>
    </row>
    <row r="11" spans="1:14" x14ac:dyDescent="0.35">
      <c r="B11">
        <v>62.5</v>
      </c>
      <c r="C11" t="s">
        <v>43</v>
      </c>
      <c r="D11" t="s">
        <v>36</v>
      </c>
      <c r="E11">
        <v>62.5</v>
      </c>
      <c r="F11" s="1">
        <v>44614.746527777781</v>
      </c>
      <c r="G11">
        <v>14.840999999999999</v>
      </c>
      <c r="H11">
        <v>7820</v>
      </c>
      <c r="I11">
        <v>60.084200000000003</v>
      </c>
      <c r="J11">
        <v>96.1</v>
      </c>
      <c r="K11">
        <v>8543</v>
      </c>
      <c r="M11">
        <f t="shared" si="0"/>
        <v>0.9153693082055484</v>
      </c>
      <c r="N11">
        <f t="shared" si="1"/>
        <v>92.955953344886737</v>
      </c>
    </row>
    <row r="12" spans="1:14" x14ac:dyDescent="0.35">
      <c r="B12">
        <v>62.5</v>
      </c>
      <c r="C12" t="s">
        <v>98</v>
      </c>
      <c r="D12" t="s">
        <v>36</v>
      </c>
      <c r="E12">
        <v>62.5</v>
      </c>
      <c r="F12" s="1">
        <v>44616.109722222223</v>
      </c>
      <c r="G12">
        <v>14.84</v>
      </c>
      <c r="H12">
        <v>8324</v>
      </c>
      <c r="I12">
        <v>67.375900000000001</v>
      </c>
      <c r="J12">
        <v>107.8</v>
      </c>
      <c r="K12">
        <v>8285</v>
      </c>
      <c r="M12">
        <f t="shared" si="0"/>
        <v>1.0047073023536512</v>
      </c>
      <c r="N12">
        <f t="shared" si="1"/>
        <v>104.7247798787311</v>
      </c>
    </row>
    <row r="13" spans="1:14" x14ac:dyDescent="0.35">
      <c r="B13">
        <v>125</v>
      </c>
      <c r="C13" t="s">
        <v>35</v>
      </c>
      <c r="D13" t="s">
        <v>36</v>
      </c>
      <c r="E13">
        <v>125</v>
      </c>
      <c r="F13" s="1">
        <v>44614.497916666667</v>
      </c>
      <c r="G13">
        <v>14.851000000000001</v>
      </c>
      <c r="H13">
        <v>15575</v>
      </c>
      <c r="I13">
        <v>144.11840000000001</v>
      </c>
      <c r="J13">
        <v>115.3</v>
      </c>
      <c r="K13">
        <v>8015</v>
      </c>
      <c r="M13">
        <f t="shared" si="0"/>
        <v>1.9432314410480349</v>
      </c>
      <c r="N13">
        <f t="shared" si="1"/>
        <v>114.18002918370067</v>
      </c>
    </row>
    <row r="14" spans="1:14" x14ac:dyDescent="0.35">
      <c r="B14">
        <v>125</v>
      </c>
      <c r="C14" t="s">
        <v>91</v>
      </c>
      <c r="D14" t="s">
        <v>36</v>
      </c>
      <c r="E14">
        <v>125</v>
      </c>
      <c r="F14" s="1">
        <v>44615.865277777775</v>
      </c>
      <c r="G14">
        <v>14.845000000000001</v>
      </c>
      <c r="H14">
        <v>14301</v>
      </c>
      <c r="I14">
        <v>147.03540000000001</v>
      </c>
      <c r="J14">
        <v>117.6</v>
      </c>
      <c r="K14">
        <v>7227</v>
      </c>
      <c r="M14">
        <f t="shared" si="0"/>
        <v>1.9788293897882938</v>
      </c>
      <c r="N14">
        <f t="shared" si="1"/>
        <v>116.52475433496312</v>
      </c>
    </row>
    <row r="15" spans="1:14" x14ac:dyDescent="0.35">
      <c r="B15">
        <v>250</v>
      </c>
      <c r="C15" t="s">
        <v>38</v>
      </c>
      <c r="D15" t="s">
        <v>36</v>
      </c>
      <c r="E15">
        <v>250</v>
      </c>
      <c r="F15" s="1">
        <v>44614.568055555559</v>
      </c>
      <c r="G15">
        <v>14.852</v>
      </c>
      <c r="H15">
        <v>23930</v>
      </c>
      <c r="I15">
        <v>240.2028</v>
      </c>
      <c r="J15">
        <v>96.1</v>
      </c>
      <c r="K15">
        <v>7673</v>
      </c>
      <c r="M15">
        <f t="shared" si="0"/>
        <v>3.1187280072983188</v>
      </c>
      <c r="N15">
        <f t="shared" si="1"/>
        <v>95.80314921964144</v>
      </c>
    </row>
    <row r="16" spans="1:14" x14ac:dyDescent="0.35">
      <c r="B16">
        <v>250</v>
      </c>
      <c r="C16" t="s">
        <v>93</v>
      </c>
      <c r="D16" t="s">
        <v>36</v>
      </c>
      <c r="E16">
        <v>250</v>
      </c>
      <c r="F16" s="1">
        <v>44615.935416666667</v>
      </c>
      <c r="G16">
        <v>14.843</v>
      </c>
      <c r="H16">
        <v>22696</v>
      </c>
      <c r="I16">
        <v>196.1046</v>
      </c>
      <c r="J16">
        <v>78.400000000000006</v>
      </c>
      <c r="K16">
        <v>8800</v>
      </c>
      <c r="M16">
        <f t="shared" si="0"/>
        <v>2.5790909090909091</v>
      </c>
      <c r="N16">
        <f t="shared" si="1"/>
        <v>78.031048277063348</v>
      </c>
    </row>
    <row r="17" spans="2:26" x14ac:dyDescent="0.35">
      <c r="B17">
        <v>500</v>
      </c>
      <c r="C17" t="s">
        <v>41</v>
      </c>
      <c r="D17" t="s">
        <v>36</v>
      </c>
      <c r="E17">
        <v>500</v>
      </c>
      <c r="F17" s="1">
        <v>44614.675694444442</v>
      </c>
      <c r="G17">
        <v>14.849</v>
      </c>
      <c r="H17">
        <v>44923</v>
      </c>
      <c r="I17">
        <v>557.44640000000004</v>
      </c>
      <c r="J17">
        <v>111.5</v>
      </c>
      <c r="K17">
        <v>6419</v>
      </c>
      <c r="M17">
        <f t="shared" si="0"/>
        <v>6.9984421249415796</v>
      </c>
      <c r="N17">
        <f t="shared" si="1"/>
        <v>111.7877225008244</v>
      </c>
    </row>
    <row r="18" spans="2:26" x14ac:dyDescent="0.35">
      <c r="B18">
        <v>500</v>
      </c>
      <c r="C18" t="s">
        <v>96</v>
      </c>
      <c r="D18" t="s">
        <v>36</v>
      </c>
      <c r="E18">
        <v>500</v>
      </c>
      <c r="F18" s="1">
        <v>44616.040277777778</v>
      </c>
      <c r="G18">
        <v>14.843999999999999</v>
      </c>
      <c r="H18">
        <v>38370</v>
      </c>
      <c r="I18">
        <v>462.98689999999999</v>
      </c>
      <c r="J18">
        <v>92.6</v>
      </c>
      <c r="K18">
        <v>6566</v>
      </c>
      <c r="M18">
        <f t="shared" si="0"/>
        <v>5.8437404812671341</v>
      </c>
      <c r="N18">
        <f t="shared" si="1"/>
        <v>92.773579257047984</v>
      </c>
    </row>
    <row r="19" spans="2:26" x14ac:dyDescent="0.35">
      <c r="F19" s="1"/>
      <c r="L19" t="s">
        <v>104</v>
      </c>
      <c r="M19">
        <f>SLOPE(M5:M18,E5:E18)</f>
        <v>1.2145713102823009E-2</v>
      </c>
    </row>
    <row r="20" spans="2:26" x14ac:dyDescent="0.35">
      <c r="F20" s="1"/>
      <c r="L20" t="s">
        <v>105</v>
      </c>
      <c r="M20">
        <f>INTERCEPT(M5:M18,E5:E18)</f>
        <v>0.20973409537655141</v>
      </c>
    </row>
    <row r="21" spans="2:26" ht="29.15" customHeight="1" x14ac:dyDescent="0.35">
      <c r="B21" t="s">
        <v>0</v>
      </c>
      <c r="G21" s="2" t="s">
        <v>5</v>
      </c>
      <c r="K21" s="3" t="s">
        <v>1</v>
      </c>
      <c r="M21" s="5" t="s">
        <v>115</v>
      </c>
      <c r="O21" s="7" t="s">
        <v>116</v>
      </c>
      <c r="Q21" s="8" t="s">
        <v>116</v>
      </c>
      <c r="S21" s="12" t="s">
        <v>116</v>
      </c>
      <c r="U21" s="42" t="s">
        <v>292</v>
      </c>
      <c r="W21" t="s">
        <v>447</v>
      </c>
      <c r="Y21" t="s">
        <v>479</v>
      </c>
      <c r="Z21" t="s">
        <v>453</v>
      </c>
    </row>
    <row r="22" spans="2:26" x14ac:dyDescent="0.35">
      <c r="F22" s="1"/>
      <c r="H22" t="s">
        <v>29</v>
      </c>
      <c r="I22" t="s">
        <v>30</v>
      </c>
      <c r="K22" t="s">
        <v>29</v>
      </c>
      <c r="Q22" s="6" t="s">
        <v>106</v>
      </c>
      <c r="S22" s="6" t="s">
        <v>106</v>
      </c>
      <c r="U22" s="9" t="s">
        <v>480</v>
      </c>
      <c r="Y22" s="9"/>
      <c r="Z22" s="9"/>
    </row>
    <row r="23" spans="2:26" x14ac:dyDescent="0.35">
      <c r="B23" t="s">
        <v>54</v>
      </c>
      <c r="C23" t="s">
        <v>55</v>
      </c>
      <c r="D23" t="s">
        <v>0</v>
      </c>
      <c r="F23" s="1">
        <v>44615.024305555555</v>
      </c>
      <c r="G23">
        <v>14.865</v>
      </c>
      <c r="H23">
        <v>316</v>
      </c>
      <c r="I23">
        <v>0</v>
      </c>
      <c r="K23">
        <v>7925</v>
      </c>
      <c r="M23">
        <f t="shared" ref="M23:M37" si="2">H23/K23</f>
        <v>3.9873817034700318E-2</v>
      </c>
      <c r="N23" t="s">
        <v>54</v>
      </c>
      <c r="O23">
        <f>(M23-$M$20)/$M$19</f>
        <v>-13.985204236577161</v>
      </c>
      <c r="Q23" s="9" t="s">
        <v>108</v>
      </c>
      <c r="S23" s="9" t="str">
        <f>Q23</f>
        <v>DNQ</v>
      </c>
      <c r="U23" s="9">
        <f t="shared" ref="U23:U28" si="3">M23/0.0128</f>
        <v>3.1151419558359623</v>
      </c>
      <c r="W23">
        <v>4.4499999999999993</v>
      </c>
      <c r="Y23" s="9">
        <f t="shared" ref="Y23:Y28" si="4">(U23*2)/W23</f>
        <v>1.4000638003757135</v>
      </c>
      <c r="Z23" s="66" t="s">
        <v>456</v>
      </c>
    </row>
    <row r="24" spans="2:26" x14ac:dyDescent="0.35">
      <c r="B24" t="s">
        <v>81</v>
      </c>
      <c r="C24" t="s">
        <v>82</v>
      </c>
      <c r="D24" t="s">
        <v>0</v>
      </c>
      <c r="F24" s="1">
        <v>44615.652083333334</v>
      </c>
      <c r="G24">
        <v>14.86</v>
      </c>
      <c r="H24">
        <v>153</v>
      </c>
      <c r="I24">
        <v>0</v>
      </c>
      <c r="K24">
        <v>8407</v>
      </c>
      <c r="M24">
        <f t="shared" si="2"/>
        <v>1.8199119781134768E-2</v>
      </c>
      <c r="N24" t="s">
        <v>81</v>
      </c>
      <c r="O24">
        <f t="shared" ref="O24:O37" si="5">(M24-$M$20)/$M$19</f>
        <v>-15.769759582983932</v>
      </c>
      <c r="Q24" s="9" t="s">
        <v>108</v>
      </c>
      <c r="S24" s="9" t="str">
        <f t="shared" ref="S24:S37" si="6">Q24</f>
        <v>DNQ</v>
      </c>
      <c r="U24" s="9">
        <f t="shared" si="3"/>
        <v>1.4218062329011536</v>
      </c>
      <c r="W24">
        <v>4.4900000000000011</v>
      </c>
      <c r="Y24" s="9">
        <f t="shared" si="4"/>
        <v>0.63332126187133775</v>
      </c>
      <c r="Z24" s="66" t="s">
        <v>456</v>
      </c>
    </row>
    <row r="25" spans="2:26" x14ac:dyDescent="0.35">
      <c r="B25" t="s">
        <v>45</v>
      </c>
      <c r="C25" t="s">
        <v>46</v>
      </c>
      <c r="D25" t="s">
        <v>0</v>
      </c>
      <c r="F25" s="1">
        <v>44614.81527777778</v>
      </c>
      <c r="G25">
        <v>14.862</v>
      </c>
      <c r="H25">
        <v>599</v>
      </c>
      <c r="I25">
        <v>0</v>
      </c>
      <c r="K25">
        <v>8309</v>
      </c>
      <c r="M25">
        <f t="shared" si="2"/>
        <v>7.2090504272475625E-2</v>
      </c>
      <c r="N25" t="s">
        <v>45</v>
      </c>
      <c r="O25">
        <f t="shared" si="5"/>
        <v>-11.33268915038702</v>
      </c>
      <c r="Q25" s="9" t="s">
        <v>108</v>
      </c>
      <c r="S25" s="9" t="str">
        <f t="shared" si="6"/>
        <v>DNQ</v>
      </c>
      <c r="U25" s="9">
        <f t="shared" si="3"/>
        <v>5.6320706462871577</v>
      </c>
      <c r="W25">
        <v>4.5999999999999996</v>
      </c>
      <c r="Y25" s="9">
        <f t="shared" si="4"/>
        <v>2.4487263679509383</v>
      </c>
      <c r="Z25" s="66" t="s">
        <v>456</v>
      </c>
    </row>
    <row r="26" spans="2:26" x14ac:dyDescent="0.35">
      <c r="B26" t="s">
        <v>72</v>
      </c>
      <c r="C26" t="s">
        <v>73</v>
      </c>
      <c r="D26" t="s">
        <v>0</v>
      </c>
      <c r="F26" s="1">
        <v>44615.440972222219</v>
      </c>
      <c r="G26">
        <v>14.875</v>
      </c>
      <c r="H26">
        <v>746</v>
      </c>
      <c r="I26">
        <v>0</v>
      </c>
      <c r="K26">
        <v>7601</v>
      </c>
      <c r="M26">
        <f t="shared" si="2"/>
        <v>9.8144980923562691E-2</v>
      </c>
      <c r="N26" t="s">
        <v>72</v>
      </c>
      <c r="O26">
        <f t="shared" si="5"/>
        <v>-9.1875309015040241</v>
      </c>
      <c r="Q26" s="9" t="s">
        <v>108</v>
      </c>
      <c r="S26" s="9" t="str">
        <f t="shared" si="6"/>
        <v>DNQ</v>
      </c>
      <c r="U26" s="9">
        <f t="shared" si="3"/>
        <v>7.6675766346533347</v>
      </c>
      <c r="W26">
        <v>4.5200000000000005</v>
      </c>
      <c r="Y26" s="9">
        <f t="shared" si="4"/>
        <v>3.392733024182891</v>
      </c>
      <c r="Z26" s="66" t="s">
        <v>456</v>
      </c>
    </row>
    <row r="27" spans="2:26" x14ac:dyDescent="0.35">
      <c r="B27" t="s">
        <v>48</v>
      </c>
      <c r="C27" t="s">
        <v>49</v>
      </c>
      <c r="D27" t="s">
        <v>0</v>
      </c>
      <c r="F27" s="1">
        <v>44614.884722222225</v>
      </c>
      <c r="G27">
        <v>14.86</v>
      </c>
      <c r="H27">
        <v>359</v>
      </c>
      <c r="I27">
        <v>0</v>
      </c>
      <c r="K27">
        <v>7549</v>
      </c>
      <c r="M27">
        <f t="shared" si="2"/>
        <v>4.7555967677838124E-2</v>
      </c>
      <c r="N27" t="s">
        <v>48</v>
      </c>
      <c r="O27">
        <f t="shared" si="5"/>
        <v>-13.352705298219046</v>
      </c>
      <c r="Q27" s="9" t="s">
        <v>108</v>
      </c>
      <c r="S27" s="9" t="str">
        <f t="shared" si="6"/>
        <v>DNQ</v>
      </c>
      <c r="U27" s="9">
        <f t="shared" si="3"/>
        <v>3.7153099748311034</v>
      </c>
      <c r="W27">
        <v>4.9399999999999995</v>
      </c>
      <c r="Y27" s="9">
        <f t="shared" si="4"/>
        <v>1.5041740788789895</v>
      </c>
      <c r="Z27" s="66" t="s">
        <v>456</v>
      </c>
    </row>
    <row r="28" spans="2:26" x14ac:dyDescent="0.35">
      <c r="B28" t="s">
        <v>84</v>
      </c>
      <c r="C28" t="s">
        <v>85</v>
      </c>
      <c r="D28" t="s">
        <v>0</v>
      </c>
      <c r="F28" s="1">
        <v>44615.724305555559</v>
      </c>
      <c r="G28">
        <v>14.863</v>
      </c>
      <c r="H28">
        <v>466</v>
      </c>
      <c r="I28">
        <v>0</v>
      </c>
      <c r="K28">
        <v>8878</v>
      </c>
      <c r="M28">
        <f t="shared" si="2"/>
        <v>5.2489299391754903E-2</v>
      </c>
      <c r="N28" t="s">
        <v>84</v>
      </c>
      <c r="O28">
        <f t="shared" si="5"/>
        <v>-12.946526453703928</v>
      </c>
      <c r="Q28" s="9" t="s">
        <v>108</v>
      </c>
      <c r="S28" s="9" t="str">
        <f t="shared" si="6"/>
        <v>DNQ</v>
      </c>
      <c r="U28" s="9">
        <f t="shared" si="3"/>
        <v>4.1007265149808516</v>
      </c>
      <c r="W28">
        <v>4.28</v>
      </c>
      <c r="Y28" s="9">
        <f t="shared" si="4"/>
        <v>1.916227343448996</v>
      </c>
      <c r="Z28" s="66" t="s">
        <v>456</v>
      </c>
    </row>
    <row r="29" spans="2:26" x14ac:dyDescent="0.35">
      <c r="B29" t="s">
        <v>78</v>
      </c>
      <c r="C29" t="s">
        <v>79</v>
      </c>
      <c r="D29" t="s">
        <v>0</v>
      </c>
      <c r="F29" s="1">
        <v>44615.581250000003</v>
      </c>
      <c r="G29">
        <v>14.869</v>
      </c>
      <c r="H29">
        <v>1880</v>
      </c>
      <c r="I29">
        <v>6.7256999999999998</v>
      </c>
      <c r="K29">
        <v>7153</v>
      </c>
      <c r="M29">
        <f t="shared" si="2"/>
        <v>0.26282678596393122</v>
      </c>
      <c r="N29" t="s">
        <v>78</v>
      </c>
      <c r="O29">
        <f t="shared" si="5"/>
        <v>4.3713111068826054</v>
      </c>
      <c r="Q29" s="9">
        <f>O29</f>
        <v>4.3713111068826054</v>
      </c>
      <c r="S29" s="9">
        <f t="shared" si="6"/>
        <v>4.3713111068826054</v>
      </c>
      <c r="U29" s="9"/>
      <c r="W29">
        <v>4.1299999999999981</v>
      </c>
      <c r="Y29" s="9">
        <f t="shared" ref="Y29:Y34" si="7">(O29*2)/W29</f>
        <v>2.1168576788777758</v>
      </c>
      <c r="Z29" s="66"/>
    </row>
    <row r="30" spans="2:26" x14ac:dyDescent="0.35">
      <c r="B30" t="s">
        <v>51</v>
      </c>
      <c r="C30" t="s">
        <v>52</v>
      </c>
      <c r="D30" t="s">
        <v>0</v>
      </c>
      <c r="F30" s="1">
        <v>44614.95416666667</v>
      </c>
      <c r="G30">
        <v>14.851000000000001</v>
      </c>
      <c r="H30">
        <v>2838</v>
      </c>
      <c r="I30">
        <v>12.889799999999999</v>
      </c>
      <c r="K30">
        <v>8392</v>
      </c>
      <c r="M30">
        <f t="shared" si="2"/>
        <v>0.33817921830314585</v>
      </c>
      <c r="N30" t="s">
        <v>51</v>
      </c>
      <c r="O30">
        <f t="shared" si="5"/>
        <v>10.575346366179202</v>
      </c>
      <c r="Q30" s="9">
        <f>O30</f>
        <v>10.575346366179202</v>
      </c>
      <c r="S30" s="9">
        <f t="shared" si="6"/>
        <v>10.575346366179202</v>
      </c>
      <c r="U30" s="9"/>
      <c r="W30">
        <v>4.2300000000000004</v>
      </c>
      <c r="Y30" s="9">
        <f t="shared" si="7"/>
        <v>5.000163766514989</v>
      </c>
      <c r="Z30" s="66"/>
    </row>
    <row r="31" spans="2:26" x14ac:dyDescent="0.35">
      <c r="B31" t="s">
        <v>60</v>
      </c>
      <c r="C31" t="s">
        <v>61</v>
      </c>
      <c r="D31" t="s">
        <v>0</v>
      </c>
      <c r="F31" s="1">
        <v>44615.163194444445</v>
      </c>
      <c r="G31">
        <v>14.853</v>
      </c>
      <c r="H31">
        <v>110</v>
      </c>
      <c r="I31">
        <v>0</v>
      </c>
      <c r="K31">
        <v>7637</v>
      </c>
      <c r="M31">
        <f t="shared" si="2"/>
        <v>1.4403561607961241E-2</v>
      </c>
      <c r="N31" t="s">
        <v>60</v>
      </c>
      <c r="O31">
        <f t="shared" si="5"/>
        <v>-16.082261462539385</v>
      </c>
      <c r="Q31" s="9" t="s">
        <v>107</v>
      </c>
      <c r="S31" s="9" t="str">
        <f t="shared" si="6"/>
        <v>ND</v>
      </c>
      <c r="U31" s="9"/>
      <c r="W31">
        <v>4.5500000000000007</v>
      </c>
      <c r="Y31" s="9" t="s">
        <v>107</v>
      </c>
      <c r="Z31" s="66" t="s">
        <v>455</v>
      </c>
    </row>
    <row r="32" spans="2:26" x14ac:dyDescent="0.35">
      <c r="B32" t="s">
        <v>69</v>
      </c>
      <c r="C32" t="s">
        <v>70</v>
      </c>
      <c r="D32" t="s">
        <v>0</v>
      </c>
      <c r="F32" s="1">
        <v>44615.371527777781</v>
      </c>
      <c r="G32">
        <v>14.826000000000001</v>
      </c>
      <c r="H32">
        <v>218</v>
      </c>
      <c r="I32">
        <v>0</v>
      </c>
      <c r="K32">
        <v>8149</v>
      </c>
      <c r="M32">
        <f t="shared" si="2"/>
        <v>2.6751748680819733E-2</v>
      </c>
      <c r="N32" t="s">
        <v>69</v>
      </c>
      <c r="O32">
        <f t="shared" si="5"/>
        <v>-15.065591056419848</v>
      </c>
      <c r="Q32" s="9" t="s">
        <v>108</v>
      </c>
      <c r="S32" s="9" t="str">
        <f t="shared" si="6"/>
        <v>DNQ</v>
      </c>
      <c r="U32" s="9">
        <f>M32/0.0128</f>
        <v>2.0899803656890414</v>
      </c>
      <c r="W32">
        <v>4.41</v>
      </c>
      <c r="Y32" s="9">
        <f>(U32*2)/W32</f>
        <v>0.94783690053924774</v>
      </c>
      <c r="Z32" s="66" t="s">
        <v>456</v>
      </c>
    </row>
    <row r="33" spans="1:26" x14ac:dyDescent="0.35">
      <c r="B33" t="s">
        <v>57</v>
      </c>
      <c r="C33" t="s">
        <v>58</v>
      </c>
      <c r="D33" t="s">
        <v>0</v>
      </c>
      <c r="F33" s="1">
        <v>44615.09375</v>
      </c>
      <c r="G33">
        <v>14.778</v>
      </c>
      <c r="H33">
        <v>54</v>
      </c>
      <c r="I33">
        <v>0</v>
      </c>
      <c r="K33">
        <v>7633</v>
      </c>
      <c r="M33">
        <f t="shared" si="2"/>
        <v>7.0745447399449754E-3</v>
      </c>
      <c r="N33" t="s">
        <v>57</v>
      </c>
      <c r="O33">
        <f t="shared" si="5"/>
        <v>-16.685685634176767</v>
      </c>
      <c r="Q33" s="9" t="s">
        <v>107</v>
      </c>
      <c r="S33" s="9" t="str">
        <f t="shared" si="6"/>
        <v>ND</v>
      </c>
      <c r="U33" s="9"/>
      <c r="W33">
        <v>4.5199999999999996</v>
      </c>
      <c r="Y33" s="9" t="s">
        <v>107</v>
      </c>
      <c r="Z33" s="66" t="s">
        <v>455</v>
      </c>
    </row>
    <row r="34" spans="1:26" s="4" customFormat="1" x14ac:dyDescent="0.35">
      <c r="A34" s="4" t="s">
        <v>109</v>
      </c>
      <c r="B34" s="4" t="s">
        <v>75</v>
      </c>
      <c r="C34" s="4" t="s">
        <v>76</v>
      </c>
      <c r="D34" s="4" t="s">
        <v>0</v>
      </c>
      <c r="F34" s="10">
        <v>44615.511111111111</v>
      </c>
      <c r="G34"/>
      <c r="H34"/>
      <c r="I34"/>
      <c r="J34"/>
      <c r="K34">
        <v>114</v>
      </c>
      <c r="M34" s="4">
        <f t="shared" si="2"/>
        <v>0</v>
      </c>
      <c r="N34" s="4" t="s">
        <v>75</v>
      </c>
      <c r="O34" s="4">
        <f t="shared" si="5"/>
        <v>-17.268158205367392</v>
      </c>
      <c r="Q34" s="11" t="s">
        <v>466</v>
      </c>
      <c r="S34" s="11" t="s">
        <v>466</v>
      </c>
      <c r="U34" s="9"/>
      <c r="W34" s="4">
        <v>4.589999999999999</v>
      </c>
      <c r="Y34" s="11">
        <f t="shared" si="7"/>
        <v>-7.5242519413365558</v>
      </c>
      <c r="Z34" s="67" t="s">
        <v>466</v>
      </c>
    </row>
    <row r="35" spans="1:26" s="4" customFormat="1" x14ac:dyDescent="0.35">
      <c r="A35" s="4" t="s">
        <v>169</v>
      </c>
      <c r="B35" t="s">
        <v>168</v>
      </c>
      <c r="C35" t="s">
        <v>170</v>
      </c>
      <c r="D35" t="s">
        <v>0</v>
      </c>
      <c r="E35" t="s">
        <v>171</v>
      </c>
      <c r="F35" s="1">
        <v>44620.470728888897</v>
      </c>
      <c r="G35">
        <v>14.821</v>
      </c>
      <c r="H35">
        <v>336.82222265529799</v>
      </c>
      <c r="I35">
        <v>0</v>
      </c>
      <c r="J35"/>
      <c r="K35">
        <v>13049</v>
      </c>
      <c r="M35">
        <f t="shared" si="2"/>
        <v>2.581210994369668E-2</v>
      </c>
      <c r="N35" t="s">
        <v>168</v>
      </c>
      <c r="O35">
        <f t="shared" si="5"/>
        <v>-15.142954874350361</v>
      </c>
      <c r="Q35" s="22" t="s">
        <v>108</v>
      </c>
      <c r="S35" s="22" t="s">
        <v>108</v>
      </c>
      <c r="U35" s="9">
        <f>M35/0.0128</f>
        <v>2.0165710893513031</v>
      </c>
      <c r="W35">
        <v>4.589999999999999</v>
      </c>
      <c r="Y35" s="9">
        <f>(U35*2)/W35</f>
        <v>0.87868021322496892</v>
      </c>
      <c r="Z35" s="34" t="s">
        <v>456</v>
      </c>
    </row>
    <row r="36" spans="1:26" x14ac:dyDescent="0.35">
      <c r="B36" t="s">
        <v>66</v>
      </c>
      <c r="C36" t="s">
        <v>67</v>
      </c>
      <c r="D36" t="s">
        <v>0</v>
      </c>
      <c r="F36" s="1">
        <v>44615.302083333336</v>
      </c>
      <c r="G36">
        <v>14.746</v>
      </c>
      <c r="H36">
        <v>81</v>
      </c>
      <c r="I36">
        <v>0</v>
      </c>
      <c r="K36">
        <v>10549</v>
      </c>
      <c r="M36">
        <f t="shared" si="2"/>
        <v>7.6784529339273865E-3</v>
      </c>
      <c r="N36" t="s">
        <v>66</v>
      </c>
      <c r="O36">
        <f t="shared" si="5"/>
        <v>-16.635963712633764</v>
      </c>
      <c r="Q36" s="9" t="s">
        <v>107</v>
      </c>
      <c r="S36" s="9" t="str">
        <f t="shared" si="6"/>
        <v>ND</v>
      </c>
      <c r="U36" s="9"/>
      <c r="W36">
        <v>5</v>
      </c>
      <c r="Y36" s="9" t="s">
        <v>107</v>
      </c>
      <c r="Z36" s="34" t="s">
        <v>455</v>
      </c>
    </row>
    <row r="37" spans="1:26" x14ac:dyDescent="0.35">
      <c r="B37" t="s">
        <v>63</v>
      </c>
      <c r="C37" t="s">
        <v>64</v>
      </c>
      <c r="D37" t="s">
        <v>0</v>
      </c>
      <c r="F37" s="1">
        <v>44615.232638888891</v>
      </c>
      <c r="G37">
        <v>14.916</v>
      </c>
      <c r="H37">
        <v>38</v>
      </c>
      <c r="I37">
        <v>0</v>
      </c>
      <c r="K37">
        <v>9941</v>
      </c>
      <c r="M37">
        <f t="shared" si="2"/>
        <v>3.8225530630721254E-3</v>
      </c>
      <c r="N37" t="s">
        <v>63</v>
      </c>
      <c r="O37">
        <f t="shared" si="5"/>
        <v>-16.953433739976912</v>
      </c>
      <c r="Q37" s="9" t="s">
        <v>107</v>
      </c>
      <c r="S37" s="9" t="str">
        <f t="shared" si="6"/>
        <v>ND</v>
      </c>
      <c r="U37" s="9"/>
      <c r="W37">
        <v>5</v>
      </c>
      <c r="Y37" s="9" t="s">
        <v>107</v>
      </c>
      <c r="Z37" s="34" t="s">
        <v>455</v>
      </c>
    </row>
    <row r="38" spans="1:26" x14ac:dyDescent="0.35">
      <c r="F38" s="1"/>
    </row>
    <row r="39" spans="1:26" x14ac:dyDescent="0.35">
      <c r="B39" t="s">
        <v>469</v>
      </c>
      <c r="C39" t="s">
        <v>88</v>
      </c>
      <c r="D39" t="s">
        <v>89</v>
      </c>
      <c r="E39">
        <f>(15.625+125)/2</f>
        <v>70.3125</v>
      </c>
      <c r="F39" s="1">
        <v>44615.795138888891</v>
      </c>
      <c r="G39">
        <v>14.843999999999999</v>
      </c>
      <c r="H39">
        <v>11075</v>
      </c>
      <c r="I39">
        <v>91.312100000000001</v>
      </c>
      <c r="K39">
        <v>8536</v>
      </c>
      <c r="M39">
        <f>H39/K39</f>
        <v>1.2974461105904405</v>
      </c>
      <c r="N39" t="s">
        <v>87</v>
      </c>
      <c r="O39">
        <f>(M39-$M$20)/$M$19</f>
        <v>89.555220513242148</v>
      </c>
      <c r="P39" t="s">
        <v>483</v>
      </c>
      <c r="Q39" s="85">
        <f>(O39/E39)*100</f>
        <v>127.36742472994437</v>
      </c>
    </row>
    <row r="40" spans="1:26" x14ac:dyDescent="0.35">
      <c r="A40" t="s">
        <v>173</v>
      </c>
      <c r="B40" t="s">
        <v>470</v>
      </c>
      <c r="C40" t="s">
        <v>172</v>
      </c>
      <c r="D40" t="s">
        <v>0</v>
      </c>
      <c r="E40">
        <f>(15.625+250)/2</f>
        <v>132.8125</v>
      </c>
      <c r="F40" s="1">
        <v>44620.435994838001</v>
      </c>
      <c r="G40">
        <v>14.821</v>
      </c>
      <c r="H40">
        <v>22654.0803192807</v>
      </c>
      <c r="I40">
        <v>145.49055125928601</v>
      </c>
      <c r="K40">
        <v>11558</v>
      </c>
      <c r="M40">
        <f>H40/K40</f>
        <v>1.9600346356878957</v>
      </c>
      <c r="N40" t="s">
        <v>87</v>
      </c>
      <c r="O40">
        <f>(M40-$M$20)/$M$19</f>
        <v>144.10850359247533</v>
      </c>
      <c r="P40" t="s">
        <v>483</v>
      </c>
      <c r="Q40" s="85">
        <f>(O40/E40)*100</f>
        <v>108.50522623433436</v>
      </c>
    </row>
    <row r="41" spans="1:26" x14ac:dyDescent="0.35">
      <c r="C41" s="170" t="s">
        <v>473</v>
      </c>
      <c r="D41" s="170"/>
      <c r="E41" s="170"/>
      <c r="F41" s="170"/>
      <c r="H41">
        <v>40.200000000000003</v>
      </c>
    </row>
    <row r="42" spans="1:26" x14ac:dyDescent="0.35">
      <c r="C42" s="170" t="s">
        <v>474</v>
      </c>
      <c r="D42" s="170"/>
      <c r="E42" s="170"/>
      <c r="F42" s="170"/>
      <c r="H42">
        <v>120.60000000000001</v>
      </c>
    </row>
  </sheetData>
  <mergeCells count="2">
    <mergeCell ref="C41:F41"/>
    <mergeCell ref="C42:F42"/>
  </mergeCell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BF39C0-4305-456A-BD0C-6C7C1CE30176}">
  <dimension ref="A1:Z42"/>
  <sheetViews>
    <sheetView topLeftCell="N10" workbookViewId="0">
      <selection activeCell="Y21" sqref="Y21:Z37"/>
    </sheetView>
  </sheetViews>
  <sheetFormatPr defaultRowHeight="14.5" x14ac:dyDescent="0.35"/>
  <cols>
    <col min="1" max="1" width="24.1796875" bestFit="1" customWidth="1"/>
    <col min="2" max="2" width="10.81640625" bestFit="1" customWidth="1"/>
    <col min="3" max="3" width="10.54296875" bestFit="1" customWidth="1"/>
    <col min="4" max="5" width="6.81640625" bestFit="1" customWidth="1"/>
    <col min="6" max="6" width="14.54296875" bestFit="1" customWidth="1"/>
    <col min="7" max="7" width="10.453125" customWidth="1"/>
    <col min="8" max="8" width="7.1796875" customWidth="1"/>
    <col min="9" max="9" width="9.81640625" bestFit="1" customWidth="1"/>
    <col min="10" max="10" width="8.1796875" bestFit="1" customWidth="1"/>
    <col min="11" max="11" width="11.54296875" customWidth="1"/>
    <col min="13" max="13" width="13" bestFit="1" customWidth="1"/>
    <col min="14" max="14" width="10.81640625" bestFit="1" customWidth="1"/>
    <col min="15" max="15" width="17.453125" customWidth="1"/>
    <col min="17" max="17" width="14.81640625" bestFit="1" customWidth="1"/>
    <col min="19" max="19" width="14.81640625" bestFit="1" customWidth="1"/>
    <col min="21" max="21" width="25.1796875" bestFit="1" customWidth="1"/>
    <col min="25" max="25" width="25.81640625" bestFit="1" customWidth="1"/>
  </cols>
  <sheetData>
    <row r="1" spans="1:14" ht="44.5" customHeight="1" x14ac:dyDescent="0.35">
      <c r="A1" s="17" t="s">
        <v>119</v>
      </c>
      <c r="B1" t="s">
        <v>0</v>
      </c>
      <c r="G1" s="14" t="s">
        <v>4</v>
      </c>
      <c r="H1" s="16"/>
      <c r="I1" s="16"/>
      <c r="J1" s="16"/>
      <c r="K1" s="15" t="s">
        <v>1</v>
      </c>
      <c r="L1" s="16"/>
      <c r="M1" s="13" t="s">
        <v>113</v>
      </c>
      <c r="N1" s="13" t="s">
        <v>110</v>
      </c>
    </row>
    <row r="2" spans="1:14" x14ac:dyDescent="0.35">
      <c r="B2" t="s">
        <v>23</v>
      </c>
      <c r="C2" t="s">
        <v>24</v>
      </c>
      <c r="D2" t="s">
        <v>25</v>
      </c>
      <c r="E2" t="s">
        <v>26</v>
      </c>
      <c r="F2" t="s">
        <v>27</v>
      </c>
      <c r="G2" t="s">
        <v>28</v>
      </c>
      <c r="H2" t="s">
        <v>29</v>
      </c>
      <c r="I2" t="s">
        <v>30</v>
      </c>
      <c r="J2" t="s">
        <v>31</v>
      </c>
      <c r="K2" t="s">
        <v>29</v>
      </c>
      <c r="N2" t="s">
        <v>31</v>
      </c>
    </row>
    <row r="3" spans="1:14" x14ac:dyDescent="0.35">
      <c r="A3" s="4" t="s">
        <v>100</v>
      </c>
      <c r="B3">
        <v>3.90625</v>
      </c>
      <c r="C3" t="s">
        <v>39</v>
      </c>
      <c r="D3" t="s">
        <v>36</v>
      </c>
      <c r="E3">
        <v>3.9060000000000001</v>
      </c>
      <c r="F3" s="1">
        <v>44614.604166666664</v>
      </c>
      <c r="G3">
        <v>12.134</v>
      </c>
      <c r="H3">
        <v>358</v>
      </c>
      <c r="I3">
        <v>0</v>
      </c>
      <c r="J3" s="4">
        <v>0</v>
      </c>
      <c r="K3">
        <v>7715</v>
      </c>
      <c r="M3">
        <f t="shared" ref="M3:M18" si="0">H3/K3</f>
        <v>4.6403110823071934E-2</v>
      </c>
      <c r="N3" s="4" t="s">
        <v>102</v>
      </c>
    </row>
    <row r="4" spans="1:14" x14ac:dyDescent="0.35">
      <c r="A4" s="4" t="s">
        <v>100</v>
      </c>
      <c r="B4">
        <v>3.90625</v>
      </c>
      <c r="C4" t="s">
        <v>94</v>
      </c>
      <c r="D4" t="s">
        <v>36</v>
      </c>
      <c r="E4">
        <v>3.9060000000000001</v>
      </c>
      <c r="F4" s="1">
        <v>44615.970138888886</v>
      </c>
      <c r="G4">
        <v>12.122999999999999</v>
      </c>
      <c r="H4">
        <v>706</v>
      </c>
      <c r="I4">
        <v>0</v>
      </c>
      <c r="J4" s="4">
        <v>0</v>
      </c>
      <c r="K4">
        <v>7407</v>
      </c>
      <c r="M4">
        <f t="shared" si="0"/>
        <v>9.531524233832861E-2</v>
      </c>
      <c r="N4" s="4" t="s">
        <v>102</v>
      </c>
    </row>
    <row r="5" spans="1:14" x14ac:dyDescent="0.35">
      <c r="A5" s="4" t="s">
        <v>100</v>
      </c>
      <c r="B5">
        <v>7.8125</v>
      </c>
      <c r="C5" t="s">
        <v>42</v>
      </c>
      <c r="D5" t="s">
        <v>36</v>
      </c>
      <c r="E5">
        <v>7.8125</v>
      </c>
      <c r="F5" s="1">
        <v>44614.711111111108</v>
      </c>
      <c r="G5">
        <v>12.125</v>
      </c>
      <c r="H5">
        <v>796</v>
      </c>
      <c r="I5">
        <v>0.16980000000000001</v>
      </c>
      <c r="J5" s="4">
        <v>2.2000000000000002</v>
      </c>
      <c r="K5">
        <v>7454</v>
      </c>
      <c r="M5">
        <f t="shared" si="0"/>
        <v>0.10678830158304266</v>
      </c>
      <c r="N5" s="4" t="s">
        <v>102</v>
      </c>
    </row>
    <row r="6" spans="1:14" x14ac:dyDescent="0.35">
      <c r="A6" s="4" t="s">
        <v>100</v>
      </c>
      <c r="B6">
        <v>7.8125</v>
      </c>
      <c r="C6" t="s">
        <v>97</v>
      </c>
      <c r="D6" t="s">
        <v>36</v>
      </c>
      <c r="E6">
        <v>7.8125</v>
      </c>
      <c r="F6" s="1">
        <v>44616.074999999997</v>
      </c>
      <c r="G6">
        <v>12.127000000000001</v>
      </c>
      <c r="H6">
        <v>1040</v>
      </c>
      <c r="I6">
        <v>4.4131999999999998</v>
      </c>
      <c r="J6" s="4">
        <v>56.5</v>
      </c>
      <c r="K6">
        <v>7971</v>
      </c>
      <c r="M6">
        <f t="shared" si="0"/>
        <v>0.13047296449629908</v>
      </c>
      <c r="N6" s="4" t="s">
        <v>102</v>
      </c>
    </row>
    <row r="7" spans="1:14" x14ac:dyDescent="0.35">
      <c r="A7" s="4" t="s">
        <v>100</v>
      </c>
      <c r="B7">
        <v>15.625</v>
      </c>
      <c r="C7" t="s">
        <v>40</v>
      </c>
      <c r="D7" t="s">
        <v>36</v>
      </c>
      <c r="E7">
        <v>15.625</v>
      </c>
      <c r="F7" s="1">
        <v>44614.63958333333</v>
      </c>
      <c r="G7">
        <v>12.135999999999999</v>
      </c>
      <c r="H7">
        <v>1225</v>
      </c>
      <c r="I7">
        <v>12.6746</v>
      </c>
      <c r="J7">
        <v>81.099999999999994</v>
      </c>
      <c r="K7">
        <v>6939</v>
      </c>
      <c r="M7">
        <f t="shared" si="0"/>
        <v>0.17653840611039054</v>
      </c>
      <c r="N7" s="4">
        <f>(((M7-$M$20)/$M$19)/E7)*100</f>
        <v>49.821855631489406</v>
      </c>
    </row>
    <row r="8" spans="1:14" x14ac:dyDescent="0.35">
      <c r="A8" s="4" t="s">
        <v>100</v>
      </c>
      <c r="B8">
        <v>15.625</v>
      </c>
      <c r="C8" t="s">
        <v>95</v>
      </c>
      <c r="D8" t="s">
        <v>36</v>
      </c>
      <c r="E8">
        <v>15.625</v>
      </c>
      <c r="F8" s="1">
        <v>44616.004861111112</v>
      </c>
      <c r="G8">
        <v>12.119</v>
      </c>
      <c r="H8">
        <v>1475</v>
      </c>
      <c r="I8">
        <v>13.732100000000001</v>
      </c>
      <c r="J8">
        <v>87.9</v>
      </c>
      <c r="K8">
        <v>8085</v>
      </c>
      <c r="M8">
        <f t="shared" si="0"/>
        <v>0.18243661100803957</v>
      </c>
      <c r="N8" s="4">
        <f t="shared" ref="N8:N18" si="1">(((M8-$M$20)/$M$19)/E8)*100</f>
        <v>56.688446398985882</v>
      </c>
    </row>
    <row r="9" spans="1:14" x14ac:dyDescent="0.35">
      <c r="B9">
        <v>31.25</v>
      </c>
      <c r="C9" t="s">
        <v>37</v>
      </c>
      <c r="D9" t="s">
        <v>36</v>
      </c>
      <c r="E9">
        <v>31.25</v>
      </c>
      <c r="F9" s="1">
        <v>44614.533333333333</v>
      </c>
      <c r="G9">
        <v>12.132</v>
      </c>
      <c r="H9">
        <v>2343</v>
      </c>
      <c r="I9">
        <v>38.146500000000003</v>
      </c>
      <c r="J9">
        <v>122.1</v>
      </c>
      <c r="K9">
        <v>7353</v>
      </c>
      <c r="M9">
        <f t="shared" si="0"/>
        <v>0.31864545083639328</v>
      </c>
      <c r="N9">
        <f t="shared" si="1"/>
        <v>107.63024142425624</v>
      </c>
    </row>
    <row r="10" spans="1:14" x14ac:dyDescent="0.35">
      <c r="B10">
        <v>31.25</v>
      </c>
      <c r="C10" t="s">
        <v>92</v>
      </c>
      <c r="D10" t="s">
        <v>36</v>
      </c>
      <c r="E10">
        <v>31.25</v>
      </c>
      <c r="F10" s="1">
        <v>44615.9</v>
      </c>
      <c r="G10">
        <v>12.122</v>
      </c>
      <c r="H10">
        <v>2687</v>
      </c>
      <c r="I10">
        <v>43.284999999999997</v>
      </c>
      <c r="J10">
        <v>138.5</v>
      </c>
      <c r="K10">
        <v>7736</v>
      </c>
      <c r="M10">
        <f t="shared" si="0"/>
        <v>0.34733712512926579</v>
      </c>
      <c r="N10">
        <f t="shared" si="1"/>
        <v>124.33142332809122</v>
      </c>
    </row>
    <row r="11" spans="1:14" x14ac:dyDescent="0.35">
      <c r="B11">
        <v>62.5</v>
      </c>
      <c r="C11" t="s">
        <v>43</v>
      </c>
      <c r="D11" t="s">
        <v>36</v>
      </c>
      <c r="E11">
        <v>62.5</v>
      </c>
      <c r="F11" s="1">
        <v>44614.746527777781</v>
      </c>
      <c r="G11">
        <v>12.125999999999999</v>
      </c>
      <c r="H11">
        <v>3819</v>
      </c>
      <c r="I11">
        <v>61.158999999999999</v>
      </c>
      <c r="J11">
        <v>97.9</v>
      </c>
      <c r="K11">
        <v>8543</v>
      </c>
      <c r="M11">
        <f t="shared" si="0"/>
        <v>0.44703265831675054</v>
      </c>
      <c r="N11">
        <f t="shared" si="1"/>
        <v>91.181676674801793</v>
      </c>
    </row>
    <row r="12" spans="1:14" x14ac:dyDescent="0.35">
      <c r="B12">
        <v>62.5</v>
      </c>
      <c r="C12" t="s">
        <v>98</v>
      </c>
      <c r="D12" t="s">
        <v>36</v>
      </c>
      <c r="E12">
        <v>62.5</v>
      </c>
      <c r="F12" s="1">
        <v>44616.109722222223</v>
      </c>
      <c r="G12">
        <v>12.118</v>
      </c>
      <c r="H12">
        <v>4332</v>
      </c>
      <c r="I12">
        <v>74.739000000000004</v>
      </c>
      <c r="J12">
        <v>119.6</v>
      </c>
      <c r="K12">
        <v>8285</v>
      </c>
      <c r="M12">
        <f t="shared" si="0"/>
        <v>0.52287266143633071</v>
      </c>
      <c r="N12">
        <f t="shared" si="1"/>
        <v>113.25459014019287</v>
      </c>
    </row>
    <row r="13" spans="1:14" x14ac:dyDescent="0.35">
      <c r="B13">
        <v>125</v>
      </c>
      <c r="C13" t="s">
        <v>35</v>
      </c>
      <c r="D13" t="s">
        <v>36</v>
      </c>
      <c r="E13">
        <v>125</v>
      </c>
      <c r="F13" s="1">
        <v>44614.497916666667</v>
      </c>
      <c r="G13">
        <v>12.132999999999999</v>
      </c>
      <c r="H13">
        <v>7129</v>
      </c>
      <c r="I13">
        <v>140.4701</v>
      </c>
      <c r="J13">
        <v>112.4</v>
      </c>
      <c r="K13">
        <v>8015</v>
      </c>
      <c r="M13">
        <f t="shared" si="0"/>
        <v>0.88945726762320654</v>
      </c>
      <c r="N13">
        <f t="shared" si="1"/>
        <v>109.97374784745875</v>
      </c>
    </row>
    <row r="14" spans="1:14" x14ac:dyDescent="0.35">
      <c r="B14">
        <v>125</v>
      </c>
      <c r="C14" t="s">
        <v>91</v>
      </c>
      <c r="D14" t="s">
        <v>36</v>
      </c>
      <c r="E14">
        <v>125</v>
      </c>
      <c r="F14" s="1">
        <v>44615.865277777775</v>
      </c>
      <c r="G14">
        <v>12.125999999999999</v>
      </c>
      <c r="H14">
        <v>6728</v>
      </c>
      <c r="I14">
        <v>147.922</v>
      </c>
      <c r="J14">
        <v>118.3</v>
      </c>
      <c r="K14">
        <v>7227</v>
      </c>
      <c r="M14">
        <f t="shared" si="0"/>
        <v>0.93095336930953365</v>
      </c>
      <c r="N14">
        <f t="shared" si="1"/>
        <v>116.01238065334857</v>
      </c>
    </row>
    <row r="15" spans="1:14" x14ac:dyDescent="0.35">
      <c r="B15">
        <v>250</v>
      </c>
      <c r="C15" t="s">
        <v>38</v>
      </c>
      <c r="D15" t="s">
        <v>36</v>
      </c>
      <c r="E15">
        <v>250</v>
      </c>
      <c r="F15" s="1">
        <v>44614.568055555559</v>
      </c>
      <c r="G15">
        <v>12.134</v>
      </c>
      <c r="H15">
        <v>10123</v>
      </c>
      <c r="I15">
        <v>217.50909999999999</v>
      </c>
      <c r="J15">
        <v>87</v>
      </c>
      <c r="K15">
        <v>7673</v>
      </c>
      <c r="M15">
        <f t="shared" si="0"/>
        <v>1.319301446631044</v>
      </c>
      <c r="N15">
        <f t="shared" si="1"/>
        <v>86.262958366533525</v>
      </c>
    </row>
    <row r="16" spans="1:14" x14ac:dyDescent="0.35">
      <c r="B16">
        <v>250</v>
      </c>
      <c r="C16" t="s">
        <v>93</v>
      </c>
      <c r="D16" t="s">
        <v>36</v>
      </c>
      <c r="E16">
        <v>250</v>
      </c>
      <c r="F16" s="1">
        <v>44615.935416666667</v>
      </c>
      <c r="G16">
        <v>12.128</v>
      </c>
      <c r="H16">
        <v>12804</v>
      </c>
      <c r="I16">
        <v>241.86179999999999</v>
      </c>
      <c r="J16">
        <v>96.7</v>
      </c>
      <c r="K16">
        <v>8800</v>
      </c>
      <c r="M16">
        <f t="shared" si="0"/>
        <v>1.4550000000000001</v>
      </c>
      <c r="N16">
        <f t="shared" si="1"/>
        <v>96.136581463466172</v>
      </c>
    </row>
    <row r="17" spans="2:26" x14ac:dyDescent="0.35">
      <c r="B17">
        <v>500</v>
      </c>
      <c r="C17" t="s">
        <v>41</v>
      </c>
      <c r="D17" t="s">
        <v>36</v>
      </c>
      <c r="E17">
        <v>500</v>
      </c>
      <c r="F17" s="1">
        <v>44614.675694444442</v>
      </c>
      <c r="G17">
        <v>12.137</v>
      </c>
      <c r="H17">
        <v>20165</v>
      </c>
      <c r="I17">
        <v>544.18700000000001</v>
      </c>
      <c r="J17">
        <v>108.8</v>
      </c>
      <c r="K17">
        <v>6419</v>
      </c>
      <c r="M17">
        <f t="shared" si="0"/>
        <v>3.1414550553045646</v>
      </c>
      <c r="N17">
        <f t="shared" si="1"/>
        <v>109.42274578152194</v>
      </c>
    </row>
    <row r="18" spans="2:26" x14ac:dyDescent="0.35">
      <c r="B18">
        <v>500</v>
      </c>
      <c r="C18" t="s">
        <v>96</v>
      </c>
      <c r="D18" t="s">
        <v>36</v>
      </c>
      <c r="E18">
        <v>500</v>
      </c>
      <c r="F18" s="1">
        <v>44616.040277777778</v>
      </c>
      <c r="G18">
        <v>12.132</v>
      </c>
      <c r="H18">
        <v>17708</v>
      </c>
      <c r="I18">
        <v>464.46699999999998</v>
      </c>
      <c r="J18">
        <v>92.9</v>
      </c>
      <c r="K18">
        <v>6566</v>
      </c>
      <c r="M18">
        <f t="shared" si="0"/>
        <v>2.6969235455376181</v>
      </c>
      <c r="N18">
        <f t="shared" si="1"/>
        <v>93.250367840927879</v>
      </c>
    </row>
    <row r="19" spans="2:26" x14ac:dyDescent="0.35">
      <c r="F19" s="1"/>
      <c r="L19" t="s">
        <v>104</v>
      </c>
      <c r="M19">
        <f>SLOPE(M7:M18,E7:E18)</f>
        <v>5.4974167855814686E-3</v>
      </c>
    </row>
    <row r="20" spans="2:26" x14ac:dyDescent="0.35">
      <c r="F20" s="1"/>
      <c r="L20" t="s">
        <v>105</v>
      </c>
      <c r="M20">
        <f>INTERCEPT(M7:M18,E7:E18)</f>
        <v>0.13374285838580202</v>
      </c>
    </row>
    <row r="21" spans="2:26" ht="29.15" customHeight="1" x14ac:dyDescent="0.35">
      <c r="B21" t="s">
        <v>0</v>
      </c>
      <c r="G21" s="2" t="s">
        <v>6</v>
      </c>
      <c r="K21" s="3" t="s">
        <v>1</v>
      </c>
      <c r="M21" s="5" t="s">
        <v>117</v>
      </c>
      <c r="O21" s="7" t="s">
        <v>118</v>
      </c>
      <c r="Q21" s="8" t="s">
        <v>118</v>
      </c>
      <c r="S21" s="12" t="s">
        <v>118</v>
      </c>
      <c r="U21" s="42" t="s">
        <v>292</v>
      </c>
      <c r="W21" t="s">
        <v>447</v>
      </c>
      <c r="Y21" t="s">
        <v>479</v>
      </c>
      <c r="Z21" t="s">
        <v>453</v>
      </c>
    </row>
    <row r="22" spans="2:26" x14ac:dyDescent="0.35">
      <c r="F22" s="1"/>
      <c r="H22" t="s">
        <v>29</v>
      </c>
      <c r="I22" t="s">
        <v>30</v>
      </c>
      <c r="K22" t="s">
        <v>29</v>
      </c>
      <c r="Q22" s="6" t="s">
        <v>106</v>
      </c>
      <c r="S22" s="6" t="s">
        <v>106</v>
      </c>
      <c r="U22" s="9" t="s">
        <v>480</v>
      </c>
      <c r="Y22" s="9"/>
      <c r="Z22" s="9"/>
    </row>
    <row r="23" spans="2:26" x14ac:dyDescent="0.35">
      <c r="B23" t="s">
        <v>54</v>
      </c>
      <c r="C23" t="s">
        <v>55</v>
      </c>
      <c r="D23" t="s">
        <v>0</v>
      </c>
      <c r="F23" s="1">
        <v>44615.024305555555</v>
      </c>
      <c r="G23">
        <v>15.201000000000001</v>
      </c>
      <c r="H23">
        <v>97</v>
      </c>
      <c r="I23">
        <v>0</v>
      </c>
      <c r="K23">
        <v>7925</v>
      </c>
      <c r="M23">
        <f t="shared" ref="M23:M37" si="2">H23/K23</f>
        <v>1.22397476340694E-2</v>
      </c>
      <c r="N23" t="s">
        <v>54</v>
      </c>
      <c r="O23">
        <f>(M23-$M$20)/$M$19</f>
        <v>-22.10185537876788</v>
      </c>
      <c r="Q23" s="9" t="s">
        <v>107</v>
      </c>
      <c r="S23" s="9" t="str">
        <f>Q23</f>
        <v>ND</v>
      </c>
      <c r="W23">
        <v>4.4499999999999993</v>
      </c>
      <c r="Y23" s="9" t="s">
        <v>107</v>
      </c>
      <c r="Z23" s="66" t="s">
        <v>455</v>
      </c>
    </row>
    <row r="24" spans="2:26" x14ac:dyDescent="0.35">
      <c r="B24" t="s">
        <v>81</v>
      </c>
      <c r="C24" t="s">
        <v>82</v>
      </c>
      <c r="D24" t="s">
        <v>0</v>
      </c>
      <c r="F24" s="1">
        <v>44615.652083333334</v>
      </c>
      <c r="G24">
        <v>15.215</v>
      </c>
      <c r="H24">
        <v>18</v>
      </c>
      <c r="I24">
        <v>857.7817</v>
      </c>
      <c r="K24">
        <v>8407</v>
      </c>
      <c r="M24">
        <f t="shared" si="2"/>
        <v>2.1410729154276199E-3</v>
      </c>
      <c r="N24" t="s">
        <v>81</v>
      </c>
      <c r="O24">
        <f t="shared" ref="O24:O37" si="3">(M24-$M$20)/$M$19</f>
        <v>-23.938840841672643</v>
      </c>
      <c r="Q24" s="9" t="s">
        <v>107</v>
      </c>
      <c r="S24" s="9" t="str">
        <f t="shared" ref="S24:S37" si="4">Q24</f>
        <v>ND</v>
      </c>
      <c r="W24">
        <v>4.4900000000000011</v>
      </c>
      <c r="Y24" s="9" t="s">
        <v>107</v>
      </c>
      <c r="Z24" s="66" t="s">
        <v>455</v>
      </c>
    </row>
    <row r="25" spans="2:26" x14ac:dyDescent="0.35">
      <c r="B25" t="s">
        <v>45</v>
      </c>
      <c r="C25" t="s">
        <v>46</v>
      </c>
      <c r="D25" t="s">
        <v>0</v>
      </c>
      <c r="F25" s="1">
        <v>44614.81527777778</v>
      </c>
      <c r="G25">
        <v>15.170999999999999</v>
      </c>
      <c r="H25">
        <v>24</v>
      </c>
      <c r="I25">
        <v>581.17409999999995</v>
      </c>
      <c r="K25">
        <v>8309</v>
      </c>
      <c r="M25">
        <f t="shared" si="2"/>
        <v>2.8884342279456013E-3</v>
      </c>
      <c r="N25" t="s">
        <v>45</v>
      </c>
      <c r="O25">
        <f t="shared" si="3"/>
        <v>-23.802893115373603</v>
      </c>
      <c r="Q25" s="9" t="s">
        <v>107</v>
      </c>
      <c r="S25" s="9" t="str">
        <f t="shared" si="4"/>
        <v>ND</v>
      </c>
      <c r="W25">
        <v>4.5999999999999996</v>
      </c>
      <c r="Y25" s="9" t="s">
        <v>107</v>
      </c>
      <c r="Z25" s="66" t="s">
        <v>455</v>
      </c>
    </row>
    <row r="26" spans="2:26" x14ac:dyDescent="0.35">
      <c r="B26" t="s">
        <v>72</v>
      </c>
      <c r="C26" t="s">
        <v>73</v>
      </c>
      <c r="D26" t="s">
        <v>0</v>
      </c>
      <c r="F26" s="1">
        <v>44615.440972222219</v>
      </c>
      <c r="G26">
        <v>15.201000000000001</v>
      </c>
      <c r="H26">
        <v>46</v>
      </c>
      <c r="I26">
        <v>0</v>
      </c>
      <c r="K26">
        <v>7601</v>
      </c>
      <c r="M26">
        <f t="shared" si="2"/>
        <v>6.0518352848309429E-3</v>
      </c>
      <c r="N26" t="s">
        <v>72</v>
      </c>
      <c r="O26">
        <f t="shared" si="3"/>
        <v>-23.227459019639355</v>
      </c>
      <c r="Q26" s="9" t="s">
        <v>107</v>
      </c>
      <c r="S26" s="9" t="str">
        <f t="shared" si="4"/>
        <v>ND</v>
      </c>
      <c r="W26">
        <v>4.5200000000000005</v>
      </c>
      <c r="Y26" s="9" t="s">
        <v>107</v>
      </c>
      <c r="Z26" s="66" t="s">
        <v>455</v>
      </c>
    </row>
    <row r="27" spans="2:26" x14ac:dyDescent="0.35">
      <c r="B27" t="s">
        <v>48</v>
      </c>
      <c r="C27" t="s">
        <v>49</v>
      </c>
      <c r="D27" t="s">
        <v>0</v>
      </c>
      <c r="F27" s="1">
        <v>44614.884722222225</v>
      </c>
      <c r="G27">
        <v>15.242000000000001</v>
      </c>
      <c r="H27">
        <v>107</v>
      </c>
      <c r="I27">
        <v>0</v>
      </c>
      <c r="K27">
        <v>7549</v>
      </c>
      <c r="M27">
        <f t="shared" si="2"/>
        <v>1.417406278977348E-2</v>
      </c>
      <c r="N27" t="s">
        <v>48</v>
      </c>
      <c r="O27">
        <f t="shared" si="3"/>
        <v>-21.749996454631482</v>
      </c>
      <c r="Q27" s="9" t="s">
        <v>107</v>
      </c>
      <c r="S27" s="9" t="str">
        <f t="shared" si="4"/>
        <v>ND</v>
      </c>
      <c r="W27">
        <v>4.9399999999999995</v>
      </c>
      <c r="Y27" s="9" t="s">
        <v>107</v>
      </c>
      <c r="Z27" s="66" t="s">
        <v>455</v>
      </c>
    </row>
    <row r="28" spans="2:26" x14ac:dyDescent="0.35">
      <c r="B28" t="s">
        <v>84</v>
      </c>
      <c r="C28" t="s">
        <v>85</v>
      </c>
      <c r="D28" t="s">
        <v>0</v>
      </c>
      <c r="F28" s="1">
        <v>44615.724305555559</v>
      </c>
      <c r="G28">
        <v>15.135</v>
      </c>
      <c r="H28">
        <v>27</v>
      </c>
      <c r="I28">
        <v>549.29309999999998</v>
      </c>
      <c r="K28">
        <v>8878</v>
      </c>
      <c r="M28">
        <f t="shared" si="2"/>
        <v>3.041225501239018E-3</v>
      </c>
      <c r="N28" t="s">
        <v>84</v>
      </c>
      <c r="O28">
        <f t="shared" si="3"/>
        <v>-23.775099830044724</v>
      </c>
      <c r="Q28" s="9" t="s">
        <v>107</v>
      </c>
      <c r="S28" s="9" t="str">
        <f t="shared" si="4"/>
        <v>ND</v>
      </c>
      <c r="U28" s="9"/>
      <c r="W28">
        <v>4.28</v>
      </c>
      <c r="Y28" s="9" t="s">
        <v>107</v>
      </c>
      <c r="Z28" s="66" t="s">
        <v>455</v>
      </c>
    </row>
    <row r="29" spans="2:26" x14ac:dyDescent="0.35">
      <c r="B29" t="s">
        <v>78</v>
      </c>
      <c r="C29" t="s">
        <v>79</v>
      </c>
      <c r="D29" t="s">
        <v>0</v>
      </c>
      <c r="F29" s="1">
        <v>44615.581250000003</v>
      </c>
      <c r="G29">
        <v>15.191000000000001</v>
      </c>
      <c r="H29">
        <v>656</v>
      </c>
      <c r="I29">
        <v>0</v>
      </c>
      <c r="K29">
        <v>7153</v>
      </c>
      <c r="M29">
        <f t="shared" si="2"/>
        <v>9.1709772123584513E-2</v>
      </c>
      <c r="N29" t="s">
        <v>78</v>
      </c>
      <c r="O29">
        <f t="shared" si="3"/>
        <v>-7.6459704442386789</v>
      </c>
      <c r="Q29" s="9" t="s">
        <v>108</v>
      </c>
      <c r="S29" s="9" t="str">
        <f t="shared" si="4"/>
        <v>DNQ</v>
      </c>
      <c r="U29" s="9">
        <f>M29/0.0059</f>
        <v>15.544029173488902</v>
      </c>
      <c r="W29">
        <v>4.1299999999999981</v>
      </c>
      <c r="Y29" s="9">
        <f>(U29*2)/W29</f>
        <v>7.5273749024159367</v>
      </c>
      <c r="Z29" s="66" t="s">
        <v>456</v>
      </c>
    </row>
    <row r="30" spans="2:26" x14ac:dyDescent="0.35">
      <c r="B30" t="s">
        <v>51</v>
      </c>
      <c r="C30" t="s">
        <v>52</v>
      </c>
      <c r="D30" t="s">
        <v>0</v>
      </c>
      <c r="F30" s="1">
        <v>44614.95416666667</v>
      </c>
      <c r="G30">
        <v>15.193</v>
      </c>
      <c r="H30">
        <v>531</v>
      </c>
      <c r="I30">
        <v>0</v>
      </c>
      <c r="K30">
        <v>8392</v>
      </c>
      <c r="M30">
        <f t="shared" si="2"/>
        <v>6.3274547187797903E-2</v>
      </c>
      <c r="N30" t="s">
        <v>51</v>
      </c>
      <c r="O30">
        <f t="shared" si="3"/>
        <v>-12.818440723437089</v>
      </c>
      <c r="Q30" s="9" t="s">
        <v>108</v>
      </c>
      <c r="S30" s="9" t="str">
        <f t="shared" si="4"/>
        <v>DNQ</v>
      </c>
      <c r="U30" s="9">
        <f>M30/0.0059</f>
        <v>10.724499523355577</v>
      </c>
      <c r="W30">
        <v>4.2300000000000004</v>
      </c>
      <c r="Y30" s="9">
        <f>(U30*2)/W30</f>
        <v>5.0706853538324239</v>
      </c>
      <c r="Z30" s="66" t="s">
        <v>456</v>
      </c>
    </row>
    <row r="31" spans="2:26" x14ac:dyDescent="0.35">
      <c r="B31" t="s">
        <v>60</v>
      </c>
      <c r="C31" t="s">
        <v>61</v>
      </c>
      <c r="D31" t="s">
        <v>0</v>
      </c>
      <c r="F31" s="1">
        <v>44615.163194444445</v>
      </c>
      <c r="G31">
        <v>15.222</v>
      </c>
      <c r="H31">
        <v>28</v>
      </c>
      <c r="I31">
        <v>309.28219999999999</v>
      </c>
      <c r="K31">
        <v>7637</v>
      </c>
      <c r="M31">
        <f t="shared" si="2"/>
        <v>3.6663611365719525E-3</v>
      </c>
      <c r="N31" t="s">
        <v>60</v>
      </c>
      <c r="O31">
        <f t="shared" si="3"/>
        <v>-23.66138539657253</v>
      </c>
      <c r="Q31" s="9" t="s">
        <v>107</v>
      </c>
      <c r="S31" s="9" t="str">
        <f t="shared" si="4"/>
        <v>ND</v>
      </c>
      <c r="U31" s="9"/>
      <c r="W31">
        <v>4.5500000000000007</v>
      </c>
      <c r="Y31" s="9" t="s">
        <v>107</v>
      </c>
      <c r="Z31" s="66" t="s">
        <v>455</v>
      </c>
    </row>
    <row r="32" spans="2:26" x14ac:dyDescent="0.35">
      <c r="B32" t="s">
        <v>69</v>
      </c>
      <c r="C32" t="s">
        <v>70</v>
      </c>
      <c r="D32" t="s">
        <v>0</v>
      </c>
      <c r="F32" s="1">
        <v>44615.371527777781</v>
      </c>
      <c r="G32">
        <v>15.208</v>
      </c>
      <c r="H32">
        <v>63</v>
      </c>
      <c r="I32">
        <v>0</v>
      </c>
      <c r="K32">
        <v>8149</v>
      </c>
      <c r="M32">
        <f t="shared" si="2"/>
        <v>7.7310099398699228E-3</v>
      </c>
      <c r="N32" t="s">
        <v>69</v>
      </c>
      <c r="O32">
        <f t="shared" si="3"/>
        <v>-22.922011075535302</v>
      </c>
      <c r="Q32" s="9" t="s">
        <v>107</v>
      </c>
      <c r="S32" s="9" t="str">
        <f t="shared" si="4"/>
        <v>ND</v>
      </c>
      <c r="U32" s="9"/>
      <c r="W32">
        <v>4.41</v>
      </c>
      <c r="Y32" s="9" t="s">
        <v>107</v>
      </c>
      <c r="Z32" s="66" t="s">
        <v>455</v>
      </c>
    </row>
    <row r="33" spans="1:26" x14ac:dyDescent="0.35">
      <c r="B33" t="s">
        <v>57</v>
      </c>
      <c r="C33" t="s">
        <v>58</v>
      </c>
      <c r="D33" t="s">
        <v>0</v>
      </c>
      <c r="F33" s="1">
        <v>44615.09375</v>
      </c>
      <c r="G33">
        <v>15.202999999999999</v>
      </c>
      <c r="H33">
        <v>22</v>
      </c>
      <c r="I33">
        <v>577.02239999999995</v>
      </c>
      <c r="K33">
        <v>7633</v>
      </c>
      <c r="M33">
        <f t="shared" si="2"/>
        <v>2.8822219310886939E-3</v>
      </c>
      <c r="N33" t="s">
        <v>57</v>
      </c>
      <c r="O33">
        <f>(M33-$M$20)/$M$19</f>
        <v>-23.804023154644629</v>
      </c>
      <c r="Q33" s="9" t="s">
        <v>107</v>
      </c>
      <c r="S33" s="9" t="str">
        <f t="shared" si="4"/>
        <v>ND</v>
      </c>
      <c r="W33">
        <v>4.5199999999999996</v>
      </c>
      <c r="Y33" s="9" t="s">
        <v>107</v>
      </c>
      <c r="Z33" s="66" t="s">
        <v>455</v>
      </c>
    </row>
    <row r="34" spans="1:26" s="4" customFormat="1" x14ac:dyDescent="0.35">
      <c r="A34" s="4" t="s">
        <v>109</v>
      </c>
      <c r="B34" s="4" t="s">
        <v>75</v>
      </c>
      <c r="C34" s="4" t="s">
        <v>76</v>
      </c>
      <c r="D34" s="4" t="s">
        <v>0</v>
      </c>
      <c r="F34" s="10">
        <v>44615.511111111111</v>
      </c>
      <c r="K34" s="4">
        <v>114</v>
      </c>
      <c r="M34" s="4">
        <f t="shared" si="2"/>
        <v>0</v>
      </c>
      <c r="N34" s="4" t="s">
        <v>75</v>
      </c>
      <c r="O34" s="4">
        <f>(M34-$M$20)/$M$19</f>
        <v>-24.328309750241335</v>
      </c>
      <c r="Q34" s="11" t="s">
        <v>466</v>
      </c>
      <c r="S34" s="11" t="s">
        <v>466</v>
      </c>
      <c r="W34" s="4">
        <v>4.589999999999999</v>
      </c>
      <c r="Y34" s="11" t="s">
        <v>107</v>
      </c>
      <c r="Z34" s="9" t="s">
        <v>466</v>
      </c>
    </row>
    <row r="35" spans="1:26" s="20" customFormat="1" x14ac:dyDescent="0.35">
      <c r="A35" s="20" t="s">
        <v>169</v>
      </c>
      <c r="B35" s="20" t="s">
        <v>168</v>
      </c>
      <c r="C35" s="20" t="s">
        <v>170</v>
      </c>
      <c r="D35" s="20" t="s">
        <v>0</v>
      </c>
      <c r="E35" s="20" t="s">
        <v>171</v>
      </c>
      <c r="F35" s="23">
        <v>44620.470728888897</v>
      </c>
      <c r="G35" s="26" t="s">
        <v>171</v>
      </c>
      <c r="H35" s="26" t="s">
        <v>171</v>
      </c>
      <c r="I35" s="26" t="s">
        <v>171</v>
      </c>
      <c r="J35" s="26" t="s">
        <v>171</v>
      </c>
      <c r="K35" s="20">
        <v>13048.4591702381</v>
      </c>
      <c r="N35" s="20" t="s">
        <v>168</v>
      </c>
      <c r="O35" s="20" t="s">
        <v>107</v>
      </c>
      <c r="Q35" s="22" t="s">
        <v>107</v>
      </c>
      <c r="S35" s="22" t="s">
        <v>107</v>
      </c>
      <c r="W35">
        <v>4.589999999999999</v>
      </c>
      <c r="Y35" s="9" t="s">
        <v>107</v>
      </c>
      <c r="Z35" s="34" t="s">
        <v>455</v>
      </c>
    </row>
    <row r="36" spans="1:26" x14ac:dyDescent="0.35">
      <c r="B36" t="s">
        <v>66</v>
      </c>
      <c r="C36" t="s">
        <v>67</v>
      </c>
      <c r="D36" t="s">
        <v>0</v>
      </c>
      <c r="F36" s="1">
        <v>44615.302083333336</v>
      </c>
      <c r="G36">
        <v>15.198</v>
      </c>
      <c r="H36">
        <v>71</v>
      </c>
      <c r="I36">
        <v>0</v>
      </c>
      <c r="K36">
        <v>10549</v>
      </c>
      <c r="M36">
        <f t="shared" si="2"/>
        <v>6.7304957815906719E-3</v>
      </c>
      <c r="N36" t="s">
        <v>66</v>
      </c>
      <c r="O36">
        <f t="shared" si="3"/>
        <v>-23.104008220249408</v>
      </c>
      <c r="Q36" s="9" t="s">
        <v>107</v>
      </c>
      <c r="S36" s="9" t="str">
        <f t="shared" si="4"/>
        <v>ND</v>
      </c>
      <c r="W36">
        <v>5</v>
      </c>
      <c r="Y36" s="9" t="s">
        <v>107</v>
      </c>
      <c r="Z36" s="66" t="s">
        <v>455</v>
      </c>
    </row>
    <row r="37" spans="1:26" x14ac:dyDescent="0.35">
      <c r="B37" t="s">
        <v>63</v>
      </c>
      <c r="C37" t="s">
        <v>64</v>
      </c>
      <c r="D37" t="s">
        <v>0</v>
      </c>
      <c r="F37" s="1">
        <v>44615.232638888891</v>
      </c>
      <c r="G37">
        <v>15.157999999999999</v>
      </c>
      <c r="H37">
        <v>49</v>
      </c>
      <c r="I37">
        <v>0</v>
      </c>
      <c r="K37">
        <v>9941</v>
      </c>
      <c r="M37">
        <f t="shared" si="2"/>
        <v>4.9290815813298463E-3</v>
      </c>
      <c r="N37" t="s">
        <v>63</v>
      </c>
      <c r="O37">
        <f t="shared" si="3"/>
        <v>-23.431691979826372</v>
      </c>
      <c r="Q37" s="9" t="s">
        <v>107</v>
      </c>
      <c r="S37" s="9" t="str">
        <f t="shared" si="4"/>
        <v>ND</v>
      </c>
      <c r="W37">
        <v>5</v>
      </c>
      <c r="Y37" s="9" t="s">
        <v>107</v>
      </c>
      <c r="Z37" s="66" t="s">
        <v>455</v>
      </c>
    </row>
    <row r="38" spans="1:26" x14ac:dyDescent="0.35">
      <c r="F38" s="1"/>
    </row>
    <row r="39" spans="1:26" x14ac:dyDescent="0.35">
      <c r="F39" s="1"/>
    </row>
    <row r="41" spans="1:26" x14ac:dyDescent="0.35">
      <c r="C41" s="170" t="s">
        <v>473</v>
      </c>
      <c r="D41" s="170"/>
      <c r="E41" s="170"/>
      <c r="F41" s="170"/>
      <c r="H41">
        <v>50.705882352941174</v>
      </c>
    </row>
    <row r="42" spans="1:26" x14ac:dyDescent="0.35">
      <c r="C42" s="170" t="s">
        <v>474</v>
      </c>
      <c r="D42" s="170"/>
      <c r="E42" s="170"/>
      <c r="F42" s="170"/>
      <c r="H42">
        <v>152.11764705882354</v>
      </c>
    </row>
  </sheetData>
  <mergeCells count="2">
    <mergeCell ref="C41:F41"/>
    <mergeCell ref="C42:F42"/>
  </mergeCells>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BA3119-97D3-4B5E-906B-17C5F13A7583}">
  <dimension ref="A1:Z42"/>
  <sheetViews>
    <sheetView topLeftCell="N10" workbookViewId="0">
      <selection activeCell="AB21" sqref="AB21"/>
    </sheetView>
  </sheetViews>
  <sheetFormatPr defaultRowHeight="14.5" x14ac:dyDescent="0.35"/>
  <cols>
    <col min="1" max="1" width="24.1796875" bestFit="1" customWidth="1"/>
    <col min="2" max="2" width="10.81640625" bestFit="1" customWidth="1"/>
    <col min="3" max="3" width="10.54296875" bestFit="1" customWidth="1"/>
    <col min="4" max="5" width="6.81640625" bestFit="1" customWidth="1"/>
    <col min="6" max="6" width="14.54296875" bestFit="1" customWidth="1"/>
    <col min="7" max="7" width="10.453125" customWidth="1"/>
    <col min="8" max="8" width="7.1796875" customWidth="1"/>
    <col min="9" max="9" width="9.81640625" bestFit="1" customWidth="1"/>
    <col min="10" max="10" width="8.1796875" bestFit="1" customWidth="1"/>
    <col min="11" max="11" width="11.54296875" customWidth="1"/>
    <col min="13" max="13" width="13" bestFit="1" customWidth="1"/>
    <col min="14" max="14" width="10.81640625" bestFit="1" customWidth="1"/>
    <col min="15" max="15" width="17.453125" customWidth="1"/>
    <col min="17" max="17" width="14.81640625" bestFit="1" customWidth="1"/>
    <col min="19" max="19" width="14.81640625" bestFit="1" customWidth="1"/>
    <col min="21" max="21" width="25.1796875" bestFit="1" customWidth="1"/>
    <col min="25" max="25" width="25.81640625" bestFit="1" customWidth="1"/>
  </cols>
  <sheetData>
    <row r="1" spans="1:14" ht="44.5" customHeight="1" x14ac:dyDescent="0.35">
      <c r="A1" s="17" t="s">
        <v>120</v>
      </c>
      <c r="B1" t="s">
        <v>0</v>
      </c>
      <c r="G1" s="14" t="s">
        <v>8</v>
      </c>
      <c r="H1" s="16"/>
      <c r="I1" s="16"/>
      <c r="J1" s="16"/>
      <c r="K1" s="15" t="s">
        <v>1</v>
      </c>
      <c r="L1" s="16"/>
      <c r="M1" s="13" t="s">
        <v>121</v>
      </c>
      <c r="N1" s="13" t="s">
        <v>110</v>
      </c>
    </row>
    <row r="2" spans="1:14" x14ac:dyDescent="0.35">
      <c r="B2" t="s">
        <v>23</v>
      </c>
      <c r="C2" t="s">
        <v>24</v>
      </c>
      <c r="D2" t="s">
        <v>25</v>
      </c>
      <c r="E2" t="s">
        <v>26</v>
      </c>
      <c r="F2" t="s">
        <v>27</v>
      </c>
      <c r="G2" t="s">
        <v>28</v>
      </c>
      <c r="H2" t="s">
        <v>29</v>
      </c>
      <c r="I2" t="s">
        <v>30</v>
      </c>
      <c r="J2" t="s">
        <v>31</v>
      </c>
      <c r="K2" t="s">
        <v>29</v>
      </c>
      <c r="N2" t="s">
        <v>31</v>
      </c>
    </row>
    <row r="3" spans="1:14" x14ac:dyDescent="0.35">
      <c r="A3" s="4"/>
      <c r="B3">
        <v>3.90625</v>
      </c>
      <c r="C3" t="s">
        <v>39</v>
      </c>
      <c r="D3" t="s">
        <v>36</v>
      </c>
      <c r="E3">
        <v>3.9060000000000001</v>
      </c>
      <c r="F3" s="1">
        <v>44614.604166666664</v>
      </c>
      <c r="G3">
        <v>17.263000000000002</v>
      </c>
      <c r="H3">
        <v>1626</v>
      </c>
      <c r="I3">
        <v>3.1147</v>
      </c>
      <c r="J3">
        <v>79.7</v>
      </c>
      <c r="K3">
        <v>7715</v>
      </c>
      <c r="M3">
        <f t="shared" ref="M3:M18" si="0">H3/K3</f>
        <v>0.21075826312378484</v>
      </c>
      <c r="N3">
        <f>(((M3-$M$20)/$M$19)/E3)*100</f>
        <v>79.688888023695341</v>
      </c>
    </row>
    <row r="4" spans="1:14" x14ac:dyDescent="0.35">
      <c r="A4" s="4"/>
      <c r="B4">
        <v>3.90625</v>
      </c>
      <c r="C4" t="s">
        <v>94</v>
      </c>
      <c r="D4" t="s">
        <v>36</v>
      </c>
      <c r="E4">
        <v>3.9060000000000001</v>
      </c>
      <c r="F4" s="1">
        <v>44615.970138888886</v>
      </c>
      <c r="G4">
        <v>17.265000000000001</v>
      </c>
      <c r="H4">
        <v>1634</v>
      </c>
      <c r="I4">
        <v>3.5554999999999999</v>
      </c>
      <c r="J4">
        <v>91</v>
      </c>
      <c r="K4">
        <v>7407</v>
      </c>
      <c r="M4">
        <f t="shared" si="0"/>
        <v>0.22060213311732146</v>
      </c>
      <c r="N4">
        <f>(((M4-$M$20)/$M$19)/E4)*100</f>
        <v>91.050461726475419</v>
      </c>
    </row>
    <row r="5" spans="1:14" x14ac:dyDescent="0.35">
      <c r="A5" s="4"/>
      <c r="B5">
        <v>7.8125</v>
      </c>
      <c r="C5" t="s">
        <v>42</v>
      </c>
      <c r="D5" t="s">
        <v>36</v>
      </c>
      <c r="E5">
        <v>7.8125</v>
      </c>
      <c r="F5" s="1">
        <v>44614.711111111108</v>
      </c>
      <c r="G5">
        <v>17.263999999999999</v>
      </c>
      <c r="H5">
        <v>2639</v>
      </c>
      <c r="I5">
        <v>9.5706000000000007</v>
      </c>
      <c r="J5">
        <v>122.5</v>
      </c>
      <c r="K5">
        <v>7454</v>
      </c>
      <c r="M5">
        <f t="shared" si="0"/>
        <v>0.35403810034880601</v>
      </c>
      <c r="N5">
        <f>(((M5-$M$20)/$M$19)/E5)*100</f>
        <v>122.52178750623355</v>
      </c>
    </row>
    <row r="6" spans="1:14" x14ac:dyDescent="0.35">
      <c r="A6" s="4"/>
      <c r="B6">
        <v>7.8125</v>
      </c>
      <c r="C6" t="s">
        <v>97</v>
      </c>
      <c r="D6" t="s">
        <v>36</v>
      </c>
      <c r="E6">
        <v>7.8125</v>
      </c>
      <c r="F6" s="1">
        <v>44616.074999999997</v>
      </c>
      <c r="G6">
        <v>17.259</v>
      </c>
      <c r="H6">
        <v>2870</v>
      </c>
      <c r="I6">
        <v>9.8422999999999998</v>
      </c>
      <c r="J6">
        <v>126</v>
      </c>
      <c r="K6">
        <v>7971</v>
      </c>
      <c r="M6">
        <f t="shared" si="0"/>
        <v>0.36005520010036379</v>
      </c>
      <c r="N6">
        <f>(((M6-$M$20)/$M$19)/E6)*100</f>
        <v>125.99396598232883</v>
      </c>
    </row>
    <row r="7" spans="1:14" x14ac:dyDescent="0.35">
      <c r="B7">
        <v>15.625</v>
      </c>
      <c r="C7" t="s">
        <v>40</v>
      </c>
      <c r="D7" t="s">
        <v>36</v>
      </c>
      <c r="E7">
        <v>15.625</v>
      </c>
      <c r="F7" s="1">
        <v>44614.63958333333</v>
      </c>
      <c r="G7">
        <v>17.257999999999999</v>
      </c>
      <c r="H7">
        <v>4499</v>
      </c>
      <c r="I7">
        <v>22.841699999999999</v>
      </c>
      <c r="J7">
        <v>146.19999999999999</v>
      </c>
      <c r="K7">
        <v>6939</v>
      </c>
      <c r="M7">
        <f t="shared" si="0"/>
        <v>0.64836431762501801</v>
      </c>
      <c r="N7">
        <f>(((M7-$M$20)/$M$19)/E7)*100</f>
        <v>146.18163620153877</v>
      </c>
    </row>
    <row r="8" spans="1:14" x14ac:dyDescent="0.35">
      <c r="B8">
        <v>15.625</v>
      </c>
      <c r="C8" t="s">
        <v>95</v>
      </c>
      <c r="D8" t="s">
        <v>36</v>
      </c>
      <c r="E8">
        <v>15.625</v>
      </c>
      <c r="F8" s="1">
        <v>44616.004861111112</v>
      </c>
      <c r="G8">
        <v>17.263999999999999</v>
      </c>
      <c r="H8">
        <v>5351</v>
      </c>
      <c r="I8">
        <v>23.448499999999999</v>
      </c>
      <c r="J8">
        <v>150.1</v>
      </c>
      <c r="K8">
        <v>8085</v>
      </c>
      <c r="M8">
        <f t="shared" si="0"/>
        <v>0.66184291898577607</v>
      </c>
      <c r="N8">
        <f t="shared" ref="N8:N18" si="1">(((M8-$M$20)/$M$19)/E8)*100</f>
        <v>150.07056205161936</v>
      </c>
    </row>
    <row r="9" spans="1:14" x14ac:dyDescent="0.35">
      <c r="B9">
        <v>31.25</v>
      </c>
      <c r="C9" t="s">
        <v>37</v>
      </c>
      <c r="D9" t="s">
        <v>36</v>
      </c>
      <c r="E9">
        <v>31.25</v>
      </c>
      <c r="F9" s="1">
        <v>44614.533333333333</v>
      </c>
      <c r="G9">
        <v>17.263999999999999</v>
      </c>
      <c r="H9">
        <v>7586</v>
      </c>
      <c r="I9">
        <v>40.1175</v>
      </c>
      <c r="J9">
        <v>128.4</v>
      </c>
      <c r="K9">
        <v>7353</v>
      </c>
      <c r="M9">
        <f t="shared" si="0"/>
        <v>1.0316877464980281</v>
      </c>
      <c r="N9">
        <f t="shared" si="1"/>
        <v>128.39019047577972</v>
      </c>
    </row>
    <row r="10" spans="1:14" x14ac:dyDescent="0.35">
      <c r="B10">
        <v>31.25</v>
      </c>
      <c r="C10" t="s">
        <v>92</v>
      </c>
      <c r="D10" t="s">
        <v>36</v>
      </c>
      <c r="E10">
        <v>31.25</v>
      </c>
      <c r="F10" s="1">
        <v>44615.9</v>
      </c>
      <c r="G10">
        <v>17.260999999999999</v>
      </c>
      <c r="H10">
        <v>7703</v>
      </c>
      <c r="I10">
        <v>38.504100000000001</v>
      </c>
      <c r="J10">
        <v>123.2</v>
      </c>
      <c r="K10">
        <v>7736</v>
      </c>
      <c r="M10">
        <f t="shared" si="0"/>
        <v>0.99573422957600832</v>
      </c>
      <c r="N10">
        <f t="shared" si="1"/>
        <v>123.20342971266274</v>
      </c>
    </row>
    <row r="11" spans="1:14" x14ac:dyDescent="0.35">
      <c r="B11">
        <v>62.5</v>
      </c>
      <c r="C11" t="s">
        <v>43</v>
      </c>
      <c r="D11" t="s">
        <v>36</v>
      </c>
      <c r="E11">
        <v>62.5</v>
      </c>
      <c r="F11" s="1">
        <v>44614.746527777781</v>
      </c>
      <c r="G11">
        <v>17.266999999999999</v>
      </c>
      <c r="H11">
        <v>12287</v>
      </c>
      <c r="I11">
        <v>58.455599999999997</v>
      </c>
      <c r="J11">
        <v>93.5</v>
      </c>
      <c r="K11">
        <v>8543</v>
      </c>
      <c r="M11">
        <f t="shared" si="0"/>
        <v>1.4382535409106871</v>
      </c>
      <c r="N11">
        <f t="shared" si="1"/>
        <v>93.521287647088798</v>
      </c>
    </row>
    <row r="12" spans="1:14" x14ac:dyDescent="0.35">
      <c r="B12">
        <v>62.5</v>
      </c>
      <c r="C12" t="s">
        <v>98</v>
      </c>
      <c r="D12" t="s">
        <v>36</v>
      </c>
      <c r="E12">
        <v>62.5</v>
      </c>
      <c r="F12" s="1">
        <v>44616.109722222223</v>
      </c>
      <c r="G12">
        <v>17.263000000000002</v>
      </c>
      <c r="H12">
        <v>13361</v>
      </c>
      <c r="I12">
        <v>66.311400000000006</v>
      </c>
      <c r="J12">
        <v>106.1</v>
      </c>
      <c r="K12">
        <v>8285</v>
      </c>
      <c r="M12">
        <f t="shared" si="0"/>
        <v>1.6126735063367532</v>
      </c>
      <c r="N12">
        <f t="shared" si="1"/>
        <v>106.10245786943884</v>
      </c>
    </row>
    <row r="13" spans="1:14" x14ac:dyDescent="0.35">
      <c r="B13">
        <v>125</v>
      </c>
      <c r="C13" t="s">
        <v>35</v>
      </c>
      <c r="D13" t="s">
        <v>36</v>
      </c>
      <c r="E13">
        <v>125</v>
      </c>
      <c r="F13" s="1">
        <v>44614.497916666667</v>
      </c>
      <c r="G13">
        <v>17.265000000000001</v>
      </c>
      <c r="H13">
        <v>24061</v>
      </c>
      <c r="I13">
        <v>128.95060000000001</v>
      </c>
      <c r="J13">
        <v>103.2</v>
      </c>
      <c r="K13">
        <v>8015</v>
      </c>
      <c r="M13">
        <f t="shared" si="0"/>
        <v>3.0019962570180909</v>
      </c>
      <c r="N13">
        <f t="shared" si="1"/>
        <v>103.15818193579287</v>
      </c>
    </row>
    <row r="14" spans="1:14" x14ac:dyDescent="0.35">
      <c r="B14">
        <v>125</v>
      </c>
      <c r="C14" t="s">
        <v>91</v>
      </c>
      <c r="D14" t="s">
        <v>36</v>
      </c>
      <c r="E14">
        <v>125</v>
      </c>
      <c r="F14" s="1">
        <v>44615.865277777775</v>
      </c>
      <c r="G14">
        <v>17.257999999999999</v>
      </c>
      <c r="H14">
        <v>21388</v>
      </c>
      <c r="I14">
        <v>127.03319999999999</v>
      </c>
      <c r="J14">
        <v>101.6</v>
      </c>
      <c r="K14">
        <v>7227</v>
      </c>
      <c r="M14">
        <f t="shared" si="0"/>
        <v>2.9594575895945758</v>
      </c>
      <c r="N14">
        <f t="shared" si="1"/>
        <v>101.62399341964495</v>
      </c>
    </row>
    <row r="15" spans="1:14" x14ac:dyDescent="0.35">
      <c r="B15">
        <v>250</v>
      </c>
      <c r="C15" t="s">
        <v>38</v>
      </c>
      <c r="D15" t="s">
        <v>36</v>
      </c>
      <c r="E15">
        <v>250</v>
      </c>
      <c r="F15" s="1">
        <v>44614.568055555559</v>
      </c>
      <c r="G15">
        <v>17.265000000000001</v>
      </c>
      <c r="H15">
        <v>38086</v>
      </c>
      <c r="I15">
        <v>217.3683</v>
      </c>
      <c r="J15">
        <v>86.9</v>
      </c>
      <c r="K15">
        <v>7673</v>
      </c>
      <c r="M15">
        <f t="shared" si="0"/>
        <v>4.9636387332203835</v>
      </c>
      <c r="N15">
        <f t="shared" si="1"/>
        <v>86.953134656367766</v>
      </c>
    </row>
    <row r="16" spans="1:14" x14ac:dyDescent="0.35">
      <c r="B16">
        <v>250</v>
      </c>
      <c r="C16" t="s">
        <v>93</v>
      </c>
      <c r="D16" t="s">
        <v>36</v>
      </c>
      <c r="E16">
        <v>250</v>
      </c>
      <c r="F16" s="1">
        <v>44615.935416666667</v>
      </c>
      <c r="G16">
        <v>17.263000000000002</v>
      </c>
      <c r="H16">
        <v>42141</v>
      </c>
      <c r="I16">
        <v>209.50399999999999</v>
      </c>
      <c r="J16">
        <v>83.8</v>
      </c>
      <c r="K16">
        <v>8800</v>
      </c>
      <c r="M16">
        <f t="shared" si="0"/>
        <v>4.7887500000000003</v>
      </c>
      <c r="N16">
        <f t="shared" si="1"/>
        <v>83.799388872102199</v>
      </c>
    </row>
    <row r="17" spans="2:26" x14ac:dyDescent="0.35">
      <c r="B17">
        <v>500</v>
      </c>
      <c r="C17" t="s">
        <v>41</v>
      </c>
      <c r="D17" t="s">
        <v>36</v>
      </c>
      <c r="E17">
        <v>500</v>
      </c>
      <c r="F17" s="1">
        <v>44614.675694444442</v>
      </c>
      <c r="G17">
        <v>17.265000000000001</v>
      </c>
      <c r="H17">
        <v>81784</v>
      </c>
      <c r="I17">
        <v>568.02470000000005</v>
      </c>
      <c r="J17">
        <v>113.6</v>
      </c>
      <c r="K17">
        <v>6419</v>
      </c>
      <c r="M17">
        <f t="shared" si="0"/>
        <v>12.740925377784702</v>
      </c>
      <c r="N17">
        <f t="shared" si="1"/>
        <v>113.59996669380101</v>
      </c>
    </row>
    <row r="18" spans="2:26" x14ac:dyDescent="0.35">
      <c r="B18">
        <v>500</v>
      </c>
      <c r="C18" t="s">
        <v>96</v>
      </c>
      <c r="D18" t="s">
        <v>36</v>
      </c>
      <c r="E18">
        <v>500</v>
      </c>
      <c r="F18" s="1">
        <v>44616.040277777778</v>
      </c>
      <c r="G18">
        <v>17.260000000000002</v>
      </c>
      <c r="H18">
        <v>68738</v>
      </c>
      <c r="I18">
        <v>465.5444</v>
      </c>
      <c r="J18">
        <v>93.1</v>
      </c>
      <c r="K18">
        <v>6566</v>
      </c>
      <c r="M18">
        <f t="shared" si="0"/>
        <v>10.468778556198599</v>
      </c>
      <c r="N18">
        <f t="shared" si="1"/>
        <v>93.11330260784257</v>
      </c>
    </row>
    <row r="19" spans="2:26" x14ac:dyDescent="0.35">
      <c r="F19" s="1"/>
      <c r="L19" t="s">
        <v>104</v>
      </c>
      <c r="M19">
        <f>SLOPE(M3:M18,E3:E18)</f>
        <v>2.2181715989021706E-2</v>
      </c>
    </row>
    <row r="20" spans="2:26" x14ac:dyDescent="0.35">
      <c r="F20" s="1"/>
      <c r="L20" t="s">
        <v>105</v>
      </c>
      <c r="M20">
        <f>INTERCEPT(M3:M18,E3:E18)</f>
        <v>0.14171438996360752</v>
      </c>
    </row>
    <row r="21" spans="2:26" ht="29.15" customHeight="1" x14ac:dyDescent="0.35">
      <c r="B21" t="s">
        <v>0</v>
      </c>
      <c r="G21" s="2" t="s">
        <v>7</v>
      </c>
      <c r="K21" s="3" t="s">
        <v>1</v>
      </c>
      <c r="M21" s="5" t="s">
        <v>122</v>
      </c>
      <c r="O21" s="7" t="s">
        <v>123</v>
      </c>
      <c r="Q21" s="8" t="s">
        <v>123</v>
      </c>
      <c r="S21" s="12" t="s">
        <v>123</v>
      </c>
      <c r="U21" s="42" t="s">
        <v>292</v>
      </c>
      <c r="W21" t="s">
        <v>447</v>
      </c>
      <c r="Y21" t="s">
        <v>479</v>
      </c>
      <c r="Z21" t="s">
        <v>453</v>
      </c>
    </row>
    <row r="22" spans="2:26" x14ac:dyDescent="0.35">
      <c r="F22" s="1"/>
      <c r="H22" t="s">
        <v>29</v>
      </c>
      <c r="I22" t="s">
        <v>30</v>
      </c>
      <c r="K22" t="s">
        <v>29</v>
      </c>
      <c r="Q22" s="6" t="s">
        <v>106</v>
      </c>
      <c r="S22" s="6" t="s">
        <v>106</v>
      </c>
      <c r="U22" s="9" t="s">
        <v>480</v>
      </c>
      <c r="Y22" s="9"/>
      <c r="Z22" s="9"/>
    </row>
    <row r="23" spans="2:26" x14ac:dyDescent="0.35">
      <c r="B23" t="s">
        <v>54</v>
      </c>
      <c r="C23" t="s">
        <v>55</v>
      </c>
      <c r="D23" t="s">
        <v>0</v>
      </c>
      <c r="F23" s="1">
        <v>44615.024305555555</v>
      </c>
      <c r="G23">
        <v>15.191000000000001</v>
      </c>
      <c r="H23">
        <v>61</v>
      </c>
      <c r="I23">
        <v>284.42239999999998</v>
      </c>
      <c r="K23">
        <v>7925</v>
      </c>
      <c r="M23">
        <f t="shared" ref="M23:M37" si="2">H23/K23</f>
        <v>7.6971608832807573E-3</v>
      </c>
      <c r="N23" t="s">
        <v>54</v>
      </c>
      <c r="O23">
        <f>(M23-$M$20)/$M$19</f>
        <v>-6.0417881622258296</v>
      </c>
      <c r="Q23" s="9" t="s">
        <v>107</v>
      </c>
      <c r="S23" s="9" t="str">
        <f>Q23</f>
        <v>ND</v>
      </c>
      <c r="W23">
        <v>4.4499999999999993</v>
      </c>
      <c r="Y23" s="9" t="s">
        <v>107</v>
      </c>
      <c r="Z23" s="66" t="s">
        <v>455</v>
      </c>
    </row>
    <row r="24" spans="2:26" x14ac:dyDescent="0.35">
      <c r="B24" t="s">
        <v>81</v>
      </c>
      <c r="C24" t="s">
        <v>82</v>
      </c>
      <c r="D24" t="s">
        <v>0</v>
      </c>
      <c r="F24" s="1">
        <v>44615.652083333334</v>
      </c>
      <c r="G24">
        <v>15.089</v>
      </c>
      <c r="H24">
        <v>101</v>
      </c>
      <c r="I24">
        <v>1583.3284000000001</v>
      </c>
      <c r="K24">
        <v>8407</v>
      </c>
      <c r="M24">
        <f t="shared" si="2"/>
        <v>1.2013798025454978E-2</v>
      </c>
      <c r="N24" t="s">
        <v>81</v>
      </c>
      <c r="O24">
        <f t="shared" ref="O24:O37" si="3">(M24-$M$20)/$M$19</f>
        <v>-5.8471847715634198</v>
      </c>
      <c r="Q24" s="9" t="s">
        <v>107</v>
      </c>
      <c r="S24" s="9" t="str">
        <f t="shared" ref="S24:S37" si="4">Q24</f>
        <v>ND</v>
      </c>
      <c r="W24">
        <v>4.4900000000000011</v>
      </c>
      <c r="Y24" s="9" t="s">
        <v>107</v>
      </c>
      <c r="Z24" s="66" t="s">
        <v>455</v>
      </c>
    </row>
    <row r="25" spans="2:26" x14ac:dyDescent="0.35">
      <c r="B25" t="s">
        <v>45</v>
      </c>
      <c r="C25" t="s">
        <v>46</v>
      </c>
      <c r="D25" t="s">
        <v>0</v>
      </c>
      <c r="F25" s="1">
        <v>44614.81527777778</v>
      </c>
      <c r="G25">
        <v>15.177</v>
      </c>
      <c r="H25">
        <v>76</v>
      </c>
      <c r="I25">
        <v>728.70870000000002</v>
      </c>
      <c r="K25">
        <v>8309</v>
      </c>
      <c r="M25">
        <f t="shared" si="2"/>
        <v>9.1467083884944032E-3</v>
      </c>
      <c r="N25" t="s">
        <v>45</v>
      </c>
      <c r="O25">
        <f t="shared" si="3"/>
        <v>-5.976439408056808</v>
      </c>
      <c r="Q25" s="9" t="s">
        <v>107</v>
      </c>
      <c r="S25" s="9" t="str">
        <f t="shared" si="4"/>
        <v>ND</v>
      </c>
      <c r="W25">
        <v>4.5999999999999996</v>
      </c>
      <c r="Y25" s="9" t="s">
        <v>107</v>
      </c>
      <c r="Z25" s="66" t="s">
        <v>455</v>
      </c>
    </row>
    <row r="26" spans="2:26" x14ac:dyDescent="0.35">
      <c r="B26" t="s">
        <v>72</v>
      </c>
      <c r="C26" t="s">
        <v>73</v>
      </c>
      <c r="D26" t="s">
        <v>0</v>
      </c>
      <c r="F26" s="1">
        <v>44615.440972222219</v>
      </c>
      <c r="G26">
        <v>15.167999999999999</v>
      </c>
      <c r="H26">
        <v>98</v>
      </c>
      <c r="I26">
        <v>1849.4718</v>
      </c>
      <c r="K26">
        <v>7601</v>
      </c>
      <c r="M26">
        <f t="shared" si="2"/>
        <v>1.2893040389422444E-2</v>
      </c>
      <c r="N26" t="s">
        <v>72</v>
      </c>
      <c r="O26">
        <f t="shared" si="3"/>
        <v>-5.8075466135235905</v>
      </c>
      <c r="Q26" s="9" t="s">
        <v>107</v>
      </c>
      <c r="S26" s="9" t="str">
        <f t="shared" si="4"/>
        <v>ND</v>
      </c>
      <c r="W26">
        <v>4.5200000000000005</v>
      </c>
      <c r="Y26" s="9" t="s">
        <v>107</v>
      </c>
      <c r="Z26" s="66" t="s">
        <v>455</v>
      </c>
    </row>
    <row r="27" spans="2:26" x14ac:dyDescent="0.35">
      <c r="B27" t="s">
        <v>48</v>
      </c>
      <c r="C27" t="s">
        <v>49</v>
      </c>
      <c r="D27" t="s">
        <v>0</v>
      </c>
      <c r="F27" s="1">
        <v>44614.884722222225</v>
      </c>
      <c r="G27">
        <v>15.162000000000001</v>
      </c>
      <c r="H27">
        <v>72</v>
      </c>
      <c r="I27">
        <v>847.15970000000004</v>
      </c>
      <c r="K27">
        <v>7549</v>
      </c>
      <c r="M27">
        <f t="shared" si="2"/>
        <v>9.5376871108756121E-3</v>
      </c>
      <c r="N27" t="s">
        <v>48</v>
      </c>
      <c r="O27">
        <f t="shared" si="3"/>
        <v>-5.9588132369087008</v>
      </c>
      <c r="Q27" s="9" t="s">
        <v>107</v>
      </c>
      <c r="S27" s="9" t="str">
        <f t="shared" si="4"/>
        <v>ND</v>
      </c>
      <c r="W27">
        <v>4.9399999999999995</v>
      </c>
      <c r="Y27" s="9" t="s">
        <v>107</v>
      </c>
      <c r="Z27" s="66" t="s">
        <v>455</v>
      </c>
    </row>
    <row r="28" spans="2:26" x14ac:dyDescent="0.35">
      <c r="B28" t="s">
        <v>84</v>
      </c>
      <c r="C28" t="s">
        <v>85</v>
      </c>
      <c r="D28" t="s">
        <v>0</v>
      </c>
      <c r="F28" s="1">
        <v>44615.724305555559</v>
      </c>
      <c r="G28">
        <v>15.185</v>
      </c>
      <c r="H28">
        <v>61</v>
      </c>
      <c r="I28">
        <v>57.093899999999998</v>
      </c>
      <c r="K28">
        <v>8878</v>
      </c>
      <c r="M28">
        <f t="shared" si="2"/>
        <v>6.8709168731696324E-3</v>
      </c>
      <c r="N28" t="s">
        <v>84</v>
      </c>
      <c r="O28">
        <f t="shared" si="3"/>
        <v>-6.0790370392072175</v>
      </c>
      <c r="Q28" s="9" t="s">
        <v>107</v>
      </c>
      <c r="S28" s="9" t="str">
        <f t="shared" si="4"/>
        <v>ND</v>
      </c>
      <c r="W28">
        <v>4.28</v>
      </c>
      <c r="Y28" s="9" t="s">
        <v>107</v>
      </c>
      <c r="Z28" s="66" t="s">
        <v>455</v>
      </c>
    </row>
    <row r="29" spans="2:26" x14ac:dyDescent="0.35">
      <c r="B29" t="s">
        <v>78</v>
      </c>
      <c r="C29" t="s">
        <v>79</v>
      </c>
      <c r="D29" t="s">
        <v>0</v>
      </c>
      <c r="F29" s="1">
        <v>44615.581250000003</v>
      </c>
      <c r="G29">
        <v>15.201000000000001</v>
      </c>
      <c r="H29">
        <v>29</v>
      </c>
      <c r="I29">
        <v>0</v>
      </c>
      <c r="K29">
        <v>7153</v>
      </c>
      <c r="M29">
        <f t="shared" si="2"/>
        <v>4.0542429749755348E-3</v>
      </c>
      <c r="N29" t="s">
        <v>78</v>
      </c>
      <c r="O29">
        <f t="shared" si="3"/>
        <v>-6.2060188245473658</v>
      </c>
      <c r="Q29" s="9" t="s">
        <v>107</v>
      </c>
      <c r="S29" s="9" t="str">
        <f t="shared" si="4"/>
        <v>ND</v>
      </c>
      <c r="W29">
        <v>4.1299999999999981</v>
      </c>
      <c r="Y29" s="9" t="s">
        <v>107</v>
      </c>
      <c r="Z29" s="66" t="s">
        <v>455</v>
      </c>
    </row>
    <row r="30" spans="2:26" x14ac:dyDescent="0.35">
      <c r="B30" t="s">
        <v>51</v>
      </c>
      <c r="C30" t="s">
        <v>52</v>
      </c>
      <c r="D30" t="s">
        <v>0</v>
      </c>
      <c r="F30" s="1">
        <v>44614.95416666667</v>
      </c>
      <c r="G30">
        <v>15.127000000000001</v>
      </c>
      <c r="H30">
        <v>39</v>
      </c>
      <c r="I30">
        <v>0</v>
      </c>
      <c r="K30">
        <v>8392</v>
      </c>
      <c r="M30">
        <f t="shared" si="2"/>
        <v>4.6472831267874168E-3</v>
      </c>
      <c r="N30" t="s">
        <v>51</v>
      </c>
      <c r="O30">
        <f t="shared" si="3"/>
        <v>-6.1792832846952912</v>
      </c>
      <c r="Q30" s="9" t="s">
        <v>107</v>
      </c>
      <c r="S30" s="9" t="str">
        <f t="shared" si="4"/>
        <v>ND</v>
      </c>
      <c r="W30">
        <v>4.2300000000000004</v>
      </c>
      <c r="Y30" s="9" t="s">
        <v>107</v>
      </c>
      <c r="Z30" s="66" t="s">
        <v>455</v>
      </c>
    </row>
    <row r="31" spans="2:26" x14ac:dyDescent="0.35">
      <c r="B31" t="s">
        <v>60</v>
      </c>
      <c r="C31" t="s">
        <v>61</v>
      </c>
      <c r="D31" t="s">
        <v>0</v>
      </c>
      <c r="F31" s="1">
        <v>44615.163194444445</v>
      </c>
      <c r="K31">
        <v>7637</v>
      </c>
      <c r="M31">
        <f t="shared" si="2"/>
        <v>0</v>
      </c>
      <c r="N31" t="s">
        <v>60</v>
      </c>
      <c r="O31">
        <f t="shared" si="3"/>
        <v>-6.3887929154690095</v>
      </c>
      <c r="Q31" s="9" t="s">
        <v>107</v>
      </c>
      <c r="S31" s="9" t="str">
        <f t="shared" si="4"/>
        <v>ND</v>
      </c>
      <c r="W31">
        <v>4.5500000000000007</v>
      </c>
      <c r="Y31" s="9" t="s">
        <v>107</v>
      </c>
      <c r="Z31" s="66" t="s">
        <v>455</v>
      </c>
    </row>
    <row r="32" spans="2:26" x14ac:dyDescent="0.35">
      <c r="B32" t="s">
        <v>69</v>
      </c>
      <c r="C32" t="s">
        <v>70</v>
      </c>
      <c r="D32" t="s">
        <v>0</v>
      </c>
      <c r="F32" s="1">
        <v>44615.371527777781</v>
      </c>
      <c r="G32">
        <v>15.118</v>
      </c>
      <c r="H32">
        <v>68</v>
      </c>
      <c r="I32">
        <v>468.93</v>
      </c>
      <c r="K32">
        <v>8149</v>
      </c>
      <c r="M32">
        <f t="shared" si="2"/>
        <v>8.3445821573199172E-3</v>
      </c>
      <c r="N32" t="s">
        <v>69</v>
      </c>
      <c r="O32">
        <f t="shared" si="3"/>
        <v>-6.0126010031097552</v>
      </c>
      <c r="Q32" s="9" t="s">
        <v>107</v>
      </c>
      <c r="S32" s="9" t="str">
        <f t="shared" si="4"/>
        <v>ND</v>
      </c>
      <c r="W32">
        <v>4.41</v>
      </c>
      <c r="Y32" s="9" t="s">
        <v>107</v>
      </c>
      <c r="Z32" s="66" t="s">
        <v>455</v>
      </c>
    </row>
    <row r="33" spans="1:26" x14ac:dyDescent="0.35">
      <c r="B33" t="s">
        <v>57</v>
      </c>
      <c r="C33" t="s">
        <v>58</v>
      </c>
      <c r="D33" t="s">
        <v>0</v>
      </c>
      <c r="F33" s="1">
        <v>44615.09375</v>
      </c>
      <c r="G33">
        <v>15.186999999999999</v>
      </c>
      <c r="H33">
        <v>45</v>
      </c>
      <c r="I33">
        <v>0</v>
      </c>
      <c r="K33">
        <v>7633</v>
      </c>
      <c r="M33">
        <f t="shared" si="2"/>
        <v>5.8954539499541467E-3</v>
      </c>
      <c r="N33" t="s">
        <v>57</v>
      </c>
      <c r="O33">
        <f t="shared" si="3"/>
        <v>-6.1230130293289129</v>
      </c>
      <c r="Q33" s="9" t="s">
        <v>107</v>
      </c>
      <c r="S33" s="9" t="str">
        <f t="shared" si="4"/>
        <v>ND</v>
      </c>
      <c r="W33">
        <v>4.5199999999999996</v>
      </c>
      <c r="Y33" s="9" t="s">
        <v>107</v>
      </c>
      <c r="Z33" s="66" t="s">
        <v>455</v>
      </c>
    </row>
    <row r="34" spans="1:26" s="4" customFormat="1" x14ac:dyDescent="0.35">
      <c r="A34" s="4" t="s">
        <v>109</v>
      </c>
      <c r="B34" s="4" t="s">
        <v>75</v>
      </c>
      <c r="C34" s="4" t="s">
        <v>76</v>
      </c>
      <c r="D34" s="4" t="s">
        <v>0</v>
      </c>
      <c r="F34" s="10">
        <v>44615.511111111111</v>
      </c>
      <c r="G34" s="4">
        <v>15.164</v>
      </c>
      <c r="H34" s="4">
        <v>61</v>
      </c>
      <c r="I34" s="4">
        <v>159572.34700000001</v>
      </c>
      <c r="K34" s="4">
        <v>114</v>
      </c>
      <c r="M34" s="4">
        <f t="shared" si="2"/>
        <v>0.53508771929824561</v>
      </c>
      <c r="N34" s="4" t="s">
        <v>75</v>
      </c>
      <c r="O34" s="4">
        <f t="shared" si="3"/>
        <v>17.734125237620415</v>
      </c>
      <c r="Q34" s="11" t="s">
        <v>466</v>
      </c>
      <c r="S34" s="11" t="s">
        <v>466</v>
      </c>
      <c r="W34" s="4">
        <v>4.589999999999999</v>
      </c>
      <c r="Y34" s="11">
        <f t="shared" ref="Y34" si="5">(O34*2)/W34</f>
        <v>7.7272876852376555</v>
      </c>
      <c r="Z34" s="67" t="s">
        <v>466</v>
      </c>
    </row>
    <row r="35" spans="1:26" s="20" customFormat="1" x14ac:dyDescent="0.35">
      <c r="A35" s="20" t="s">
        <v>169</v>
      </c>
      <c r="B35" s="20" t="s">
        <v>168</v>
      </c>
      <c r="C35" s="20" t="s">
        <v>170</v>
      </c>
      <c r="D35" s="20" t="s">
        <v>0</v>
      </c>
      <c r="E35" s="20" t="s">
        <v>171</v>
      </c>
      <c r="F35" s="23">
        <v>44620.470728888897</v>
      </c>
      <c r="G35" s="26">
        <v>15.16</v>
      </c>
      <c r="H35" s="26">
        <v>100.658345959955</v>
      </c>
      <c r="I35" s="26">
        <v>294.40631162657201</v>
      </c>
      <c r="J35" s="24" t="s">
        <v>171</v>
      </c>
      <c r="K35" s="20">
        <v>13049</v>
      </c>
      <c r="M35" s="20">
        <f>H35/K35</f>
        <v>7.7138743168024366E-3</v>
      </c>
      <c r="N35" s="20" t="s">
        <v>168</v>
      </c>
      <c r="O35" s="20">
        <f t="shared" si="3"/>
        <v>-6.0410346842924758</v>
      </c>
      <c r="Q35" s="22" t="s">
        <v>107</v>
      </c>
      <c r="S35" s="22" t="s">
        <v>107</v>
      </c>
      <c r="W35">
        <v>4.589999999999999</v>
      </c>
      <c r="Y35" s="9" t="s">
        <v>107</v>
      </c>
      <c r="Z35" s="66" t="s">
        <v>455</v>
      </c>
    </row>
    <row r="36" spans="1:26" x14ac:dyDescent="0.35">
      <c r="B36" t="s">
        <v>66</v>
      </c>
      <c r="C36" t="s">
        <v>67</v>
      </c>
      <c r="D36" t="s">
        <v>0</v>
      </c>
      <c r="F36" s="1">
        <v>44615.302083333336</v>
      </c>
      <c r="K36">
        <v>10549</v>
      </c>
      <c r="M36">
        <f>H36/K36</f>
        <v>0</v>
      </c>
      <c r="N36" t="s">
        <v>66</v>
      </c>
      <c r="O36">
        <f t="shared" si="3"/>
        <v>-6.3887929154690095</v>
      </c>
      <c r="Q36" s="9" t="s">
        <v>107</v>
      </c>
      <c r="S36" s="9" t="str">
        <f t="shared" si="4"/>
        <v>ND</v>
      </c>
      <c r="W36">
        <v>5</v>
      </c>
      <c r="Y36" s="9" t="s">
        <v>107</v>
      </c>
      <c r="Z36" s="66" t="s">
        <v>455</v>
      </c>
    </row>
    <row r="37" spans="1:26" x14ac:dyDescent="0.35">
      <c r="B37" t="s">
        <v>63</v>
      </c>
      <c r="C37" t="s">
        <v>64</v>
      </c>
      <c r="D37" t="s">
        <v>0</v>
      </c>
      <c r="F37" s="1">
        <v>44615.232638888891</v>
      </c>
      <c r="G37">
        <v>15.188000000000001</v>
      </c>
      <c r="H37">
        <v>47</v>
      </c>
      <c r="I37">
        <v>0</v>
      </c>
      <c r="K37">
        <v>9941</v>
      </c>
      <c r="M37">
        <f t="shared" si="2"/>
        <v>4.7278945780102602E-3</v>
      </c>
      <c r="N37" t="s">
        <v>63</v>
      </c>
      <c r="O37">
        <f t="shared" si="3"/>
        <v>-6.1756491451515902</v>
      </c>
      <c r="Q37" s="9" t="s">
        <v>107</v>
      </c>
      <c r="S37" s="9" t="str">
        <f t="shared" si="4"/>
        <v>ND</v>
      </c>
      <c r="W37">
        <v>5</v>
      </c>
      <c r="Y37" s="9" t="s">
        <v>107</v>
      </c>
      <c r="Z37" s="66" t="s">
        <v>455</v>
      </c>
    </row>
    <row r="38" spans="1:26" x14ac:dyDescent="0.35">
      <c r="F38" s="1"/>
    </row>
    <row r="39" spans="1:26" x14ac:dyDescent="0.35">
      <c r="F39" s="1"/>
    </row>
    <row r="41" spans="1:26" x14ac:dyDescent="0.35">
      <c r="C41" s="170" t="s">
        <v>473</v>
      </c>
      <c r="D41" s="170"/>
      <c r="E41" s="170"/>
      <c r="F41" s="170"/>
      <c r="H41">
        <v>68.928571428571431</v>
      </c>
    </row>
    <row r="42" spans="1:26" x14ac:dyDescent="0.35">
      <c r="C42" s="170" t="s">
        <v>474</v>
      </c>
      <c r="D42" s="170"/>
      <c r="E42" s="170"/>
      <c r="F42" s="170"/>
      <c r="H42">
        <v>206.78571428571428</v>
      </c>
    </row>
  </sheetData>
  <mergeCells count="2">
    <mergeCell ref="C41:F41"/>
    <mergeCell ref="C42:F42"/>
  </mergeCells>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561807-97EF-4EF2-B1CC-1F030004E7D6}">
  <sheetPr>
    <tabColor rgb="FF92D050"/>
  </sheetPr>
  <dimension ref="A1:Z42"/>
  <sheetViews>
    <sheetView topLeftCell="H1" workbookViewId="0">
      <selection activeCell="U9" sqref="U9"/>
    </sheetView>
  </sheetViews>
  <sheetFormatPr defaultRowHeight="14.5" x14ac:dyDescent="0.35"/>
  <cols>
    <col min="1" max="1" width="24.1796875" bestFit="1" customWidth="1"/>
    <col min="2" max="2" width="10.81640625" bestFit="1" customWidth="1"/>
    <col min="3" max="3" width="10.54296875" bestFit="1" customWidth="1"/>
    <col min="4" max="5" width="6.81640625" bestFit="1" customWidth="1"/>
    <col min="6" max="6" width="14.54296875" bestFit="1" customWidth="1"/>
    <col min="7" max="7" width="10.453125" customWidth="1"/>
    <col min="8" max="8" width="7.1796875" customWidth="1"/>
    <col min="9" max="9" width="9.81640625" bestFit="1" customWidth="1"/>
    <col min="10" max="10" width="8.1796875" bestFit="1" customWidth="1"/>
    <col min="11" max="11" width="11.54296875" customWidth="1"/>
    <col min="13" max="13" width="13" bestFit="1" customWidth="1"/>
    <col min="14" max="14" width="10.81640625" bestFit="1" customWidth="1"/>
    <col min="15" max="15" width="17.453125" customWidth="1"/>
    <col min="16" max="16" width="10.1796875" bestFit="1" customWidth="1"/>
    <col min="17" max="17" width="14.81640625" bestFit="1" customWidth="1"/>
    <col min="19" max="19" width="14.81640625" bestFit="1" customWidth="1"/>
    <col min="21" max="21" width="24.54296875" bestFit="1" customWidth="1"/>
    <col min="25" max="25" width="25.81640625" bestFit="1" customWidth="1"/>
  </cols>
  <sheetData>
    <row r="1" spans="1:14" ht="44.5" customHeight="1" x14ac:dyDescent="0.35">
      <c r="B1" t="s">
        <v>0</v>
      </c>
      <c r="G1" s="14" t="s">
        <v>124</v>
      </c>
      <c r="H1" s="16"/>
      <c r="I1" s="16"/>
      <c r="J1" s="16"/>
      <c r="K1" s="15" t="s">
        <v>1</v>
      </c>
      <c r="L1" s="16"/>
      <c r="M1" s="13" t="s">
        <v>125</v>
      </c>
      <c r="N1" s="13" t="s">
        <v>110</v>
      </c>
    </row>
    <row r="2" spans="1:14" x14ac:dyDescent="0.35">
      <c r="B2" t="s">
        <v>23</v>
      </c>
      <c r="C2" t="s">
        <v>24</v>
      </c>
      <c r="D2" t="s">
        <v>25</v>
      </c>
      <c r="E2" t="s">
        <v>26</v>
      </c>
      <c r="F2" t="s">
        <v>27</v>
      </c>
      <c r="G2" t="s">
        <v>28</v>
      </c>
      <c r="H2" t="s">
        <v>29</v>
      </c>
      <c r="I2" t="s">
        <v>30</v>
      </c>
      <c r="J2" t="s">
        <v>31</v>
      </c>
      <c r="K2" t="s">
        <v>29</v>
      </c>
      <c r="N2" t="s">
        <v>31</v>
      </c>
    </row>
    <row r="3" spans="1:14" x14ac:dyDescent="0.35">
      <c r="A3" s="4" t="s">
        <v>100</v>
      </c>
      <c r="B3">
        <v>3.90625</v>
      </c>
      <c r="C3" t="s">
        <v>39</v>
      </c>
      <c r="D3" t="s">
        <v>36</v>
      </c>
      <c r="E3">
        <v>3.9060000000000001</v>
      </c>
      <c r="F3" s="1">
        <v>44614.604166666664</v>
      </c>
      <c r="G3">
        <v>15.417999999999999</v>
      </c>
      <c r="H3">
        <v>2331</v>
      </c>
      <c r="I3">
        <v>2.3820000000000001</v>
      </c>
      <c r="J3" s="4">
        <v>61</v>
      </c>
      <c r="K3">
        <v>7715</v>
      </c>
      <c r="M3">
        <f t="shared" ref="M3:M18" si="0">H3/K3</f>
        <v>0.30213869086195722</v>
      </c>
      <c r="N3" s="4" t="s">
        <v>102</v>
      </c>
    </row>
    <row r="4" spans="1:14" x14ac:dyDescent="0.35">
      <c r="A4" s="4"/>
      <c r="B4">
        <v>3.90625</v>
      </c>
      <c r="C4" t="s">
        <v>94</v>
      </c>
      <c r="D4" t="s">
        <v>36</v>
      </c>
      <c r="E4">
        <v>3.9060000000000001</v>
      </c>
      <c r="F4" s="1">
        <v>44615.970138888886</v>
      </c>
      <c r="G4">
        <v>15.417</v>
      </c>
      <c r="H4">
        <v>2742</v>
      </c>
      <c r="I4">
        <v>4.3992000000000004</v>
      </c>
      <c r="J4">
        <v>112.6</v>
      </c>
      <c r="K4">
        <v>7407</v>
      </c>
      <c r="M4">
        <f t="shared" si="0"/>
        <v>0.37019036046982584</v>
      </c>
      <c r="N4">
        <f>(((M4-$M$20)/$M$19)/E4)*100</f>
        <v>108.42314329371123</v>
      </c>
    </row>
    <row r="5" spans="1:14" x14ac:dyDescent="0.35">
      <c r="A5" s="4"/>
      <c r="B5">
        <v>7.8125</v>
      </c>
      <c r="C5" t="s">
        <v>42</v>
      </c>
      <c r="D5" t="s">
        <v>36</v>
      </c>
      <c r="E5">
        <v>7.8125</v>
      </c>
      <c r="F5" s="1">
        <v>44614.711111111108</v>
      </c>
      <c r="G5">
        <v>15.422000000000001</v>
      </c>
      <c r="H5">
        <v>3700</v>
      </c>
      <c r="I5">
        <v>8.1415000000000006</v>
      </c>
      <c r="J5">
        <v>104.2</v>
      </c>
      <c r="K5">
        <v>7454</v>
      </c>
      <c r="M5">
        <f t="shared" si="0"/>
        <v>0.49637778374027369</v>
      </c>
      <c r="N5">
        <f>(((M5-$M$20)/$M$19)/E5)*100</f>
        <v>102.1386898553686</v>
      </c>
    </row>
    <row r="6" spans="1:14" x14ac:dyDescent="0.35">
      <c r="A6" s="4"/>
      <c r="B6">
        <v>7.8125</v>
      </c>
      <c r="C6" t="s">
        <v>97</v>
      </c>
      <c r="D6" t="s">
        <v>36</v>
      </c>
      <c r="E6">
        <v>7.8125</v>
      </c>
      <c r="F6" s="1">
        <v>44616.074999999997</v>
      </c>
      <c r="G6">
        <v>15.417</v>
      </c>
      <c r="H6">
        <v>4110</v>
      </c>
      <c r="I6">
        <v>8.7131000000000007</v>
      </c>
      <c r="J6">
        <v>111.5</v>
      </c>
      <c r="K6">
        <v>7971</v>
      </c>
      <c r="M6">
        <f t="shared" si="0"/>
        <v>0.5156191193074896</v>
      </c>
      <c r="N6">
        <f>(((M6-$M$20)/$M$19)/E6)*100</f>
        <v>109.44725119145124</v>
      </c>
    </row>
    <row r="7" spans="1:14" x14ac:dyDescent="0.35">
      <c r="B7">
        <v>15.625</v>
      </c>
      <c r="C7" t="s">
        <v>40</v>
      </c>
      <c r="D7" t="s">
        <v>36</v>
      </c>
      <c r="E7">
        <v>15.625</v>
      </c>
      <c r="F7" s="1">
        <v>44614.63958333333</v>
      </c>
      <c r="G7">
        <v>15.416</v>
      </c>
      <c r="H7">
        <v>6638</v>
      </c>
      <c r="I7">
        <v>21.795000000000002</v>
      </c>
      <c r="J7">
        <v>139.5</v>
      </c>
      <c r="K7">
        <v>6939</v>
      </c>
      <c r="M7">
        <f t="shared" si="0"/>
        <v>0.9566219916414469</v>
      </c>
      <c r="N7">
        <f>(((M7-$M$20)/$M$19)/E7)*100</f>
        <v>138.47811682067413</v>
      </c>
    </row>
    <row r="8" spans="1:14" x14ac:dyDescent="0.35">
      <c r="B8">
        <v>15.625</v>
      </c>
      <c r="C8" t="s">
        <v>95</v>
      </c>
      <c r="D8" t="s">
        <v>36</v>
      </c>
      <c r="E8">
        <v>15.625</v>
      </c>
      <c r="F8" s="1">
        <v>44616.004861111112</v>
      </c>
      <c r="G8">
        <v>15.409000000000001</v>
      </c>
      <c r="H8">
        <v>7540</v>
      </c>
      <c r="I8">
        <v>21.081299999999999</v>
      </c>
      <c r="J8">
        <v>134.9</v>
      </c>
      <c r="K8">
        <v>8085</v>
      </c>
      <c r="M8">
        <f t="shared" si="0"/>
        <v>0.93259121830550407</v>
      </c>
      <c r="N8">
        <f t="shared" ref="N8:N18" si="1">(((M8-$M$20)/$M$19)/E8)*100</f>
        <v>133.914234540629</v>
      </c>
    </row>
    <row r="9" spans="1:14" x14ac:dyDescent="0.35">
      <c r="B9">
        <v>31.25</v>
      </c>
      <c r="C9" t="s">
        <v>37</v>
      </c>
      <c r="D9" t="s">
        <v>36</v>
      </c>
      <c r="E9">
        <v>31.25</v>
      </c>
      <c r="F9" s="1">
        <v>44614.533333333333</v>
      </c>
      <c r="G9">
        <v>15.419</v>
      </c>
      <c r="H9">
        <v>10565</v>
      </c>
      <c r="I9">
        <v>36.033900000000003</v>
      </c>
      <c r="J9">
        <v>115.3</v>
      </c>
      <c r="K9">
        <v>7353</v>
      </c>
      <c r="M9">
        <f t="shared" si="0"/>
        <v>1.4368285053719569</v>
      </c>
      <c r="N9">
        <f t="shared" si="1"/>
        <v>114.83904739402358</v>
      </c>
    </row>
    <row r="10" spans="1:14" x14ac:dyDescent="0.35">
      <c r="B10">
        <v>31.25</v>
      </c>
      <c r="C10" t="s">
        <v>92</v>
      </c>
      <c r="D10" t="s">
        <v>36</v>
      </c>
      <c r="E10">
        <v>31.25</v>
      </c>
      <c r="F10" s="1">
        <v>44615.9</v>
      </c>
      <c r="G10">
        <v>15.413</v>
      </c>
      <c r="H10">
        <v>10713</v>
      </c>
      <c r="I10">
        <v>34.494599999999998</v>
      </c>
      <c r="J10">
        <v>110.4</v>
      </c>
      <c r="K10">
        <v>7736</v>
      </c>
      <c r="M10">
        <f t="shared" si="0"/>
        <v>1.3848241985522234</v>
      </c>
      <c r="N10">
        <f t="shared" si="1"/>
        <v>109.9007640715801</v>
      </c>
    </row>
    <row r="11" spans="1:14" x14ac:dyDescent="0.35">
      <c r="B11">
        <v>62.5</v>
      </c>
      <c r="C11" t="s">
        <v>43</v>
      </c>
      <c r="D11" t="s">
        <v>36</v>
      </c>
      <c r="E11">
        <v>62.5</v>
      </c>
      <c r="F11" s="1">
        <v>44614.746527777781</v>
      </c>
      <c r="G11">
        <v>15.419</v>
      </c>
      <c r="H11">
        <v>20082</v>
      </c>
      <c r="I11">
        <v>63.1447</v>
      </c>
      <c r="J11">
        <v>101</v>
      </c>
      <c r="K11">
        <v>8543</v>
      </c>
      <c r="M11">
        <f t="shared" si="0"/>
        <v>2.3506964766475478</v>
      </c>
      <c r="N11">
        <f t="shared" si="1"/>
        <v>100.80957384332991</v>
      </c>
    </row>
    <row r="12" spans="1:14" x14ac:dyDescent="0.35">
      <c r="B12">
        <v>62.5</v>
      </c>
      <c r="C12" t="s">
        <v>98</v>
      </c>
      <c r="D12" t="s">
        <v>36</v>
      </c>
      <c r="E12">
        <v>62.5</v>
      </c>
      <c r="F12" s="1">
        <v>44616.109722222223</v>
      </c>
      <c r="G12">
        <v>15.414999999999999</v>
      </c>
      <c r="H12">
        <v>18636</v>
      </c>
      <c r="I12">
        <v>60.1297</v>
      </c>
      <c r="J12">
        <v>96.2</v>
      </c>
      <c r="K12">
        <v>8285</v>
      </c>
      <c r="M12">
        <f t="shared" si="0"/>
        <v>2.2493663246831623</v>
      </c>
      <c r="N12">
        <f t="shared" si="1"/>
        <v>95.998462705545208</v>
      </c>
    </row>
    <row r="13" spans="1:14" x14ac:dyDescent="0.35">
      <c r="B13">
        <v>125</v>
      </c>
      <c r="C13" t="s">
        <v>35</v>
      </c>
      <c r="D13" t="s">
        <v>36</v>
      </c>
      <c r="E13">
        <v>125</v>
      </c>
      <c r="F13" s="1">
        <v>44614.497916666667</v>
      </c>
      <c r="G13">
        <v>15.42</v>
      </c>
      <c r="H13">
        <v>39705</v>
      </c>
      <c r="I13">
        <v>140.3553</v>
      </c>
      <c r="J13">
        <v>112.3</v>
      </c>
      <c r="K13">
        <v>8015</v>
      </c>
      <c r="M13">
        <f t="shared" si="0"/>
        <v>4.9538365564566442</v>
      </c>
      <c r="N13">
        <f t="shared" si="1"/>
        <v>112.20276110996561</v>
      </c>
    </row>
    <row r="14" spans="1:14" x14ac:dyDescent="0.35">
      <c r="B14">
        <v>125</v>
      </c>
      <c r="C14" t="s">
        <v>91</v>
      </c>
      <c r="D14" t="s">
        <v>36</v>
      </c>
      <c r="E14">
        <v>125</v>
      </c>
      <c r="F14" s="1">
        <v>44615.865277777775</v>
      </c>
      <c r="G14">
        <v>15.413</v>
      </c>
      <c r="H14">
        <v>32904</v>
      </c>
      <c r="I14">
        <v>128.4665</v>
      </c>
      <c r="J14">
        <v>102.8</v>
      </c>
      <c r="K14">
        <v>7227</v>
      </c>
      <c r="M14">
        <f t="shared" si="0"/>
        <v>4.5529265255292657</v>
      </c>
      <c r="N14">
        <f t="shared" si="1"/>
        <v>102.68524496273703</v>
      </c>
    </row>
    <row r="15" spans="1:14" x14ac:dyDescent="0.35">
      <c r="B15">
        <v>250</v>
      </c>
      <c r="C15" t="s">
        <v>38</v>
      </c>
      <c r="D15" t="s">
        <v>36</v>
      </c>
      <c r="E15">
        <v>250</v>
      </c>
      <c r="F15" s="1">
        <v>44614.568055555559</v>
      </c>
      <c r="G15">
        <v>15.417</v>
      </c>
      <c r="H15">
        <v>63026</v>
      </c>
      <c r="I15">
        <v>237.0299</v>
      </c>
      <c r="J15">
        <v>94.8</v>
      </c>
      <c r="K15">
        <v>7673</v>
      </c>
      <c r="M15">
        <f t="shared" si="0"/>
        <v>8.2139971328033372</v>
      </c>
      <c r="N15">
        <f t="shared" si="1"/>
        <v>94.799128845494209</v>
      </c>
    </row>
    <row r="16" spans="1:14" x14ac:dyDescent="0.35">
      <c r="B16">
        <v>250</v>
      </c>
      <c r="C16" t="s">
        <v>93</v>
      </c>
      <c r="D16" t="s">
        <v>36</v>
      </c>
      <c r="E16">
        <v>250</v>
      </c>
      <c r="F16" s="1">
        <v>44615.935416666667</v>
      </c>
      <c r="G16">
        <v>15.414999999999999</v>
      </c>
      <c r="H16">
        <v>61232</v>
      </c>
      <c r="I16">
        <v>199.80269999999999</v>
      </c>
      <c r="J16">
        <v>79.900000000000006</v>
      </c>
      <c r="K16">
        <v>8800</v>
      </c>
      <c r="M16">
        <f t="shared" si="0"/>
        <v>6.958181818181818</v>
      </c>
      <c r="N16">
        <f t="shared" si="1"/>
        <v>79.89273886667587</v>
      </c>
    </row>
    <row r="17" spans="2:26" x14ac:dyDescent="0.35">
      <c r="B17">
        <v>500</v>
      </c>
      <c r="C17" t="s">
        <v>41</v>
      </c>
      <c r="D17" t="s">
        <v>36</v>
      </c>
      <c r="E17">
        <v>500</v>
      </c>
      <c r="F17" s="1">
        <v>44614.675694444442</v>
      </c>
      <c r="G17">
        <v>15.417</v>
      </c>
      <c r="H17">
        <v>125657</v>
      </c>
      <c r="I17">
        <v>574.07079999999996</v>
      </c>
      <c r="J17">
        <v>114.8</v>
      </c>
      <c r="K17">
        <v>6419</v>
      </c>
      <c r="M17">
        <f t="shared" si="0"/>
        <v>19.575790621592148</v>
      </c>
      <c r="N17">
        <f t="shared" si="1"/>
        <v>114.83118539072676</v>
      </c>
    </row>
    <row r="18" spans="2:26" x14ac:dyDescent="0.35">
      <c r="B18">
        <v>500</v>
      </c>
      <c r="C18" t="s">
        <v>96</v>
      </c>
      <c r="D18" t="s">
        <v>36</v>
      </c>
      <c r="E18">
        <v>500</v>
      </c>
      <c r="F18" s="1">
        <v>44616.040277777778</v>
      </c>
      <c r="G18">
        <v>15.416</v>
      </c>
      <c r="H18">
        <v>101555</v>
      </c>
      <c r="I18">
        <v>452.14690000000002</v>
      </c>
      <c r="J18">
        <v>90.4</v>
      </c>
      <c r="K18">
        <v>6566</v>
      </c>
      <c r="M18">
        <f t="shared" si="0"/>
        <v>15.466798659762413</v>
      </c>
      <c r="N18">
        <f t="shared" si="1"/>
        <v>90.444543545495108</v>
      </c>
    </row>
    <row r="19" spans="2:26" x14ac:dyDescent="0.35">
      <c r="F19" s="1"/>
      <c r="L19" t="s">
        <v>104</v>
      </c>
      <c r="M19">
        <f>SLOPE(M4:M18,E4:E18)</f>
        <v>3.3698710859061301E-2</v>
      </c>
    </row>
    <row r="20" spans="2:26" x14ac:dyDescent="0.35">
      <c r="F20" s="1"/>
      <c r="L20" t="s">
        <v>105</v>
      </c>
      <c r="M20">
        <f>INTERCEPT(M4:M18,E4:E18)</f>
        <v>0.22747605116532021</v>
      </c>
    </row>
    <row r="21" spans="2:26" ht="29.15" customHeight="1" x14ac:dyDescent="0.35">
      <c r="B21" t="s">
        <v>0</v>
      </c>
      <c r="G21" s="2" t="s">
        <v>124</v>
      </c>
      <c r="K21" s="3" t="s">
        <v>1</v>
      </c>
      <c r="M21" s="5" t="s">
        <v>125</v>
      </c>
      <c r="O21" s="7" t="s">
        <v>126</v>
      </c>
      <c r="Q21" s="8" t="s">
        <v>126</v>
      </c>
      <c r="S21" s="12" t="s">
        <v>126</v>
      </c>
      <c r="U21" s="42" t="s">
        <v>292</v>
      </c>
      <c r="W21" t="s">
        <v>447</v>
      </c>
      <c r="Y21" t="s">
        <v>479</v>
      </c>
      <c r="Z21" t="s">
        <v>453</v>
      </c>
    </row>
    <row r="22" spans="2:26" x14ac:dyDescent="0.35">
      <c r="F22" s="1"/>
      <c r="H22" t="s">
        <v>29</v>
      </c>
      <c r="I22" t="s">
        <v>30</v>
      </c>
      <c r="K22" t="s">
        <v>29</v>
      </c>
      <c r="Q22" s="6" t="s">
        <v>106</v>
      </c>
      <c r="S22" s="6" t="s">
        <v>106</v>
      </c>
      <c r="U22" s="9" t="s">
        <v>480</v>
      </c>
      <c r="Y22" s="9"/>
      <c r="Z22" s="9"/>
    </row>
    <row r="23" spans="2:26" x14ac:dyDescent="0.35">
      <c r="B23" t="s">
        <v>54</v>
      </c>
      <c r="C23" t="s">
        <v>55</v>
      </c>
      <c r="D23" t="s">
        <v>0</v>
      </c>
      <c r="F23" s="1">
        <v>44615.024305555555</v>
      </c>
      <c r="G23">
        <v>15.41</v>
      </c>
      <c r="H23">
        <v>12</v>
      </c>
      <c r="I23">
        <v>0</v>
      </c>
      <c r="K23">
        <v>7925</v>
      </c>
      <c r="M23">
        <f t="shared" ref="M23:M37" si="2">H23/K23</f>
        <v>1.5141955835962144E-3</v>
      </c>
      <c r="N23" t="s">
        <v>54</v>
      </c>
      <c r="O23">
        <f>(M23-$M$20)/$M$19</f>
        <v>-6.7053560750964083</v>
      </c>
      <c r="Q23" s="9" t="s">
        <v>107</v>
      </c>
      <c r="S23" s="9" t="str">
        <f>Q23</f>
        <v>ND</v>
      </c>
      <c r="W23">
        <v>4.4499999999999993</v>
      </c>
      <c r="Y23" s="9" t="s">
        <v>107</v>
      </c>
      <c r="Z23" s="66" t="s">
        <v>455</v>
      </c>
    </row>
    <row r="24" spans="2:26" x14ac:dyDescent="0.35">
      <c r="B24" t="s">
        <v>81</v>
      </c>
      <c r="C24" t="s">
        <v>82</v>
      </c>
      <c r="D24" t="s">
        <v>0</v>
      </c>
      <c r="F24" s="1">
        <v>44615.652083333334</v>
      </c>
      <c r="K24">
        <v>8407</v>
      </c>
      <c r="M24">
        <f t="shared" si="2"/>
        <v>0</v>
      </c>
      <c r="N24" t="s">
        <v>81</v>
      </c>
      <c r="O24">
        <f t="shared" ref="O24:O37" si="3">(M24-$M$20)/$M$19</f>
        <v>-6.7502894136424754</v>
      </c>
      <c r="Q24" s="9" t="s">
        <v>107</v>
      </c>
      <c r="S24" s="9" t="str">
        <f t="shared" ref="S24:S37" si="4">Q24</f>
        <v>ND</v>
      </c>
      <c r="W24">
        <v>4.4900000000000011</v>
      </c>
      <c r="Y24" s="9" t="s">
        <v>107</v>
      </c>
      <c r="Z24" s="66" t="s">
        <v>455</v>
      </c>
    </row>
    <row r="25" spans="2:26" x14ac:dyDescent="0.35">
      <c r="B25" t="s">
        <v>45</v>
      </c>
      <c r="C25" t="s">
        <v>46</v>
      </c>
      <c r="D25" t="s">
        <v>0</v>
      </c>
      <c r="F25" s="1">
        <v>44614.81527777778</v>
      </c>
      <c r="G25">
        <v>15.314</v>
      </c>
      <c r="H25">
        <v>65</v>
      </c>
      <c r="I25">
        <v>0</v>
      </c>
      <c r="K25">
        <v>8309</v>
      </c>
      <c r="M25">
        <f t="shared" si="2"/>
        <v>7.8228427006860023E-3</v>
      </c>
      <c r="N25" t="s">
        <v>45</v>
      </c>
      <c r="O25">
        <f t="shared" si="3"/>
        <v>-6.5181487025807492</v>
      </c>
      <c r="Q25" s="9" t="s">
        <v>107</v>
      </c>
      <c r="S25" s="9" t="str">
        <f t="shared" si="4"/>
        <v>ND</v>
      </c>
      <c r="W25">
        <v>4.5999999999999996</v>
      </c>
      <c r="Y25" s="9" t="s">
        <v>107</v>
      </c>
      <c r="Z25" s="66" t="s">
        <v>455</v>
      </c>
    </row>
    <row r="26" spans="2:26" x14ac:dyDescent="0.35">
      <c r="B26" t="s">
        <v>72</v>
      </c>
      <c r="C26" t="s">
        <v>73</v>
      </c>
      <c r="D26" t="s">
        <v>0</v>
      </c>
      <c r="F26" s="1">
        <v>44615.440972222219</v>
      </c>
      <c r="K26">
        <v>7601</v>
      </c>
      <c r="M26">
        <f t="shared" si="2"/>
        <v>0</v>
      </c>
      <c r="N26" t="s">
        <v>72</v>
      </c>
      <c r="O26">
        <f t="shared" si="3"/>
        <v>-6.7502894136424754</v>
      </c>
      <c r="Q26" s="9" t="s">
        <v>107</v>
      </c>
      <c r="S26" s="9" t="str">
        <f t="shared" si="4"/>
        <v>ND</v>
      </c>
      <c r="W26">
        <v>4.5200000000000005</v>
      </c>
      <c r="Y26" s="9" t="s">
        <v>107</v>
      </c>
      <c r="Z26" s="66" t="s">
        <v>455</v>
      </c>
    </row>
    <row r="27" spans="2:26" x14ac:dyDescent="0.35">
      <c r="B27" t="s">
        <v>48</v>
      </c>
      <c r="C27" t="s">
        <v>49</v>
      </c>
      <c r="D27" t="s">
        <v>0</v>
      </c>
      <c r="F27" s="1">
        <v>44614.884722222225</v>
      </c>
      <c r="G27">
        <v>15.420999999999999</v>
      </c>
      <c r="H27">
        <v>166</v>
      </c>
      <c r="I27">
        <v>0</v>
      </c>
      <c r="K27">
        <v>7549</v>
      </c>
      <c r="M27">
        <f t="shared" si="2"/>
        <v>2.1989667505629886E-2</v>
      </c>
      <c r="N27" t="s">
        <v>48</v>
      </c>
      <c r="O27">
        <f t="shared" si="3"/>
        <v>-6.0977520629527806</v>
      </c>
      <c r="Q27" s="9" t="s">
        <v>107</v>
      </c>
      <c r="S27" s="9" t="str">
        <f t="shared" si="4"/>
        <v>ND</v>
      </c>
      <c r="W27">
        <v>4.9399999999999995</v>
      </c>
      <c r="Y27" s="9" t="s">
        <v>107</v>
      </c>
      <c r="Z27" s="66" t="s">
        <v>455</v>
      </c>
    </row>
    <row r="28" spans="2:26" x14ac:dyDescent="0.35">
      <c r="B28" t="s">
        <v>84</v>
      </c>
      <c r="C28" t="s">
        <v>85</v>
      </c>
      <c r="D28" t="s">
        <v>0</v>
      </c>
      <c r="F28" s="1">
        <v>44615.724305555559</v>
      </c>
      <c r="G28">
        <v>15.417999999999999</v>
      </c>
      <c r="H28">
        <v>123</v>
      </c>
      <c r="I28">
        <v>0</v>
      </c>
      <c r="K28">
        <v>8878</v>
      </c>
      <c r="M28">
        <f t="shared" si="2"/>
        <v>1.3854471727866637E-2</v>
      </c>
      <c r="N28" t="s">
        <v>84</v>
      </c>
      <c r="O28">
        <f t="shared" si="3"/>
        <v>-6.3391617658873303</v>
      </c>
      <c r="Q28" s="9" t="s">
        <v>107</v>
      </c>
      <c r="S28" s="9" t="str">
        <f t="shared" si="4"/>
        <v>ND</v>
      </c>
      <c r="W28">
        <v>4.28</v>
      </c>
      <c r="Y28" s="9" t="s">
        <v>107</v>
      </c>
      <c r="Z28" s="66" t="s">
        <v>455</v>
      </c>
    </row>
    <row r="29" spans="2:26" x14ac:dyDescent="0.35">
      <c r="B29" t="s">
        <v>78</v>
      </c>
      <c r="C29" t="s">
        <v>79</v>
      </c>
      <c r="D29" t="s">
        <v>0</v>
      </c>
      <c r="F29" s="1">
        <v>44615.581250000003</v>
      </c>
      <c r="G29">
        <v>15.417</v>
      </c>
      <c r="H29">
        <v>62</v>
      </c>
      <c r="I29">
        <v>0</v>
      </c>
      <c r="K29">
        <v>7153</v>
      </c>
      <c r="M29">
        <f t="shared" si="2"/>
        <v>8.6676918775339014E-3</v>
      </c>
      <c r="N29" t="s">
        <v>78</v>
      </c>
      <c r="O29">
        <f t="shared" si="3"/>
        <v>-6.4930780350296562</v>
      </c>
      <c r="Q29" s="9" t="s">
        <v>107</v>
      </c>
      <c r="S29" s="9" t="str">
        <f t="shared" si="4"/>
        <v>ND</v>
      </c>
      <c r="W29">
        <v>4.1299999999999981</v>
      </c>
      <c r="Y29" s="9" t="s">
        <v>107</v>
      </c>
      <c r="Z29" s="66" t="s">
        <v>455</v>
      </c>
    </row>
    <row r="30" spans="2:26" x14ac:dyDescent="0.35">
      <c r="B30" t="s">
        <v>51</v>
      </c>
      <c r="C30" t="s">
        <v>52</v>
      </c>
      <c r="D30" t="s">
        <v>0</v>
      </c>
      <c r="F30" s="1">
        <v>44614.95416666667</v>
      </c>
      <c r="G30">
        <v>15.393000000000001</v>
      </c>
      <c r="H30">
        <v>60</v>
      </c>
      <c r="I30">
        <v>0</v>
      </c>
      <c r="K30">
        <v>8392</v>
      </c>
      <c r="M30">
        <f t="shared" si="2"/>
        <v>7.1496663489037183E-3</v>
      </c>
      <c r="N30" t="s">
        <v>51</v>
      </c>
      <c r="O30">
        <f t="shared" si="3"/>
        <v>-6.5381250261439181</v>
      </c>
      <c r="Q30" s="9" t="s">
        <v>107</v>
      </c>
      <c r="S30" s="9" t="str">
        <f t="shared" si="4"/>
        <v>ND</v>
      </c>
      <c r="W30">
        <v>4.2300000000000004</v>
      </c>
      <c r="Y30" s="9" t="s">
        <v>107</v>
      </c>
      <c r="Z30" s="66" t="s">
        <v>455</v>
      </c>
    </row>
    <row r="31" spans="2:26" x14ac:dyDescent="0.35">
      <c r="B31" t="s">
        <v>60</v>
      </c>
      <c r="C31" t="s">
        <v>61</v>
      </c>
      <c r="D31" t="s">
        <v>0</v>
      </c>
      <c r="F31" s="1">
        <v>44615.163194444445</v>
      </c>
      <c r="G31">
        <v>15.420999999999999</v>
      </c>
      <c r="H31">
        <v>79</v>
      </c>
      <c r="I31">
        <v>0</v>
      </c>
      <c r="K31">
        <v>7637</v>
      </c>
      <c r="M31">
        <f t="shared" si="2"/>
        <v>1.0344376063899437E-2</v>
      </c>
      <c r="N31" t="s">
        <v>60</v>
      </c>
      <c r="O31">
        <f t="shared" si="3"/>
        <v>-6.4433228917727545</v>
      </c>
      <c r="Q31" s="9" t="s">
        <v>107</v>
      </c>
      <c r="S31" s="9" t="str">
        <f t="shared" si="4"/>
        <v>ND</v>
      </c>
      <c r="W31">
        <v>4.5500000000000007</v>
      </c>
      <c r="Y31" s="9" t="s">
        <v>107</v>
      </c>
      <c r="Z31" s="66" t="s">
        <v>455</v>
      </c>
    </row>
    <row r="32" spans="2:26" x14ac:dyDescent="0.35">
      <c r="B32" t="s">
        <v>69</v>
      </c>
      <c r="C32" t="s">
        <v>70</v>
      </c>
      <c r="D32" t="s">
        <v>0</v>
      </c>
      <c r="F32" s="1">
        <v>44615.371527777781</v>
      </c>
      <c r="G32">
        <v>15.430999999999999</v>
      </c>
      <c r="H32">
        <v>51</v>
      </c>
      <c r="I32">
        <v>0</v>
      </c>
      <c r="K32">
        <v>8149</v>
      </c>
      <c r="M32">
        <f t="shared" si="2"/>
        <v>6.258436617989937E-3</v>
      </c>
      <c r="N32" t="s">
        <v>69</v>
      </c>
      <c r="O32">
        <f t="shared" si="3"/>
        <v>-6.5645720239130956</v>
      </c>
      <c r="Q32" s="9" t="s">
        <v>107</v>
      </c>
      <c r="S32" s="9" t="str">
        <f t="shared" si="4"/>
        <v>ND</v>
      </c>
      <c r="W32">
        <v>4.41</v>
      </c>
      <c r="Y32" s="9" t="s">
        <v>107</v>
      </c>
      <c r="Z32" s="66" t="s">
        <v>455</v>
      </c>
    </row>
    <row r="33" spans="1:26" x14ac:dyDescent="0.35">
      <c r="B33" t="s">
        <v>57</v>
      </c>
      <c r="C33" t="s">
        <v>58</v>
      </c>
      <c r="D33" t="s">
        <v>0</v>
      </c>
      <c r="F33" s="1">
        <v>44615.09375</v>
      </c>
      <c r="G33">
        <v>15.375999999999999</v>
      </c>
      <c r="H33">
        <v>14</v>
      </c>
      <c r="I33">
        <v>0</v>
      </c>
      <c r="K33">
        <v>7633</v>
      </c>
      <c r="M33">
        <f t="shared" si="2"/>
        <v>1.8341412288746233E-3</v>
      </c>
      <c r="N33" t="s">
        <v>57</v>
      </c>
      <c r="O33">
        <f t="shared" si="3"/>
        <v>-6.6958617758451249</v>
      </c>
      <c r="Q33" s="9" t="s">
        <v>107</v>
      </c>
      <c r="S33" s="9" t="str">
        <f t="shared" si="4"/>
        <v>ND</v>
      </c>
      <c r="W33">
        <v>4.5199999999999996</v>
      </c>
      <c r="Y33" s="9" t="s">
        <v>107</v>
      </c>
      <c r="Z33" s="66" t="s">
        <v>455</v>
      </c>
    </row>
    <row r="34" spans="1:26" s="4" customFormat="1" x14ac:dyDescent="0.35">
      <c r="A34" s="4" t="s">
        <v>109</v>
      </c>
      <c r="B34" s="4" t="s">
        <v>75</v>
      </c>
      <c r="C34" s="4" t="s">
        <v>76</v>
      </c>
      <c r="D34" s="4" t="s">
        <v>0</v>
      </c>
      <c r="F34" s="10">
        <v>44615.511111111111</v>
      </c>
      <c r="G34">
        <v>15.465999999999999</v>
      </c>
      <c r="H34">
        <v>76</v>
      </c>
      <c r="I34">
        <v>13.1029</v>
      </c>
      <c r="J34"/>
      <c r="K34">
        <v>114</v>
      </c>
      <c r="M34" s="4">
        <f t="shared" si="2"/>
        <v>0.66666666666666663</v>
      </c>
      <c r="N34" s="4" t="s">
        <v>75</v>
      </c>
      <c r="O34" s="4">
        <f t="shared" si="3"/>
        <v>13.032861029556321</v>
      </c>
      <c r="Q34" s="11" t="s">
        <v>466</v>
      </c>
      <c r="S34" s="11" t="s">
        <v>466</v>
      </c>
      <c r="W34" s="4">
        <v>4.589999999999999</v>
      </c>
      <c r="Y34" s="11">
        <f t="shared" ref="Y34" si="5">(O34*2)/W34</f>
        <v>5.6788065488262847</v>
      </c>
      <c r="Z34" s="67" t="s">
        <v>466</v>
      </c>
    </row>
    <row r="35" spans="1:26" s="4" customFormat="1" x14ac:dyDescent="0.35">
      <c r="A35" s="4" t="s">
        <v>169</v>
      </c>
      <c r="B35" t="s">
        <v>168</v>
      </c>
      <c r="C35" t="s">
        <v>170</v>
      </c>
      <c r="D35" t="s">
        <v>0</v>
      </c>
      <c r="E35" t="s">
        <v>171</v>
      </c>
      <c r="F35" s="1">
        <v>44620.470728888897</v>
      </c>
      <c r="G35">
        <v>15.339</v>
      </c>
      <c r="H35">
        <v>55.414072872189898</v>
      </c>
      <c r="I35">
        <v>0</v>
      </c>
      <c r="J35"/>
      <c r="K35">
        <v>13049</v>
      </c>
      <c r="M35">
        <f>H35/K35</f>
        <v>4.2466145200544024E-3</v>
      </c>
      <c r="N35" t="s">
        <v>168</v>
      </c>
      <c r="O35">
        <f>(M35-$M$20)/$M$19</f>
        <v>-6.6242722927557125</v>
      </c>
      <c r="Q35" s="22" t="s">
        <v>107</v>
      </c>
      <c r="S35" s="25" t="s">
        <v>107</v>
      </c>
      <c r="W35">
        <v>4.589999999999999</v>
      </c>
      <c r="Y35" s="9" t="s">
        <v>107</v>
      </c>
      <c r="Z35" s="66" t="s">
        <v>455</v>
      </c>
    </row>
    <row r="36" spans="1:26" x14ac:dyDescent="0.35">
      <c r="B36" t="s">
        <v>66</v>
      </c>
      <c r="C36" t="s">
        <v>67</v>
      </c>
      <c r="D36" t="s">
        <v>0</v>
      </c>
      <c r="F36" s="1">
        <v>44615.302083333336</v>
      </c>
      <c r="G36">
        <v>15.444000000000001</v>
      </c>
      <c r="H36">
        <v>67</v>
      </c>
      <c r="I36">
        <v>0</v>
      </c>
      <c r="K36">
        <v>10549</v>
      </c>
      <c r="M36">
        <f t="shared" si="2"/>
        <v>6.3513129206559859E-3</v>
      </c>
      <c r="N36" t="s">
        <v>66</v>
      </c>
      <c r="O36">
        <f t="shared" si="3"/>
        <v>-6.5618159451107205</v>
      </c>
      <c r="Q36" s="9" t="s">
        <v>107</v>
      </c>
      <c r="S36" s="9" t="str">
        <f t="shared" si="4"/>
        <v>ND</v>
      </c>
      <c r="W36">
        <v>5</v>
      </c>
      <c r="Y36" s="9" t="s">
        <v>107</v>
      </c>
      <c r="Z36" s="66" t="s">
        <v>455</v>
      </c>
    </row>
    <row r="37" spans="1:26" x14ac:dyDescent="0.35">
      <c r="B37" t="s">
        <v>63</v>
      </c>
      <c r="C37" t="s">
        <v>64</v>
      </c>
      <c r="D37" t="s">
        <v>0</v>
      </c>
      <c r="F37" s="1">
        <v>44615.232638888891</v>
      </c>
      <c r="G37">
        <v>15.388</v>
      </c>
      <c r="H37">
        <v>60</v>
      </c>
      <c r="I37">
        <v>0</v>
      </c>
      <c r="K37">
        <v>9941</v>
      </c>
      <c r="M37">
        <f t="shared" si="2"/>
        <v>6.0356100995875668E-3</v>
      </c>
      <c r="N37" t="s">
        <v>63</v>
      </c>
      <c r="O37">
        <f t="shared" si="3"/>
        <v>-6.5711843397175294</v>
      </c>
      <c r="Q37" s="9" t="s">
        <v>107</v>
      </c>
      <c r="S37" s="9" t="str">
        <f t="shared" si="4"/>
        <v>ND</v>
      </c>
      <c r="W37">
        <v>5</v>
      </c>
      <c r="Y37" s="9" t="s">
        <v>107</v>
      </c>
      <c r="Z37" s="66" t="s">
        <v>455</v>
      </c>
    </row>
    <row r="38" spans="1:26" x14ac:dyDescent="0.35">
      <c r="F38" s="1"/>
    </row>
    <row r="39" spans="1:26" x14ac:dyDescent="0.35">
      <c r="B39" t="s">
        <v>469</v>
      </c>
      <c r="C39" t="s">
        <v>88</v>
      </c>
      <c r="D39" t="s">
        <v>89</v>
      </c>
      <c r="E39">
        <f>(15.625+125)/2</f>
        <v>70.3125</v>
      </c>
      <c r="F39" s="1">
        <v>44615.795138888891</v>
      </c>
      <c r="G39">
        <v>15.413</v>
      </c>
      <c r="H39">
        <v>20459</v>
      </c>
      <c r="I39">
        <v>64.506299999999996</v>
      </c>
      <c r="K39">
        <v>8536</v>
      </c>
      <c r="M39">
        <f>H39/K39</f>
        <v>2.3967900656044985</v>
      </c>
      <c r="N39" t="s">
        <v>87</v>
      </c>
      <c r="O39">
        <f>(M39-$M$20)/$M$19</f>
        <v>64.373798259284683</v>
      </c>
      <c r="P39" t="s">
        <v>483</v>
      </c>
      <c r="Q39" s="85">
        <f>(O39/E39)*100</f>
        <v>91.55384641320488</v>
      </c>
    </row>
    <row r="40" spans="1:26" x14ac:dyDescent="0.35">
      <c r="A40" t="s">
        <v>173</v>
      </c>
      <c r="B40" t="s">
        <v>470</v>
      </c>
      <c r="C40" t="s">
        <v>172</v>
      </c>
      <c r="D40" t="s">
        <v>0</v>
      </c>
      <c r="E40">
        <f>(15.625+250)/2</f>
        <v>132.8125</v>
      </c>
      <c r="F40" s="1">
        <v>44620.435994838001</v>
      </c>
      <c r="G40">
        <v>15.396000000000001</v>
      </c>
      <c r="H40">
        <v>61712.563194013703</v>
      </c>
      <c r="I40">
        <v>151.788751256415</v>
      </c>
      <c r="K40">
        <v>11558</v>
      </c>
      <c r="M40">
        <f>H40/K40</f>
        <v>5.3393807920067227</v>
      </c>
      <c r="N40" t="s">
        <v>87</v>
      </c>
      <c r="O40">
        <f>(M40-$M$20)/$M$19</f>
        <v>151.69437080904993</v>
      </c>
      <c r="P40" t="s">
        <v>483</v>
      </c>
      <c r="Q40" s="85">
        <f>(O40/E40)*100</f>
        <v>114.21693802093171</v>
      </c>
    </row>
    <row r="41" spans="1:26" x14ac:dyDescent="0.35">
      <c r="C41" s="170" t="s">
        <v>473</v>
      </c>
      <c r="D41" s="170"/>
      <c r="E41" s="170"/>
      <c r="F41" s="170"/>
      <c r="H41">
        <v>56.411764705882355</v>
      </c>
    </row>
    <row r="42" spans="1:26" x14ac:dyDescent="0.35">
      <c r="C42" s="170" t="s">
        <v>474</v>
      </c>
      <c r="D42" s="170"/>
      <c r="E42" s="170"/>
      <c r="F42" s="170"/>
      <c r="H42">
        <v>169.23529411764707</v>
      </c>
    </row>
  </sheetData>
  <mergeCells count="2">
    <mergeCell ref="C41:F41"/>
    <mergeCell ref="C42:F42"/>
  </mergeCells>
  <pageMargins left="0.7" right="0.7" top="0.75" bottom="0.75" header="0.3" footer="0.3"/>
  <pageSetup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26BF3C-1C56-4973-AF27-9749EA253254}">
  <sheetPr>
    <tabColor rgb="FF92D050"/>
  </sheetPr>
  <dimension ref="A1:Z42"/>
  <sheetViews>
    <sheetView topLeftCell="J1" workbookViewId="0">
      <selection activeCell="Y30" sqref="Y30"/>
    </sheetView>
  </sheetViews>
  <sheetFormatPr defaultRowHeight="14.5" x14ac:dyDescent="0.35"/>
  <cols>
    <col min="1" max="1" width="24.1796875" bestFit="1" customWidth="1"/>
    <col min="2" max="2" width="10.81640625" bestFit="1" customWidth="1"/>
    <col min="3" max="3" width="10.54296875" bestFit="1" customWidth="1"/>
    <col min="4" max="5" width="6.81640625" bestFit="1" customWidth="1"/>
    <col min="6" max="6" width="14.54296875" bestFit="1" customWidth="1"/>
    <col min="7" max="7" width="10.453125" customWidth="1"/>
    <col min="8" max="8" width="7.1796875" customWidth="1"/>
    <col min="9" max="9" width="9.81640625" bestFit="1" customWidth="1"/>
    <col min="10" max="10" width="8.1796875" bestFit="1" customWidth="1"/>
    <col min="11" max="11" width="11.54296875" customWidth="1"/>
    <col min="13" max="13" width="13" bestFit="1" customWidth="1"/>
    <col min="14" max="14" width="10.81640625" bestFit="1" customWidth="1"/>
    <col min="15" max="15" width="17.453125" customWidth="1"/>
    <col min="16" max="16" width="10.1796875" bestFit="1" customWidth="1"/>
    <col min="17" max="17" width="14.81640625" bestFit="1" customWidth="1"/>
    <col min="19" max="19" width="14.81640625" bestFit="1" customWidth="1"/>
    <col min="21" max="21" width="25.1796875" bestFit="1" customWidth="1"/>
    <col min="25" max="25" width="25.81640625" bestFit="1" customWidth="1"/>
    <col min="26" max="26" width="12.453125" bestFit="1" customWidth="1"/>
  </cols>
  <sheetData>
    <row r="1" spans="1:14" ht="44.5" customHeight="1" x14ac:dyDescent="0.35">
      <c r="A1" s="17"/>
      <c r="B1" t="s">
        <v>0</v>
      </c>
      <c r="G1" s="14" t="s">
        <v>8</v>
      </c>
      <c r="H1" s="16"/>
      <c r="I1" s="16"/>
      <c r="J1" s="16"/>
      <c r="K1" s="15" t="s">
        <v>1</v>
      </c>
      <c r="L1" s="16"/>
      <c r="M1" s="13" t="s">
        <v>121</v>
      </c>
      <c r="N1" s="13" t="s">
        <v>110</v>
      </c>
    </row>
    <row r="2" spans="1:14" x14ac:dyDescent="0.35">
      <c r="B2" t="s">
        <v>23</v>
      </c>
      <c r="C2" t="s">
        <v>24</v>
      </c>
      <c r="D2" t="s">
        <v>25</v>
      </c>
      <c r="E2" t="s">
        <v>26</v>
      </c>
      <c r="F2" t="s">
        <v>27</v>
      </c>
      <c r="G2" t="s">
        <v>28</v>
      </c>
      <c r="H2" t="s">
        <v>29</v>
      </c>
      <c r="I2" t="s">
        <v>30</v>
      </c>
      <c r="J2" t="s">
        <v>31</v>
      </c>
      <c r="K2" t="s">
        <v>29</v>
      </c>
      <c r="N2" t="s">
        <v>31</v>
      </c>
    </row>
    <row r="3" spans="1:14" x14ac:dyDescent="0.35">
      <c r="A3" s="4"/>
      <c r="B3">
        <v>3.90625</v>
      </c>
      <c r="C3" t="s">
        <v>39</v>
      </c>
      <c r="D3" t="s">
        <v>36</v>
      </c>
      <c r="E3">
        <v>3.9060000000000001</v>
      </c>
      <c r="F3" s="1">
        <v>44614.604166666664</v>
      </c>
      <c r="G3">
        <v>17.263000000000002</v>
      </c>
      <c r="H3">
        <v>1626</v>
      </c>
      <c r="I3">
        <v>3.1147</v>
      </c>
      <c r="J3">
        <v>79.7</v>
      </c>
      <c r="K3">
        <v>7715</v>
      </c>
      <c r="M3">
        <f t="shared" ref="M3:M18" si="0">H3/K3</f>
        <v>0.21075826312378484</v>
      </c>
      <c r="N3">
        <f>(((M3-$M$20)/$M$19)/E3)*100</f>
        <v>79.688888023695341</v>
      </c>
    </row>
    <row r="4" spans="1:14" x14ac:dyDescent="0.35">
      <c r="A4" s="4"/>
      <c r="B4">
        <v>3.90625</v>
      </c>
      <c r="C4" t="s">
        <v>94</v>
      </c>
      <c r="D4" t="s">
        <v>36</v>
      </c>
      <c r="E4">
        <v>3.9060000000000001</v>
      </c>
      <c r="F4" s="1">
        <v>44615.970138888886</v>
      </c>
      <c r="G4">
        <v>17.265000000000001</v>
      </c>
      <c r="H4">
        <v>1634</v>
      </c>
      <c r="I4">
        <v>3.5554999999999999</v>
      </c>
      <c r="J4">
        <v>91</v>
      </c>
      <c r="K4">
        <v>7407</v>
      </c>
      <c r="M4">
        <f t="shared" si="0"/>
        <v>0.22060213311732146</v>
      </c>
      <c r="N4">
        <f>(((M4-$M$20)/$M$19)/E4)*100</f>
        <v>91.050461726475419</v>
      </c>
    </row>
    <row r="5" spans="1:14" x14ac:dyDescent="0.35">
      <c r="A5" s="4"/>
      <c r="B5">
        <v>7.8125</v>
      </c>
      <c r="C5" t="s">
        <v>42</v>
      </c>
      <c r="D5" t="s">
        <v>36</v>
      </c>
      <c r="E5">
        <v>7.8125</v>
      </c>
      <c r="F5" s="1">
        <v>44614.711111111108</v>
      </c>
      <c r="G5">
        <v>17.263999999999999</v>
      </c>
      <c r="H5">
        <v>2639</v>
      </c>
      <c r="I5">
        <v>9.5706000000000007</v>
      </c>
      <c r="J5">
        <v>122.5</v>
      </c>
      <c r="K5">
        <v>7454</v>
      </c>
      <c r="M5">
        <f t="shared" si="0"/>
        <v>0.35403810034880601</v>
      </c>
      <c r="N5">
        <f>(((M5-$M$20)/$M$19)/E5)*100</f>
        <v>122.52178750623355</v>
      </c>
    </row>
    <row r="6" spans="1:14" x14ac:dyDescent="0.35">
      <c r="A6" s="4"/>
      <c r="B6">
        <v>7.8125</v>
      </c>
      <c r="C6" t="s">
        <v>97</v>
      </c>
      <c r="D6" t="s">
        <v>36</v>
      </c>
      <c r="E6">
        <v>7.8125</v>
      </c>
      <c r="F6" s="1">
        <v>44616.074999999997</v>
      </c>
      <c r="G6">
        <v>17.259</v>
      </c>
      <c r="H6">
        <v>2870</v>
      </c>
      <c r="I6">
        <v>9.8422999999999998</v>
      </c>
      <c r="J6">
        <v>126</v>
      </c>
      <c r="K6">
        <v>7971</v>
      </c>
      <c r="M6">
        <f t="shared" si="0"/>
        <v>0.36005520010036379</v>
      </c>
      <c r="N6">
        <f>(((M6-$M$20)/$M$19)/E6)*100</f>
        <v>125.99396598232883</v>
      </c>
    </row>
    <row r="7" spans="1:14" x14ac:dyDescent="0.35">
      <c r="B7">
        <v>15.625</v>
      </c>
      <c r="C7" t="s">
        <v>40</v>
      </c>
      <c r="D7" t="s">
        <v>36</v>
      </c>
      <c r="E7">
        <v>15.625</v>
      </c>
      <c r="F7" s="1">
        <v>44614.63958333333</v>
      </c>
      <c r="G7">
        <v>17.257999999999999</v>
      </c>
      <c r="H7">
        <v>4499</v>
      </c>
      <c r="I7">
        <v>22.841699999999999</v>
      </c>
      <c r="J7">
        <v>146.19999999999999</v>
      </c>
      <c r="K7">
        <v>6939</v>
      </c>
      <c r="M7">
        <f t="shared" si="0"/>
        <v>0.64836431762501801</v>
      </c>
      <c r="N7">
        <f>(((M7-$M$20)/$M$19)/E7)*100</f>
        <v>146.18163620153877</v>
      </c>
    </row>
    <row r="8" spans="1:14" x14ac:dyDescent="0.35">
      <c r="B8">
        <v>15.625</v>
      </c>
      <c r="C8" t="s">
        <v>95</v>
      </c>
      <c r="D8" t="s">
        <v>36</v>
      </c>
      <c r="E8">
        <v>15.625</v>
      </c>
      <c r="F8" s="1">
        <v>44616.004861111112</v>
      </c>
      <c r="G8">
        <v>17.263999999999999</v>
      </c>
      <c r="H8">
        <v>5351</v>
      </c>
      <c r="I8">
        <v>23.448499999999999</v>
      </c>
      <c r="J8">
        <v>150.1</v>
      </c>
      <c r="K8">
        <v>8085</v>
      </c>
      <c r="M8">
        <f t="shared" si="0"/>
        <v>0.66184291898577607</v>
      </c>
      <c r="N8">
        <f t="shared" ref="N8:N18" si="1">(((M8-$M$20)/$M$19)/E8)*100</f>
        <v>150.07056205161936</v>
      </c>
    </row>
    <row r="9" spans="1:14" x14ac:dyDescent="0.35">
      <c r="B9">
        <v>31.25</v>
      </c>
      <c r="C9" t="s">
        <v>37</v>
      </c>
      <c r="D9" t="s">
        <v>36</v>
      </c>
      <c r="E9">
        <v>31.25</v>
      </c>
      <c r="F9" s="1">
        <v>44614.533333333333</v>
      </c>
      <c r="G9">
        <v>17.263999999999999</v>
      </c>
      <c r="H9">
        <v>7586</v>
      </c>
      <c r="I9">
        <v>40.1175</v>
      </c>
      <c r="J9">
        <v>128.4</v>
      </c>
      <c r="K9">
        <v>7353</v>
      </c>
      <c r="M9">
        <f t="shared" si="0"/>
        <v>1.0316877464980281</v>
      </c>
      <c r="N9">
        <f t="shared" si="1"/>
        <v>128.39019047577972</v>
      </c>
    </row>
    <row r="10" spans="1:14" x14ac:dyDescent="0.35">
      <c r="B10">
        <v>31.25</v>
      </c>
      <c r="C10" t="s">
        <v>92</v>
      </c>
      <c r="D10" t="s">
        <v>36</v>
      </c>
      <c r="E10">
        <v>31.25</v>
      </c>
      <c r="F10" s="1">
        <v>44615.9</v>
      </c>
      <c r="G10">
        <v>17.260999999999999</v>
      </c>
      <c r="H10">
        <v>7703</v>
      </c>
      <c r="I10">
        <v>38.504100000000001</v>
      </c>
      <c r="J10">
        <v>123.2</v>
      </c>
      <c r="K10">
        <v>7736</v>
      </c>
      <c r="M10">
        <f t="shared" si="0"/>
        <v>0.99573422957600832</v>
      </c>
      <c r="N10">
        <f t="shared" si="1"/>
        <v>123.20342971266274</v>
      </c>
    </row>
    <row r="11" spans="1:14" x14ac:dyDescent="0.35">
      <c r="B11">
        <v>62.5</v>
      </c>
      <c r="C11" t="s">
        <v>43</v>
      </c>
      <c r="D11" t="s">
        <v>36</v>
      </c>
      <c r="E11">
        <v>62.5</v>
      </c>
      <c r="F11" s="1">
        <v>44614.746527777781</v>
      </c>
      <c r="G11">
        <v>17.266999999999999</v>
      </c>
      <c r="H11">
        <v>12287</v>
      </c>
      <c r="I11">
        <v>58.455599999999997</v>
      </c>
      <c r="J11">
        <v>93.5</v>
      </c>
      <c r="K11">
        <v>8543</v>
      </c>
      <c r="M11">
        <f t="shared" si="0"/>
        <v>1.4382535409106871</v>
      </c>
      <c r="N11">
        <f t="shared" si="1"/>
        <v>93.521287647088798</v>
      </c>
    </row>
    <row r="12" spans="1:14" x14ac:dyDescent="0.35">
      <c r="B12">
        <v>62.5</v>
      </c>
      <c r="C12" t="s">
        <v>98</v>
      </c>
      <c r="D12" t="s">
        <v>36</v>
      </c>
      <c r="E12">
        <v>62.5</v>
      </c>
      <c r="F12" s="1">
        <v>44616.109722222223</v>
      </c>
      <c r="G12">
        <v>17.263000000000002</v>
      </c>
      <c r="H12">
        <v>13361</v>
      </c>
      <c r="I12">
        <v>66.311400000000006</v>
      </c>
      <c r="J12">
        <v>106.1</v>
      </c>
      <c r="K12">
        <v>8285</v>
      </c>
      <c r="M12">
        <f t="shared" si="0"/>
        <v>1.6126735063367532</v>
      </c>
      <c r="N12">
        <f t="shared" si="1"/>
        <v>106.10245786943884</v>
      </c>
    </row>
    <row r="13" spans="1:14" x14ac:dyDescent="0.35">
      <c r="B13">
        <v>125</v>
      </c>
      <c r="C13" t="s">
        <v>35</v>
      </c>
      <c r="D13" t="s">
        <v>36</v>
      </c>
      <c r="E13">
        <v>125</v>
      </c>
      <c r="F13" s="1">
        <v>44614.497916666667</v>
      </c>
      <c r="G13">
        <v>17.265000000000001</v>
      </c>
      <c r="H13">
        <v>24061</v>
      </c>
      <c r="I13">
        <v>128.95060000000001</v>
      </c>
      <c r="J13">
        <v>103.2</v>
      </c>
      <c r="K13">
        <v>8015</v>
      </c>
      <c r="M13">
        <f t="shared" si="0"/>
        <v>3.0019962570180909</v>
      </c>
      <c r="N13">
        <f t="shared" si="1"/>
        <v>103.15818193579287</v>
      </c>
    </row>
    <row r="14" spans="1:14" x14ac:dyDescent="0.35">
      <c r="B14">
        <v>125</v>
      </c>
      <c r="C14" t="s">
        <v>91</v>
      </c>
      <c r="D14" t="s">
        <v>36</v>
      </c>
      <c r="E14">
        <v>125</v>
      </c>
      <c r="F14" s="1">
        <v>44615.865277777775</v>
      </c>
      <c r="G14">
        <v>17.257999999999999</v>
      </c>
      <c r="H14">
        <v>21388</v>
      </c>
      <c r="I14">
        <v>127.03319999999999</v>
      </c>
      <c r="J14">
        <v>101.6</v>
      </c>
      <c r="K14">
        <v>7227</v>
      </c>
      <c r="M14">
        <f t="shared" si="0"/>
        <v>2.9594575895945758</v>
      </c>
      <c r="N14">
        <f t="shared" si="1"/>
        <v>101.62399341964495</v>
      </c>
    </row>
    <row r="15" spans="1:14" x14ac:dyDescent="0.35">
      <c r="B15">
        <v>250</v>
      </c>
      <c r="C15" t="s">
        <v>38</v>
      </c>
      <c r="D15" t="s">
        <v>36</v>
      </c>
      <c r="E15">
        <v>250</v>
      </c>
      <c r="F15" s="1">
        <v>44614.568055555559</v>
      </c>
      <c r="G15">
        <v>17.265000000000001</v>
      </c>
      <c r="H15">
        <v>38086</v>
      </c>
      <c r="I15">
        <v>217.3683</v>
      </c>
      <c r="J15">
        <v>86.9</v>
      </c>
      <c r="K15">
        <v>7673</v>
      </c>
      <c r="M15">
        <f t="shared" si="0"/>
        <v>4.9636387332203835</v>
      </c>
      <c r="N15">
        <f t="shared" si="1"/>
        <v>86.953134656367766</v>
      </c>
    </row>
    <row r="16" spans="1:14" x14ac:dyDescent="0.35">
      <c r="B16">
        <v>250</v>
      </c>
      <c r="C16" t="s">
        <v>93</v>
      </c>
      <c r="D16" t="s">
        <v>36</v>
      </c>
      <c r="E16">
        <v>250</v>
      </c>
      <c r="F16" s="1">
        <v>44615.935416666667</v>
      </c>
      <c r="G16">
        <v>17.263000000000002</v>
      </c>
      <c r="H16">
        <v>42141</v>
      </c>
      <c r="I16">
        <v>209.50399999999999</v>
      </c>
      <c r="J16">
        <v>83.8</v>
      </c>
      <c r="K16">
        <v>8800</v>
      </c>
      <c r="M16">
        <f t="shared" si="0"/>
        <v>4.7887500000000003</v>
      </c>
      <c r="N16">
        <f t="shared" si="1"/>
        <v>83.799388872102199</v>
      </c>
    </row>
    <row r="17" spans="2:26" x14ac:dyDescent="0.35">
      <c r="B17">
        <v>500</v>
      </c>
      <c r="C17" t="s">
        <v>41</v>
      </c>
      <c r="D17" t="s">
        <v>36</v>
      </c>
      <c r="E17">
        <v>500</v>
      </c>
      <c r="F17" s="1">
        <v>44614.675694444442</v>
      </c>
      <c r="G17">
        <v>17.265000000000001</v>
      </c>
      <c r="H17">
        <v>81784</v>
      </c>
      <c r="I17">
        <v>568.02470000000005</v>
      </c>
      <c r="J17">
        <v>113.6</v>
      </c>
      <c r="K17">
        <v>6419</v>
      </c>
      <c r="M17">
        <f t="shared" si="0"/>
        <v>12.740925377784702</v>
      </c>
      <c r="N17">
        <f t="shared" si="1"/>
        <v>113.59996669380101</v>
      </c>
    </row>
    <row r="18" spans="2:26" x14ac:dyDescent="0.35">
      <c r="B18">
        <v>500</v>
      </c>
      <c r="C18" t="s">
        <v>96</v>
      </c>
      <c r="D18" t="s">
        <v>36</v>
      </c>
      <c r="E18">
        <v>500</v>
      </c>
      <c r="F18" s="1">
        <v>44616.040277777778</v>
      </c>
      <c r="G18">
        <v>17.260000000000002</v>
      </c>
      <c r="H18">
        <v>68738</v>
      </c>
      <c r="I18">
        <v>465.5444</v>
      </c>
      <c r="J18">
        <v>93.1</v>
      </c>
      <c r="K18">
        <v>6566</v>
      </c>
      <c r="M18">
        <f t="shared" si="0"/>
        <v>10.468778556198599</v>
      </c>
      <c r="N18">
        <f t="shared" si="1"/>
        <v>93.11330260784257</v>
      </c>
    </row>
    <row r="19" spans="2:26" x14ac:dyDescent="0.35">
      <c r="F19" s="1"/>
      <c r="L19" t="s">
        <v>104</v>
      </c>
      <c r="M19">
        <f>SLOPE(M3:M18,E3:E18)</f>
        <v>2.2181715989021706E-2</v>
      </c>
    </row>
    <row r="20" spans="2:26" x14ac:dyDescent="0.35">
      <c r="F20" s="1"/>
      <c r="L20" t="s">
        <v>105</v>
      </c>
      <c r="M20">
        <f>INTERCEPT(M3:M18,E3:E18)</f>
        <v>0.14171438996360752</v>
      </c>
    </row>
    <row r="21" spans="2:26" ht="29.15" customHeight="1" x14ac:dyDescent="0.35">
      <c r="B21" t="s">
        <v>0</v>
      </c>
      <c r="G21" s="2" t="s">
        <v>8</v>
      </c>
      <c r="K21" s="3" t="s">
        <v>1</v>
      </c>
      <c r="M21" s="5" t="s">
        <v>121</v>
      </c>
      <c r="O21" s="7" t="s">
        <v>127</v>
      </c>
      <c r="Q21" s="8" t="s">
        <v>127</v>
      </c>
      <c r="S21" s="12" t="s">
        <v>127</v>
      </c>
      <c r="U21" s="42" t="s">
        <v>292</v>
      </c>
      <c r="W21" t="s">
        <v>447</v>
      </c>
      <c r="Y21" s="66" t="s">
        <v>479</v>
      </c>
      <c r="Z21" s="66" t="s">
        <v>453</v>
      </c>
    </row>
    <row r="22" spans="2:26" x14ac:dyDescent="0.35">
      <c r="F22" s="1"/>
      <c r="H22" t="s">
        <v>29</v>
      </c>
      <c r="I22" t="s">
        <v>30</v>
      </c>
      <c r="K22" t="s">
        <v>29</v>
      </c>
      <c r="Q22" s="6" t="s">
        <v>106</v>
      </c>
      <c r="S22" s="6" t="s">
        <v>106</v>
      </c>
      <c r="U22" s="9" t="s">
        <v>480</v>
      </c>
      <c r="Y22" s="9"/>
      <c r="Z22" s="9"/>
    </row>
    <row r="23" spans="2:26" x14ac:dyDescent="0.35">
      <c r="B23" t="s">
        <v>54</v>
      </c>
      <c r="C23" t="s">
        <v>55</v>
      </c>
      <c r="D23" t="s">
        <v>0</v>
      </c>
      <c r="F23" s="1">
        <v>44615.024305555555</v>
      </c>
      <c r="G23">
        <v>17.285</v>
      </c>
      <c r="H23">
        <v>247</v>
      </c>
      <c r="I23">
        <v>0</v>
      </c>
      <c r="K23">
        <v>7925</v>
      </c>
      <c r="M23">
        <f t="shared" ref="M23:M37" si="2">H23/K23</f>
        <v>3.1167192429022082E-2</v>
      </c>
      <c r="N23" t="s">
        <v>54</v>
      </c>
      <c r="O23">
        <f>(M23-$M$20)/$M$19</f>
        <v>-4.9837080949597432</v>
      </c>
      <c r="Q23" s="9" t="s">
        <v>108</v>
      </c>
      <c r="S23" s="9" t="str">
        <f>Q23</f>
        <v>DNQ</v>
      </c>
      <c r="U23" s="9">
        <f>M23/0.0226</f>
        <v>1.3790793110186763</v>
      </c>
      <c r="W23">
        <v>4.4499999999999993</v>
      </c>
      <c r="Y23" s="9">
        <f>(U23*2)/W23</f>
        <v>0.61981092630052881</v>
      </c>
      <c r="Z23" s="66" t="s">
        <v>456</v>
      </c>
    </row>
    <row r="24" spans="2:26" x14ac:dyDescent="0.35">
      <c r="B24" t="s">
        <v>81</v>
      </c>
      <c r="C24" t="s">
        <v>82</v>
      </c>
      <c r="D24" t="s">
        <v>0</v>
      </c>
      <c r="F24" s="1">
        <v>44615.652083333334</v>
      </c>
      <c r="G24">
        <v>17.286000000000001</v>
      </c>
      <c r="H24">
        <v>107</v>
      </c>
      <c r="I24">
        <v>0</v>
      </c>
      <c r="K24">
        <v>8407</v>
      </c>
      <c r="M24">
        <f t="shared" si="2"/>
        <v>1.2727488997264185E-2</v>
      </c>
      <c r="N24" t="s">
        <v>81</v>
      </c>
      <c r="O24">
        <f t="shared" ref="O24:O37" si="3">(M24-$M$20)/$M$19</f>
        <v>-5.8150100303413055</v>
      </c>
      <c r="Q24" s="9" t="s">
        <v>107</v>
      </c>
      <c r="S24" s="9" t="str">
        <f t="shared" ref="S24:S37" si="4">Q24</f>
        <v>ND</v>
      </c>
      <c r="U24" s="9"/>
      <c r="W24">
        <v>4.4900000000000011</v>
      </c>
      <c r="Y24" s="9" t="s">
        <v>107</v>
      </c>
      <c r="Z24" s="66" t="s">
        <v>455</v>
      </c>
    </row>
    <row r="25" spans="2:26" x14ac:dyDescent="0.35">
      <c r="B25" t="s">
        <v>45</v>
      </c>
      <c r="C25" t="s">
        <v>46</v>
      </c>
      <c r="D25" t="s">
        <v>0</v>
      </c>
      <c r="F25" s="1">
        <v>44614.81527777778</v>
      </c>
      <c r="G25">
        <v>17.271000000000001</v>
      </c>
      <c r="H25">
        <v>146</v>
      </c>
      <c r="I25">
        <v>0</v>
      </c>
      <c r="K25">
        <v>8309</v>
      </c>
      <c r="M25">
        <f t="shared" si="2"/>
        <v>1.7571308220002406E-2</v>
      </c>
      <c r="N25" t="s">
        <v>45</v>
      </c>
      <c r="O25">
        <f t="shared" si="3"/>
        <v>-5.596640124913991</v>
      </c>
      <c r="Q25" s="9" t="s">
        <v>108</v>
      </c>
      <c r="S25" s="9" t="str">
        <f t="shared" si="4"/>
        <v>DNQ</v>
      </c>
      <c r="U25" s="9">
        <f>M25/0.0226</f>
        <v>0.77749151415939854</v>
      </c>
      <c r="W25">
        <v>4.5999999999999996</v>
      </c>
      <c r="Y25" s="9">
        <f>(U25*2)/W25</f>
        <v>0.33803978876495594</v>
      </c>
      <c r="Z25" s="66" t="s">
        <v>456</v>
      </c>
    </row>
    <row r="26" spans="2:26" x14ac:dyDescent="0.35">
      <c r="B26" t="s">
        <v>72</v>
      </c>
      <c r="C26" t="s">
        <v>73</v>
      </c>
      <c r="D26" t="s">
        <v>0</v>
      </c>
      <c r="F26" s="1">
        <v>44615.440972222219</v>
      </c>
      <c r="G26">
        <v>17.268000000000001</v>
      </c>
      <c r="H26">
        <v>193</v>
      </c>
      <c r="I26">
        <v>0</v>
      </c>
      <c r="K26">
        <v>7601</v>
      </c>
      <c r="M26">
        <f t="shared" si="2"/>
        <v>2.5391395868964609E-2</v>
      </c>
      <c r="N26" t="s">
        <v>72</v>
      </c>
      <c r="O26">
        <f t="shared" si="3"/>
        <v>-5.244093565719357</v>
      </c>
      <c r="Q26" s="9" t="s">
        <v>108</v>
      </c>
      <c r="S26" s="9" t="str">
        <f t="shared" si="4"/>
        <v>DNQ</v>
      </c>
      <c r="U26" s="9">
        <f>M26/0.0226</f>
        <v>1.1235130915471068</v>
      </c>
      <c r="W26">
        <v>4.5200000000000005</v>
      </c>
      <c r="Y26" s="9">
        <f>(U26*2)/W26</f>
        <v>0.49712968652526845</v>
      </c>
      <c r="Z26" s="66" t="s">
        <v>456</v>
      </c>
    </row>
    <row r="27" spans="2:26" x14ac:dyDescent="0.35">
      <c r="B27" t="s">
        <v>48</v>
      </c>
      <c r="C27" t="s">
        <v>49</v>
      </c>
      <c r="D27" t="s">
        <v>0</v>
      </c>
      <c r="F27" s="1">
        <v>44614.884722222225</v>
      </c>
      <c r="G27">
        <v>17.259</v>
      </c>
      <c r="H27">
        <v>28</v>
      </c>
      <c r="I27">
        <v>0</v>
      </c>
      <c r="K27">
        <v>7549</v>
      </c>
      <c r="M27">
        <f t="shared" si="2"/>
        <v>3.7091005431182937E-3</v>
      </c>
      <c r="N27" t="s">
        <v>48</v>
      </c>
      <c r="O27">
        <f t="shared" si="3"/>
        <v>-6.2215785960288894</v>
      </c>
      <c r="Q27" s="9" t="s">
        <v>107</v>
      </c>
      <c r="S27" s="9" t="str">
        <f t="shared" si="4"/>
        <v>ND</v>
      </c>
      <c r="U27" s="9"/>
      <c r="W27">
        <v>4.9399999999999995</v>
      </c>
      <c r="Y27" s="9" t="s">
        <v>107</v>
      </c>
      <c r="Z27" s="66" t="s">
        <v>455</v>
      </c>
    </row>
    <row r="28" spans="2:26" x14ac:dyDescent="0.35">
      <c r="B28" t="s">
        <v>84</v>
      </c>
      <c r="C28" t="s">
        <v>85</v>
      </c>
      <c r="D28" t="s">
        <v>0</v>
      </c>
      <c r="F28" s="1">
        <v>44615.724305555559</v>
      </c>
      <c r="G28">
        <v>17.283000000000001</v>
      </c>
      <c r="H28">
        <v>82</v>
      </c>
      <c r="I28">
        <v>0</v>
      </c>
      <c r="K28">
        <v>8878</v>
      </c>
      <c r="M28">
        <f t="shared" si="2"/>
        <v>9.2363144852444252E-3</v>
      </c>
      <c r="N28" t="s">
        <v>84</v>
      </c>
      <c r="O28">
        <f t="shared" si="3"/>
        <v>-5.9723997703302061</v>
      </c>
      <c r="Q28" s="9" t="s">
        <v>107</v>
      </c>
      <c r="S28" s="9" t="str">
        <f t="shared" si="4"/>
        <v>ND</v>
      </c>
      <c r="U28" s="9"/>
      <c r="W28">
        <v>4.28</v>
      </c>
      <c r="Y28" s="9" t="s">
        <v>107</v>
      </c>
      <c r="Z28" s="66" t="s">
        <v>455</v>
      </c>
    </row>
    <row r="29" spans="2:26" x14ac:dyDescent="0.35">
      <c r="B29" t="s">
        <v>78</v>
      </c>
      <c r="C29" t="s">
        <v>79</v>
      </c>
      <c r="D29" t="s">
        <v>0</v>
      </c>
      <c r="F29" s="1">
        <v>44615.581250000003</v>
      </c>
      <c r="G29">
        <v>17.265000000000001</v>
      </c>
      <c r="H29">
        <v>249</v>
      </c>
      <c r="I29">
        <v>0</v>
      </c>
      <c r="K29">
        <v>7153</v>
      </c>
      <c r="M29">
        <f t="shared" si="2"/>
        <v>3.4810568992031318E-2</v>
      </c>
      <c r="N29" t="s">
        <v>78</v>
      </c>
      <c r="O29">
        <f t="shared" si="3"/>
        <v>-4.8194567554866188</v>
      </c>
      <c r="Q29" s="9" t="s">
        <v>108</v>
      </c>
      <c r="S29" s="9" t="str">
        <f t="shared" si="4"/>
        <v>DNQ</v>
      </c>
      <c r="U29" s="9">
        <f>M29/0.0226</f>
        <v>1.5402906633642177</v>
      </c>
      <c r="W29">
        <v>4.1299999999999981</v>
      </c>
      <c r="Y29" s="9">
        <f>(U29*2)/W29</f>
        <v>0.74590346894151016</v>
      </c>
      <c r="Z29" s="66" t="s">
        <v>456</v>
      </c>
    </row>
    <row r="30" spans="2:26" x14ac:dyDescent="0.35">
      <c r="B30" t="s">
        <v>51</v>
      </c>
      <c r="C30" t="s">
        <v>52</v>
      </c>
      <c r="D30" t="s">
        <v>0</v>
      </c>
      <c r="F30" s="1">
        <v>44614.95416666667</v>
      </c>
      <c r="G30">
        <v>17.271000000000001</v>
      </c>
      <c r="H30">
        <v>1181</v>
      </c>
      <c r="I30">
        <v>0</v>
      </c>
      <c r="K30">
        <v>8392</v>
      </c>
      <c r="M30">
        <f t="shared" si="2"/>
        <v>0.14072926596758817</v>
      </c>
      <c r="N30" t="s">
        <v>51</v>
      </c>
      <c r="O30">
        <f t="shared" si="3"/>
        <v>-4.4411532295649155E-2</v>
      </c>
      <c r="Q30" s="9" t="s">
        <v>108</v>
      </c>
      <c r="S30" s="9" t="str">
        <f t="shared" si="4"/>
        <v>DNQ</v>
      </c>
      <c r="U30" s="9">
        <f>M30/0.0226</f>
        <v>6.2269586711322207</v>
      </c>
      <c r="W30">
        <v>4.2300000000000004</v>
      </c>
      <c r="Y30" s="9">
        <f>(U30*2)/W30</f>
        <v>2.9441884969892294</v>
      </c>
      <c r="Z30" s="66" t="s">
        <v>456</v>
      </c>
    </row>
    <row r="31" spans="2:26" x14ac:dyDescent="0.35">
      <c r="B31" t="s">
        <v>60</v>
      </c>
      <c r="C31" t="s">
        <v>61</v>
      </c>
      <c r="D31" t="s">
        <v>0</v>
      </c>
      <c r="F31" s="1">
        <v>44615.163194444445</v>
      </c>
      <c r="G31">
        <v>17.273</v>
      </c>
      <c r="H31">
        <v>99</v>
      </c>
      <c r="I31">
        <v>0</v>
      </c>
      <c r="K31">
        <v>7637</v>
      </c>
      <c r="M31">
        <f t="shared" si="2"/>
        <v>1.2963205447165118E-2</v>
      </c>
      <c r="N31" t="s">
        <v>60</v>
      </c>
      <c r="O31">
        <f t="shared" si="3"/>
        <v>-5.8043834201179312</v>
      </c>
      <c r="Q31" s="9" t="s">
        <v>107</v>
      </c>
      <c r="S31" s="9" t="str">
        <f t="shared" si="4"/>
        <v>ND</v>
      </c>
      <c r="U31" s="9"/>
      <c r="W31">
        <v>4.5500000000000007</v>
      </c>
      <c r="Y31" s="9" t="s">
        <v>107</v>
      </c>
      <c r="Z31" s="66" t="s">
        <v>455</v>
      </c>
    </row>
    <row r="32" spans="2:26" x14ac:dyDescent="0.35">
      <c r="B32" t="s">
        <v>69</v>
      </c>
      <c r="C32" t="s">
        <v>70</v>
      </c>
      <c r="D32" t="s">
        <v>0</v>
      </c>
      <c r="F32" s="1">
        <v>44615.371527777781</v>
      </c>
      <c r="G32">
        <v>17.315000000000001</v>
      </c>
      <c r="H32">
        <v>17</v>
      </c>
      <c r="I32">
        <v>0</v>
      </c>
      <c r="K32">
        <v>8149</v>
      </c>
      <c r="M32">
        <f t="shared" si="2"/>
        <v>2.0861455393299793E-3</v>
      </c>
      <c r="N32" t="s">
        <v>69</v>
      </c>
      <c r="O32">
        <f t="shared" si="3"/>
        <v>-6.2947449373791953</v>
      </c>
      <c r="Q32" s="9" t="s">
        <v>107</v>
      </c>
      <c r="S32" s="9" t="str">
        <f t="shared" si="4"/>
        <v>ND</v>
      </c>
      <c r="U32" s="9"/>
      <c r="W32">
        <v>4.41</v>
      </c>
      <c r="Y32" s="9" t="s">
        <v>107</v>
      </c>
      <c r="Z32" s="66" t="s">
        <v>455</v>
      </c>
    </row>
    <row r="33" spans="1:26" x14ac:dyDescent="0.35">
      <c r="B33" t="s">
        <v>57</v>
      </c>
      <c r="C33" t="s">
        <v>58</v>
      </c>
      <c r="D33" t="s">
        <v>0</v>
      </c>
      <c r="F33" s="1">
        <v>44615.09375</v>
      </c>
      <c r="G33" s="20">
        <v>17.231000000000002</v>
      </c>
      <c r="H33">
        <v>23</v>
      </c>
      <c r="I33">
        <v>0</v>
      </c>
      <c r="K33">
        <v>7633</v>
      </c>
      <c r="M33">
        <f t="shared" si="2"/>
        <v>3.0132320188654528E-3</v>
      </c>
      <c r="N33" t="s">
        <v>57</v>
      </c>
      <c r="O33">
        <f t="shared" si="3"/>
        <v>-6.2529498625529607</v>
      </c>
      <c r="Q33" s="9" t="s">
        <v>107</v>
      </c>
      <c r="S33" s="9" t="str">
        <f t="shared" si="4"/>
        <v>ND</v>
      </c>
      <c r="U33" s="9"/>
      <c r="W33">
        <v>4.5199999999999996</v>
      </c>
      <c r="Y33" s="9" t="s">
        <v>107</v>
      </c>
      <c r="Z33" s="66" t="s">
        <v>455</v>
      </c>
    </row>
    <row r="34" spans="1:26" s="4" customFormat="1" x14ac:dyDescent="0.35">
      <c r="A34" s="4" t="s">
        <v>109</v>
      </c>
      <c r="B34" s="4" t="s">
        <v>75</v>
      </c>
      <c r="C34" s="4" t="s">
        <v>76</v>
      </c>
      <c r="D34" s="4" t="s">
        <v>0</v>
      </c>
      <c r="F34" s="10">
        <v>44615.511111111111</v>
      </c>
      <c r="G34"/>
      <c r="H34"/>
      <c r="I34"/>
      <c r="J34"/>
      <c r="K34">
        <v>114</v>
      </c>
      <c r="M34" s="4">
        <f t="shared" si="2"/>
        <v>0</v>
      </c>
      <c r="N34" s="4" t="s">
        <v>75</v>
      </c>
      <c r="O34" s="4">
        <f t="shared" si="3"/>
        <v>-6.3887929154690095</v>
      </c>
      <c r="Q34" s="11" t="s">
        <v>466</v>
      </c>
      <c r="S34" s="11" t="s">
        <v>466</v>
      </c>
      <c r="W34" s="4">
        <v>4.589999999999999</v>
      </c>
      <c r="Y34" s="11">
        <f t="shared" ref="Y34" si="5">(O34*2)/W34</f>
        <v>-2.783787762731595</v>
      </c>
      <c r="Z34" s="67" t="s">
        <v>466</v>
      </c>
    </row>
    <row r="35" spans="1:26" s="4" customFormat="1" x14ac:dyDescent="0.35">
      <c r="A35" s="4" t="s">
        <v>169</v>
      </c>
      <c r="B35" t="s">
        <v>168</v>
      </c>
      <c r="C35" t="s">
        <v>170</v>
      </c>
      <c r="D35" t="s">
        <v>0</v>
      </c>
      <c r="E35" t="s">
        <v>171</v>
      </c>
      <c r="F35" s="1">
        <v>44620.470728888897</v>
      </c>
      <c r="G35" s="20">
        <v>17.309999999999999</v>
      </c>
      <c r="H35" s="20">
        <v>29.7870168228193</v>
      </c>
      <c r="I35" s="20">
        <v>0</v>
      </c>
      <c r="J35" s="20"/>
      <c r="K35" s="20">
        <v>13049</v>
      </c>
      <c r="M35">
        <f t="shared" si="2"/>
        <v>2.2827049446562417E-3</v>
      </c>
      <c r="N35" t="s">
        <v>168</v>
      </c>
      <c r="O35">
        <f t="shared" si="3"/>
        <v>-6.2858836118882584</v>
      </c>
      <c r="Q35" s="22" t="s">
        <v>107</v>
      </c>
      <c r="R35" s="20"/>
      <c r="S35" s="22" t="s">
        <v>107</v>
      </c>
      <c r="W35">
        <v>4.589999999999999</v>
      </c>
      <c r="Y35" s="9" t="s">
        <v>107</v>
      </c>
      <c r="Z35" s="66" t="s">
        <v>455</v>
      </c>
    </row>
    <row r="36" spans="1:26" x14ac:dyDescent="0.35">
      <c r="B36" t="s">
        <v>66</v>
      </c>
      <c r="C36" t="s">
        <v>67</v>
      </c>
      <c r="D36" t="s">
        <v>0</v>
      </c>
      <c r="F36" s="1">
        <v>44615.302083333336</v>
      </c>
      <c r="G36" s="20">
        <v>17.332000000000001</v>
      </c>
      <c r="H36" s="20">
        <v>16</v>
      </c>
      <c r="I36" s="20">
        <v>0</v>
      </c>
      <c r="J36" s="20"/>
      <c r="K36" s="20">
        <v>10549</v>
      </c>
      <c r="M36">
        <f t="shared" si="2"/>
        <v>1.5167314437387429E-3</v>
      </c>
      <c r="N36" t="s">
        <v>66</v>
      </c>
      <c r="O36">
        <f t="shared" si="3"/>
        <v>-6.3204153632323203</v>
      </c>
      <c r="Q36" s="9" t="s">
        <v>107</v>
      </c>
      <c r="S36" s="9" t="str">
        <f t="shared" si="4"/>
        <v>ND</v>
      </c>
      <c r="W36">
        <v>5</v>
      </c>
      <c r="Y36" s="9" t="s">
        <v>107</v>
      </c>
      <c r="Z36" s="66" t="s">
        <v>455</v>
      </c>
    </row>
    <row r="37" spans="1:26" x14ac:dyDescent="0.35">
      <c r="B37" t="s">
        <v>63</v>
      </c>
      <c r="C37" t="s">
        <v>64</v>
      </c>
      <c r="D37" t="s">
        <v>0</v>
      </c>
      <c r="F37" s="1">
        <v>44615.232638888891</v>
      </c>
      <c r="G37" s="20">
        <v>17.175999999999998</v>
      </c>
      <c r="H37" s="20">
        <v>47</v>
      </c>
      <c r="I37" s="20">
        <v>0</v>
      </c>
      <c r="J37" s="20"/>
      <c r="K37" s="20">
        <v>9941</v>
      </c>
      <c r="M37">
        <f t="shared" si="2"/>
        <v>4.7278945780102602E-3</v>
      </c>
      <c r="N37" t="s">
        <v>63</v>
      </c>
      <c r="O37">
        <f t="shared" si="3"/>
        <v>-6.1756491451515902</v>
      </c>
      <c r="Q37" s="9" t="s">
        <v>107</v>
      </c>
      <c r="S37" s="9" t="str">
        <f t="shared" si="4"/>
        <v>ND</v>
      </c>
      <c r="W37">
        <v>5</v>
      </c>
      <c r="Y37" s="9" t="s">
        <v>107</v>
      </c>
      <c r="Z37" s="66" t="s">
        <v>455</v>
      </c>
    </row>
    <row r="38" spans="1:26" x14ac:dyDescent="0.35">
      <c r="F38" s="1"/>
      <c r="G38" s="20"/>
      <c r="H38" s="20"/>
      <c r="I38" s="20"/>
      <c r="J38" s="20"/>
      <c r="K38" s="20"/>
    </row>
    <row r="39" spans="1:26" x14ac:dyDescent="0.35">
      <c r="B39" t="s">
        <v>469</v>
      </c>
      <c r="C39" t="s">
        <v>88</v>
      </c>
      <c r="D39" t="s">
        <v>89</v>
      </c>
      <c r="E39">
        <f>(15.625+125)/2</f>
        <v>70.3125</v>
      </c>
      <c r="F39" s="1">
        <v>44615.795138888891</v>
      </c>
      <c r="G39" s="20">
        <v>17.260999999999999</v>
      </c>
      <c r="H39" s="20">
        <v>13977</v>
      </c>
      <c r="I39" s="20">
        <v>67.427999999999997</v>
      </c>
      <c r="J39" s="20"/>
      <c r="K39" s="20">
        <v>8536</v>
      </c>
      <c r="M39">
        <f>H39/K39</f>
        <v>1.6374179943767573</v>
      </c>
      <c r="N39" t="s">
        <v>87</v>
      </c>
      <c r="O39">
        <f t="shared" ref="O39" si="6">(M39-$M$20)/$M$19</f>
        <v>67.42957150625368</v>
      </c>
      <c r="P39" t="s">
        <v>483</v>
      </c>
      <c r="Q39" s="85">
        <f>(O39/E39)*100</f>
        <v>95.899835031116339</v>
      </c>
    </row>
    <row r="40" spans="1:26" x14ac:dyDescent="0.35">
      <c r="A40" t="s">
        <v>173</v>
      </c>
      <c r="B40" t="s">
        <v>470</v>
      </c>
      <c r="C40" t="s">
        <v>172</v>
      </c>
      <c r="D40" t="s">
        <v>0</v>
      </c>
      <c r="E40">
        <f>(15.625+250)/2</f>
        <v>132.8125</v>
      </c>
      <c r="F40" s="1">
        <v>44620.435994838001</v>
      </c>
      <c r="G40" s="20">
        <v>17.251100000000001</v>
      </c>
      <c r="H40" s="20">
        <v>38049.611910407002</v>
      </c>
      <c r="I40" s="20">
        <v>142.026965519914</v>
      </c>
      <c r="J40" s="20"/>
      <c r="K40" s="20">
        <v>11558</v>
      </c>
      <c r="M40">
        <f>H40/K40</f>
        <v>3.2920584798760166</v>
      </c>
      <c r="N40" t="s">
        <v>87</v>
      </c>
      <c r="O40">
        <f t="shared" ref="O40" si="7">(M40-$M$20)/$M$19</f>
        <v>142.02436328513062</v>
      </c>
      <c r="P40" t="s">
        <v>483</v>
      </c>
      <c r="Q40" s="85">
        <f>(O40/E40)*100</f>
        <v>106.93599117939247</v>
      </c>
    </row>
    <row r="41" spans="1:26" x14ac:dyDescent="0.35">
      <c r="C41" s="170" t="s">
        <v>473</v>
      </c>
      <c r="D41" s="170"/>
      <c r="E41" s="170"/>
      <c r="F41" s="170"/>
      <c r="H41">
        <v>36.200000000000003</v>
      </c>
    </row>
    <row r="42" spans="1:26" x14ac:dyDescent="0.35">
      <c r="C42" s="170" t="s">
        <v>474</v>
      </c>
      <c r="D42" s="170"/>
      <c r="E42" s="170"/>
      <c r="F42" s="170"/>
      <c r="H42">
        <v>108.60000000000001</v>
      </c>
    </row>
  </sheetData>
  <mergeCells count="2">
    <mergeCell ref="C41:F41"/>
    <mergeCell ref="C42:F42"/>
  </mergeCells>
  <pageMargins left="0.7" right="0.7" top="0.75" bottom="0.75" header="0.3" footer="0.3"/>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2E6216-A33F-4503-BE9A-492116DC4B0C}">
  <sheetPr>
    <tabColor rgb="FF92D050"/>
  </sheetPr>
  <dimension ref="A1:Z42"/>
  <sheetViews>
    <sheetView topLeftCell="C1" workbookViewId="0">
      <selection activeCell="K3" sqref="K3:K18"/>
    </sheetView>
  </sheetViews>
  <sheetFormatPr defaultRowHeight="14.5" x14ac:dyDescent="0.35"/>
  <cols>
    <col min="1" max="1" width="24.1796875" bestFit="1" customWidth="1"/>
    <col min="2" max="2" width="10.81640625" bestFit="1" customWidth="1"/>
    <col min="3" max="3" width="10.54296875" bestFit="1" customWidth="1"/>
    <col min="4" max="5" width="6.81640625" bestFit="1" customWidth="1"/>
    <col min="6" max="6" width="14.54296875" bestFit="1" customWidth="1"/>
    <col min="7" max="7" width="10.453125" customWidth="1"/>
    <col min="8" max="8" width="7.1796875" customWidth="1"/>
    <col min="9" max="9" width="9.81640625" bestFit="1" customWidth="1"/>
    <col min="10" max="10" width="8.1796875" bestFit="1" customWidth="1"/>
    <col min="11" max="11" width="11.54296875" customWidth="1"/>
    <col min="13" max="13" width="13" bestFit="1" customWidth="1"/>
    <col min="14" max="14" width="10.81640625" bestFit="1" customWidth="1"/>
    <col min="15" max="15" width="17.453125" customWidth="1"/>
    <col min="16" max="16" width="10.1796875" bestFit="1" customWidth="1"/>
    <col min="17" max="17" width="14.81640625" bestFit="1" customWidth="1"/>
    <col min="19" max="19" width="14.81640625" bestFit="1" customWidth="1"/>
    <col min="21" max="21" width="25.1796875" bestFit="1" customWidth="1"/>
    <col min="25" max="25" width="25.81640625" bestFit="1" customWidth="1"/>
    <col min="26" max="26" width="12.453125" bestFit="1" customWidth="1"/>
  </cols>
  <sheetData>
    <row r="1" spans="1:14" ht="44.5" customHeight="1" x14ac:dyDescent="0.35">
      <c r="B1" t="s">
        <v>0</v>
      </c>
      <c r="G1" s="14" t="s">
        <v>9</v>
      </c>
      <c r="H1" s="16"/>
      <c r="I1" s="16"/>
      <c r="J1" s="16"/>
      <c r="K1" s="15" t="s">
        <v>1</v>
      </c>
      <c r="L1" s="16"/>
      <c r="M1" s="13" t="s">
        <v>128</v>
      </c>
      <c r="N1" s="13" t="s">
        <v>110</v>
      </c>
    </row>
    <row r="2" spans="1:14" x14ac:dyDescent="0.35">
      <c r="B2" t="s">
        <v>23</v>
      </c>
      <c r="C2" t="s">
        <v>24</v>
      </c>
      <c r="D2" t="s">
        <v>25</v>
      </c>
      <c r="E2" t="s">
        <v>26</v>
      </c>
      <c r="F2" t="s">
        <v>27</v>
      </c>
      <c r="G2" t="s">
        <v>28</v>
      </c>
      <c r="H2" t="s">
        <v>29</v>
      </c>
      <c r="I2" t="s">
        <v>30</v>
      </c>
      <c r="J2" t="s">
        <v>31</v>
      </c>
      <c r="K2" t="s">
        <v>29</v>
      </c>
      <c r="N2" t="s">
        <v>31</v>
      </c>
    </row>
    <row r="3" spans="1:14" x14ac:dyDescent="0.35">
      <c r="A3" s="4" t="s">
        <v>100</v>
      </c>
      <c r="B3">
        <v>3.90625</v>
      </c>
      <c r="C3" t="s">
        <v>39</v>
      </c>
      <c r="D3" t="s">
        <v>36</v>
      </c>
      <c r="E3">
        <v>3.9060000000000001</v>
      </c>
      <c r="F3" s="1">
        <v>44614.604166666664</v>
      </c>
      <c r="G3">
        <v>17.295999999999999</v>
      </c>
      <c r="H3">
        <v>753</v>
      </c>
      <c r="I3">
        <v>0</v>
      </c>
      <c r="J3" s="4">
        <v>0</v>
      </c>
      <c r="K3">
        <v>7715</v>
      </c>
      <c r="M3">
        <f t="shared" ref="M3:M18" si="0">H3/K3</f>
        <v>9.760207388204796E-2</v>
      </c>
      <c r="N3" s="4" t="s">
        <v>102</v>
      </c>
    </row>
    <row r="4" spans="1:14" x14ac:dyDescent="0.35">
      <c r="A4" s="4" t="s">
        <v>100</v>
      </c>
      <c r="B4">
        <v>3.90625</v>
      </c>
      <c r="C4" t="s">
        <v>94</v>
      </c>
      <c r="D4" t="s">
        <v>36</v>
      </c>
      <c r="E4">
        <v>3.9060000000000001</v>
      </c>
      <c r="F4" s="1">
        <v>44615.970138888886</v>
      </c>
      <c r="G4">
        <v>17.285</v>
      </c>
      <c r="H4">
        <v>672</v>
      </c>
      <c r="I4">
        <v>0</v>
      </c>
      <c r="J4" s="4">
        <v>0</v>
      </c>
      <c r="K4">
        <v>7407</v>
      </c>
      <c r="M4">
        <f t="shared" si="0"/>
        <v>9.0724989874443093E-2</v>
      </c>
      <c r="N4" s="4" t="s">
        <v>102</v>
      </c>
    </row>
    <row r="5" spans="1:14" x14ac:dyDescent="0.35">
      <c r="A5" s="4" t="s">
        <v>100</v>
      </c>
      <c r="B5">
        <v>7.8125</v>
      </c>
      <c r="C5" t="s">
        <v>42</v>
      </c>
      <c r="D5" t="s">
        <v>36</v>
      </c>
      <c r="E5">
        <v>7.8125</v>
      </c>
      <c r="F5" s="1">
        <v>44614.711111111108</v>
      </c>
      <c r="G5">
        <v>17.294</v>
      </c>
      <c r="H5">
        <v>1180</v>
      </c>
      <c r="I5">
        <v>0</v>
      </c>
      <c r="J5" s="4">
        <v>0</v>
      </c>
      <c r="K5">
        <v>7454</v>
      </c>
      <c r="M5">
        <f t="shared" si="0"/>
        <v>0.158304266165817</v>
      </c>
      <c r="N5" s="4" t="s">
        <v>102</v>
      </c>
    </row>
    <row r="6" spans="1:14" x14ac:dyDescent="0.35">
      <c r="A6" s="4" t="s">
        <v>100</v>
      </c>
      <c r="B6">
        <v>7.8125</v>
      </c>
      <c r="C6" t="s">
        <v>97</v>
      </c>
      <c r="D6" t="s">
        <v>36</v>
      </c>
      <c r="E6">
        <v>7.8125</v>
      </c>
      <c r="F6" s="1">
        <v>44616.074999999997</v>
      </c>
      <c r="G6">
        <v>17.285</v>
      </c>
      <c r="H6">
        <v>1513</v>
      </c>
      <c r="I6">
        <v>0</v>
      </c>
      <c r="J6" s="4">
        <v>0</v>
      </c>
      <c r="K6">
        <v>7971</v>
      </c>
      <c r="M6">
        <f t="shared" si="0"/>
        <v>0.18981307238740433</v>
      </c>
      <c r="N6" s="4" t="s">
        <v>102</v>
      </c>
    </row>
    <row r="7" spans="1:14" x14ac:dyDescent="0.35">
      <c r="A7" s="4" t="s">
        <v>100</v>
      </c>
      <c r="B7">
        <v>15.625</v>
      </c>
      <c r="C7" t="s">
        <v>40</v>
      </c>
      <c r="D7" t="s">
        <v>36</v>
      </c>
      <c r="E7">
        <v>15.625</v>
      </c>
      <c r="F7" s="1">
        <v>44614.63958333333</v>
      </c>
      <c r="G7">
        <v>17.291</v>
      </c>
      <c r="H7">
        <v>2223</v>
      </c>
      <c r="I7">
        <v>14.950100000000001</v>
      </c>
      <c r="J7">
        <v>95.7</v>
      </c>
      <c r="K7">
        <v>6939</v>
      </c>
      <c r="M7">
        <f t="shared" si="0"/>
        <v>0.3203631647211414</v>
      </c>
      <c r="N7" s="4">
        <f>(((M7-$M$20)/$M$19)/E7)*100</f>
        <v>43.804579984553243</v>
      </c>
    </row>
    <row r="8" spans="1:14" x14ac:dyDescent="0.35">
      <c r="A8" s="4" t="s">
        <v>100</v>
      </c>
      <c r="B8">
        <v>15.625</v>
      </c>
      <c r="C8" t="s">
        <v>95</v>
      </c>
      <c r="D8" t="s">
        <v>36</v>
      </c>
      <c r="E8">
        <v>15.625</v>
      </c>
      <c r="F8" s="1">
        <v>44616.004861111112</v>
      </c>
      <c r="G8">
        <v>17.283999999999999</v>
      </c>
      <c r="H8">
        <v>2415</v>
      </c>
      <c r="I8">
        <v>12.3811</v>
      </c>
      <c r="J8">
        <v>79.2</v>
      </c>
      <c r="K8">
        <v>8085</v>
      </c>
      <c r="M8">
        <f t="shared" si="0"/>
        <v>0.29870129870129869</v>
      </c>
      <c r="N8" s="4">
        <f t="shared" ref="N8:N18" si="1">(((M8-$M$20)/$M$19)/E8)*100</f>
        <v>26.959803907045966</v>
      </c>
    </row>
    <row r="9" spans="1:14" x14ac:dyDescent="0.35">
      <c r="B9">
        <v>31.25</v>
      </c>
      <c r="C9" t="s">
        <v>37</v>
      </c>
      <c r="D9" t="s">
        <v>36</v>
      </c>
      <c r="E9">
        <v>31.25</v>
      </c>
      <c r="F9" s="1">
        <v>44614.533333333333</v>
      </c>
      <c r="G9">
        <v>17.297000000000001</v>
      </c>
      <c r="H9">
        <v>3788</v>
      </c>
      <c r="I9">
        <v>38.044600000000003</v>
      </c>
      <c r="J9">
        <v>121.7</v>
      </c>
      <c r="K9">
        <v>7353</v>
      </c>
      <c r="M9">
        <f t="shared" si="0"/>
        <v>0.51516387868897051</v>
      </c>
      <c r="N9">
        <f t="shared" si="1"/>
        <v>97.64309652115135</v>
      </c>
    </row>
    <row r="10" spans="1:14" x14ac:dyDescent="0.35">
      <c r="B10">
        <v>31.25</v>
      </c>
      <c r="C10" t="s">
        <v>92</v>
      </c>
      <c r="D10" t="s">
        <v>36</v>
      </c>
      <c r="E10">
        <v>31.25</v>
      </c>
      <c r="F10" s="1">
        <v>44615.9</v>
      </c>
      <c r="G10">
        <v>17.291</v>
      </c>
      <c r="H10">
        <v>4091</v>
      </c>
      <c r="I10">
        <v>39.668199999999999</v>
      </c>
      <c r="J10">
        <v>126.9</v>
      </c>
      <c r="K10">
        <v>7736</v>
      </c>
      <c r="M10">
        <f t="shared" si="0"/>
        <v>0.52882626680455014</v>
      </c>
      <c r="N10">
        <f t="shared" si="1"/>
        <v>102.95519355563864</v>
      </c>
    </row>
    <row r="11" spans="1:14" x14ac:dyDescent="0.35">
      <c r="B11">
        <v>62.5</v>
      </c>
      <c r="C11" t="s">
        <v>43</v>
      </c>
      <c r="D11" t="s">
        <v>36</v>
      </c>
      <c r="E11">
        <v>62.5</v>
      </c>
      <c r="F11" s="1">
        <v>44614.746527777781</v>
      </c>
      <c r="G11">
        <v>17.297000000000001</v>
      </c>
      <c r="H11">
        <v>6748</v>
      </c>
      <c r="I11">
        <v>70.633200000000002</v>
      </c>
      <c r="J11">
        <v>113</v>
      </c>
      <c r="K11">
        <v>8543</v>
      </c>
      <c r="M11">
        <f t="shared" si="0"/>
        <v>0.78988645674821489</v>
      </c>
      <c r="N11">
        <f t="shared" si="1"/>
        <v>102.22923145144749</v>
      </c>
    </row>
    <row r="12" spans="1:14" x14ac:dyDescent="0.35">
      <c r="B12">
        <v>62.5</v>
      </c>
      <c r="C12" t="s">
        <v>98</v>
      </c>
      <c r="D12" t="s">
        <v>36</v>
      </c>
      <c r="E12">
        <v>62.5</v>
      </c>
      <c r="F12" s="1">
        <v>44616.109722222223</v>
      </c>
      <c r="G12">
        <v>17.289000000000001</v>
      </c>
      <c r="H12">
        <v>7541</v>
      </c>
      <c r="I12">
        <v>84.893699999999995</v>
      </c>
      <c r="J12">
        <v>135.80000000000001</v>
      </c>
      <c r="K12">
        <v>8285</v>
      </c>
      <c r="M12">
        <f t="shared" si="0"/>
        <v>0.91019915509957749</v>
      </c>
      <c r="N12">
        <f t="shared" si="1"/>
        <v>125.61872685725577</v>
      </c>
    </row>
    <row r="13" spans="1:14" x14ac:dyDescent="0.35">
      <c r="B13">
        <v>125</v>
      </c>
      <c r="C13" t="s">
        <v>35</v>
      </c>
      <c r="D13" t="s">
        <v>36</v>
      </c>
      <c r="E13">
        <v>125</v>
      </c>
      <c r="F13" s="1">
        <v>44614.497916666667</v>
      </c>
      <c r="G13">
        <v>17.294</v>
      </c>
      <c r="H13">
        <v>10390</v>
      </c>
      <c r="I13">
        <v>130.69059999999999</v>
      </c>
      <c r="J13">
        <v>104.6</v>
      </c>
      <c r="K13">
        <v>8015</v>
      </c>
      <c r="M13">
        <f t="shared" si="0"/>
        <v>1.2963194011228947</v>
      </c>
      <c r="N13">
        <f t="shared" si="1"/>
        <v>100.34138558508073</v>
      </c>
    </row>
    <row r="14" spans="1:14" x14ac:dyDescent="0.35">
      <c r="B14">
        <v>125</v>
      </c>
      <c r="C14" t="s">
        <v>91</v>
      </c>
      <c r="D14" t="s">
        <v>36</v>
      </c>
      <c r="E14">
        <v>125</v>
      </c>
      <c r="F14" s="1">
        <v>44615.865277777775</v>
      </c>
      <c r="G14">
        <v>17.295000000000002</v>
      </c>
      <c r="H14">
        <v>10470</v>
      </c>
      <c r="I14">
        <v>148.76779999999999</v>
      </c>
      <c r="J14">
        <v>119</v>
      </c>
      <c r="K14">
        <v>7227</v>
      </c>
      <c r="M14">
        <f t="shared" si="0"/>
        <v>1.4487339144873392</v>
      </c>
      <c r="N14">
        <f t="shared" si="1"/>
        <v>115.15652400756547</v>
      </c>
    </row>
    <row r="15" spans="1:14" x14ac:dyDescent="0.35">
      <c r="B15">
        <v>250</v>
      </c>
      <c r="C15" t="s">
        <v>38</v>
      </c>
      <c r="D15" t="s">
        <v>36</v>
      </c>
      <c r="E15">
        <v>250</v>
      </c>
      <c r="F15" s="1">
        <v>44614.568055555559</v>
      </c>
      <c r="G15">
        <v>17.292000000000002</v>
      </c>
      <c r="H15">
        <v>15499</v>
      </c>
      <c r="I15">
        <v>216.48419999999999</v>
      </c>
      <c r="J15">
        <v>86.6</v>
      </c>
      <c r="K15">
        <v>7673</v>
      </c>
      <c r="M15">
        <f t="shared" si="0"/>
        <v>2.0199400495243061</v>
      </c>
      <c r="N15">
        <f t="shared" si="1"/>
        <v>85.339719136510496</v>
      </c>
    </row>
    <row r="16" spans="1:14" x14ac:dyDescent="0.35">
      <c r="B16">
        <v>250</v>
      </c>
      <c r="C16" t="s">
        <v>93</v>
      </c>
      <c r="D16" t="s">
        <v>36</v>
      </c>
      <c r="E16">
        <v>250</v>
      </c>
      <c r="F16" s="1">
        <v>44615.935416666667</v>
      </c>
      <c r="G16">
        <v>17.29</v>
      </c>
      <c r="H16">
        <v>21582</v>
      </c>
      <c r="I16">
        <v>267.8005</v>
      </c>
      <c r="J16">
        <v>107.1</v>
      </c>
      <c r="K16">
        <v>8800</v>
      </c>
      <c r="M16">
        <f t="shared" si="0"/>
        <v>2.4525000000000001</v>
      </c>
      <c r="N16">
        <f t="shared" si="1"/>
        <v>106.36276806032619</v>
      </c>
    </row>
    <row r="17" spans="2:26" x14ac:dyDescent="0.35">
      <c r="B17">
        <v>500</v>
      </c>
      <c r="C17" t="s">
        <v>41</v>
      </c>
      <c r="D17" t="s">
        <v>36</v>
      </c>
      <c r="E17">
        <v>500</v>
      </c>
      <c r="F17" s="1">
        <v>44614.675694444442</v>
      </c>
      <c r="G17">
        <v>17.295000000000002</v>
      </c>
      <c r="H17">
        <v>28316</v>
      </c>
      <c r="I17">
        <v>500.10700000000003</v>
      </c>
      <c r="J17">
        <v>100</v>
      </c>
      <c r="K17">
        <v>6419</v>
      </c>
      <c r="M17">
        <f t="shared" si="0"/>
        <v>4.4112790154229629</v>
      </c>
      <c r="N17">
        <f t="shared" si="1"/>
        <v>100.78115260200455</v>
      </c>
    </row>
    <row r="18" spans="2:26" x14ac:dyDescent="0.35">
      <c r="B18">
        <v>500</v>
      </c>
      <c r="C18" t="s">
        <v>96</v>
      </c>
      <c r="D18" t="s">
        <v>36</v>
      </c>
      <c r="E18">
        <v>500</v>
      </c>
      <c r="F18" s="1">
        <v>44616.040277777778</v>
      </c>
      <c r="G18">
        <v>17.29</v>
      </c>
      <c r="H18">
        <v>28757</v>
      </c>
      <c r="I18">
        <v>496.30739999999997</v>
      </c>
      <c r="J18">
        <v>99.3</v>
      </c>
      <c r="K18">
        <v>6566</v>
      </c>
      <c r="M18">
        <f t="shared" si="0"/>
        <v>4.3796832165702098</v>
      </c>
      <c r="N18">
        <f t="shared" si="1"/>
        <v>100.01335148641581</v>
      </c>
    </row>
    <row r="19" spans="2:26" x14ac:dyDescent="0.35">
      <c r="F19" s="1"/>
      <c r="L19" t="s">
        <v>104</v>
      </c>
      <c r="M19">
        <f>SLOPE(M7:M18,E7:E18)</f>
        <v>8.2302039450742881E-3</v>
      </c>
    </row>
    <row r="20" spans="2:26" x14ac:dyDescent="0.35">
      <c r="F20" s="1"/>
      <c r="L20" t="s">
        <v>105</v>
      </c>
      <c r="M20">
        <f>INTERCEPT(M7:M18,E7:E18)</f>
        <v>0.26403181675220511</v>
      </c>
    </row>
    <row r="21" spans="2:26" ht="29.15" customHeight="1" x14ac:dyDescent="0.35">
      <c r="B21" t="s">
        <v>0</v>
      </c>
      <c r="G21" s="2" t="s">
        <v>5</v>
      </c>
      <c r="K21" s="3" t="s">
        <v>1</v>
      </c>
      <c r="M21" s="5" t="s">
        <v>115</v>
      </c>
      <c r="O21" s="7" t="s">
        <v>116</v>
      </c>
      <c r="Q21" s="8" t="s">
        <v>116</v>
      </c>
      <c r="S21" s="12" t="s">
        <v>116</v>
      </c>
      <c r="U21" s="42" t="s">
        <v>292</v>
      </c>
      <c r="W21" t="s">
        <v>447</v>
      </c>
      <c r="Y21" t="s">
        <v>479</v>
      </c>
      <c r="Z21" t="s">
        <v>453</v>
      </c>
    </row>
    <row r="22" spans="2:26" x14ac:dyDescent="0.35">
      <c r="F22" s="1"/>
      <c r="H22" t="s">
        <v>29</v>
      </c>
      <c r="I22" t="s">
        <v>30</v>
      </c>
      <c r="K22" t="s">
        <v>29</v>
      </c>
      <c r="Q22" s="6" t="s">
        <v>106</v>
      </c>
      <c r="S22" s="6" t="s">
        <v>106</v>
      </c>
      <c r="U22" s="9" t="s">
        <v>480</v>
      </c>
      <c r="Y22" s="9"/>
      <c r="Z22" s="9"/>
    </row>
    <row r="23" spans="2:26" x14ac:dyDescent="0.35">
      <c r="B23" t="s">
        <v>54</v>
      </c>
      <c r="C23" t="s">
        <v>55</v>
      </c>
      <c r="D23" t="s">
        <v>0</v>
      </c>
      <c r="F23" s="1">
        <v>44615.024305555555</v>
      </c>
      <c r="G23">
        <v>17.291</v>
      </c>
      <c r="H23">
        <v>1126</v>
      </c>
      <c r="I23">
        <v>0</v>
      </c>
      <c r="K23">
        <v>7925</v>
      </c>
      <c r="M23">
        <f t="shared" ref="M23:M37" si="2">H23/K23</f>
        <v>0.14208201892744479</v>
      </c>
      <c r="N23" t="s">
        <v>54</v>
      </c>
      <c r="O23">
        <f>(M23-$M$20)/$M$19</f>
        <v>-14.817348225950866</v>
      </c>
      <c r="Q23" s="9" t="s">
        <v>108</v>
      </c>
      <c r="S23" s="9" t="str">
        <f>Q23</f>
        <v>DNQ</v>
      </c>
      <c r="U23" s="9">
        <f>M23/0.009</f>
        <v>15.786890991938311</v>
      </c>
      <c r="W23">
        <v>4.4499999999999993</v>
      </c>
      <c r="Y23" s="78">
        <f>(U23*2)/W23</f>
        <v>7.0952319064891292</v>
      </c>
      <c r="Z23" s="16" t="s">
        <v>456</v>
      </c>
    </row>
    <row r="24" spans="2:26" x14ac:dyDescent="0.35">
      <c r="B24" t="s">
        <v>81</v>
      </c>
      <c r="C24" t="s">
        <v>82</v>
      </c>
      <c r="D24" t="s">
        <v>0</v>
      </c>
      <c r="F24" s="1">
        <v>44615.652083333334</v>
      </c>
      <c r="G24">
        <v>17.292000000000002</v>
      </c>
      <c r="H24">
        <v>316</v>
      </c>
      <c r="I24">
        <v>0</v>
      </c>
      <c r="K24">
        <v>8407</v>
      </c>
      <c r="M24">
        <f t="shared" si="2"/>
        <v>3.758772451528488E-2</v>
      </c>
      <c r="N24" t="s">
        <v>81</v>
      </c>
      <c r="O24">
        <f t="shared" ref="O24:O37" si="3">(M24-$M$20)/$M$19</f>
        <v>-27.5137886920099</v>
      </c>
      <c r="Q24" s="9" t="s">
        <v>108</v>
      </c>
      <c r="S24" s="9" t="str">
        <f t="shared" ref="S24:S37" si="4">Q24</f>
        <v>DNQ</v>
      </c>
      <c r="U24" s="9">
        <f>M24/0.009</f>
        <v>4.1764138350316538</v>
      </c>
      <c r="W24">
        <v>4.4900000000000011</v>
      </c>
      <c r="Y24" s="78">
        <f>(U24*2)/W24</f>
        <v>1.8603179666065268</v>
      </c>
      <c r="Z24" s="16" t="s">
        <v>456</v>
      </c>
    </row>
    <row r="25" spans="2:26" x14ac:dyDescent="0.35">
      <c r="B25" t="s">
        <v>45</v>
      </c>
      <c r="C25" t="s">
        <v>46</v>
      </c>
      <c r="D25" t="s">
        <v>0</v>
      </c>
      <c r="F25" s="1">
        <v>44614.81527777778</v>
      </c>
      <c r="G25">
        <v>17.295000000000002</v>
      </c>
      <c r="H25">
        <v>7406</v>
      </c>
      <c r="I25">
        <v>82.662899999999993</v>
      </c>
      <c r="K25">
        <v>8309</v>
      </c>
      <c r="M25">
        <f t="shared" si="2"/>
        <v>0.89132266217354672</v>
      </c>
      <c r="N25" t="s">
        <v>45</v>
      </c>
      <c r="O25">
        <f t="shared" si="3"/>
        <v>76.218141082247442</v>
      </c>
      <c r="Q25" s="9">
        <f>O25</f>
        <v>76.218141082247442</v>
      </c>
      <c r="S25" s="9">
        <f t="shared" si="4"/>
        <v>76.218141082247442</v>
      </c>
      <c r="U25" s="9"/>
      <c r="W25">
        <v>4.5999999999999996</v>
      </c>
      <c r="Y25" s="78">
        <f t="shared" ref="Y25:Y34" si="5">(O25*2)/W25</f>
        <v>33.138322209672801</v>
      </c>
      <c r="Z25" s="16"/>
    </row>
    <row r="26" spans="2:26" x14ac:dyDescent="0.35">
      <c r="B26" t="s">
        <v>72</v>
      </c>
      <c r="C26" t="s">
        <v>73</v>
      </c>
      <c r="D26" t="s">
        <v>0</v>
      </c>
      <c r="F26" s="1">
        <v>44615.440972222219</v>
      </c>
      <c r="G26">
        <v>17.295000000000002</v>
      </c>
      <c r="H26">
        <v>1323</v>
      </c>
      <c r="I26">
        <v>0</v>
      </c>
      <c r="K26">
        <v>7601</v>
      </c>
      <c r="M26">
        <f t="shared" si="2"/>
        <v>0.174056045257203</v>
      </c>
      <c r="N26" t="s">
        <v>72</v>
      </c>
      <c r="O26">
        <f t="shared" si="3"/>
        <v>-10.932386620729112</v>
      </c>
      <c r="Q26" s="9" t="s">
        <v>108</v>
      </c>
      <c r="S26" s="9" t="str">
        <f t="shared" si="4"/>
        <v>DNQ</v>
      </c>
      <c r="U26" s="9">
        <f>M26/0.009</f>
        <v>19.339560584133668</v>
      </c>
      <c r="W26">
        <v>4.5200000000000005</v>
      </c>
      <c r="Y26" s="78">
        <f>(U26*2)/W26</f>
        <v>8.5573276920945425</v>
      </c>
      <c r="Z26" s="16" t="s">
        <v>456</v>
      </c>
    </row>
    <row r="27" spans="2:26" x14ac:dyDescent="0.35">
      <c r="B27" t="s">
        <v>48</v>
      </c>
      <c r="C27" t="s">
        <v>49</v>
      </c>
      <c r="D27" t="s">
        <v>0</v>
      </c>
      <c r="F27" s="1">
        <v>44614.884722222225</v>
      </c>
      <c r="G27">
        <v>17.298999999999999</v>
      </c>
      <c r="H27">
        <v>384</v>
      </c>
      <c r="I27">
        <v>0</v>
      </c>
      <c r="K27">
        <v>7549</v>
      </c>
      <c r="M27">
        <f t="shared" si="2"/>
        <v>5.0867664591336598E-2</v>
      </c>
      <c r="N27" t="s">
        <v>48</v>
      </c>
      <c r="O27">
        <f t="shared" si="3"/>
        <v>-25.900227209854936</v>
      </c>
      <c r="Q27" s="9" t="s">
        <v>108</v>
      </c>
      <c r="S27" s="9" t="str">
        <f t="shared" si="4"/>
        <v>DNQ</v>
      </c>
      <c r="U27" s="9">
        <f>M27/0.009</f>
        <v>5.6519627323707331</v>
      </c>
      <c r="W27">
        <v>4.9399999999999995</v>
      </c>
      <c r="Y27" s="78">
        <f>(U27*2)/W27</f>
        <v>2.288244021202726</v>
      </c>
      <c r="Z27" s="16" t="s">
        <v>456</v>
      </c>
    </row>
    <row r="28" spans="2:26" x14ac:dyDescent="0.35">
      <c r="B28" t="s">
        <v>84</v>
      </c>
      <c r="C28" t="s">
        <v>85</v>
      </c>
      <c r="D28" t="s">
        <v>0</v>
      </c>
      <c r="F28" s="1">
        <v>44615.724305555559</v>
      </c>
      <c r="G28">
        <v>17.286000000000001</v>
      </c>
      <c r="H28">
        <v>783</v>
      </c>
      <c r="I28">
        <v>0</v>
      </c>
      <c r="K28">
        <v>8878</v>
      </c>
      <c r="M28">
        <f t="shared" si="2"/>
        <v>8.8195539535931511E-2</v>
      </c>
      <c r="N28" t="s">
        <v>84</v>
      </c>
      <c r="O28">
        <f t="shared" si="3"/>
        <v>-21.364753339011752</v>
      </c>
      <c r="Q28" s="9" t="s">
        <v>108</v>
      </c>
      <c r="S28" s="9" t="str">
        <f t="shared" si="4"/>
        <v>DNQ</v>
      </c>
      <c r="U28" s="9">
        <f>M28/0.009</f>
        <v>9.7995043928812802</v>
      </c>
      <c r="W28">
        <v>4.28</v>
      </c>
      <c r="Y28" s="78">
        <f>(U28*2)/W28</f>
        <v>4.5792076602248972</v>
      </c>
      <c r="Z28" s="16" t="s">
        <v>456</v>
      </c>
    </row>
    <row r="29" spans="2:26" x14ac:dyDescent="0.35">
      <c r="B29" t="s">
        <v>78</v>
      </c>
      <c r="C29" t="s">
        <v>79</v>
      </c>
      <c r="D29" t="s">
        <v>0</v>
      </c>
      <c r="F29" s="1">
        <v>44615.581250000003</v>
      </c>
      <c r="G29">
        <v>17.295000000000002</v>
      </c>
      <c r="H29">
        <v>5751</v>
      </c>
      <c r="I29">
        <v>72.300200000000004</v>
      </c>
      <c r="K29">
        <v>7153</v>
      </c>
      <c r="M29">
        <f t="shared" si="2"/>
        <v>0.80399832238221725</v>
      </c>
      <c r="N29" t="s">
        <v>78</v>
      </c>
      <c r="O29">
        <f t="shared" si="3"/>
        <v>65.607913149367079</v>
      </c>
      <c r="Q29" s="9">
        <f>O29</f>
        <v>65.607913149367079</v>
      </c>
      <c r="S29" s="9">
        <f t="shared" si="4"/>
        <v>65.607913149367079</v>
      </c>
      <c r="U29" s="9"/>
      <c r="W29">
        <v>4.1299999999999981</v>
      </c>
      <c r="Y29" s="78">
        <f t="shared" si="5"/>
        <v>31.771386513010707</v>
      </c>
      <c r="Z29" s="16"/>
    </row>
    <row r="30" spans="2:26" x14ac:dyDescent="0.35">
      <c r="B30" t="s">
        <v>51</v>
      </c>
      <c r="C30" t="s">
        <v>52</v>
      </c>
      <c r="D30" t="s">
        <v>0</v>
      </c>
      <c r="F30" s="1">
        <v>44614.95416666667</v>
      </c>
      <c r="G30">
        <v>17.297000000000001</v>
      </c>
      <c r="H30">
        <v>8137</v>
      </c>
      <c r="I30">
        <v>91.940100000000001</v>
      </c>
      <c r="K30">
        <v>8392</v>
      </c>
      <c r="M30">
        <f t="shared" si="2"/>
        <v>0.96961391801715924</v>
      </c>
      <c r="N30" t="s">
        <v>51</v>
      </c>
      <c r="O30">
        <f t="shared" si="3"/>
        <v>85.730816146693357</v>
      </c>
      <c r="Q30" s="9">
        <f>O30</f>
        <v>85.730816146693357</v>
      </c>
      <c r="S30" s="9">
        <f t="shared" si="4"/>
        <v>85.730816146693357</v>
      </c>
      <c r="U30" s="9"/>
      <c r="W30">
        <v>4.2300000000000004</v>
      </c>
      <c r="Y30" s="78">
        <f t="shared" si="5"/>
        <v>40.534664844772266</v>
      </c>
      <c r="Z30" s="16"/>
    </row>
    <row r="31" spans="2:26" x14ac:dyDescent="0.35">
      <c r="B31" t="s">
        <v>60</v>
      </c>
      <c r="C31" t="s">
        <v>61</v>
      </c>
      <c r="D31" t="s">
        <v>0</v>
      </c>
      <c r="F31" s="1">
        <v>44615.163194444445</v>
      </c>
      <c r="G31">
        <v>17.196000000000002</v>
      </c>
      <c r="H31">
        <v>28</v>
      </c>
      <c r="I31">
        <v>0</v>
      </c>
      <c r="K31">
        <v>7637</v>
      </c>
      <c r="M31">
        <f t="shared" si="2"/>
        <v>3.6663611365719525E-3</v>
      </c>
      <c r="N31" t="s">
        <v>60</v>
      </c>
      <c r="O31">
        <f t="shared" si="3"/>
        <v>-31.635358899150955</v>
      </c>
      <c r="Q31" s="9" t="s">
        <v>107</v>
      </c>
      <c r="S31" s="9" t="str">
        <f t="shared" si="4"/>
        <v>ND</v>
      </c>
      <c r="U31" s="9"/>
      <c r="W31">
        <v>4.5500000000000007</v>
      </c>
      <c r="Y31" s="78" t="s">
        <v>107</v>
      </c>
      <c r="Z31" s="16" t="s">
        <v>455</v>
      </c>
    </row>
    <row r="32" spans="2:26" x14ac:dyDescent="0.35">
      <c r="B32" t="s">
        <v>69</v>
      </c>
      <c r="C32" t="s">
        <v>70</v>
      </c>
      <c r="D32" t="s">
        <v>0</v>
      </c>
      <c r="F32" s="1">
        <v>44615.371527777781</v>
      </c>
      <c r="K32">
        <v>8149</v>
      </c>
      <c r="M32">
        <f t="shared" si="2"/>
        <v>0</v>
      </c>
      <c r="N32" t="s">
        <v>69</v>
      </c>
      <c r="O32">
        <f t="shared" si="3"/>
        <v>-32.080835239839473</v>
      </c>
      <c r="Q32" s="9" t="s">
        <v>107</v>
      </c>
      <c r="S32" s="9" t="str">
        <f t="shared" si="4"/>
        <v>ND</v>
      </c>
      <c r="U32" s="9"/>
      <c r="W32">
        <v>4.41</v>
      </c>
      <c r="Y32" s="78" t="s">
        <v>107</v>
      </c>
      <c r="Z32" s="16" t="s">
        <v>455</v>
      </c>
    </row>
    <row r="33" spans="1:26" x14ac:dyDescent="0.35">
      <c r="B33" t="s">
        <v>57</v>
      </c>
      <c r="C33" t="s">
        <v>58</v>
      </c>
      <c r="D33" t="s">
        <v>0</v>
      </c>
      <c r="F33" s="1">
        <v>44615.09375</v>
      </c>
      <c r="G33">
        <v>17.370999999999999</v>
      </c>
      <c r="H33">
        <v>6</v>
      </c>
      <c r="I33">
        <v>0</v>
      </c>
      <c r="K33">
        <v>7633</v>
      </c>
      <c r="M33">
        <f t="shared" si="2"/>
        <v>7.8606052666055283E-4</v>
      </c>
      <c r="N33" t="s">
        <v>57</v>
      </c>
      <c r="O33">
        <f t="shared" si="3"/>
        <v>-31.985325999496656</v>
      </c>
      <c r="Q33" s="9" t="s">
        <v>107</v>
      </c>
      <c r="S33" s="9" t="str">
        <f t="shared" si="4"/>
        <v>ND</v>
      </c>
      <c r="U33" s="9"/>
      <c r="W33">
        <v>4.5199999999999996</v>
      </c>
      <c r="Y33" s="78" t="s">
        <v>107</v>
      </c>
      <c r="Z33" s="16" t="s">
        <v>455</v>
      </c>
    </row>
    <row r="34" spans="1:26" s="4" customFormat="1" x14ac:dyDescent="0.35">
      <c r="A34" s="4" t="s">
        <v>109</v>
      </c>
      <c r="B34" s="4" t="s">
        <v>75</v>
      </c>
      <c r="C34" s="4" t="s">
        <v>76</v>
      </c>
      <c r="D34" s="4" t="s">
        <v>0</v>
      </c>
      <c r="F34" s="10">
        <v>44615.511111111111</v>
      </c>
      <c r="G34" s="4">
        <v>17.271000000000001</v>
      </c>
      <c r="H34" s="4">
        <v>67</v>
      </c>
      <c r="I34" s="4">
        <v>46.005400000000002</v>
      </c>
      <c r="K34" s="4">
        <v>114</v>
      </c>
      <c r="M34" s="4">
        <f t="shared" si="2"/>
        <v>0.58771929824561409</v>
      </c>
      <c r="N34" s="4" t="s">
        <v>75</v>
      </c>
      <c r="O34" s="4">
        <f t="shared" si="3"/>
        <v>39.329217556890967</v>
      </c>
      <c r="Q34" s="11" t="s">
        <v>466</v>
      </c>
      <c r="S34" s="11" t="s">
        <v>466</v>
      </c>
      <c r="W34" s="4">
        <v>4.589999999999999</v>
      </c>
      <c r="Y34" s="79">
        <f t="shared" si="5"/>
        <v>17.136913968144217</v>
      </c>
      <c r="Z34" s="80" t="s">
        <v>466</v>
      </c>
    </row>
    <row r="35" spans="1:26" s="20" customFormat="1" x14ac:dyDescent="0.35">
      <c r="A35" s="20" t="s">
        <v>169</v>
      </c>
      <c r="B35" s="20" t="s">
        <v>168</v>
      </c>
      <c r="C35" s="20" t="s">
        <v>170</v>
      </c>
      <c r="D35" s="20" t="s">
        <v>0</v>
      </c>
      <c r="E35" s="20" t="s">
        <v>171</v>
      </c>
      <c r="F35" s="23">
        <v>44620.470728888897</v>
      </c>
      <c r="G35" s="24" t="s">
        <v>171</v>
      </c>
      <c r="H35" s="24" t="s">
        <v>171</v>
      </c>
      <c r="I35" s="24" t="s">
        <v>171</v>
      </c>
      <c r="J35" s="24" t="s">
        <v>171</v>
      </c>
      <c r="K35" s="20">
        <v>13048.4591702381</v>
      </c>
      <c r="M35" s="20">
        <v>0</v>
      </c>
      <c r="N35" s="20" t="s">
        <v>168</v>
      </c>
      <c r="O35" s="20" t="s">
        <v>107</v>
      </c>
      <c r="Q35" s="22" t="s">
        <v>107</v>
      </c>
      <c r="S35" s="22" t="s">
        <v>107</v>
      </c>
      <c r="W35">
        <v>4.589999999999999</v>
      </c>
      <c r="Y35" s="78" t="s">
        <v>107</v>
      </c>
      <c r="Z35" s="81" t="s">
        <v>455</v>
      </c>
    </row>
    <row r="36" spans="1:26" x14ac:dyDescent="0.35">
      <c r="B36" t="s">
        <v>66</v>
      </c>
      <c r="C36" t="s">
        <v>67</v>
      </c>
      <c r="D36" t="s">
        <v>0</v>
      </c>
      <c r="F36" s="1">
        <v>44615.302083333336</v>
      </c>
      <c r="K36">
        <v>10549</v>
      </c>
      <c r="M36">
        <f t="shared" si="2"/>
        <v>0</v>
      </c>
      <c r="N36" t="s">
        <v>66</v>
      </c>
      <c r="O36">
        <f t="shared" si="3"/>
        <v>-32.080835239839473</v>
      </c>
      <c r="Q36" s="9" t="s">
        <v>107</v>
      </c>
      <c r="S36" s="9" t="str">
        <f t="shared" si="4"/>
        <v>ND</v>
      </c>
      <c r="W36">
        <v>5</v>
      </c>
      <c r="Y36" s="78" t="s">
        <v>107</v>
      </c>
      <c r="Z36" s="16" t="s">
        <v>455</v>
      </c>
    </row>
    <row r="37" spans="1:26" x14ac:dyDescent="0.35">
      <c r="B37" t="s">
        <v>63</v>
      </c>
      <c r="C37" t="s">
        <v>64</v>
      </c>
      <c r="D37" t="s">
        <v>0</v>
      </c>
      <c r="F37" s="1">
        <v>44615.232638888891</v>
      </c>
      <c r="G37">
        <v>17.305</v>
      </c>
      <c r="H37">
        <v>24</v>
      </c>
      <c r="I37">
        <v>0</v>
      </c>
      <c r="K37">
        <v>9941</v>
      </c>
      <c r="M37">
        <f t="shared" si="2"/>
        <v>2.4142440398350266E-3</v>
      </c>
      <c r="N37" t="s">
        <v>63</v>
      </c>
      <c r="O37">
        <f t="shared" si="3"/>
        <v>-31.787495724081797</v>
      </c>
      <c r="Q37" s="9" t="s">
        <v>107</v>
      </c>
      <c r="S37" s="9" t="str">
        <f t="shared" si="4"/>
        <v>ND</v>
      </c>
      <c r="W37">
        <v>5</v>
      </c>
      <c r="Y37" s="78" t="s">
        <v>107</v>
      </c>
      <c r="Z37" s="16" t="s">
        <v>455</v>
      </c>
    </row>
    <row r="38" spans="1:26" x14ac:dyDescent="0.35">
      <c r="F38" s="1"/>
    </row>
    <row r="39" spans="1:26" x14ac:dyDescent="0.35">
      <c r="B39" t="s">
        <v>469</v>
      </c>
      <c r="C39" t="s">
        <v>88</v>
      </c>
      <c r="D39" t="s">
        <v>89</v>
      </c>
      <c r="E39">
        <f>(15.625+125)/2</f>
        <v>70.3125</v>
      </c>
      <c r="F39" s="1">
        <v>44615.795138888891</v>
      </c>
      <c r="G39">
        <v>17.291</v>
      </c>
      <c r="H39">
        <v>7905</v>
      </c>
      <c r="I39">
        <v>86.778000000000006</v>
      </c>
      <c r="K39">
        <v>8536</v>
      </c>
      <c r="M39">
        <f>H39/K39</f>
        <v>0.92607778819119024</v>
      </c>
      <c r="N39" t="s">
        <v>87</v>
      </c>
      <c r="O39">
        <f>(M39-$M$20)/$M$19</f>
        <v>80.441016511530606</v>
      </c>
      <c r="P39" t="s">
        <v>483</v>
      </c>
      <c r="Q39" s="85">
        <f>(O39/E39)*100</f>
        <v>114.40500126084352</v>
      </c>
    </row>
    <row r="40" spans="1:26" x14ac:dyDescent="0.35">
      <c r="A40" t="s">
        <v>173</v>
      </c>
      <c r="B40" t="s">
        <v>470</v>
      </c>
      <c r="C40" t="s">
        <v>172</v>
      </c>
      <c r="D40" t="s">
        <v>0</v>
      </c>
      <c r="E40">
        <f>(15.625+250)/2</f>
        <v>132.8125</v>
      </c>
      <c r="F40" s="1">
        <v>44620.435994838001</v>
      </c>
      <c r="G40">
        <v>17.2776833333333</v>
      </c>
      <c r="H40">
        <v>14650.879331227499</v>
      </c>
      <c r="I40">
        <v>127.2841623802</v>
      </c>
      <c r="K40">
        <v>11557.603959141399</v>
      </c>
      <c r="M40">
        <f>H40/K40</f>
        <v>1.2676398484514169</v>
      </c>
      <c r="N40" t="s">
        <v>87</v>
      </c>
      <c r="O40">
        <f>(M40-$M$20)/$M$19</f>
        <v>121.94206102266314</v>
      </c>
      <c r="P40" t="s">
        <v>483</v>
      </c>
      <c r="Q40" s="85">
        <f>(O40/E40)*100</f>
        <v>91.815198887652244</v>
      </c>
    </row>
    <row r="41" spans="1:26" x14ac:dyDescent="0.35">
      <c r="C41" s="170" t="s">
        <v>473</v>
      </c>
      <c r="D41" s="170"/>
      <c r="E41" s="170"/>
      <c r="F41" s="170"/>
      <c r="H41">
        <v>34.058823529411768</v>
      </c>
    </row>
    <row r="42" spans="1:26" x14ac:dyDescent="0.35">
      <c r="C42" s="170" t="s">
        <v>474</v>
      </c>
      <c r="D42" s="170"/>
      <c r="E42" s="170"/>
      <c r="F42" s="170"/>
      <c r="H42">
        <v>102.1764705882353</v>
      </c>
    </row>
  </sheetData>
  <mergeCells count="2">
    <mergeCell ref="C41:F41"/>
    <mergeCell ref="C42:F42"/>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E1E96B-3BD3-4DB8-8A2F-CD2386067B25}">
  <sheetPr>
    <tabColor theme="5" tint="-0.249977111117893"/>
    <pageSetUpPr fitToPage="1"/>
  </sheetPr>
  <dimension ref="A1:S64"/>
  <sheetViews>
    <sheetView zoomScale="70" zoomScaleNormal="70" workbookViewId="0">
      <pane ySplit="1" topLeftCell="A2" activePane="bottomLeft" state="frozen"/>
      <selection pane="bottomLeft" activeCell="D25" sqref="D25"/>
    </sheetView>
  </sheetViews>
  <sheetFormatPr defaultColWidth="9.1796875" defaultRowHeight="12.5" x14ac:dyDescent="0.35"/>
  <cols>
    <col min="1" max="1" width="10.1796875" style="54" customWidth="1"/>
    <col min="2" max="2" width="12.1796875" style="54" customWidth="1"/>
    <col min="3" max="3" width="18.81640625" style="54" bestFit="1" customWidth="1"/>
    <col min="4" max="4" width="75.453125" style="55" customWidth="1"/>
    <col min="5" max="5" width="11.1796875" style="59" customWidth="1"/>
    <col min="6" max="6" width="49.1796875" style="58" customWidth="1"/>
    <col min="7" max="7" width="41.81640625" style="58" customWidth="1"/>
    <col min="8" max="9" width="14.54296875" style="61" customWidth="1"/>
    <col min="10" max="10" width="41.81640625" style="50" customWidth="1"/>
    <col min="11" max="11" width="12.81640625" style="87" customWidth="1"/>
    <col min="12" max="12" width="41.81640625" style="87" customWidth="1"/>
    <col min="13" max="13" width="14.54296875" style="94" customWidth="1"/>
    <col min="14" max="14" width="16.81640625" style="94" customWidth="1"/>
    <col min="15" max="15" width="33.453125" style="95" bestFit="1" customWidth="1"/>
    <col min="16" max="16" width="14.54296875" style="101" customWidth="1"/>
    <col min="17" max="17" width="33.453125" style="100" customWidth="1"/>
    <col min="18" max="18" width="17.1796875" style="121" customWidth="1"/>
    <col min="19" max="19" width="35.1796875" style="121" bestFit="1" customWidth="1"/>
    <col min="20" max="16384" width="9.1796875" style="45"/>
  </cols>
  <sheetData>
    <row r="1" spans="1:19" s="44" customFormat="1" ht="19.5" customHeight="1" x14ac:dyDescent="0.35">
      <c r="A1" s="52" t="s">
        <v>317</v>
      </c>
      <c r="B1" s="52" t="s">
        <v>334</v>
      </c>
      <c r="C1" s="52" t="s">
        <v>312</v>
      </c>
      <c r="D1" s="48" t="s">
        <v>430</v>
      </c>
      <c r="E1" s="56" t="s">
        <v>317</v>
      </c>
      <c r="F1" s="56" t="s">
        <v>313</v>
      </c>
      <c r="G1" s="56" t="s">
        <v>373</v>
      </c>
      <c r="H1" s="60" t="s">
        <v>317</v>
      </c>
      <c r="I1" s="60" t="s">
        <v>334</v>
      </c>
      <c r="J1" s="69" t="s">
        <v>429</v>
      </c>
      <c r="K1" s="86" t="s">
        <v>317</v>
      </c>
      <c r="L1" s="86" t="s">
        <v>484</v>
      </c>
      <c r="M1" s="92" t="s">
        <v>317</v>
      </c>
      <c r="N1" s="92" t="s">
        <v>334</v>
      </c>
      <c r="O1" s="92" t="s">
        <v>511</v>
      </c>
      <c r="P1" s="99" t="s">
        <v>317</v>
      </c>
      <c r="Q1" s="99" t="s">
        <v>520</v>
      </c>
      <c r="R1" s="119" t="s">
        <v>317</v>
      </c>
      <c r="S1" s="120" t="s">
        <v>538</v>
      </c>
    </row>
    <row r="2" spans="1:19" ht="50" x14ac:dyDescent="0.35">
      <c r="A2" s="53">
        <v>44622</v>
      </c>
      <c r="B2" s="53" t="s">
        <v>335</v>
      </c>
      <c r="C2" s="54" t="s">
        <v>314</v>
      </c>
      <c r="D2" s="55" t="s">
        <v>316</v>
      </c>
      <c r="E2" s="57">
        <v>44622</v>
      </c>
      <c r="F2" s="58" t="s">
        <v>374</v>
      </c>
      <c r="G2" s="58" t="s">
        <v>416</v>
      </c>
      <c r="H2" s="62">
        <v>44623</v>
      </c>
      <c r="I2" s="61" t="s">
        <v>335</v>
      </c>
      <c r="J2" s="49" t="s">
        <v>431</v>
      </c>
      <c r="K2" s="88">
        <v>44628</v>
      </c>
      <c r="L2" s="87" t="s">
        <v>450</v>
      </c>
      <c r="M2" s="93">
        <v>44629</v>
      </c>
      <c r="N2" s="94" t="s">
        <v>335</v>
      </c>
      <c r="O2" s="95" t="s">
        <v>512</v>
      </c>
      <c r="P2" s="102">
        <v>44629</v>
      </c>
    </row>
    <row r="3" spans="1:19" ht="37.5" x14ac:dyDescent="0.35">
      <c r="A3" s="53">
        <v>44622</v>
      </c>
      <c r="B3" s="53" t="s">
        <v>335</v>
      </c>
      <c r="C3" s="54" t="s">
        <v>314</v>
      </c>
      <c r="D3" s="55" t="s">
        <v>341</v>
      </c>
      <c r="E3" s="57">
        <v>44622</v>
      </c>
      <c r="F3" s="58" t="s">
        <v>417</v>
      </c>
      <c r="G3" s="58" t="s">
        <v>375</v>
      </c>
      <c r="H3" s="62">
        <v>44623</v>
      </c>
      <c r="I3" s="61" t="s">
        <v>335</v>
      </c>
      <c r="J3" s="51" t="s">
        <v>432</v>
      </c>
      <c r="K3" s="88">
        <v>44628</v>
      </c>
      <c r="L3" s="87" t="s">
        <v>450</v>
      </c>
      <c r="M3" s="93">
        <v>44629</v>
      </c>
      <c r="N3" s="94" t="s">
        <v>335</v>
      </c>
      <c r="O3" s="95" t="s">
        <v>512</v>
      </c>
      <c r="P3" s="102">
        <v>44629</v>
      </c>
    </row>
    <row r="4" spans="1:19" ht="39.65" customHeight="1" x14ac:dyDescent="0.35">
      <c r="A4" s="53">
        <v>44622</v>
      </c>
      <c r="B4" s="53" t="s">
        <v>335</v>
      </c>
      <c r="C4" s="54" t="s">
        <v>314</v>
      </c>
      <c r="D4" s="55" t="s">
        <v>315</v>
      </c>
      <c r="E4" s="57">
        <v>44622</v>
      </c>
      <c r="F4" s="58" t="s">
        <v>376</v>
      </c>
      <c r="G4" s="58" t="s">
        <v>377</v>
      </c>
      <c r="H4" s="62">
        <v>44623</v>
      </c>
      <c r="I4" s="61" t="s">
        <v>335</v>
      </c>
      <c r="J4" s="49" t="s">
        <v>431</v>
      </c>
      <c r="K4" s="88">
        <v>44628</v>
      </c>
      <c r="L4" s="87" t="s">
        <v>450</v>
      </c>
      <c r="M4" s="93">
        <v>44629</v>
      </c>
      <c r="N4" s="94" t="s">
        <v>335</v>
      </c>
      <c r="O4" s="95" t="s">
        <v>512</v>
      </c>
      <c r="P4" s="102">
        <v>44629</v>
      </c>
    </row>
    <row r="5" spans="1:19" ht="37.5" x14ac:dyDescent="0.35">
      <c r="A5" s="53">
        <v>44622</v>
      </c>
      <c r="B5" s="53" t="s">
        <v>335</v>
      </c>
      <c r="C5" s="54" t="s">
        <v>314</v>
      </c>
      <c r="D5" s="55" t="s">
        <v>318</v>
      </c>
      <c r="E5" s="57">
        <v>44622</v>
      </c>
      <c r="F5" s="58" t="s">
        <v>374</v>
      </c>
      <c r="G5" s="58" t="s">
        <v>378</v>
      </c>
      <c r="H5" s="62">
        <v>44623</v>
      </c>
      <c r="I5" s="61" t="s">
        <v>335</v>
      </c>
      <c r="J5" s="49" t="s">
        <v>431</v>
      </c>
      <c r="K5" s="88">
        <v>44628</v>
      </c>
      <c r="L5" s="87" t="s">
        <v>450</v>
      </c>
      <c r="M5" s="93">
        <v>44629</v>
      </c>
      <c r="N5" s="94" t="s">
        <v>335</v>
      </c>
      <c r="O5" s="95" t="s">
        <v>512</v>
      </c>
      <c r="P5" s="102">
        <v>44629</v>
      </c>
    </row>
    <row r="6" spans="1:19" ht="87.5" x14ac:dyDescent="0.35">
      <c r="A6" s="53">
        <v>44622</v>
      </c>
      <c r="B6" s="53" t="s">
        <v>335</v>
      </c>
      <c r="C6" s="54" t="s">
        <v>314</v>
      </c>
      <c r="D6" s="55" t="s">
        <v>380</v>
      </c>
      <c r="E6" s="57">
        <v>44622</v>
      </c>
      <c r="F6" s="58" t="s">
        <v>379</v>
      </c>
      <c r="G6" s="58" t="s">
        <v>375</v>
      </c>
      <c r="H6" s="62">
        <v>44623</v>
      </c>
      <c r="I6" s="61" t="s">
        <v>335</v>
      </c>
      <c r="J6" s="51" t="s">
        <v>432</v>
      </c>
      <c r="K6" s="88">
        <v>44628</v>
      </c>
      <c r="L6" s="87" t="s">
        <v>450</v>
      </c>
      <c r="M6" s="93">
        <v>44629</v>
      </c>
      <c r="N6" s="94" t="s">
        <v>335</v>
      </c>
      <c r="O6" s="95" t="s">
        <v>512</v>
      </c>
      <c r="P6" s="102">
        <v>44629</v>
      </c>
    </row>
    <row r="7" spans="1:19" ht="112.5" x14ac:dyDescent="0.35">
      <c r="A7" s="53">
        <v>44622</v>
      </c>
      <c r="B7" s="53" t="s">
        <v>335</v>
      </c>
      <c r="C7" s="54" t="s">
        <v>314</v>
      </c>
      <c r="D7" s="55" t="s">
        <v>321</v>
      </c>
      <c r="E7" s="57">
        <v>44622</v>
      </c>
      <c r="F7" s="58" t="s">
        <v>418</v>
      </c>
      <c r="G7" s="58" t="s">
        <v>375</v>
      </c>
      <c r="H7" s="62">
        <v>44623</v>
      </c>
      <c r="I7" s="61" t="s">
        <v>335</v>
      </c>
      <c r="J7" s="51" t="s">
        <v>433</v>
      </c>
      <c r="K7" s="88">
        <v>44628</v>
      </c>
      <c r="L7" s="87" t="s">
        <v>450</v>
      </c>
      <c r="M7" s="93">
        <v>44629</v>
      </c>
      <c r="N7" s="94" t="s">
        <v>335</v>
      </c>
      <c r="O7" s="95" t="s">
        <v>512</v>
      </c>
      <c r="P7" s="102">
        <v>44629</v>
      </c>
    </row>
    <row r="8" spans="1:19" ht="96" customHeight="1" x14ac:dyDescent="0.35">
      <c r="A8" s="53">
        <v>44622</v>
      </c>
      <c r="B8" s="53" t="s">
        <v>335</v>
      </c>
      <c r="C8" s="54" t="s">
        <v>314</v>
      </c>
      <c r="D8" s="55" t="s">
        <v>319</v>
      </c>
      <c r="E8" s="57">
        <v>44622</v>
      </c>
      <c r="F8" s="58" t="s">
        <v>419</v>
      </c>
      <c r="G8" s="58" t="s">
        <v>375</v>
      </c>
      <c r="H8" s="62">
        <v>44623</v>
      </c>
      <c r="I8" s="61" t="s">
        <v>335</v>
      </c>
      <c r="J8" s="51" t="s">
        <v>434</v>
      </c>
      <c r="K8" s="88">
        <v>44628</v>
      </c>
      <c r="L8" s="87" t="s">
        <v>450</v>
      </c>
      <c r="M8" s="93">
        <v>44629</v>
      </c>
      <c r="N8" s="94" t="s">
        <v>335</v>
      </c>
      <c r="O8" s="95" t="s">
        <v>512</v>
      </c>
      <c r="P8" s="102">
        <v>44629</v>
      </c>
    </row>
    <row r="9" spans="1:19" ht="35.5" customHeight="1" x14ac:dyDescent="0.35">
      <c r="A9" s="53">
        <v>44622</v>
      </c>
      <c r="B9" s="53" t="s">
        <v>335</v>
      </c>
      <c r="C9" s="54" t="s">
        <v>314</v>
      </c>
      <c r="D9" s="55" t="s">
        <v>320</v>
      </c>
      <c r="E9" s="57">
        <v>44622</v>
      </c>
      <c r="F9" s="58" t="s">
        <v>376</v>
      </c>
      <c r="G9" s="58" t="s">
        <v>381</v>
      </c>
      <c r="H9" s="62">
        <v>44623</v>
      </c>
      <c r="I9" s="61" t="s">
        <v>335</v>
      </c>
      <c r="J9" s="49" t="s">
        <v>431</v>
      </c>
      <c r="K9" s="88">
        <v>44628</v>
      </c>
      <c r="L9" s="87" t="s">
        <v>450</v>
      </c>
      <c r="M9" s="96">
        <v>44629</v>
      </c>
      <c r="N9" s="97" t="s">
        <v>335</v>
      </c>
      <c r="O9" s="98" t="s">
        <v>513</v>
      </c>
      <c r="P9" s="102">
        <v>44629</v>
      </c>
      <c r="Q9" s="100" t="s">
        <v>450</v>
      </c>
      <c r="R9" s="122">
        <v>44629</v>
      </c>
      <c r="S9" s="121" t="s">
        <v>539</v>
      </c>
    </row>
    <row r="10" spans="1:19" ht="37.5" x14ac:dyDescent="0.35">
      <c r="A10" s="53">
        <v>44622</v>
      </c>
      <c r="B10" s="53" t="s">
        <v>335</v>
      </c>
      <c r="C10" s="54" t="s">
        <v>314</v>
      </c>
      <c r="D10" s="55" t="s">
        <v>322</v>
      </c>
      <c r="E10" s="57">
        <v>44622</v>
      </c>
      <c r="F10" s="58" t="s">
        <v>374</v>
      </c>
      <c r="G10" s="58" t="s">
        <v>382</v>
      </c>
      <c r="H10" s="62">
        <v>44623</v>
      </c>
      <c r="I10" s="61" t="s">
        <v>335</v>
      </c>
      <c r="J10" s="49" t="s">
        <v>431</v>
      </c>
      <c r="K10" s="88">
        <v>44628</v>
      </c>
      <c r="L10" s="87" t="s">
        <v>450</v>
      </c>
      <c r="M10" s="93">
        <v>44629</v>
      </c>
      <c r="N10" s="94" t="s">
        <v>335</v>
      </c>
      <c r="O10" s="95" t="s">
        <v>512</v>
      </c>
      <c r="P10" s="102">
        <v>44629</v>
      </c>
    </row>
    <row r="11" spans="1:19" ht="100" x14ac:dyDescent="0.35">
      <c r="A11" s="53">
        <v>44622</v>
      </c>
      <c r="B11" s="53" t="s">
        <v>335</v>
      </c>
      <c r="C11" s="54" t="s">
        <v>314</v>
      </c>
      <c r="D11" s="55" t="s">
        <v>326</v>
      </c>
      <c r="E11" s="57">
        <v>44622</v>
      </c>
      <c r="F11" s="58" t="s">
        <v>420</v>
      </c>
      <c r="G11" s="58" t="s">
        <v>383</v>
      </c>
      <c r="H11" s="62">
        <v>44623</v>
      </c>
      <c r="I11" s="61" t="s">
        <v>335</v>
      </c>
      <c r="J11" s="51" t="s">
        <v>436</v>
      </c>
      <c r="K11" s="88">
        <v>44628</v>
      </c>
      <c r="L11" s="87" t="s">
        <v>450</v>
      </c>
      <c r="M11" s="93">
        <v>44629</v>
      </c>
      <c r="N11" s="94" t="s">
        <v>335</v>
      </c>
      <c r="O11" s="95" t="s">
        <v>512</v>
      </c>
      <c r="P11" s="102">
        <v>44629</v>
      </c>
    </row>
    <row r="12" spans="1:19" ht="125" x14ac:dyDescent="0.35">
      <c r="A12" s="53">
        <v>44622</v>
      </c>
      <c r="B12" s="53" t="s">
        <v>335</v>
      </c>
      <c r="C12" s="54" t="s">
        <v>314</v>
      </c>
      <c r="D12" s="55" t="s">
        <v>327</v>
      </c>
      <c r="E12" s="57">
        <v>44622</v>
      </c>
      <c r="F12" s="58" t="s">
        <v>384</v>
      </c>
      <c r="G12" s="58" t="s">
        <v>385</v>
      </c>
      <c r="H12" s="62">
        <v>44623</v>
      </c>
      <c r="I12" s="61" t="s">
        <v>335</v>
      </c>
      <c r="J12" s="51" t="s">
        <v>436</v>
      </c>
      <c r="K12" s="88">
        <v>44628</v>
      </c>
      <c r="L12" s="87" t="s">
        <v>450</v>
      </c>
      <c r="M12" s="93">
        <v>44629</v>
      </c>
      <c r="N12" s="94" t="s">
        <v>335</v>
      </c>
      <c r="O12" s="95" t="s">
        <v>512</v>
      </c>
      <c r="P12" s="102">
        <v>44629</v>
      </c>
    </row>
    <row r="13" spans="1:19" ht="50" x14ac:dyDescent="0.35">
      <c r="A13" s="53">
        <v>44622</v>
      </c>
      <c r="B13" s="53" t="s">
        <v>335</v>
      </c>
      <c r="C13" s="54" t="s">
        <v>314</v>
      </c>
      <c r="D13" s="55" t="s">
        <v>328</v>
      </c>
      <c r="E13" s="57">
        <v>44622</v>
      </c>
      <c r="F13" s="58" t="s">
        <v>386</v>
      </c>
      <c r="G13" s="58" t="s">
        <v>387</v>
      </c>
      <c r="H13" s="62">
        <v>44623</v>
      </c>
      <c r="I13" s="61" t="s">
        <v>335</v>
      </c>
      <c r="J13" s="51" t="s">
        <v>436</v>
      </c>
      <c r="K13" s="88">
        <v>44628</v>
      </c>
      <c r="L13" s="87" t="s">
        <v>450</v>
      </c>
      <c r="M13" s="93">
        <v>44629</v>
      </c>
      <c r="N13" s="94" t="s">
        <v>335</v>
      </c>
      <c r="O13" s="95" t="s">
        <v>512</v>
      </c>
      <c r="P13" s="102">
        <v>44629</v>
      </c>
    </row>
    <row r="14" spans="1:19" ht="25" x14ac:dyDescent="0.35">
      <c r="A14" s="53">
        <v>44622</v>
      </c>
      <c r="B14" s="53" t="s">
        <v>335</v>
      </c>
      <c r="C14" s="54" t="s">
        <v>314</v>
      </c>
      <c r="D14" s="55" t="s">
        <v>329</v>
      </c>
      <c r="E14" s="57">
        <v>44622</v>
      </c>
      <c r="F14" s="58" t="s">
        <v>374</v>
      </c>
      <c r="G14" s="58" t="s">
        <v>388</v>
      </c>
      <c r="H14" s="62">
        <v>44623</v>
      </c>
      <c r="I14" s="61" t="s">
        <v>335</v>
      </c>
      <c r="J14" s="49" t="s">
        <v>435</v>
      </c>
      <c r="K14" s="88">
        <v>44628</v>
      </c>
      <c r="L14" s="87" t="s">
        <v>450</v>
      </c>
      <c r="M14" s="93">
        <v>44629</v>
      </c>
      <c r="N14" s="94" t="s">
        <v>335</v>
      </c>
      <c r="O14" s="95" t="s">
        <v>512</v>
      </c>
      <c r="P14" s="102">
        <v>44629</v>
      </c>
    </row>
    <row r="15" spans="1:19" ht="125" x14ac:dyDescent="0.35">
      <c r="A15" s="53">
        <v>44622</v>
      </c>
      <c r="B15" s="53" t="s">
        <v>335</v>
      </c>
      <c r="C15" s="54" t="s">
        <v>314</v>
      </c>
      <c r="D15" s="55" t="s">
        <v>421</v>
      </c>
      <c r="E15" s="57">
        <v>44622</v>
      </c>
      <c r="F15" s="58" t="s">
        <v>422</v>
      </c>
      <c r="G15" s="58" t="s">
        <v>389</v>
      </c>
      <c r="H15" s="62">
        <v>44623</v>
      </c>
      <c r="I15" s="61" t="s">
        <v>335</v>
      </c>
      <c r="J15" s="51" t="s">
        <v>436</v>
      </c>
      <c r="K15" s="88">
        <v>44628</v>
      </c>
      <c r="L15" s="87" t="s">
        <v>485</v>
      </c>
      <c r="M15" s="93">
        <v>44629</v>
      </c>
      <c r="N15" s="94" t="s">
        <v>335</v>
      </c>
      <c r="O15" s="95" t="s">
        <v>512</v>
      </c>
      <c r="P15" s="102">
        <v>44629</v>
      </c>
    </row>
    <row r="16" spans="1:19" ht="100" x14ac:dyDescent="0.35">
      <c r="A16" s="53">
        <v>44622</v>
      </c>
      <c r="B16" s="53" t="s">
        <v>335</v>
      </c>
      <c r="C16" s="54" t="s">
        <v>314</v>
      </c>
      <c r="D16" s="55" t="s">
        <v>423</v>
      </c>
      <c r="E16" s="57">
        <v>44622</v>
      </c>
      <c r="F16" s="58" t="s">
        <v>390</v>
      </c>
      <c r="G16" s="58" t="s">
        <v>391</v>
      </c>
      <c r="H16" s="62">
        <v>44623</v>
      </c>
      <c r="I16" s="61" t="s">
        <v>335</v>
      </c>
      <c r="J16" s="51" t="s">
        <v>436</v>
      </c>
      <c r="K16" s="88">
        <v>44628</v>
      </c>
      <c r="L16" s="87" t="s">
        <v>486</v>
      </c>
      <c r="M16" s="93">
        <v>44629</v>
      </c>
      <c r="N16" s="94" t="s">
        <v>335</v>
      </c>
      <c r="O16" s="95" t="s">
        <v>512</v>
      </c>
      <c r="P16" s="102">
        <v>44629</v>
      </c>
    </row>
    <row r="17" spans="1:19" ht="50" x14ac:dyDescent="0.35">
      <c r="A17" s="53">
        <v>44622</v>
      </c>
      <c r="B17" s="53" t="s">
        <v>335</v>
      </c>
      <c r="C17" s="54" t="s">
        <v>314</v>
      </c>
      <c r="D17" s="55" t="s">
        <v>353</v>
      </c>
      <c r="E17" s="57">
        <v>44622</v>
      </c>
      <c r="F17" s="58" t="s">
        <v>392</v>
      </c>
      <c r="G17" s="58" t="s">
        <v>375</v>
      </c>
      <c r="H17" s="62">
        <v>44623</v>
      </c>
      <c r="I17" s="61" t="s">
        <v>335</v>
      </c>
      <c r="J17" s="51" t="s">
        <v>432</v>
      </c>
      <c r="K17" s="88">
        <v>44628</v>
      </c>
      <c r="L17" s="87" t="s">
        <v>450</v>
      </c>
      <c r="M17" s="93">
        <v>44629</v>
      </c>
      <c r="N17" s="94" t="s">
        <v>335</v>
      </c>
      <c r="O17" s="95" t="s">
        <v>512</v>
      </c>
      <c r="P17" s="102">
        <v>44629</v>
      </c>
    </row>
    <row r="18" spans="1:19" ht="25" x14ac:dyDescent="0.35">
      <c r="A18" s="53">
        <v>44622</v>
      </c>
      <c r="B18" s="53" t="s">
        <v>335</v>
      </c>
      <c r="C18" s="54" t="s">
        <v>323</v>
      </c>
      <c r="D18" s="55" t="s">
        <v>324</v>
      </c>
      <c r="E18" s="57">
        <v>44622</v>
      </c>
      <c r="F18" s="58" t="s">
        <v>393</v>
      </c>
      <c r="G18" s="58" t="s">
        <v>424</v>
      </c>
      <c r="H18" s="62">
        <v>44623</v>
      </c>
      <c r="I18" s="61" t="s">
        <v>335</v>
      </c>
      <c r="J18" s="49" t="s">
        <v>431</v>
      </c>
      <c r="K18" s="88">
        <v>44628</v>
      </c>
      <c r="L18" s="87" t="s">
        <v>450</v>
      </c>
      <c r="M18" s="93">
        <v>44629</v>
      </c>
      <c r="N18" s="94" t="s">
        <v>335</v>
      </c>
      <c r="O18" s="95" t="s">
        <v>512</v>
      </c>
      <c r="P18" s="102">
        <v>44629</v>
      </c>
    </row>
    <row r="19" spans="1:19" ht="62.5" x14ac:dyDescent="0.35">
      <c r="A19" s="53">
        <v>44622</v>
      </c>
      <c r="B19" s="53" t="s">
        <v>335</v>
      </c>
      <c r="C19" s="54" t="s">
        <v>323</v>
      </c>
      <c r="D19" s="55" t="s">
        <v>325</v>
      </c>
      <c r="E19" s="57">
        <v>44622</v>
      </c>
      <c r="F19" s="58" t="s">
        <v>394</v>
      </c>
      <c r="G19" s="58" t="s">
        <v>375</v>
      </c>
      <c r="H19" s="62">
        <v>44623</v>
      </c>
      <c r="I19" s="61" t="s">
        <v>335</v>
      </c>
      <c r="J19" s="49" t="s">
        <v>435</v>
      </c>
      <c r="K19" s="88">
        <v>44628</v>
      </c>
      <c r="L19" s="87" t="s">
        <v>487</v>
      </c>
      <c r="M19" s="93">
        <v>44629</v>
      </c>
      <c r="N19" s="94" t="s">
        <v>335</v>
      </c>
      <c r="O19" s="95" t="s">
        <v>512</v>
      </c>
      <c r="P19" s="102">
        <v>44629</v>
      </c>
    </row>
    <row r="20" spans="1:19" ht="55.5" customHeight="1" x14ac:dyDescent="0.35">
      <c r="A20" s="53">
        <v>44622</v>
      </c>
      <c r="B20" s="53" t="s">
        <v>335</v>
      </c>
      <c r="C20" s="54" t="s">
        <v>323</v>
      </c>
      <c r="D20" s="55" t="s">
        <v>339</v>
      </c>
      <c r="E20" s="57">
        <v>44622</v>
      </c>
      <c r="F20" s="58" t="s">
        <v>374</v>
      </c>
      <c r="G20" s="58" t="s">
        <v>395</v>
      </c>
      <c r="H20" s="62">
        <v>44623</v>
      </c>
      <c r="I20" s="61" t="s">
        <v>335</v>
      </c>
      <c r="J20" s="49" t="s">
        <v>431</v>
      </c>
      <c r="K20" s="88">
        <v>44628</v>
      </c>
      <c r="L20" s="87" t="s">
        <v>450</v>
      </c>
      <c r="M20" s="93">
        <v>44629</v>
      </c>
      <c r="N20" s="94" t="s">
        <v>335</v>
      </c>
      <c r="O20" s="95" t="s">
        <v>514</v>
      </c>
      <c r="P20" s="102">
        <v>44629</v>
      </c>
    </row>
    <row r="21" spans="1:19" ht="37.5" x14ac:dyDescent="0.35">
      <c r="A21" s="53">
        <v>44622</v>
      </c>
      <c r="B21" s="53" t="s">
        <v>335</v>
      </c>
      <c r="C21" s="54" t="s">
        <v>323</v>
      </c>
      <c r="D21" s="55" t="s">
        <v>337</v>
      </c>
      <c r="E21" s="57">
        <v>44622</v>
      </c>
      <c r="F21" s="58" t="s">
        <v>396</v>
      </c>
      <c r="G21" s="58" t="s">
        <v>375</v>
      </c>
      <c r="H21" s="62">
        <v>44623</v>
      </c>
      <c r="I21" s="61" t="s">
        <v>335</v>
      </c>
      <c r="J21" s="49" t="s">
        <v>431</v>
      </c>
      <c r="K21" s="88">
        <v>44628</v>
      </c>
      <c r="L21" s="87" t="s">
        <v>450</v>
      </c>
      <c r="M21" s="96">
        <v>44629</v>
      </c>
      <c r="N21" s="97" t="s">
        <v>335</v>
      </c>
      <c r="O21" s="98" t="s">
        <v>515</v>
      </c>
      <c r="P21" s="102">
        <v>44629</v>
      </c>
      <c r="Q21" s="100" t="s">
        <v>450</v>
      </c>
      <c r="R21" s="122">
        <v>44629</v>
      </c>
      <c r="S21" s="121" t="s">
        <v>539</v>
      </c>
    </row>
    <row r="22" spans="1:19" ht="100" x14ac:dyDescent="0.35">
      <c r="A22" s="53">
        <v>44622</v>
      </c>
      <c r="B22" s="53" t="s">
        <v>335</v>
      </c>
      <c r="C22" s="54" t="s">
        <v>323</v>
      </c>
      <c r="D22" s="55" t="s">
        <v>338</v>
      </c>
      <c r="E22" s="57">
        <v>44622</v>
      </c>
      <c r="F22" s="58" t="s">
        <v>374</v>
      </c>
      <c r="G22" s="58" t="s">
        <v>397</v>
      </c>
      <c r="H22" s="62">
        <v>44623</v>
      </c>
      <c r="I22" s="61" t="s">
        <v>335</v>
      </c>
      <c r="J22" s="49" t="s">
        <v>431</v>
      </c>
      <c r="K22" s="88">
        <v>44628</v>
      </c>
      <c r="L22" s="87" t="s">
        <v>450</v>
      </c>
      <c r="M22" s="93">
        <v>44629</v>
      </c>
      <c r="N22" s="94" t="s">
        <v>335</v>
      </c>
      <c r="O22" s="94" t="s">
        <v>516</v>
      </c>
      <c r="P22" s="102">
        <v>44629</v>
      </c>
      <c r="Q22" s="101"/>
      <c r="R22" s="51"/>
    </row>
    <row r="23" spans="1:19" ht="35.5" customHeight="1" x14ac:dyDescent="0.35">
      <c r="A23" s="53">
        <v>44622</v>
      </c>
      <c r="B23" s="53" t="s">
        <v>335</v>
      </c>
      <c r="C23" s="54" t="s">
        <v>323</v>
      </c>
      <c r="D23" s="55" t="s">
        <v>340</v>
      </c>
      <c r="E23" s="57">
        <v>44622</v>
      </c>
      <c r="F23" s="58" t="s">
        <v>398</v>
      </c>
      <c r="G23" s="58" t="s">
        <v>375</v>
      </c>
      <c r="H23" s="62">
        <v>44623</v>
      </c>
      <c r="I23" s="61" t="s">
        <v>335</v>
      </c>
      <c r="J23" s="49" t="s">
        <v>431</v>
      </c>
      <c r="K23" s="88">
        <v>44628</v>
      </c>
      <c r="L23" s="87" t="s">
        <v>488</v>
      </c>
      <c r="M23" s="93">
        <v>44629</v>
      </c>
      <c r="N23" s="94" t="s">
        <v>335</v>
      </c>
      <c r="O23" s="95" t="s">
        <v>512</v>
      </c>
      <c r="P23" s="102">
        <v>44629</v>
      </c>
    </row>
    <row r="24" spans="1:19" ht="62.5" x14ac:dyDescent="0.35">
      <c r="A24" s="53">
        <v>44622</v>
      </c>
      <c r="B24" s="53" t="s">
        <v>335</v>
      </c>
      <c r="C24" s="54" t="s">
        <v>323</v>
      </c>
      <c r="D24" s="55" t="s">
        <v>342</v>
      </c>
      <c r="E24" s="57">
        <v>44622</v>
      </c>
      <c r="F24" s="58" t="s">
        <v>400</v>
      </c>
      <c r="G24" s="58" t="s">
        <v>399</v>
      </c>
      <c r="H24" s="62">
        <v>44623</v>
      </c>
      <c r="I24" s="61" t="s">
        <v>335</v>
      </c>
      <c r="J24" s="49" t="s">
        <v>431</v>
      </c>
      <c r="K24" s="88">
        <v>44628</v>
      </c>
      <c r="L24" s="87" t="s">
        <v>450</v>
      </c>
      <c r="M24" s="96">
        <v>44629</v>
      </c>
      <c r="N24" s="97" t="s">
        <v>335</v>
      </c>
      <c r="O24" s="98" t="s">
        <v>517</v>
      </c>
      <c r="P24" s="102">
        <v>44629</v>
      </c>
      <c r="Q24" s="100" t="s">
        <v>450</v>
      </c>
      <c r="R24" s="122">
        <v>44629</v>
      </c>
      <c r="S24" s="121" t="s">
        <v>539</v>
      </c>
    </row>
    <row r="25" spans="1:19" ht="37.5" x14ac:dyDescent="0.35">
      <c r="A25" s="53">
        <v>44622</v>
      </c>
      <c r="B25" s="53" t="s">
        <v>335</v>
      </c>
      <c r="C25" s="54" t="s">
        <v>323</v>
      </c>
      <c r="D25" s="55" t="s">
        <v>346</v>
      </c>
      <c r="E25" s="57">
        <v>44622</v>
      </c>
      <c r="F25" s="58" t="s">
        <v>425</v>
      </c>
      <c r="G25" s="58" t="s">
        <v>399</v>
      </c>
      <c r="H25" s="62">
        <v>44623</v>
      </c>
      <c r="I25" s="61" t="s">
        <v>335</v>
      </c>
      <c r="J25" s="49" t="s">
        <v>431</v>
      </c>
      <c r="K25" s="88">
        <v>44628</v>
      </c>
      <c r="L25" s="87" t="s">
        <v>450</v>
      </c>
      <c r="M25" s="93">
        <v>44629</v>
      </c>
      <c r="N25" s="94" t="s">
        <v>335</v>
      </c>
      <c r="O25" s="95" t="s">
        <v>512</v>
      </c>
      <c r="P25" s="102">
        <v>44629</v>
      </c>
    </row>
    <row r="26" spans="1:19" ht="50" x14ac:dyDescent="0.35">
      <c r="A26" s="53">
        <v>44622</v>
      </c>
      <c r="B26" s="53" t="s">
        <v>335</v>
      </c>
      <c r="C26" s="54" t="s">
        <v>323</v>
      </c>
      <c r="D26" s="55" t="s">
        <v>343</v>
      </c>
      <c r="E26" s="57">
        <v>44622</v>
      </c>
      <c r="F26" s="58" t="s">
        <v>401</v>
      </c>
      <c r="G26" s="58" t="s">
        <v>375</v>
      </c>
      <c r="H26" s="62">
        <v>44623</v>
      </c>
      <c r="I26" s="61" t="s">
        <v>335</v>
      </c>
      <c r="J26" s="49" t="s">
        <v>435</v>
      </c>
      <c r="K26" s="88">
        <v>44628</v>
      </c>
      <c r="L26" s="87" t="s">
        <v>450</v>
      </c>
      <c r="M26" s="93">
        <v>44629</v>
      </c>
      <c r="N26" s="94" t="s">
        <v>335</v>
      </c>
      <c r="O26" s="95" t="s">
        <v>512</v>
      </c>
      <c r="P26" s="102">
        <v>44629</v>
      </c>
    </row>
    <row r="27" spans="1:19" ht="62.5" x14ac:dyDescent="0.35">
      <c r="A27" s="53">
        <v>44622</v>
      </c>
      <c r="B27" s="53" t="s">
        <v>335</v>
      </c>
      <c r="C27" s="54" t="s">
        <v>323</v>
      </c>
      <c r="D27" s="55" t="s">
        <v>347</v>
      </c>
      <c r="E27" s="57">
        <v>44622</v>
      </c>
      <c r="F27" s="58" t="s">
        <v>402</v>
      </c>
      <c r="G27" s="58" t="s">
        <v>426</v>
      </c>
      <c r="H27" s="62">
        <v>44623</v>
      </c>
      <c r="I27" s="61" t="s">
        <v>335</v>
      </c>
      <c r="J27" s="49" t="s">
        <v>431</v>
      </c>
      <c r="K27" s="88">
        <v>44628</v>
      </c>
      <c r="L27" s="87" t="s">
        <v>489</v>
      </c>
      <c r="M27" s="93">
        <v>44629</v>
      </c>
      <c r="N27" s="94" t="s">
        <v>335</v>
      </c>
      <c r="O27" s="95" t="s">
        <v>512</v>
      </c>
      <c r="P27" s="102">
        <v>44629</v>
      </c>
    </row>
    <row r="28" spans="1:19" ht="37.5" x14ac:dyDescent="0.35">
      <c r="A28" s="53">
        <v>44622</v>
      </c>
      <c r="B28" s="53" t="s">
        <v>335</v>
      </c>
      <c r="C28" s="54" t="s">
        <v>323</v>
      </c>
      <c r="D28" s="55" t="s">
        <v>345</v>
      </c>
      <c r="E28" s="57">
        <v>44622</v>
      </c>
      <c r="F28" s="58" t="s">
        <v>427</v>
      </c>
      <c r="G28" s="58" t="s">
        <v>399</v>
      </c>
      <c r="H28" s="62">
        <v>44623</v>
      </c>
      <c r="I28" s="61" t="s">
        <v>335</v>
      </c>
      <c r="J28" s="49" t="s">
        <v>431</v>
      </c>
      <c r="K28" s="88">
        <v>44628</v>
      </c>
      <c r="L28" s="87" t="s">
        <v>450</v>
      </c>
      <c r="M28" s="93">
        <v>44629</v>
      </c>
      <c r="N28" s="94" t="s">
        <v>335</v>
      </c>
      <c r="O28" s="95" t="s">
        <v>512</v>
      </c>
      <c r="P28" s="102">
        <v>44629</v>
      </c>
    </row>
    <row r="29" spans="1:19" ht="25" customHeight="1" x14ac:dyDescent="0.35">
      <c r="A29" s="53">
        <v>44622</v>
      </c>
      <c r="B29" s="53" t="s">
        <v>335</v>
      </c>
      <c r="C29" s="54" t="s">
        <v>323</v>
      </c>
      <c r="D29" s="55" t="s">
        <v>348</v>
      </c>
      <c r="E29" s="57">
        <v>44622</v>
      </c>
      <c r="F29" s="58" t="s">
        <v>374</v>
      </c>
      <c r="G29" s="58" t="s">
        <v>403</v>
      </c>
      <c r="H29" s="62">
        <v>44623</v>
      </c>
      <c r="I29" s="61" t="s">
        <v>335</v>
      </c>
      <c r="J29" s="49" t="s">
        <v>431</v>
      </c>
      <c r="K29" s="88">
        <v>44628</v>
      </c>
      <c r="L29" s="87" t="s">
        <v>450</v>
      </c>
      <c r="M29" s="93">
        <v>44629</v>
      </c>
      <c r="N29" s="94" t="s">
        <v>335</v>
      </c>
      <c r="O29" s="95" t="s">
        <v>518</v>
      </c>
      <c r="P29" s="102">
        <v>44629</v>
      </c>
    </row>
    <row r="30" spans="1:19" ht="37.5" x14ac:dyDescent="0.35">
      <c r="A30" s="53">
        <v>44622</v>
      </c>
      <c r="B30" s="53" t="s">
        <v>335</v>
      </c>
      <c r="C30" s="54" t="s">
        <v>323</v>
      </c>
      <c r="D30" s="55" t="s">
        <v>349</v>
      </c>
      <c r="E30" s="57">
        <v>44622</v>
      </c>
      <c r="F30" s="58" t="s">
        <v>404</v>
      </c>
      <c r="G30" s="58" t="s">
        <v>405</v>
      </c>
      <c r="H30" s="62">
        <v>44623</v>
      </c>
      <c r="I30" s="61" t="s">
        <v>335</v>
      </c>
      <c r="J30" s="49" t="s">
        <v>431</v>
      </c>
      <c r="K30" s="88">
        <v>44628</v>
      </c>
      <c r="L30" s="87" t="s">
        <v>450</v>
      </c>
      <c r="M30" s="93">
        <v>44629</v>
      </c>
      <c r="N30" s="94" t="s">
        <v>335</v>
      </c>
      <c r="O30" s="95" t="s">
        <v>512</v>
      </c>
      <c r="P30" s="102">
        <v>44629</v>
      </c>
    </row>
    <row r="31" spans="1:19" ht="37.5" x14ac:dyDescent="0.35">
      <c r="A31" s="53">
        <v>44622</v>
      </c>
      <c r="B31" s="53" t="s">
        <v>335</v>
      </c>
      <c r="C31" s="54" t="s">
        <v>323</v>
      </c>
      <c r="D31" s="55" t="s">
        <v>350</v>
      </c>
      <c r="E31" s="57">
        <v>44622</v>
      </c>
      <c r="F31" s="58" t="s">
        <v>404</v>
      </c>
      <c r="G31" s="58" t="s">
        <v>406</v>
      </c>
      <c r="H31" s="62">
        <v>44623</v>
      </c>
      <c r="I31" s="61" t="s">
        <v>335</v>
      </c>
      <c r="J31" s="49" t="s">
        <v>431</v>
      </c>
      <c r="K31" s="88">
        <v>44628</v>
      </c>
      <c r="L31" s="87" t="s">
        <v>450</v>
      </c>
      <c r="M31" s="93">
        <v>44629</v>
      </c>
      <c r="N31" s="94" t="s">
        <v>335</v>
      </c>
      <c r="O31" s="95" t="s">
        <v>512</v>
      </c>
      <c r="P31" s="102">
        <v>44629</v>
      </c>
    </row>
    <row r="32" spans="1:19" ht="37.5" x14ac:dyDescent="0.35">
      <c r="A32" s="53">
        <v>44622</v>
      </c>
      <c r="B32" s="53" t="s">
        <v>335</v>
      </c>
      <c r="C32" s="54" t="s">
        <v>323</v>
      </c>
      <c r="D32" s="55" t="s">
        <v>351</v>
      </c>
      <c r="E32" s="57">
        <v>44622</v>
      </c>
      <c r="F32" s="58" t="s">
        <v>374</v>
      </c>
      <c r="G32" s="58" t="s">
        <v>428</v>
      </c>
      <c r="H32" s="62">
        <v>44623</v>
      </c>
      <c r="I32" s="61" t="s">
        <v>335</v>
      </c>
      <c r="J32" s="49" t="s">
        <v>431</v>
      </c>
      <c r="K32" s="88">
        <v>44628</v>
      </c>
      <c r="L32" s="87" t="s">
        <v>450</v>
      </c>
      <c r="M32" s="93">
        <v>44629</v>
      </c>
      <c r="N32" s="94" t="s">
        <v>335</v>
      </c>
      <c r="O32" s="95" t="s">
        <v>512</v>
      </c>
      <c r="P32" s="102">
        <v>44629</v>
      </c>
    </row>
    <row r="33" spans="1:16" ht="50" x14ac:dyDescent="0.35">
      <c r="A33" s="53">
        <v>44622</v>
      </c>
      <c r="B33" s="53" t="s">
        <v>335</v>
      </c>
      <c r="C33" s="54" t="s">
        <v>323</v>
      </c>
      <c r="D33" s="55" t="s">
        <v>352</v>
      </c>
      <c r="E33" s="57">
        <v>44622</v>
      </c>
      <c r="F33" s="58" t="s">
        <v>407</v>
      </c>
      <c r="G33" s="58" t="s">
        <v>375</v>
      </c>
      <c r="H33" s="62">
        <v>44623</v>
      </c>
      <c r="I33" s="61" t="s">
        <v>335</v>
      </c>
      <c r="J33" s="51" t="s">
        <v>437</v>
      </c>
      <c r="K33" s="88">
        <v>44628</v>
      </c>
      <c r="L33" s="87" t="s">
        <v>490</v>
      </c>
      <c r="M33" s="93">
        <v>44629</v>
      </c>
      <c r="N33" s="94" t="s">
        <v>335</v>
      </c>
      <c r="O33" s="95" t="s">
        <v>512</v>
      </c>
      <c r="P33" s="102">
        <v>44629</v>
      </c>
    </row>
    <row r="34" spans="1:16" ht="28" customHeight="1" x14ac:dyDescent="0.35">
      <c r="A34" s="53">
        <v>44622</v>
      </c>
      <c r="B34" s="53" t="s">
        <v>335</v>
      </c>
      <c r="C34" s="54" t="s">
        <v>354</v>
      </c>
      <c r="D34" s="55" t="s">
        <v>344</v>
      </c>
      <c r="E34" s="57">
        <v>44622</v>
      </c>
      <c r="F34" s="58" t="s">
        <v>408</v>
      </c>
      <c r="G34" s="58" t="s">
        <v>399</v>
      </c>
      <c r="H34" s="62">
        <v>44623</v>
      </c>
      <c r="I34" s="61" t="s">
        <v>335</v>
      </c>
      <c r="J34" s="49" t="s">
        <v>431</v>
      </c>
      <c r="K34" s="88">
        <v>44628</v>
      </c>
      <c r="L34" s="87" t="s">
        <v>450</v>
      </c>
      <c r="M34" s="93">
        <v>44629</v>
      </c>
      <c r="N34" s="94" t="s">
        <v>335</v>
      </c>
      <c r="O34" s="95" t="s">
        <v>512</v>
      </c>
      <c r="P34" s="102">
        <v>44629</v>
      </c>
    </row>
    <row r="35" spans="1:16" ht="25" x14ac:dyDescent="0.35">
      <c r="A35" s="53">
        <v>44622</v>
      </c>
      <c r="B35" s="53" t="s">
        <v>335</v>
      </c>
      <c r="C35" s="54" t="s">
        <v>356</v>
      </c>
      <c r="D35" s="55" t="s">
        <v>355</v>
      </c>
      <c r="E35" s="57">
        <v>44622</v>
      </c>
      <c r="F35" s="58" t="s">
        <v>374</v>
      </c>
      <c r="G35" s="58" t="s">
        <v>409</v>
      </c>
      <c r="H35" s="62">
        <v>44623</v>
      </c>
      <c r="I35" s="61" t="s">
        <v>335</v>
      </c>
      <c r="J35" s="49" t="s">
        <v>431</v>
      </c>
      <c r="K35" s="88">
        <v>44628</v>
      </c>
      <c r="L35" s="87" t="s">
        <v>450</v>
      </c>
      <c r="M35" s="93">
        <v>44629</v>
      </c>
      <c r="N35" s="94" t="s">
        <v>335</v>
      </c>
      <c r="O35" s="95" t="s">
        <v>512</v>
      </c>
      <c r="P35" s="102">
        <v>44629</v>
      </c>
    </row>
    <row r="36" spans="1:16" ht="50" x14ac:dyDescent="0.35">
      <c r="A36" s="53">
        <v>44622</v>
      </c>
      <c r="B36" s="53" t="s">
        <v>335</v>
      </c>
      <c r="C36" s="54" t="s">
        <v>357</v>
      </c>
      <c r="D36" s="55" t="s">
        <v>358</v>
      </c>
      <c r="E36" s="57">
        <v>44622</v>
      </c>
      <c r="F36" s="58" t="s">
        <v>410</v>
      </c>
      <c r="G36" s="58" t="s">
        <v>375</v>
      </c>
      <c r="H36" s="62">
        <v>44623</v>
      </c>
      <c r="I36" s="61" t="s">
        <v>335</v>
      </c>
      <c r="J36" s="51" t="s">
        <v>436</v>
      </c>
      <c r="K36" s="88">
        <v>44628</v>
      </c>
      <c r="L36" s="87" t="s">
        <v>491</v>
      </c>
      <c r="M36" s="93">
        <v>44629</v>
      </c>
      <c r="N36" s="94" t="s">
        <v>335</v>
      </c>
      <c r="O36" s="95" t="s">
        <v>512</v>
      </c>
      <c r="P36" s="102">
        <v>44629</v>
      </c>
    </row>
    <row r="37" spans="1:16" ht="37.5" x14ac:dyDescent="0.35">
      <c r="A37" s="53">
        <v>44622</v>
      </c>
      <c r="B37" s="53" t="s">
        <v>335</v>
      </c>
      <c r="C37" s="54" t="s">
        <v>357</v>
      </c>
      <c r="D37" s="55" t="s">
        <v>359</v>
      </c>
      <c r="E37" s="57">
        <v>44622</v>
      </c>
      <c r="F37" s="58" t="s">
        <v>411</v>
      </c>
      <c r="G37" s="58" t="s">
        <v>375</v>
      </c>
      <c r="H37" s="62">
        <v>44623</v>
      </c>
      <c r="I37" s="61" t="s">
        <v>335</v>
      </c>
      <c r="J37" s="51" t="s">
        <v>436</v>
      </c>
      <c r="K37" s="88">
        <v>44628</v>
      </c>
      <c r="L37" s="87" t="s">
        <v>492</v>
      </c>
      <c r="M37" s="93">
        <v>44629</v>
      </c>
      <c r="N37" s="94" t="s">
        <v>335</v>
      </c>
      <c r="O37" s="95" t="s">
        <v>512</v>
      </c>
      <c r="P37" s="102">
        <v>44629</v>
      </c>
    </row>
    <row r="38" spans="1:16" ht="53.5" customHeight="1" x14ac:dyDescent="0.35">
      <c r="A38" s="53">
        <v>44622</v>
      </c>
      <c r="B38" s="53" t="s">
        <v>335</v>
      </c>
      <c r="C38" s="54" t="s">
        <v>360</v>
      </c>
      <c r="D38" s="55" t="s">
        <v>358</v>
      </c>
      <c r="E38" s="57">
        <v>44622</v>
      </c>
      <c r="F38" s="58" t="s">
        <v>413</v>
      </c>
      <c r="G38" s="58" t="s">
        <v>375</v>
      </c>
      <c r="H38" s="62">
        <v>44623</v>
      </c>
      <c r="I38" s="61" t="s">
        <v>335</v>
      </c>
      <c r="J38" s="51" t="s">
        <v>436</v>
      </c>
      <c r="K38" s="88">
        <v>44628</v>
      </c>
      <c r="L38" s="87" t="s">
        <v>491</v>
      </c>
      <c r="M38" s="93">
        <v>44629</v>
      </c>
      <c r="N38" s="94" t="s">
        <v>335</v>
      </c>
      <c r="O38" s="95" t="s">
        <v>512</v>
      </c>
      <c r="P38" s="102">
        <v>44629</v>
      </c>
    </row>
    <row r="39" spans="1:16" ht="53.5" customHeight="1" x14ac:dyDescent="0.35">
      <c r="A39" s="53">
        <v>44622</v>
      </c>
      <c r="B39" s="53" t="s">
        <v>335</v>
      </c>
      <c r="C39" s="54" t="s">
        <v>360</v>
      </c>
      <c r="D39" s="55" t="s">
        <v>359</v>
      </c>
      <c r="E39" s="57">
        <v>44622</v>
      </c>
      <c r="F39" s="58" t="s">
        <v>411</v>
      </c>
      <c r="G39" s="58" t="s">
        <v>375</v>
      </c>
      <c r="H39" s="62">
        <v>44623</v>
      </c>
      <c r="I39" s="61" t="s">
        <v>335</v>
      </c>
      <c r="J39" s="51" t="s">
        <v>436</v>
      </c>
      <c r="K39" s="88">
        <v>44628</v>
      </c>
      <c r="L39" s="87" t="s">
        <v>492</v>
      </c>
      <c r="M39" s="93">
        <v>44629</v>
      </c>
      <c r="N39" s="94" t="s">
        <v>335</v>
      </c>
      <c r="O39" s="95" t="s">
        <v>512</v>
      </c>
      <c r="P39" s="102">
        <v>44629</v>
      </c>
    </row>
    <row r="40" spans="1:16" ht="55.5" customHeight="1" x14ac:dyDescent="0.35">
      <c r="A40" s="53">
        <v>44622</v>
      </c>
      <c r="B40" s="53" t="s">
        <v>335</v>
      </c>
      <c r="C40" s="54" t="s">
        <v>361</v>
      </c>
      <c r="D40" s="55" t="s">
        <v>359</v>
      </c>
      <c r="E40" s="57">
        <v>44622</v>
      </c>
      <c r="F40" s="58" t="s">
        <v>411</v>
      </c>
      <c r="G40" s="58" t="s">
        <v>375</v>
      </c>
      <c r="H40" s="62">
        <v>44623</v>
      </c>
      <c r="I40" s="61" t="s">
        <v>335</v>
      </c>
      <c r="J40" s="51" t="s">
        <v>436</v>
      </c>
      <c r="K40" s="88">
        <v>44628</v>
      </c>
      <c r="L40" s="87" t="s">
        <v>492</v>
      </c>
      <c r="M40" s="93">
        <v>44629</v>
      </c>
      <c r="N40" s="94" t="s">
        <v>335</v>
      </c>
      <c r="O40" s="95" t="s">
        <v>512</v>
      </c>
      <c r="P40" s="102">
        <v>44629</v>
      </c>
    </row>
    <row r="41" spans="1:16" ht="50.5" customHeight="1" x14ac:dyDescent="0.35">
      <c r="A41" s="53">
        <v>44622</v>
      </c>
      <c r="B41" s="53" t="s">
        <v>335</v>
      </c>
      <c r="C41" s="54" t="s">
        <v>361</v>
      </c>
      <c r="D41" s="55" t="s">
        <v>358</v>
      </c>
      <c r="E41" s="57">
        <v>44622</v>
      </c>
      <c r="F41" s="58" t="s">
        <v>413</v>
      </c>
      <c r="G41" s="58" t="s">
        <v>375</v>
      </c>
      <c r="H41" s="62">
        <v>44623</v>
      </c>
      <c r="I41" s="61" t="s">
        <v>335</v>
      </c>
      <c r="J41" s="51" t="s">
        <v>436</v>
      </c>
      <c r="K41" s="88">
        <v>44628</v>
      </c>
      <c r="L41" s="87" t="s">
        <v>491</v>
      </c>
      <c r="M41" s="93">
        <v>44629</v>
      </c>
      <c r="N41" s="94" t="s">
        <v>335</v>
      </c>
      <c r="O41" s="95" t="s">
        <v>512</v>
      </c>
      <c r="P41" s="102">
        <v>44629</v>
      </c>
    </row>
    <row r="42" spans="1:16" ht="61" customHeight="1" x14ac:dyDescent="0.35">
      <c r="A42" s="53">
        <v>44622</v>
      </c>
      <c r="B42" s="53" t="s">
        <v>335</v>
      </c>
      <c r="C42" s="54" t="s">
        <v>362</v>
      </c>
      <c r="D42" s="55" t="s">
        <v>359</v>
      </c>
      <c r="E42" s="57">
        <v>44622</v>
      </c>
      <c r="F42" s="58" t="s">
        <v>411</v>
      </c>
      <c r="G42" s="58" t="s">
        <v>375</v>
      </c>
      <c r="H42" s="62">
        <v>44623</v>
      </c>
      <c r="I42" s="61" t="s">
        <v>335</v>
      </c>
      <c r="J42" s="51" t="s">
        <v>436</v>
      </c>
      <c r="K42" s="88">
        <v>44628</v>
      </c>
      <c r="L42" s="87" t="s">
        <v>492</v>
      </c>
      <c r="M42" s="93">
        <v>44629</v>
      </c>
      <c r="N42" s="94" t="s">
        <v>335</v>
      </c>
      <c r="O42" s="95" t="s">
        <v>512</v>
      </c>
      <c r="P42" s="102">
        <v>44629</v>
      </c>
    </row>
    <row r="43" spans="1:16" ht="55" customHeight="1" x14ac:dyDescent="0.35">
      <c r="A43" s="53">
        <v>44622</v>
      </c>
      <c r="B43" s="53" t="s">
        <v>335</v>
      </c>
      <c r="C43" s="54" t="s">
        <v>363</v>
      </c>
      <c r="D43" s="55" t="s">
        <v>359</v>
      </c>
      <c r="E43" s="57">
        <v>44622</v>
      </c>
      <c r="F43" s="58" t="s">
        <v>411</v>
      </c>
      <c r="G43" s="58" t="s">
        <v>375</v>
      </c>
      <c r="H43" s="62">
        <v>44623</v>
      </c>
      <c r="I43" s="61" t="s">
        <v>335</v>
      </c>
      <c r="J43" s="51" t="s">
        <v>436</v>
      </c>
      <c r="K43" s="88">
        <v>44628</v>
      </c>
      <c r="L43" s="87" t="s">
        <v>492</v>
      </c>
      <c r="M43" s="93">
        <v>44629</v>
      </c>
      <c r="N43" s="94" t="s">
        <v>335</v>
      </c>
      <c r="O43" s="95" t="s">
        <v>512</v>
      </c>
      <c r="P43" s="102">
        <v>44629</v>
      </c>
    </row>
    <row r="44" spans="1:16" ht="57" customHeight="1" x14ac:dyDescent="0.35">
      <c r="A44" s="53">
        <v>44622</v>
      </c>
      <c r="B44" s="53" t="s">
        <v>335</v>
      </c>
      <c r="C44" s="54" t="s">
        <v>363</v>
      </c>
      <c r="D44" s="55" t="s">
        <v>358</v>
      </c>
      <c r="E44" s="57">
        <v>44622</v>
      </c>
      <c r="F44" s="58" t="s">
        <v>413</v>
      </c>
      <c r="G44" s="58" t="s">
        <v>375</v>
      </c>
      <c r="H44" s="62">
        <v>44623</v>
      </c>
      <c r="I44" s="61" t="s">
        <v>335</v>
      </c>
      <c r="J44" s="51" t="s">
        <v>436</v>
      </c>
      <c r="K44" s="88">
        <v>44628</v>
      </c>
      <c r="L44" s="87" t="s">
        <v>491</v>
      </c>
      <c r="M44" s="93">
        <v>44629</v>
      </c>
      <c r="N44" s="94" t="s">
        <v>335</v>
      </c>
      <c r="O44" s="95" t="s">
        <v>512</v>
      </c>
      <c r="P44" s="102">
        <v>44629</v>
      </c>
    </row>
    <row r="45" spans="1:16" ht="50.5" customHeight="1" x14ac:dyDescent="0.35">
      <c r="A45" s="53">
        <v>44622</v>
      </c>
      <c r="B45" s="53" t="s">
        <v>335</v>
      </c>
      <c r="C45" s="54" t="s">
        <v>364</v>
      </c>
      <c r="D45" s="55" t="s">
        <v>359</v>
      </c>
      <c r="E45" s="57">
        <v>44622</v>
      </c>
      <c r="F45" s="58" t="s">
        <v>411</v>
      </c>
      <c r="G45" s="58" t="s">
        <v>375</v>
      </c>
      <c r="H45" s="62">
        <v>44623</v>
      </c>
      <c r="I45" s="61" t="s">
        <v>335</v>
      </c>
      <c r="J45" s="51" t="s">
        <v>436</v>
      </c>
      <c r="K45" s="88">
        <v>44628</v>
      </c>
      <c r="L45" s="87" t="s">
        <v>492</v>
      </c>
      <c r="M45" s="93">
        <v>44629</v>
      </c>
      <c r="N45" s="94" t="s">
        <v>335</v>
      </c>
      <c r="O45" s="95" t="s">
        <v>512</v>
      </c>
      <c r="P45" s="102">
        <v>44629</v>
      </c>
    </row>
    <row r="46" spans="1:16" ht="65.5" customHeight="1" x14ac:dyDescent="0.35">
      <c r="A46" s="53">
        <v>44622</v>
      </c>
      <c r="B46" s="53" t="s">
        <v>335</v>
      </c>
      <c r="C46" s="54" t="s">
        <v>364</v>
      </c>
      <c r="D46" s="55" t="s">
        <v>358</v>
      </c>
      <c r="E46" s="57">
        <v>44622</v>
      </c>
      <c r="F46" s="58" t="s">
        <v>413</v>
      </c>
      <c r="G46" s="58" t="s">
        <v>375</v>
      </c>
      <c r="H46" s="62">
        <v>44623</v>
      </c>
      <c r="I46" s="61" t="s">
        <v>335</v>
      </c>
      <c r="J46" s="51" t="s">
        <v>436</v>
      </c>
      <c r="K46" s="88">
        <v>44628</v>
      </c>
      <c r="L46" s="87" t="s">
        <v>491</v>
      </c>
      <c r="M46" s="93">
        <v>44629</v>
      </c>
      <c r="N46" s="94" t="s">
        <v>335</v>
      </c>
      <c r="O46" s="95" t="s">
        <v>512</v>
      </c>
      <c r="P46" s="102">
        <v>44629</v>
      </c>
    </row>
    <row r="47" spans="1:16" ht="37.5" x14ac:dyDescent="0.35">
      <c r="A47" s="53">
        <v>44622</v>
      </c>
      <c r="B47" s="53" t="s">
        <v>335</v>
      </c>
      <c r="C47" s="54" t="s">
        <v>365</v>
      </c>
      <c r="D47" s="55" t="s">
        <v>359</v>
      </c>
      <c r="E47" s="57">
        <v>44622</v>
      </c>
      <c r="F47" s="58" t="s">
        <v>411</v>
      </c>
      <c r="G47" s="58" t="s">
        <v>375</v>
      </c>
      <c r="H47" s="62">
        <v>44623</v>
      </c>
      <c r="I47" s="61" t="s">
        <v>335</v>
      </c>
      <c r="J47" s="51" t="s">
        <v>436</v>
      </c>
      <c r="K47" s="88">
        <v>44628</v>
      </c>
      <c r="L47" s="87" t="s">
        <v>492</v>
      </c>
      <c r="M47" s="93">
        <v>44629</v>
      </c>
      <c r="N47" s="94" t="s">
        <v>335</v>
      </c>
      <c r="O47" s="95" t="s">
        <v>512</v>
      </c>
      <c r="P47" s="102">
        <v>44629</v>
      </c>
    </row>
    <row r="48" spans="1:16" ht="58" customHeight="1" x14ac:dyDescent="0.35">
      <c r="A48" s="53">
        <v>44622</v>
      </c>
      <c r="B48" s="53" t="s">
        <v>335</v>
      </c>
      <c r="C48" s="54" t="s">
        <v>365</v>
      </c>
      <c r="D48" s="55" t="s">
        <v>358</v>
      </c>
      <c r="E48" s="57">
        <v>44622</v>
      </c>
      <c r="F48" s="58" t="s">
        <v>413</v>
      </c>
      <c r="G48" s="58" t="s">
        <v>375</v>
      </c>
      <c r="H48" s="62">
        <v>44623</v>
      </c>
      <c r="I48" s="61" t="s">
        <v>335</v>
      </c>
      <c r="J48" s="51" t="s">
        <v>436</v>
      </c>
      <c r="K48" s="88">
        <v>44628</v>
      </c>
      <c r="L48" s="87" t="s">
        <v>491</v>
      </c>
      <c r="M48" s="93">
        <v>44629</v>
      </c>
      <c r="N48" s="94" t="s">
        <v>335</v>
      </c>
      <c r="O48" s="95" t="s">
        <v>512</v>
      </c>
      <c r="P48" s="102">
        <v>44629</v>
      </c>
    </row>
    <row r="49" spans="1:19" ht="52" customHeight="1" x14ac:dyDescent="0.35">
      <c r="A49" s="53">
        <v>44622</v>
      </c>
      <c r="B49" s="53" t="s">
        <v>335</v>
      </c>
      <c r="C49" s="54" t="s">
        <v>366</v>
      </c>
      <c r="D49" s="55" t="s">
        <v>359</v>
      </c>
      <c r="E49" s="57">
        <v>44622</v>
      </c>
      <c r="F49" s="58" t="s">
        <v>411</v>
      </c>
      <c r="G49" s="58" t="s">
        <v>375</v>
      </c>
      <c r="H49" s="62">
        <v>44623</v>
      </c>
      <c r="I49" s="61" t="s">
        <v>335</v>
      </c>
      <c r="J49" s="51" t="s">
        <v>436</v>
      </c>
      <c r="K49" s="88">
        <v>44628</v>
      </c>
      <c r="L49" s="87" t="s">
        <v>492</v>
      </c>
      <c r="M49" s="93">
        <v>44629</v>
      </c>
      <c r="N49" s="94" t="s">
        <v>335</v>
      </c>
      <c r="O49" s="95" t="s">
        <v>512</v>
      </c>
      <c r="P49" s="102">
        <v>44629</v>
      </c>
    </row>
    <row r="50" spans="1:19" ht="52" customHeight="1" x14ac:dyDescent="0.35">
      <c r="A50" s="53">
        <v>44622</v>
      </c>
      <c r="B50" s="53" t="s">
        <v>335</v>
      </c>
      <c r="C50" s="54" t="s">
        <v>366</v>
      </c>
      <c r="D50" s="55" t="s">
        <v>358</v>
      </c>
      <c r="E50" s="57">
        <v>44622</v>
      </c>
      <c r="F50" s="58" t="s">
        <v>413</v>
      </c>
      <c r="G50" s="58" t="s">
        <v>375</v>
      </c>
      <c r="H50" s="62">
        <v>44623</v>
      </c>
      <c r="I50" s="61" t="s">
        <v>335</v>
      </c>
      <c r="J50" s="51" t="s">
        <v>436</v>
      </c>
      <c r="K50" s="88">
        <v>44628</v>
      </c>
      <c r="L50" s="87" t="s">
        <v>491</v>
      </c>
      <c r="M50" s="93">
        <v>44629</v>
      </c>
      <c r="N50" s="94" t="s">
        <v>335</v>
      </c>
      <c r="O50" s="95" t="s">
        <v>512</v>
      </c>
      <c r="P50" s="102">
        <v>44629</v>
      </c>
    </row>
    <row r="51" spans="1:19" ht="48" customHeight="1" x14ac:dyDescent="0.35">
      <c r="A51" s="53">
        <v>44622</v>
      </c>
      <c r="B51" s="53" t="s">
        <v>335</v>
      </c>
      <c r="C51" s="54" t="s">
        <v>367</v>
      </c>
      <c r="D51" s="55" t="s">
        <v>359</v>
      </c>
      <c r="E51" s="57">
        <v>44622</v>
      </c>
      <c r="F51" s="58" t="s">
        <v>411</v>
      </c>
      <c r="G51" s="58" t="s">
        <v>375</v>
      </c>
      <c r="H51" s="62">
        <v>44623</v>
      </c>
      <c r="I51" s="61" t="s">
        <v>335</v>
      </c>
      <c r="J51" s="51" t="s">
        <v>436</v>
      </c>
      <c r="K51" s="88">
        <v>44628</v>
      </c>
      <c r="L51" s="87" t="s">
        <v>492</v>
      </c>
      <c r="M51" s="93">
        <v>44629</v>
      </c>
      <c r="N51" s="94" t="s">
        <v>335</v>
      </c>
      <c r="O51" s="95" t="s">
        <v>512</v>
      </c>
      <c r="P51" s="102">
        <v>44629</v>
      </c>
    </row>
    <row r="52" spans="1:19" ht="47.5" customHeight="1" x14ac:dyDescent="0.35">
      <c r="A52" s="53">
        <v>44622</v>
      </c>
      <c r="B52" s="53" t="s">
        <v>335</v>
      </c>
      <c r="C52" s="54" t="s">
        <v>367</v>
      </c>
      <c r="D52" s="55" t="s">
        <v>358</v>
      </c>
      <c r="E52" s="57">
        <v>44622</v>
      </c>
      <c r="F52" s="58" t="s">
        <v>413</v>
      </c>
      <c r="G52" s="58" t="s">
        <v>375</v>
      </c>
      <c r="H52" s="62">
        <v>44623</v>
      </c>
      <c r="I52" s="61" t="s">
        <v>335</v>
      </c>
      <c r="J52" s="51" t="s">
        <v>436</v>
      </c>
      <c r="K52" s="88">
        <v>44628</v>
      </c>
      <c r="L52" s="87" t="s">
        <v>491</v>
      </c>
      <c r="M52" s="93">
        <v>44629</v>
      </c>
      <c r="N52" s="94" t="s">
        <v>335</v>
      </c>
      <c r="O52" s="95" t="s">
        <v>512</v>
      </c>
      <c r="P52" s="102">
        <v>44629</v>
      </c>
    </row>
    <row r="53" spans="1:19" ht="37.5" x14ac:dyDescent="0.35">
      <c r="A53" s="53">
        <v>44622</v>
      </c>
      <c r="B53" s="53" t="s">
        <v>335</v>
      </c>
      <c r="C53" s="54" t="s">
        <v>368</v>
      </c>
      <c r="D53" s="55" t="s">
        <v>359</v>
      </c>
      <c r="E53" s="57">
        <v>44622</v>
      </c>
      <c r="F53" s="58" t="s">
        <v>411</v>
      </c>
      <c r="G53" s="58" t="s">
        <v>375</v>
      </c>
      <c r="H53" s="62">
        <v>44623</v>
      </c>
      <c r="I53" s="61" t="s">
        <v>335</v>
      </c>
      <c r="J53" s="51" t="s">
        <v>436</v>
      </c>
      <c r="K53" s="88">
        <v>44628</v>
      </c>
      <c r="L53" s="87" t="s">
        <v>492</v>
      </c>
      <c r="M53" s="93">
        <v>44629</v>
      </c>
      <c r="N53" s="94" t="s">
        <v>335</v>
      </c>
      <c r="O53" s="95" t="s">
        <v>512</v>
      </c>
      <c r="P53" s="102">
        <v>44629</v>
      </c>
    </row>
    <row r="54" spans="1:19" ht="52" customHeight="1" x14ac:dyDescent="0.35">
      <c r="A54" s="53">
        <v>44622</v>
      </c>
      <c r="B54" s="53" t="s">
        <v>335</v>
      </c>
      <c r="C54" s="54" t="s">
        <v>368</v>
      </c>
      <c r="D54" s="55" t="s">
        <v>358</v>
      </c>
      <c r="E54" s="57">
        <v>44622</v>
      </c>
      <c r="F54" s="58" t="s">
        <v>413</v>
      </c>
      <c r="G54" s="58" t="s">
        <v>375</v>
      </c>
      <c r="H54" s="62">
        <v>44623</v>
      </c>
      <c r="I54" s="61" t="s">
        <v>335</v>
      </c>
      <c r="J54" s="51" t="s">
        <v>436</v>
      </c>
      <c r="K54" s="88">
        <v>44628</v>
      </c>
      <c r="L54" s="87" t="s">
        <v>491</v>
      </c>
      <c r="M54" s="93">
        <v>44629</v>
      </c>
      <c r="N54" s="94" t="s">
        <v>335</v>
      </c>
      <c r="O54" s="95" t="s">
        <v>512</v>
      </c>
      <c r="P54" s="102">
        <v>44629</v>
      </c>
    </row>
    <row r="55" spans="1:19" ht="46" customHeight="1" x14ac:dyDescent="0.35">
      <c r="A55" s="53">
        <v>44622</v>
      </c>
      <c r="B55" s="53" t="s">
        <v>335</v>
      </c>
      <c r="C55" s="54" t="s">
        <v>369</v>
      </c>
      <c r="D55" s="55" t="s">
        <v>359</v>
      </c>
      <c r="E55" s="57">
        <v>44622</v>
      </c>
      <c r="F55" s="58" t="s">
        <v>411</v>
      </c>
      <c r="G55" s="58" t="s">
        <v>375</v>
      </c>
      <c r="H55" s="62">
        <v>44623</v>
      </c>
      <c r="I55" s="61" t="s">
        <v>335</v>
      </c>
      <c r="J55" s="51" t="s">
        <v>436</v>
      </c>
      <c r="K55" s="88">
        <v>44628</v>
      </c>
      <c r="L55" s="87" t="s">
        <v>492</v>
      </c>
      <c r="M55" s="93">
        <v>44629</v>
      </c>
      <c r="N55" s="94" t="s">
        <v>335</v>
      </c>
      <c r="O55" s="95" t="s">
        <v>512</v>
      </c>
      <c r="P55" s="102">
        <v>44629</v>
      </c>
    </row>
    <row r="56" spans="1:19" ht="50.15" customHeight="1" x14ac:dyDescent="0.35">
      <c r="A56" s="53">
        <v>44622</v>
      </c>
      <c r="B56" s="53" t="s">
        <v>335</v>
      </c>
      <c r="C56" s="54" t="s">
        <v>369</v>
      </c>
      <c r="D56" s="55" t="s">
        <v>358</v>
      </c>
      <c r="E56" s="57">
        <v>44622</v>
      </c>
      <c r="F56" s="58" t="s">
        <v>413</v>
      </c>
      <c r="G56" s="58" t="s">
        <v>375</v>
      </c>
      <c r="H56" s="62">
        <v>44623</v>
      </c>
      <c r="I56" s="61" t="s">
        <v>335</v>
      </c>
      <c r="J56" s="51" t="s">
        <v>436</v>
      </c>
      <c r="K56" s="88">
        <v>44628</v>
      </c>
      <c r="L56" s="87" t="s">
        <v>491</v>
      </c>
      <c r="M56" s="93">
        <v>44629</v>
      </c>
      <c r="N56" s="94" t="s">
        <v>335</v>
      </c>
      <c r="O56" s="95" t="s">
        <v>512</v>
      </c>
      <c r="P56" s="102">
        <v>44629</v>
      </c>
    </row>
    <row r="57" spans="1:19" ht="46" customHeight="1" x14ac:dyDescent="0.35">
      <c r="A57" s="53">
        <v>44622</v>
      </c>
      <c r="B57" s="53" t="s">
        <v>335</v>
      </c>
      <c r="C57" s="54" t="s">
        <v>370</v>
      </c>
      <c r="D57" s="55" t="s">
        <v>359</v>
      </c>
      <c r="E57" s="57">
        <v>44622</v>
      </c>
      <c r="F57" s="58" t="s">
        <v>411</v>
      </c>
      <c r="G57" s="58" t="s">
        <v>375</v>
      </c>
      <c r="H57" s="62">
        <v>44623</v>
      </c>
      <c r="I57" s="61" t="s">
        <v>335</v>
      </c>
      <c r="J57" s="51" t="s">
        <v>436</v>
      </c>
      <c r="K57" s="88">
        <v>44628</v>
      </c>
      <c r="L57" s="87" t="s">
        <v>492</v>
      </c>
      <c r="M57" s="93">
        <v>44629</v>
      </c>
      <c r="N57" s="94" t="s">
        <v>335</v>
      </c>
      <c r="O57" s="95" t="s">
        <v>512</v>
      </c>
      <c r="P57" s="102">
        <v>44629</v>
      </c>
    </row>
    <row r="58" spans="1:19" ht="44.5" customHeight="1" x14ac:dyDescent="0.35">
      <c r="A58" s="53">
        <v>44622</v>
      </c>
      <c r="B58" s="53" t="s">
        <v>335</v>
      </c>
      <c r="C58" s="54" t="s">
        <v>370</v>
      </c>
      <c r="D58" s="55" t="s">
        <v>358</v>
      </c>
      <c r="E58" s="57">
        <v>44622</v>
      </c>
      <c r="F58" s="58" t="s">
        <v>413</v>
      </c>
      <c r="G58" s="58" t="s">
        <v>375</v>
      </c>
      <c r="H58" s="62">
        <v>44623</v>
      </c>
      <c r="I58" s="61" t="s">
        <v>335</v>
      </c>
      <c r="J58" s="51" t="s">
        <v>436</v>
      </c>
      <c r="K58" s="88">
        <v>44628</v>
      </c>
      <c r="L58" s="87" t="s">
        <v>491</v>
      </c>
      <c r="M58" s="93">
        <v>44629</v>
      </c>
      <c r="N58" s="94" t="s">
        <v>335</v>
      </c>
      <c r="O58" s="95" t="s">
        <v>512</v>
      </c>
      <c r="P58" s="102">
        <v>44629</v>
      </c>
    </row>
    <row r="59" spans="1:19" ht="46" customHeight="1" x14ac:dyDescent="0.35">
      <c r="A59" s="53">
        <v>44622</v>
      </c>
      <c r="B59" s="53" t="s">
        <v>335</v>
      </c>
      <c r="C59" s="54" t="s">
        <v>372</v>
      </c>
      <c r="D59" s="55" t="s">
        <v>359</v>
      </c>
      <c r="E59" s="57">
        <v>44622</v>
      </c>
      <c r="F59" s="58" t="s">
        <v>411</v>
      </c>
      <c r="G59" s="58" t="s">
        <v>375</v>
      </c>
      <c r="H59" s="62">
        <v>44623</v>
      </c>
      <c r="I59" s="61" t="s">
        <v>335</v>
      </c>
      <c r="J59" s="51" t="s">
        <v>436</v>
      </c>
      <c r="K59" s="88">
        <v>44628</v>
      </c>
      <c r="L59" s="87" t="s">
        <v>492</v>
      </c>
      <c r="M59" s="93">
        <v>44629</v>
      </c>
      <c r="N59" s="94" t="s">
        <v>335</v>
      </c>
      <c r="O59" s="95" t="s">
        <v>512</v>
      </c>
      <c r="P59" s="102">
        <v>44629</v>
      </c>
    </row>
    <row r="60" spans="1:19" ht="50.5" customHeight="1" x14ac:dyDescent="0.35">
      <c r="A60" s="53">
        <v>44622</v>
      </c>
      <c r="B60" s="53" t="s">
        <v>335</v>
      </c>
      <c r="C60" s="54" t="s">
        <v>372</v>
      </c>
      <c r="D60" s="55" t="s">
        <v>358</v>
      </c>
      <c r="E60" s="57">
        <v>44622</v>
      </c>
      <c r="F60" s="58" t="s">
        <v>413</v>
      </c>
      <c r="G60" s="58" t="s">
        <v>375</v>
      </c>
      <c r="H60" s="62">
        <v>44623</v>
      </c>
      <c r="I60" s="61" t="s">
        <v>335</v>
      </c>
      <c r="J60" s="51" t="s">
        <v>436</v>
      </c>
      <c r="K60" s="88">
        <v>44628</v>
      </c>
      <c r="L60" s="87" t="s">
        <v>491</v>
      </c>
      <c r="M60" s="93">
        <v>44629</v>
      </c>
      <c r="N60" s="94" t="s">
        <v>335</v>
      </c>
      <c r="O60" s="95" t="s">
        <v>512</v>
      </c>
      <c r="P60" s="102">
        <v>44629</v>
      </c>
    </row>
    <row r="61" spans="1:19" ht="30.65" customHeight="1" x14ac:dyDescent="0.35">
      <c r="A61" s="53">
        <v>44622</v>
      </c>
      <c r="B61" s="53" t="s">
        <v>335</v>
      </c>
      <c r="C61" s="54" t="s">
        <v>331</v>
      </c>
      <c r="D61" s="55" t="s">
        <v>371</v>
      </c>
      <c r="E61" s="57">
        <v>44622</v>
      </c>
      <c r="F61" s="58" t="s">
        <v>412</v>
      </c>
      <c r="G61" s="58" t="s">
        <v>375</v>
      </c>
      <c r="H61" s="62">
        <v>44623</v>
      </c>
      <c r="I61" s="61" t="s">
        <v>335</v>
      </c>
      <c r="J61" s="51" t="s">
        <v>436</v>
      </c>
      <c r="K61" s="88">
        <v>44628</v>
      </c>
      <c r="L61" s="87" t="s">
        <v>493</v>
      </c>
      <c r="M61" s="93">
        <v>44629</v>
      </c>
      <c r="N61" s="94" t="s">
        <v>335</v>
      </c>
      <c r="O61" s="95" t="s">
        <v>519</v>
      </c>
      <c r="P61" s="102">
        <v>44629</v>
      </c>
      <c r="R61" s="122">
        <v>44629</v>
      </c>
      <c r="S61" s="121" t="s">
        <v>539</v>
      </c>
    </row>
    <row r="62" spans="1:19" ht="235" customHeight="1" x14ac:dyDescent="0.35">
      <c r="A62" s="53">
        <v>44622</v>
      </c>
      <c r="B62" s="53" t="s">
        <v>335</v>
      </c>
      <c r="C62" s="54" t="s">
        <v>331</v>
      </c>
      <c r="D62" s="55" t="s">
        <v>336</v>
      </c>
      <c r="E62" s="57">
        <v>44622</v>
      </c>
      <c r="F62" s="58" t="s">
        <v>414</v>
      </c>
      <c r="G62" s="58" t="s">
        <v>375</v>
      </c>
      <c r="H62" s="62">
        <v>44623</v>
      </c>
      <c r="I62" s="61" t="s">
        <v>335</v>
      </c>
      <c r="J62" s="51" t="s">
        <v>436</v>
      </c>
      <c r="K62" s="88">
        <v>44628</v>
      </c>
      <c r="L62" s="87" t="s">
        <v>494</v>
      </c>
      <c r="M62" s="93">
        <v>44629</v>
      </c>
      <c r="N62" s="94" t="s">
        <v>335</v>
      </c>
      <c r="O62" s="95" t="s">
        <v>518</v>
      </c>
      <c r="P62" s="102">
        <v>44629</v>
      </c>
      <c r="R62" s="122">
        <v>44629</v>
      </c>
      <c r="S62" s="121" t="s">
        <v>539</v>
      </c>
    </row>
    <row r="63" spans="1:19" ht="35.5" customHeight="1" x14ac:dyDescent="0.35">
      <c r="A63" s="53">
        <v>44622</v>
      </c>
      <c r="B63" s="53" t="s">
        <v>335</v>
      </c>
      <c r="C63" s="54" t="s">
        <v>331</v>
      </c>
      <c r="D63" s="55" t="s">
        <v>332</v>
      </c>
      <c r="E63" s="57">
        <v>44622</v>
      </c>
      <c r="F63" s="58" t="s">
        <v>415</v>
      </c>
      <c r="G63" s="58" t="s">
        <v>375</v>
      </c>
      <c r="H63" s="62">
        <v>44623</v>
      </c>
      <c r="I63" s="61" t="s">
        <v>335</v>
      </c>
      <c r="J63" s="49" t="s">
        <v>431</v>
      </c>
      <c r="K63" s="88">
        <v>44628</v>
      </c>
      <c r="L63" s="87" t="s">
        <v>450</v>
      </c>
      <c r="M63" s="93">
        <v>44629</v>
      </c>
      <c r="N63" s="94" t="s">
        <v>335</v>
      </c>
      <c r="O63" s="95" t="s">
        <v>512</v>
      </c>
      <c r="P63" s="102">
        <v>44629</v>
      </c>
    </row>
    <row r="64" spans="1:19" ht="39.65" customHeight="1" x14ac:dyDescent="0.35">
      <c r="A64" s="53">
        <v>44622</v>
      </c>
      <c r="B64" s="53" t="s">
        <v>335</v>
      </c>
      <c r="C64" s="54" t="s">
        <v>331</v>
      </c>
      <c r="D64" s="55" t="s">
        <v>333</v>
      </c>
      <c r="E64" s="57">
        <v>44622</v>
      </c>
      <c r="F64" s="58" t="s">
        <v>415</v>
      </c>
      <c r="G64" s="58" t="s">
        <v>375</v>
      </c>
      <c r="H64" s="62">
        <v>44623</v>
      </c>
      <c r="I64" s="61" t="s">
        <v>335</v>
      </c>
      <c r="J64" s="49" t="s">
        <v>431</v>
      </c>
      <c r="K64" s="88">
        <v>44628</v>
      </c>
      <c r="L64" s="87" t="s">
        <v>450</v>
      </c>
      <c r="M64" s="93">
        <v>44629</v>
      </c>
      <c r="N64" s="94" t="s">
        <v>335</v>
      </c>
      <c r="O64" s="95" t="s">
        <v>512</v>
      </c>
      <c r="P64" s="102">
        <v>44629</v>
      </c>
    </row>
  </sheetData>
  <pageMargins left="0.25" right="0.25" top="0.75" bottom="0.75" header="0.3" footer="0.3"/>
  <pageSetup scale="45" fitToHeight="0"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C8A489-6C20-47D9-A205-3943B75F00A2}">
  <dimension ref="A1:Z42"/>
  <sheetViews>
    <sheetView topLeftCell="F7" workbookViewId="0">
      <selection activeCell="Y31" sqref="Y31"/>
    </sheetView>
  </sheetViews>
  <sheetFormatPr defaultRowHeight="14.5" x14ac:dyDescent="0.35"/>
  <cols>
    <col min="1" max="1" width="24.1796875" bestFit="1" customWidth="1"/>
    <col min="2" max="2" width="10.81640625" bestFit="1" customWidth="1"/>
    <col min="3" max="3" width="10.54296875" bestFit="1" customWidth="1"/>
    <col min="4" max="5" width="6.81640625" bestFit="1" customWidth="1"/>
    <col min="6" max="6" width="18.1796875" customWidth="1"/>
    <col min="7" max="7" width="10.453125" customWidth="1"/>
    <col min="8" max="8" width="7.1796875" customWidth="1"/>
    <col min="9" max="9" width="9.81640625" bestFit="1" customWidth="1"/>
    <col min="10" max="10" width="8.1796875" bestFit="1" customWidth="1"/>
    <col min="11" max="11" width="11.54296875" customWidth="1"/>
    <col min="13" max="13" width="13" bestFit="1" customWidth="1"/>
    <col min="14" max="14" width="10.81640625" bestFit="1" customWidth="1"/>
    <col min="15" max="15" width="17.453125" customWidth="1"/>
    <col min="17" max="17" width="14.81640625" bestFit="1" customWidth="1"/>
    <col min="19" max="19" width="14.81640625" bestFit="1" customWidth="1"/>
    <col min="21" max="21" width="25.1796875" bestFit="1" customWidth="1"/>
    <col min="25" max="25" width="25.81640625" bestFit="1" customWidth="1"/>
    <col min="26" max="26" width="12.453125" bestFit="1" customWidth="1"/>
  </cols>
  <sheetData>
    <row r="1" spans="1:14" ht="44.5" customHeight="1" x14ac:dyDescent="0.35">
      <c r="A1" s="17" t="s">
        <v>129</v>
      </c>
      <c r="B1" t="s">
        <v>0</v>
      </c>
      <c r="G1" s="14" t="s">
        <v>4</v>
      </c>
      <c r="H1" s="16"/>
      <c r="I1" s="16"/>
      <c r="J1" s="16"/>
      <c r="K1" s="15" t="s">
        <v>1</v>
      </c>
      <c r="L1" s="16"/>
      <c r="M1" s="13" t="s">
        <v>113</v>
      </c>
      <c r="N1" s="13" t="s">
        <v>110</v>
      </c>
    </row>
    <row r="2" spans="1:14" x14ac:dyDescent="0.35">
      <c r="B2" t="s">
        <v>23</v>
      </c>
      <c r="C2" t="s">
        <v>24</v>
      </c>
      <c r="D2" t="s">
        <v>25</v>
      </c>
      <c r="E2" t="s">
        <v>26</v>
      </c>
      <c r="F2" t="s">
        <v>27</v>
      </c>
      <c r="G2" t="s">
        <v>28</v>
      </c>
      <c r="H2" t="s">
        <v>29</v>
      </c>
      <c r="I2" t="s">
        <v>30</v>
      </c>
      <c r="J2" t="s">
        <v>31</v>
      </c>
      <c r="K2" t="s">
        <v>29</v>
      </c>
      <c r="N2" t="s">
        <v>31</v>
      </c>
    </row>
    <row r="3" spans="1:14" x14ac:dyDescent="0.35">
      <c r="A3" s="4" t="s">
        <v>100</v>
      </c>
      <c r="B3">
        <v>3.90625</v>
      </c>
      <c r="C3" t="s">
        <v>39</v>
      </c>
      <c r="D3" t="s">
        <v>36</v>
      </c>
      <c r="E3">
        <v>3.9060000000000001</v>
      </c>
      <c r="F3" s="1">
        <v>44614.604166666664</v>
      </c>
      <c r="G3">
        <v>12.134</v>
      </c>
      <c r="H3">
        <v>358</v>
      </c>
      <c r="I3">
        <v>0</v>
      </c>
      <c r="J3" s="4">
        <v>0</v>
      </c>
      <c r="K3">
        <v>7715</v>
      </c>
      <c r="M3">
        <f t="shared" ref="M3:M18" si="0">H3/K3</f>
        <v>4.6403110823071934E-2</v>
      </c>
      <c r="N3" s="4" t="s">
        <v>102</v>
      </c>
    </row>
    <row r="4" spans="1:14" x14ac:dyDescent="0.35">
      <c r="A4" s="4" t="s">
        <v>100</v>
      </c>
      <c r="B4">
        <v>3.90625</v>
      </c>
      <c r="C4" t="s">
        <v>94</v>
      </c>
      <c r="D4" t="s">
        <v>36</v>
      </c>
      <c r="E4">
        <v>3.9060000000000001</v>
      </c>
      <c r="F4" s="1">
        <v>44615.970138888886</v>
      </c>
      <c r="G4">
        <v>12.122999999999999</v>
      </c>
      <c r="H4">
        <v>706</v>
      </c>
      <c r="I4">
        <v>0</v>
      </c>
      <c r="J4" s="4">
        <v>0</v>
      </c>
      <c r="K4">
        <v>7407</v>
      </c>
      <c r="M4">
        <f t="shared" si="0"/>
        <v>9.531524233832861E-2</v>
      </c>
      <c r="N4" s="4" t="s">
        <v>102</v>
      </c>
    </row>
    <row r="5" spans="1:14" x14ac:dyDescent="0.35">
      <c r="A5" s="4" t="s">
        <v>100</v>
      </c>
      <c r="B5">
        <v>7.8125</v>
      </c>
      <c r="C5" t="s">
        <v>42</v>
      </c>
      <c r="D5" t="s">
        <v>36</v>
      </c>
      <c r="E5">
        <v>7.8125</v>
      </c>
      <c r="F5" s="1">
        <v>44614.711111111108</v>
      </c>
      <c r="G5">
        <v>12.125</v>
      </c>
      <c r="H5">
        <v>796</v>
      </c>
      <c r="I5">
        <v>0.16980000000000001</v>
      </c>
      <c r="J5" s="4">
        <v>2.2000000000000002</v>
      </c>
      <c r="K5">
        <v>7454</v>
      </c>
      <c r="M5">
        <f t="shared" si="0"/>
        <v>0.10678830158304266</v>
      </c>
      <c r="N5" s="4" t="s">
        <v>102</v>
      </c>
    </row>
    <row r="6" spans="1:14" x14ac:dyDescent="0.35">
      <c r="A6" s="4" t="s">
        <v>100</v>
      </c>
      <c r="B6">
        <v>7.8125</v>
      </c>
      <c r="C6" t="s">
        <v>97</v>
      </c>
      <c r="D6" t="s">
        <v>36</v>
      </c>
      <c r="E6">
        <v>7.8125</v>
      </c>
      <c r="F6" s="1">
        <v>44616.074999999997</v>
      </c>
      <c r="G6">
        <v>12.127000000000001</v>
      </c>
      <c r="H6">
        <v>1040</v>
      </c>
      <c r="I6">
        <v>4.4131999999999998</v>
      </c>
      <c r="J6" s="4">
        <v>56.5</v>
      </c>
      <c r="K6">
        <v>7971</v>
      </c>
      <c r="M6">
        <f t="shared" si="0"/>
        <v>0.13047296449629908</v>
      </c>
      <c r="N6" s="4" t="s">
        <v>102</v>
      </c>
    </row>
    <row r="7" spans="1:14" x14ac:dyDescent="0.35">
      <c r="A7" s="4" t="s">
        <v>100</v>
      </c>
      <c r="B7">
        <v>15.625</v>
      </c>
      <c r="C7" t="s">
        <v>40</v>
      </c>
      <c r="D7" t="s">
        <v>36</v>
      </c>
      <c r="E7">
        <v>15.625</v>
      </c>
      <c r="F7" s="1">
        <v>44614.63958333333</v>
      </c>
      <c r="G7">
        <v>12.135999999999999</v>
      </c>
      <c r="H7">
        <v>1225</v>
      </c>
      <c r="I7">
        <v>12.6746</v>
      </c>
      <c r="J7">
        <v>81.099999999999994</v>
      </c>
      <c r="K7">
        <v>6939</v>
      </c>
      <c r="M7">
        <f t="shared" si="0"/>
        <v>0.17653840611039054</v>
      </c>
      <c r="N7" s="4">
        <f>(((M7-$M$20)/$M$19)/E7)*100</f>
        <v>49.821855631489406</v>
      </c>
    </row>
    <row r="8" spans="1:14" x14ac:dyDescent="0.35">
      <c r="A8" s="4" t="s">
        <v>100</v>
      </c>
      <c r="B8">
        <v>15.625</v>
      </c>
      <c r="C8" t="s">
        <v>95</v>
      </c>
      <c r="D8" t="s">
        <v>36</v>
      </c>
      <c r="E8">
        <v>15.625</v>
      </c>
      <c r="F8" s="1">
        <v>44616.004861111112</v>
      </c>
      <c r="G8">
        <v>12.119</v>
      </c>
      <c r="H8">
        <v>1475</v>
      </c>
      <c r="I8">
        <v>13.732100000000001</v>
      </c>
      <c r="J8">
        <v>87.9</v>
      </c>
      <c r="K8">
        <v>8085</v>
      </c>
      <c r="M8">
        <f t="shared" si="0"/>
        <v>0.18243661100803957</v>
      </c>
      <c r="N8" s="4">
        <f t="shared" ref="N8:N18" si="1">(((M8-$M$20)/$M$19)/E8)*100</f>
        <v>56.688446398985882</v>
      </c>
    </row>
    <row r="9" spans="1:14" x14ac:dyDescent="0.35">
      <c r="B9">
        <v>31.25</v>
      </c>
      <c r="C9" t="s">
        <v>37</v>
      </c>
      <c r="D9" t="s">
        <v>36</v>
      </c>
      <c r="E9">
        <v>31.25</v>
      </c>
      <c r="F9" s="1">
        <v>44614.533333333333</v>
      </c>
      <c r="G9">
        <v>12.132</v>
      </c>
      <c r="H9">
        <v>2343</v>
      </c>
      <c r="I9">
        <v>38.146500000000003</v>
      </c>
      <c r="J9">
        <v>122.1</v>
      </c>
      <c r="K9">
        <v>7353</v>
      </c>
      <c r="M9">
        <f t="shared" si="0"/>
        <v>0.31864545083639328</v>
      </c>
      <c r="N9">
        <f t="shared" si="1"/>
        <v>107.63024142425624</v>
      </c>
    </row>
    <row r="10" spans="1:14" x14ac:dyDescent="0.35">
      <c r="B10">
        <v>31.25</v>
      </c>
      <c r="C10" t="s">
        <v>92</v>
      </c>
      <c r="D10" t="s">
        <v>36</v>
      </c>
      <c r="E10">
        <v>31.25</v>
      </c>
      <c r="F10" s="1">
        <v>44615.9</v>
      </c>
      <c r="G10">
        <v>12.122</v>
      </c>
      <c r="H10">
        <v>2687</v>
      </c>
      <c r="I10">
        <v>43.284999999999997</v>
      </c>
      <c r="J10">
        <v>138.5</v>
      </c>
      <c r="K10">
        <v>7736</v>
      </c>
      <c r="M10">
        <f t="shared" si="0"/>
        <v>0.34733712512926579</v>
      </c>
      <c r="N10">
        <f t="shared" si="1"/>
        <v>124.33142332809122</v>
      </c>
    </row>
    <row r="11" spans="1:14" x14ac:dyDescent="0.35">
      <c r="B11">
        <v>62.5</v>
      </c>
      <c r="C11" t="s">
        <v>43</v>
      </c>
      <c r="D11" t="s">
        <v>36</v>
      </c>
      <c r="E11">
        <v>62.5</v>
      </c>
      <c r="F11" s="1">
        <v>44614.746527777781</v>
      </c>
      <c r="G11">
        <v>12.125999999999999</v>
      </c>
      <c r="H11">
        <v>3819</v>
      </c>
      <c r="I11">
        <v>61.158999999999999</v>
      </c>
      <c r="J11">
        <v>97.9</v>
      </c>
      <c r="K11">
        <v>8543</v>
      </c>
      <c r="M11">
        <f t="shared" si="0"/>
        <v>0.44703265831675054</v>
      </c>
      <c r="N11">
        <f t="shared" si="1"/>
        <v>91.181676674801793</v>
      </c>
    </row>
    <row r="12" spans="1:14" x14ac:dyDescent="0.35">
      <c r="B12">
        <v>62.5</v>
      </c>
      <c r="C12" t="s">
        <v>98</v>
      </c>
      <c r="D12" t="s">
        <v>36</v>
      </c>
      <c r="E12">
        <v>62.5</v>
      </c>
      <c r="F12" s="1">
        <v>44616.109722222223</v>
      </c>
      <c r="G12">
        <v>12.118</v>
      </c>
      <c r="H12">
        <v>4332</v>
      </c>
      <c r="I12">
        <v>74.739000000000004</v>
      </c>
      <c r="J12">
        <v>119.6</v>
      </c>
      <c r="K12">
        <v>8285</v>
      </c>
      <c r="M12">
        <f t="shared" si="0"/>
        <v>0.52287266143633071</v>
      </c>
      <c r="N12">
        <f t="shared" si="1"/>
        <v>113.25459014019287</v>
      </c>
    </row>
    <row r="13" spans="1:14" x14ac:dyDescent="0.35">
      <c r="B13">
        <v>125</v>
      </c>
      <c r="C13" t="s">
        <v>35</v>
      </c>
      <c r="D13" t="s">
        <v>36</v>
      </c>
      <c r="E13">
        <v>125</v>
      </c>
      <c r="F13" s="1">
        <v>44614.497916666667</v>
      </c>
      <c r="G13">
        <v>12.132999999999999</v>
      </c>
      <c r="H13">
        <v>7129</v>
      </c>
      <c r="I13">
        <v>140.4701</v>
      </c>
      <c r="J13">
        <v>112.4</v>
      </c>
      <c r="K13">
        <v>8015</v>
      </c>
      <c r="M13">
        <f t="shared" si="0"/>
        <v>0.88945726762320654</v>
      </c>
      <c r="N13">
        <f t="shared" si="1"/>
        <v>109.97374784745875</v>
      </c>
    </row>
    <row r="14" spans="1:14" x14ac:dyDescent="0.35">
      <c r="B14">
        <v>125</v>
      </c>
      <c r="C14" t="s">
        <v>91</v>
      </c>
      <c r="D14" t="s">
        <v>36</v>
      </c>
      <c r="E14">
        <v>125</v>
      </c>
      <c r="F14" s="1">
        <v>44615.865277777775</v>
      </c>
      <c r="G14">
        <v>12.125999999999999</v>
      </c>
      <c r="H14">
        <v>6728</v>
      </c>
      <c r="I14">
        <v>147.922</v>
      </c>
      <c r="J14">
        <v>118.3</v>
      </c>
      <c r="K14">
        <v>7227</v>
      </c>
      <c r="M14">
        <f t="shared" si="0"/>
        <v>0.93095336930953365</v>
      </c>
      <c r="N14">
        <f t="shared" si="1"/>
        <v>116.01238065334857</v>
      </c>
    </row>
    <row r="15" spans="1:14" x14ac:dyDescent="0.35">
      <c r="B15">
        <v>250</v>
      </c>
      <c r="C15" t="s">
        <v>38</v>
      </c>
      <c r="D15" t="s">
        <v>36</v>
      </c>
      <c r="E15">
        <v>250</v>
      </c>
      <c r="F15" s="1">
        <v>44614.568055555559</v>
      </c>
      <c r="G15">
        <v>12.134</v>
      </c>
      <c r="H15">
        <v>10123</v>
      </c>
      <c r="I15">
        <v>217.50909999999999</v>
      </c>
      <c r="J15">
        <v>87</v>
      </c>
      <c r="K15">
        <v>7673</v>
      </c>
      <c r="M15">
        <f t="shared" si="0"/>
        <v>1.319301446631044</v>
      </c>
      <c r="N15">
        <f t="shared" si="1"/>
        <v>86.262958366533525</v>
      </c>
    </row>
    <row r="16" spans="1:14" x14ac:dyDescent="0.35">
      <c r="B16">
        <v>250</v>
      </c>
      <c r="C16" t="s">
        <v>93</v>
      </c>
      <c r="D16" t="s">
        <v>36</v>
      </c>
      <c r="E16">
        <v>250</v>
      </c>
      <c r="F16" s="1">
        <v>44615.935416666667</v>
      </c>
      <c r="G16">
        <v>12.128</v>
      </c>
      <c r="H16">
        <v>12804</v>
      </c>
      <c r="I16">
        <v>241.86179999999999</v>
      </c>
      <c r="J16">
        <v>96.7</v>
      </c>
      <c r="K16">
        <v>8800</v>
      </c>
      <c r="M16">
        <f t="shared" si="0"/>
        <v>1.4550000000000001</v>
      </c>
      <c r="N16">
        <f t="shared" si="1"/>
        <v>96.136581463466172</v>
      </c>
    </row>
    <row r="17" spans="2:26" x14ac:dyDescent="0.35">
      <c r="B17">
        <v>500</v>
      </c>
      <c r="C17" t="s">
        <v>41</v>
      </c>
      <c r="D17" t="s">
        <v>36</v>
      </c>
      <c r="E17">
        <v>500</v>
      </c>
      <c r="F17" s="1">
        <v>44614.675694444442</v>
      </c>
      <c r="G17">
        <v>12.137</v>
      </c>
      <c r="H17">
        <v>20165</v>
      </c>
      <c r="I17">
        <v>544.18700000000001</v>
      </c>
      <c r="J17">
        <v>108.8</v>
      </c>
      <c r="K17">
        <v>6419</v>
      </c>
      <c r="M17">
        <f t="shared" si="0"/>
        <v>3.1414550553045646</v>
      </c>
      <c r="N17">
        <f t="shared" si="1"/>
        <v>109.42274578152194</v>
      </c>
    </row>
    <row r="18" spans="2:26" x14ac:dyDescent="0.35">
      <c r="B18">
        <v>500</v>
      </c>
      <c r="C18" t="s">
        <v>96</v>
      </c>
      <c r="D18" t="s">
        <v>36</v>
      </c>
      <c r="E18">
        <v>500</v>
      </c>
      <c r="F18" s="1">
        <v>44616.040277777778</v>
      </c>
      <c r="G18">
        <v>12.132</v>
      </c>
      <c r="H18">
        <v>17708</v>
      </c>
      <c r="I18">
        <v>464.46699999999998</v>
      </c>
      <c r="J18">
        <v>92.9</v>
      </c>
      <c r="K18">
        <v>6566</v>
      </c>
      <c r="M18">
        <f t="shared" si="0"/>
        <v>2.6969235455376181</v>
      </c>
      <c r="N18">
        <f t="shared" si="1"/>
        <v>93.250367840927879</v>
      </c>
    </row>
    <row r="19" spans="2:26" x14ac:dyDescent="0.35">
      <c r="F19" s="1"/>
      <c r="L19" t="s">
        <v>104</v>
      </c>
      <c r="M19">
        <f>SLOPE(M7:M18,E7:E18)</f>
        <v>5.4974167855814686E-3</v>
      </c>
    </row>
    <row r="20" spans="2:26" x14ac:dyDescent="0.35">
      <c r="F20" s="1"/>
      <c r="L20" t="s">
        <v>105</v>
      </c>
      <c r="M20">
        <f>INTERCEPT(M7:M18,E7:E18)</f>
        <v>0.13374285838580202</v>
      </c>
    </row>
    <row r="21" spans="2:26" ht="29.15" customHeight="1" x14ac:dyDescent="0.35">
      <c r="B21" t="s">
        <v>0</v>
      </c>
      <c r="G21" s="2" t="s">
        <v>6</v>
      </c>
      <c r="K21" s="3" t="s">
        <v>1</v>
      </c>
      <c r="M21" s="5" t="s">
        <v>117</v>
      </c>
      <c r="O21" s="7" t="s">
        <v>118</v>
      </c>
      <c r="Q21" s="8" t="s">
        <v>118</v>
      </c>
      <c r="S21" s="12" t="s">
        <v>118</v>
      </c>
      <c r="U21" s="42" t="s">
        <v>292</v>
      </c>
      <c r="W21" t="s">
        <v>447</v>
      </c>
      <c r="Y21" t="s">
        <v>479</v>
      </c>
      <c r="Z21" t="s">
        <v>453</v>
      </c>
    </row>
    <row r="22" spans="2:26" x14ac:dyDescent="0.35">
      <c r="F22" s="1"/>
      <c r="H22" t="s">
        <v>29</v>
      </c>
      <c r="I22" t="s">
        <v>30</v>
      </c>
      <c r="K22" t="s">
        <v>29</v>
      </c>
      <c r="Q22" s="6" t="s">
        <v>106</v>
      </c>
      <c r="S22" s="6" t="s">
        <v>106</v>
      </c>
      <c r="U22" s="9" t="s">
        <v>480</v>
      </c>
      <c r="Y22" s="9"/>
      <c r="Z22" s="9"/>
    </row>
    <row r="23" spans="2:26" x14ac:dyDescent="0.35">
      <c r="B23" t="s">
        <v>54</v>
      </c>
      <c r="C23" t="s">
        <v>55</v>
      </c>
      <c r="D23" t="s">
        <v>0</v>
      </c>
      <c r="F23" s="1">
        <v>44615.024305555555</v>
      </c>
      <c r="G23">
        <v>17.398</v>
      </c>
      <c r="H23">
        <v>30</v>
      </c>
      <c r="I23">
        <v>0</v>
      </c>
      <c r="K23">
        <v>7925</v>
      </c>
      <c r="M23">
        <f t="shared" ref="M23:M37" si="2">H23/K23</f>
        <v>3.7854889589905363E-3</v>
      </c>
      <c r="N23" t="s">
        <v>54</v>
      </c>
      <c r="O23">
        <f>(M23-$M$20)/$M$19</f>
        <v>-23.639715614734083</v>
      </c>
      <c r="Q23" s="9" t="s">
        <v>107</v>
      </c>
      <c r="S23" s="9" t="str">
        <f>Q23</f>
        <v>ND</v>
      </c>
      <c r="W23">
        <v>4.4499999999999993</v>
      </c>
      <c r="Y23" s="9" t="s">
        <v>107</v>
      </c>
      <c r="Z23" s="27" t="s">
        <v>455</v>
      </c>
    </row>
    <row r="24" spans="2:26" x14ac:dyDescent="0.35">
      <c r="B24" t="s">
        <v>81</v>
      </c>
      <c r="C24" t="s">
        <v>82</v>
      </c>
      <c r="D24" t="s">
        <v>0</v>
      </c>
      <c r="F24" s="1">
        <v>44615.652083333334</v>
      </c>
      <c r="G24">
        <v>17.504999999999999</v>
      </c>
      <c r="H24">
        <v>14</v>
      </c>
      <c r="I24">
        <v>4330.0967000000001</v>
      </c>
      <c r="K24">
        <v>8407</v>
      </c>
      <c r="M24">
        <f t="shared" si="2"/>
        <v>1.6652789342214821E-3</v>
      </c>
      <c r="N24" t="s">
        <v>81</v>
      </c>
      <c r="O24">
        <f t="shared" ref="O24:O37" si="3">(M24-$M$20)/$M$19</f>
        <v>-24.025389488021244</v>
      </c>
      <c r="Q24" s="9" t="s">
        <v>107</v>
      </c>
      <c r="S24" s="9" t="str">
        <f t="shared" ref="S24:S37" si="4">Q24</f>
        <v>ND</v>
      </c>
      <c r="U24" s="9"/>
      <c r="W24">
        <v>4.4900000000000011</v>
      </c>
      <c r="Y24" s="9" t="s">
        <v>107</v>
      </c>
      <c r="Z24" s="27" t="s">
        <v>455</v>
      </c>
    </row>
    <row r="25" spans="2:26" x14ac:dyDescent="0.35">
      <c r="B25" t="s">
        <v>45</v>
      </c>
      <c r="C25" t="s">
        <v>46</v>
      </c>
      <c r="D25" t="s">
        <v>0</v>
      </c>
      <c r="F25" s="1">
        <v>44614.81527777778</v>
      </c>
      <c r="G25">
        <v>17.428000000000001</v>
      </c>
      <c r="H25">
        <v>260</v>
      </c>
      <c r="I25">
        <v>0</v>
      </c>
      <c r="K25">
        <v>8309</v>
      </c>
      <c r="M25">
        <f t="shared" si="2"/>
        <v>3.1291370802744009E-2</v>
      </c>
      <c r="N25" t="s">
        <v>45</v>
      </c>
      <c r="O25">
        <f t="shared" si="3"/>
        <v>-18.636296205840903</v>
      </c>
      <c r="Q25" s="9" t="s">
        <v>108</v>
      </c>
      <c r="S25" s="9" t="str">
        <f t="shared" si="4"/>
        <v>DNQ</v>
      </c>
      <c r="U25" s="9">
        <f>M25/0.0059</f>
        <v>5.3036221699566122</v>
      </c>
      <c r="W25">
        <v>4.5999999999999996</v>
      </c>
      <c r="Y25" s="9">
        <f>(U25*2)/W25</f>
        <v>2.3059226825898316</v>
      </c>
      <c r="Z25" t="s">
        <v>456</v>
      </c>
    </row>
    <row r="26" spans="2:26" x14ac:dyDescent="0.35">
      <c r="B26" t="s">
        <v>72</v>
      </c>
      <c r="C26" t="s">
        <v>73</v>
      </c>
      <c r="D26" t="s">
        <v>0</v>
      </c>
      <c r="F26" s="1">
        <v>44615.440972222219</v>
      </c>
      <c r="G26">
        <v>17.428000000000001</v>
      </c>
      <c r="H26">
        <v>67</v>
      </c>
      <c r="I26">
        <v>0</v>
      </c>
      <c r="K26">
        <v>7601</v>
      </c>
      <c r="M26">
        <f t="shared" si="2"/>
        <v>8.8146296539928955E-3</v>
      </c>
      <c r="N26" t="s">
        <v>72</v>
      </c>
      <c r="O26">
        <f t="shared" si="3"/>
        <v>-22.724896729581932</v>
      </c>
      <c r="Q26" s="9" t="s">
        <v>107</v>
      </c>
      <c r="S26" s="9" t="str">
        <f t="shared" si="4"/>
        <v>ND</v>
      </c>
      <c r="U26" s="9"/>
      <c r="W26">
        <v>4.5200000000000005</v>
      </c>
      <c r="Y26" s="9" t="s">
        <v>107</v>
      </c>
      <c r="Z26" s="27" t="s">
        <v>455</v>
      </c>
    </row>
    <row r="27" spans="2:26" x14ac:dyDescent="0.35">
      <c r="B27" t="s">
        <v>48</v>
      </c>
      <c r="C27" t="s">
        <v>49</v>
      </c>
      <c r="D27" t="s">
        <v>0</v>
      </c>
      <c r="F27" s="1">
        <v>44614.884722222225</v>
      </c>
      <c r="G27">
        <v>17.439</v>
      </c>
      <c r="H27">
        <v>75</v>
      </c>
      <c r="I27">
        <v>0</v>
      </c>
      <c r="K27">
        <v>7549</v>
      </c>
      <c r="M27">
        <f t="shared" si="2"/>
        <v>9.9350907404954295E-3</v>
      </c>
      <c r="N27" t="s">
        <v>48</v>
      </c>
      <c r="O27">
        <f t="shared" si="3"/>
        <v>-22.521080804720413</v>
      </c>
      <c r="Q27" s="9" t="s">
        <v>107</v>
      </c>
      <c r="S27" s="9" t="str">
        <f t="shared" si="4"/>
        <v>ND</v>
      </c>
      <c r="U27" s="9"/>
      <c r="W27">
        <v>4.9399999999999995</v>
      </c>
      <c r="Y27" s="9" t="s">
        <v>107</v>
      </c>
      <c r="Z27" s="27" t="s">
        <v>455</v>
      </c>
    </row>
    <row r="28" spans="2:26" x14ac:dyDescent="0.35">
      <c r="B28" t="s">
        <v>84</v>
      </c>
      <c r="C28" t="s">
        <v>85</v>
      </c>
      <c r="D28" t="s">
        <v>0</v>
      </c>
      <c r="F28" s="1">
        <v>44615.724305555559</v>
      </c>
      <c r="G28">
        <v>17.419</v>
      </c>
      <c r="H28">
        <v>189</v>
      </c>
      <c r="I28">
        <v>0</v>
      </c>
      <c r="K28">
        <v>8878</v>
      </c>
      <c r="M28">
        <f t="shared" si="2"/>
        <v>2.1288578508673123E-2</v>
      </c>
      <c r="N28" t="s">
        <v>84</v>
      </c>
      <c r="O28">
        <f t="shared" si="3"/>
        <v>-20.455840308865081</v>
      </c>
      <c r="Q28" s="9" t="s">
        <v>108</v>
      </c>
      <c r="S28" s="9" t="str">
        <f t="shared" si="4"/>
        <v>DNQ</v>
      </c>
      <c r="U28" s="9">
        <f>M28/0.0059</f>
        <v>3.6082336455378177</v>
      </c>
      <c r="W28">
        <v>4.28</v>
      </c>
      <c r="Y28" s="9">
        <f>(U28*2)/W28</f>
        <v>1.6860904885690735</v>
      </c>
      <c r="Z28" s="27" t="s">
        <v>456</v>
      </c>
    </row>
    <row r="29" spans="2:26" x14ac:dyDescent="0.35">
      <c r="B29" t="s">
        <v>78</v>
      </c>
      <c r="C29" t="s">
        <v>79</v>
      </c>
      <c r="D29" t="s">
        <v>0</v>
      </c>
      <c r="F29" s="1">
        <v>44615.581250000003</v>
      </c>
      <c r="G29">
        <v>17.420999999999999</v>
      </c>
      <c r="H29">
        <v>613</v>
      </c>
      <c r="I29">
        <v>0</v>
      </c>
      <c r="K29">
        <v>7153</v>
      </c>
      <c r="M29">
        <f t="shared" si="2"/>
        <v>8.5698308402069059E-2</v>
      </c>
      <c r="N29" t="s">
        <v>78</v>
      </c>
      <c r="O29">
        <f t="shared" si="3"/>
        <v>-8.7394774414309264</v>
      </c>
      <c r="Q29" s="9" t="s">
        <v>108</v>
      </c>
      <c r="S29" s="9" t="str">
        <f t="shared" si="4"/>
        <v>DNQ</v>
      </c>
      <c r="U29" s="9">
        <f>M29/0.0059</f>
        <v>14.525137017299841</v>
      </c>
      <c r="W29">
        <v>4.1299999999999981</v>
      </c>
      <c r="Y29" s="9">
        <f>(U29*2)/W29</f>
        <v>7.0339646572880614</v>
      </c>
      <c r="Z29" s="27" t="s">
        <v>456</v>
      </c>
    </row>
    <row r="30" spans="2:26" x14ac:dyDescent="0.35">
      <c r="B30" t="s">
        <v>51</v>
      </c>
      <c r="C30" t="s">
        <v>52</v>
      </c>
      <c r="D30" t="s">
        <v>0</v>
      </c>
      <c r="F30" s="1">
        <v>44614.95416666667</v>
      </c>
      <c r="G30">
        <v>17.43</v>
      </c>
      <c r="H30">
        <v>535</v>
      </c>
      <c r="I30">
        <v>0</v>
      </c>
      <c r="K30">
        <v>8392</v>
      </c>
      <c r="M30">
        <f t="shared" si="2"/>
        <v>6.3751191611058147E-2</v>
      </c>
      <c r="N30" t="s">
        <v>51</v>
      </c>
      <c r="O30">
        <f t="shared" si="3"/>
        <v>-12.731737378602407</v>
      </c>
      <c r="Q30" s="9" t="s">
        <v>108</v>
      </c>
      <c r="S30" s="9" t="str">
        <f t="shared" si="4"/>
        <v>DNQ</v>
      </c>
      <c r="U30" s="9">
        <f>M30/0.0059</f>
        <v>10.805286713738669</v>
      </c>
      <c r="W30">
        <v>4.2300000000000004</v>
      </c>
      <c r="Y30" s="9">
        <f>(U30*2)/W30</f>
        <v>5.1088826069686375</v>
      </c>
      <c r="Z30" s="27" t="s">
        <v>456</v>
      </c>
    </row>
    <row r="31" spans="2:26" x14ac:dyDescent="0.35">
      <c r="B31" t="s">
        <v>60</v>
      </c>
      <c r="C31" t="s">
        <v>61</v>
      </c>
      <c r="D31" t="s">
        <v>0</v>
      </c>
      <c r="F31" s="1">
        <v>44615.163194444445</v>
      </c>
      <c r="G31">
        <v>17.422000000000001</v>
      </c>
      <c r="H31">
        <v>20</v>
      </c>
      <c r="I31">
        <v>1905.454</v>
      </c>
      <c r="K31">
        <v>7637</v>
      </c>
      <c r="M31">
        <f t="shared" si="2"/>
        <v>2.6188293832656801E-3</v>
      </c>
      <c r="N31" t="s">
        <v>60</v>
      </c>
      <c r="O31">
        <f t="shared" si="3"/>
        <v>-23.851935211906476</v>
      </c>
      <c r="Q31" s="9" t="s">
        <v>107</v>
      </c>
      <c r="S31" s="9" t="str">
        <f t="shared" si="4"/>
        <v>ND</v>
      </c>
      <c r="U31" s="9"/>
      <c r="W31">
        <v>4.5500000000000007</v>
      </c>
      <c r="Y31" s="9" t="s">
        <v>107</v>
      </c>
      <c r="Z31" s="27" t="s">
        <v>455</v>
      </c>
    </row>
    <row r="32" spans="2:26" x14ac:dyDescent="0.35">
      <c r="B32" t="s">
        <v>69</v>
      </c>
      <c r="C32" t="s">
        <v>70</v>
      </c>
      <c r="D32" t="s">
        <v>0</v>
      </c>
      <c r="F32" s="1">
        <v>44615.371527777781</v>
      </c>
      <c r="G32">
        <v>17.352</v>
      </c>
      <c r="H32">
        <v>16</v>
      </c>
      <c r="I32">
        <v>3503.4879999999998</v>
      </c>
      <c r="K32">
        <v>8149</v>
      </c>
      <c r="M32">
        <f t="shared" si="2"/>
        <v>1.9634310958399803E-3</v>
      </c>
      <c r="N32" t="s">
        <v>69</v>
      </c>
      <c r="O32">
        <f t="shared" si="3"/>
        <v>-23.971154531268372</v>
      </c>
      <c r="Q32" s="9" t="s">
        <v>107</v>
      </c>
      <c r="S32" s="9" t="str">
        <f t="shared" si="4"/>
        <v>ND</v>
      </c>
      <c r="U32" s="9"/>
      <c r="W32">
        <v>4.41</v>
      </c>
      <c r="Y32" s="9" t="s">
        <v>107</v>
      </c>
      <c r="Z32" s="27" t="s">
        <v>455</v>
      </c>
    </row>
    <row r="33" spans="1:26" x14ac:dyDescent="0.35">
      <c r="B33" t="s">
        <v>57</v>
      </c>
      <c r="C33" t="s">
        <v>58</v>
      </c>
      <c r="D33" t="s">
        <v>0</v>
      </c>
      <c r="F33" s="1">
        <v>44615.09375</v>
      </c>
      <c r="G33">
        <v>17.420000000000002</v>
      </c>
      <c r="H33">
        <v>98</v>
      </c>
      <c r="I33">
        <v>0</v>
      </c>
      <c r="K33">
        <v>7633</v>
      </c>
      <c r="M33">
        <f t="shared" si="2"/>
        <v>1.2838988602122363E-2</v>
      </c>
      <c r="N33" t="s">
        <v>57</v>
      </c>
      <c r="O33">
        <f>(M33-$M$20)/$M$19</f>
        <v>-21.992851278946919</v>
      </c>
      <c r="Q33" s="9" t="s">
        <v>107</v>
      </c>
      <c r="S33" s="9" t="str">
        <f t="shared" si="4"/>
        <v>ND</v>
      </c>
      <c r="W33">
        <v>4.5199999999999996</v>
      </c>
      <c r="Y33" s="9" t="s">
        <v>107</v>
      </c>
      <c r="Z33" s="27" t="s">
        <v>455</v>
      </c>
    </row>
    <row r="34" spans="1:26" s="4" customFormat="1" x14ac:dyDescent="0.35">
      <c r="A34" s="4" t="s">
        <v>109</v>
      </c>
      <c r="B34" s="4" t="s">
        <v>75</v>
      </c>
      <c r="C34" s="4" t="s">
        <v>76</v>
      </c>
      <c r="D34" s="4" t="s">
        <v>0</v>
      </c>
      <c r="F34" s="10">
        <v>44615.511111111111</v>
      </c>
      <c r="G34" s="4">
        <v>17.559999999999999</v>
      </c>
      <c r="H34" s="4">
        <v>35</v>
      </c>
      <c r="I34" s="4">
        <v>0</v>
      </c>
      <c r="K34" s="4">
        <v>114</v>
      </c>
      <c r="M34" s="4">
        <f t="shared" si="2"/>
        <v>0.30701754385964913</v>
      </c>
      <c r="N34" s="4" t="s">
        <v>75</v>
      </c>
      <c r="O34" s="4">
        <f>(M34-$M$20)/$M$19</f>
        <v>31.519292102485121</v>
      </c>
      <c r="Q34" s="11" t="s">
        <v>466</v>
      </c>
      <c r="S34" s="11" t="s">
        <v>466</v>
      </c>
      <c r="W34" s="4">
        <v>4.589999999999999</v>
      </c>
      <c r="Y34" s="11">
        <f t="shared" ref="Y34" si="5">(O34*2)/W34</f>
        <v>13.733896340952125</v>
      </c>
      <c r="Z34" s="4" t="s">
        <v>466</v>
      </c>
    </row>
    <row r="35" spans="1:26" s="27" customFormat="1" x14ac:dyDescent="0.35">
      <c r="A35" s="27" t="s">
        <v>169</v>
      </c>
      <c r="B35" s="27" t="s">
        <v>168</v>
      </c>
      <c r="C35" s="27" t="s">
        <v>170</v>
      </c>
      <c r="D35" s="27" t="s">
        <v>0</v>
      </c>
      <c r="E35" s="27" t="s">
        <v>171</v>
      </c>
      <c r="F35" s="28">
        <v>44620.470728888897</v>
      </c>
      <c r="G35" s="29" t="s">
        <v>171</v>
      </c>
      <c r="H35" s="29" t="s">
        <v>171</v>
      </c>
      <c r="I35" s="29" t="s">
        <v>171</v>
      </c>
      <c r="J35" s="29" t="s">
        <v>171</v>
      </c>
      <c r="K35" s="27">
        <v>13048.4591702381</v>
      </c>
      <c r="N35" s="27" t="s">
        <v>168</v>
      </c>
      <c r="O35" s="27" t="s">
        <v>107</v>
      </c>
      <c r="Q35" s="25" t="s">
        <v>107</v>
      </c>
      <c r="S35" s="9" t="s">
        <v>107</v>
      </c>
      <c r="W35">
        <v>4.589999999999999</v>
      </c>
      <c r="Y35" s="9" t="s">
        <v>107</v>
      </c>
      <c r="Z35" s="27" t="s">
        <v>455</v>
      </c>
    </row>
    <row r="36" spans="1:26" x14ac:dyDescent="0.35">
      <c r="B36" t="s">
        <v>66</v>
      </c>
      <c r="C36" t="s">
        <v>67</v>
      </c>
      <c r="D36" t="s">
        <v>0</v>
      </c>
      <c r="F36" s="1">
        <v>44615.302083333336</v>
      </c>
      <c r="G36">
        <v>17.349</v>
      </c>
      <c r="H36">
        <v>27</v>
      </c>
      <c r="I36">
        <v>1886.6588999999999</v>
      </c>
      <c r="K36">
        <v>10549</v>
      </c>
      <c r="M36">
        <f t="shared" si="2"/>
        <v>2.559484311309129E-3</v>
      </c>
      <c r="N36" t="s">
        <v>66</v>
      </c>
      <c r="O36">
        <f t="shared" si="3"/>
        <v>-23.862730295173986</v>
      </c>
      <c r="Q36" s="9" t="s">
        <v>107</v>
      </c>
      <c r="S36" s="9" t="str">
        <f t="shared" si="4"/>
        <v>ND</v>
      </c>
      <c r="W36">
        <v>5</v>
      </c>
      <c r="Y36" s="9" t="s">
        <v>107</v>
      </c>
      <c r="Z36" s="27" t="s">
        <v>455</v>
      </c>
    </row>
    <row r="37" spans="1:26" x14ac:dyDescent="0.35">
      <c r="B37" t="s">
        <v>63</v>
      </c>
      <c r="C37" t="s">
        <v>64</v>
      </c>
      <c r="D37" t="s">
        <v>0</v>
      </c>
      <c r="F37" s="1">
        <v>44615.232638888891</v>
      </c>
      <c r="G37">
        <v>17.391999999999999</v>
      </c>
      <c r="H37">
        <v>26</v>
      </c>
      <c r="I37">
        <v>1724.9235000000001</v>
      </c>
      <c r="K37">
        <v>9941</v>
      </c>
      <c r="M37">
        <f t="shared" si="2"/>
        <v>2.6154310431546124E-3</v>
      </c>
      <c r="N37" t="s">
        <v>63</v>
      </c>
      <c r="O37">
        <f t="shared" si="3"/>
        <v>-23.852553382266048</v>
      </c>
      <c r="Q37" s="9" t="s">
        <v>107</v>
      </c>
      <c r="S37" s="9" t="str">
        <f t="shared" si="4"/>
        <v>ND</v>
      </c>
      <c r="W37">
        <v>5</v>
      </c>
      <c r="Y37" s="9" t="s">
        <v>107</v>
      </c>
      <c r="Z37" s="27" t="s">
        <v>455</v>
      </c>
    </row>
    <row r="38" spans="1:26" x14ac:dyDescent="0.35">
      <c r="F38" s="1"/>
    </row>
    <row r="39" spans="1:26" x14ac:dyDescent="0.35">
      <c r="F39" s="1"/>
    </row>
    <row r="41" spans="1:26" x14ac:dyDescent="0.35">
      <c r="C41" s="170" t="s">
        <v>473</v>
      </c>
      <c r="D41" s="170"/>
      <c r="E41" s="170"/>
      <c r="F41" s="170"/>
      <c r="H41">
        <v>39.466666666666669</v>
      </c>
    </row>
    <row r="42" spans="1:26" x14ac:dyDescent="0.35">
      <c r="C42" s="170" t="s">
        <v>474</v>
      </c>
      <c r="D42" s="170"/>
      <c r="E42" s="170"/>
      <c r="F42" s="170"/>
      <c r="H42">
        <v>118.4</v>
      </c>
    </row>
  </sheetData>
  <mergeCells count="2">
    <mergeCell ref="C41:F41"/>
    <mergeCell ref="C42:F42"/>
  </mergeCell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B9A671-5E41-4D5B-BE33-DDB49000B3D1}">
  <sheetPr>
    <tabColor rgb="FF92D050"/>
  </sheetPr>
  <dimension ref="A1:Z42"/>
  <sheetViews>
    <sheetView topLeftCell="H1" workbookViewId="0">
      <selection activeCell="Y21" sqref="Y21:Z37"/>
    </sheetView>
  </sheetViews>
  <sheetFormatPr defaultRowHeight="14.5" x14ac:dyDescent="0.35"/>
  <cols>
    <col min="1" max="1" width="24.1796875" bestFit="1" customWidth="1"/>
    <col min="2" max="2" width="10.81640625" bestFit="1" customWidth="1"/>
    <col min="3" max="3" width="10.54296875" bestFit="1" customWidth="1"/>
    <col min="4" max="5" width="6.81640625" bestFit="1" customWidth="1"/>
    <col min="6" max="6" width="14.54296875" bestFit="1" customWidth="1"/>
    <col min="7" max="7" width="10.453125" customWidth="1"/>
    <col min="8" max="8" width="7.1796875" customWidth="1"/>
    <col min="9" max="9" width="9.81640625" bestFit="1" customWidth="1"/>
    <col min="10" max="10" width="8.1796875" bestFit="1" customWidth="1"/>
    <col min="11" max="11" width="11.54296875" customWidth="1"/>
    <col min="13" max="13" width="13" bestFit="1" customWidth="1"/>
    <col min="14" max="14" width="10.81640625" bestFit="1" customWidth="1"/>
    <col min="15" max="15" width="17.453125" customWidth="1"/>
    <col min="16" max="16" width="10.1796875" bestFit="1" customWidth="1"/>
    <col min="17" max="17" width="14.81640625" bestFit="1" customWidth="1"/>
    <col min="19" max="19" width="14.81640625" bestFit="1" customWidth="1"/>
    <col min="21" max="21" width="24.54296875" bestFit="1" customWidth="1"/>
    <col min="25" max="25" width="25.81640625" bestFit="1" customWidth="1"/>
    <col min="26" max="26" width="12.453125" bestFit="1" customWidth="1"/>
  </cols>
  <sheetData>
    <row r="1" spans="1:14" ht="44.5" customHeight="1" x14ac:dyDescent="0.35">
      <c r="A1" s="17"/>
      <c r="B1" t="s">
        <v>0</v>
      </c>
      <c r="G1" s="14" t="s">
        <v>131</v>
      </c>
      <c r="H1" s="16"/>
      <c r="I1" s="16"/>
      <c r="J1" s="16"/>
      <c r="K1" s="15" t="s">
        <v>1</v>
      </c>
      <c r="L1" s="16"/>
      <c r="M1" s="13" t="s">
        <v>132</v>
      </c>
      <c r="N1" s="13" t="s">
        <v>110</v>
      </c>
    </row>
    <row r="2" spans="1:14" x14ac:dyDescent="0.35">
      <c r="B2" t="s">
        <v>23</v>
      </c>
      <c r="C2" t="s">
        <v>24</v>
      </c>
      <c r="D2" t="s">
        <v>25</v>
      </c>
      <c r="E2" t="s">
        <v>26</v>
      </c>
      <c r="F2" t="s">
        <v>27</v>
      </c>
      <c r="G2" t="s">
        <v>28</v>
      </c>
      <c r="H2" t="s">
        <v>29</v>
      </c>
      <c r="I2" t="s">
        <v>30</v>
      </c>
      <c r="J2" t="s">
        <v>31</v>
      </c>
      <c r="K2" t="s">
        <v>29</v>
      </c>
      <c r="N2" t="s">
        <v>31</v>
      </c>
    </row>
    <row r="3" spans="1:14" x14ac:dyDescent="0.35">
      <c r="A3" s="4" t="s">
        <v>100</v>
      </c>
      <c r="B3">
        <v>3.90625</v>
      </c>
      <c r="C3" t="s">
        <v>39</v>
      </c>
      <c r="D3" t="s">
        <v>36</v>
      </c>
      <c r="E3">
        <v>3.9060000000000001</v>
      </c>
      <c r="F3" s="1">
        <v>44614.604166666664</v>
      </c>
      <c r="G3">
        <v>17.710999999999999</v>
      </c>
      <c r="H3">
        <v>1955</v>
      </c>
      <c r="I3">
        <v>1.5626</v>
      </c>
      <c r="J3" s="4">
        <v>40</v>
      </c>
      <c r="K3">
        <v>7715</v>
      </c>
      <c r="M3">
        <f>H3/K3</f>
        <v>0.25340246273493194</v>
      </c>
      <c r="N3" s="4" t="s">
        <v>102</v>
      </c>
    </row>
    <row r="4" spans="1:14" x14ac:dyDescent="0.35">
      <c r="A4" s="4"/>
      <c r="B4">
        <v>3.90625</v>
      </c>
      <c r="C4" t="s">
        <v>94</v>
      </c>
      <c r="D4" t="s">
        <v>36</v>
      </c>
      <c r="E4">
        <v>3.9060000000000001</v>
      </c>
      <c r="F4" s="1">
        <v>44615.970138888886</v>
      </c>
      <c r="G4">
        <v>17.716999999999999</v>
      </c>
      <c r="H4">
        <v>2254</v>
      </c>
      <c r="I4">
        <v>3.5272999999999999</v>
      </c>
      <c r="J4">
        <v>90.3</v>
      </c>
      <c r="K4">
        <v>7407</v>
      </c>
      <c r="M4">
        <f>H4/K4</f>
        <v>0.30430673687052789</v>
      </c>
      <c r="N4">
        <f>(((M4-$M$20)/$M$19)/E4)*100</f>
        <v>97.493189158603684</v>
      </c>
    </row>
    <row r="5" spans="1:14" x14ac:dyDescent="0.35">
      <c r="A5" s="4"/>
      <c r="B5">
        <v>7.8125</v>
      </c>
      <c r="C5" t="s">
        <v>42</v>
      </c>
      <c r="D5" t="s">
        <v>36</v>
      </c>
      <c r="E5">
        <v>7.8125</v>
      </c>
      <c r="F5" s="1">
        <v>44614.711111111108</v>
      </c>
      <c r="G5">
        <v>17.716000000000001</v>
      </c>
      <c r="H5">
        <v>3246</v>
      </c>
      <c r="I5">
        <v>8.5947999999999993</v>
      </c>
      <c r="J5">
        <v>110</v>
      </c>
      <c r="K5">
        <v>7454</v>
      </c>
      <c r="M5">
        <f>H5/K5</f>
        <v>0.43547088811376444</v>
      </c>
      <c r="N5">
        <f>(((M5-$M$20)/$M$19)/E5)*100</f>
        <v>113.52256388010046</v>
      </c>
    </row>
    <row r="6" spans="1:14" x14ac:dyDescent="0.35">
      <c r="A6" s="4" t="s">
        <v>100</v>
      </c>
      <c r="B6">
        <v>7.8125</v>
      </c>
      <c r="C6" t="s">
        <v>97</v>
      </c>
      <c r="D6" t="s">
        <v>36</v>
      </c>
      <c r="E6">
        <v>7.8125</v>
      </c>
      <c r="F6" s="1">
        <v>44616.074999999997</v>
      </c>
      <c r="G6">
        <v>17.710999999999999</v>
      </c>
      <c r="H6">
        <v>4282</v>
      </c>
      <c r="I6">
        <v>12.523</v>
      </c>
      <c r="J6" s="4">
        <v>160.30000000000001</v>
      </c>
      <c r="K6">
        <v>7971</v>
      </c>
      <c r="N6" s="4" t="s">
        <v>102</v>
      </c>
    </row>
    <row r="7" spans="1:14" x14ac:dyDescent="0.35">
      <c r="B7">
        <v>15.625</v>
      </c>
      <c r="C7" t="s">
        <v>40</v>
      </c>
      <c r="D7" t="s">
        <v>36</v>
      </c>
      <c r="E7">
        <v>15.625</v>
      </c>
      <c r="F7" s="1">
        <v>44614.63958333333</v>
      </c>
      <c r="G7">
        <v>17.713000000000001</v>
      </c>
      <c r="H7">
        <v>5408</v>
      </c>
      <c r="I7">
        <v>21.875900000000001</v>
      </c>
      <c r="J7">
        <v>140</v>
      </c>
      <c r="K7">
        <v>6939</v>
      </c>
      <c r="M7">
        <f t="shared" ref="M7:M18" si="0">H7/K7</f>
        <v>0.77936302060815676</v>
      </c>
      <c r="N7">
        <f>(((M7-$M$20)/$M$19)/E7)*100</f>
        <v>141.6816617640869</v>
      </c>
    </row>
    <row r="8" spans="1:14" x14ac:dyDescent="0.35">
      <c r="B8">
        <v>15.625</v>
      </c>
      <c r="C8" t="s">
        <v>95</v>
      </c>
      <c r="D8" t="s">
        <v>36</v>
      </c>
      <c r="E8">
        <v>15.625</v>
      </c>
      <c r="F8" s="1">
        <v>44616.004861111112</v>
      </c>
      <c r="G8">
        <v>17.716000000000001</v>
      </c>
      <c r="H8">
        <v>5913</v>
      </c>
      <c r="I8">
        <v>20.020499999999998</v>
      </c>
      <c r="J8">
        <v>128.1</v>
      </c>
      <c r="K8">
        <v>8085</v>
      </c>
      <c r="M8">
        <f t="shared" si="0"/>
        <v>0.73135435992578846</v>
      </c>
      <c r="N8">
        <f t="shared" ref="N8:N18" si="1">(((M8-$M$20)/$M$19)/E8)*100</f>
        <v>129.82645103152822</v>
      </c>
    </row>
    <row r="9" spans="1:14" x14ac:dyDescent="0.35">
      <c r="B9">
        <v>31.25</v>
      </c>
      <c r="C9" t="s">
        <v>37</v>
      </c>
      <c r="D9" t="s">
        <v>36</v>
      </c>
      <c r="E9">
        <v>31.25</v>
      </c>
      <c r="F9" s="1">
        <v>44614.533333333333</v>
      </c>
      <c r="G9">
        <v>17.712</v>
      </c>
      <c r="H9">
        <v>7795</v>
      </c>
      <c r="I9">
        <v>32.714799999999997</v>
      </c>
      <c r="J9">
        <v>104.7</v>
      </c>
      <c r="K9">
        <v>7353</v>
      </c>
      <c r="M9">
        <f t="shared" si="0"/>
        <v>1.0601115191078472</v>
      </c>
      <c r="N9">
        <f t="shared" si="1"/>
        <v>105.50470782899637</v>
      </c>
    </row>
    <row r="10" spans="1:14" x14ac:dyDescent="0.35">
      <c r="B10">
        <v>31.25</v>
      </c>
      <c r="C10" t="s">
        <v>92</v>
      </c>
      <c r="D10" t="s">
        <v>36</v>
      </c>
      <c r="E10">
        <v>31.25</v>
      </c>
      <c r="F10" s="1">
        <v>44615.9</v>
      </c>
      <c r="G10">
        <v>17.709</v>
      </c>
      <c r="H10">
        <v>8935</v>
      </c>
      <c r="I10">
        <v>36.380400000000002</v>
      </c>
      <c r="J10">
        <v>116.4</v>
      </c>
      <c r="K10">
        <v>7736</v>
      </c>
      <c r="M10">
        <f t="shared" si="0"/>
        <v>1.1549896587383661</v>
      </c>
      <c r="N10">
        <f t="shared" si="1"/>
        <v>117.21926436156411</v>
      </c>
    </row>
    <row r="11" spans="1:14" x14ac:dyDescent="0.35">
      <c r="B11">
        <v>62.5</v>
      </c>
      <c r="C11" t="s">
        <v>43</v>
      </c>
      <c r="D11" t="s">
        <v>36</v>
      </c>
      <c r="E11">
        <v>62.5</v>
      </c>
      <c r="F11" s="1">
        <v>44614.746527777781</v>
      </c>
      <c r="G11">
        <v>17.713000000000001</v>
      </c>
      <c r="H11">
        <v>13945</v>
      </c>
      <c r="I11">
        <v>54.814500000000002</v>
      </c>
      <c r="J11">
        <v>87.7</v>
      </c>
      <c r="K11">
        <v>8543</v>
      </c>
      <c r="M11">
        <f t="shared" si="0"/>
        <v>1.632330563034063</v>
      </c>
      <c r="N11">
        <f t="shared" si="1"/>
        <v>88.078153752005193</v>
      </c>
    </row>
    <row r="12" spans="1:14" x14ac:dyDescent="0.35">
      <c r="B12">
        <v>62.5</v>
      </c>
      <c r="C12" t="s">
        <v>98</v>
      </c>
      <c r="D12" t="s">
        <v>36</v>
      </c>
      <c r="E12">
        <v>62.5</v>
      </c>
      <c r="F12" s="1">
        <v>44616.109722222223</v>
      </c>
      <c r="G12">
        <v>17.707999999999998</v>
      </c>
      <c r="H12">
        <v>17987</v>
      </c>
      <c r="I12">
        <v>75.607200000000006</v>
      </c>
      <c r="J12">
        <v>121</v>
      </c>
      <c r="K12">
        <v>8285</v>
      </c>
      <c r="M12">
        <f t="shared" si="0"/>
        <v>2.171031985515993</v>
      </c>
      <c r="N12">
        <f t="shared" si="1"/>
        <v>121.3347515964327</v>
      </c>
    </row>
    <row r="13" spans="1:14" x14ac:dyDescent="0.35">
      <c r="B13">
        <v>125</v>
      </c>
      <c r="C13" t="s">
        <v>35</v>
      </c>
      <c r="D13" t="s">
        <v>36</v>
      </c>
      <c r="E13">
        <v>125</v>
      </c>
      <c r="F13" s="1">
        <v>44614.497916666667</v>
      </c>
      <c r="G13">
        <v>17.716999999999999</v>
      </c>
      <c r="H13">
        <v>27543</v>
      </c>
      <c r="I13">
        <v>124.4785</v>
      </c>
      <c r="J13">
        <v>99.6</v>
      </c>
      <c r="K13">
        <v>8015</v>
      </c>
      <c r="M13">
        <f t="shared" si="0"/>
        <v>3.4364316905801622</v>
      </c>
      <c r="N13">
        <f t="shared" si="1"/>
        <v>99.726943257580047</v>
      </c>
    </row>
    <row r="14" spans="1:14" x14ac:dyDescent="0.35">
      <c r="B14">
        <v>125</v>
      </c>
      <c r="C14" t="s">
        <v>91</v>
      </c>
      <c r="D14" t="s">
        <v>36</v>
      </c>
      <c r="E14">
        <v>125</v>
      </c>
      <c r="F14" s="1">
        <v>44615.865277777775</v>
      </c>
      <c r="G14">
        <v>17.71</v>
      </c>
      <c r="H14">
        <v>26765</v>
      </c>
      <c r="I14">
        <v>134.79320000000001</v>
      </c>
      <c r="J14">
        <v>107.8</v>
      </c>
      <c r="K14">
        <v>7227</v>
      </c>
      <c r="M14">
        <f t="shared" si="0"/>
        <v>3.7034730870347308</v>
      </c>
      <c r="N14">
        <f t="shared" si="1"/>
        <v>107.96981023274736</v>
      </c>
    </row>
    <row r="15" spans="1:14" x14ac:dyDescent="0.35">
      <c r="B15">
        <v>250</v>
      </c>
      <c r="C15" t="s">
        <v>38</v>
      </c>
      <c r="D15" t="s">
        <v>36</v>
      </c>
      <c r="E15">
        <v>250</v>
      </c>
      <c r="F15" s="1">
        <v>44614.568055555559</v>
      </c>
      <c r="G15">
        <v>17.713999999999999</v>
      </c>
      <c r="H15">
        <v>44366</v>
      </c>
      <c r="I15">
        <v>215.036</v>
      </c>
      <c r="J15">
        <v>86</v>
      </c>
      <c r="K15">
        <v>7673</v>
      </c>
      <c r="M15">
        <f t="shared" si="0"/>
        <v>5.7820930535644468</v>
      </c>
      <c r="N15">
        <f t="shared" si="1"/>
        <v>86.06567630674256</v>
      </c>
    </row>
    <row r="16" spans="1:14" x14ac:dyDescent="0.35">
      <c r="B16">
        <v>250</v>
      </c>
      <c r="C16" t="s">
        <v>93</v>
      </c>
      <c r="D16" t="s">
        <v>36</v>
      </c>
      <c r="E16">
        <v>250</v>
      </c>
      <c r="F16" s="1">
        <v>44615.935416666667</v>
      </c>
      <c r="G16">
        <v>17.712</v>
      </c>
      <c r="H16">
        <v>52729</v>
      </c>
      <c r="I16">
        <v>223.1628</v>
      </c>
      <c r="J16">
        <v>89.3</v>
      </c>
      <c r="K16">
        <v>8800</v>
      </c>
      <c r="M16">
        <f t="shared" si="0"/>
        <v>5.9919318181818184</v>
      </c>
      <c r="N16">
        <f t="shared" si="1"/>
        <v>89.304262244988124</v>
      </c>
    </row>
    <row r="17" spans="2:26" x14ac:dyDescent="0.35">
      <c r="B17">
        <v>500</v>
      </c>
      <c r="C17" t="s">
        <v>41</v>
      </c>
      <c r="D17" t="s">
        <v>36</v>
      </c>
      <c r="E17">
        <v>500</v>
      </c>
      <c r="F17" s="1">
        <v>44614.675694444442</v>
      </c>
      <c r="G17">
        <v>17.713999999999999</v>
      </c>
      <c r="H17">
        <v>89754</v>
      </c>
      <c r="I17">
        <v>531.74220000000003</v>
      </c>
      <c r="J17">
        <v>106.3</v>
      </c>
      <c r="K17">
        <v>6419</v>
      </c>
      <c r="M17">
        <f t="shared" si="0"/>
        <v>13.982551799345693</v>
      </c>
      <c r="N17">
        <f t="shared" si="1"/>
        <v>106.3144973588965</v>
      </c>
    </row>
    <row r="18" spans="2:26" x14ac:dyDescent="0.35">
      <c r="B18">
        <v>500</v>
      </c>
      <c r="C18" t="s">
        <v>96</v>
      </c>
      <c r="D18" t="s">
        <v>36</v>
      </c>
      <c r="E18">
        <v>500</v>
      </c>
      <c r="F18" s="1">
        <v>44616.040277777778</v>
      </c>
      <c r="G18">
        <v>17.709</v>
      </c>
      <c r="H18">
        <v>85631</v>
      </c>
      <c r="I18">
        <v>495.35329999999999</v>
      </c>
      <c r="J18">
        <v>99.1</v>
      </c>
      <c r="K18">
        <v>6566</v>
      </c>
      <c r="M18">
        <f t="shared" si="0"/>
        <v>13.041577825159914</v>
      </c>
      <c r="N18">
        <f t="shared" si="1"/>
        <v>99.053148182994974</v>
      </c>
    </row>
    <row r="19" spans="2:26" x14ac:dyDescent="0.35">
      <c r="F19" s="1"/>
      <c r="L19" t="s">
        <v>104</v>
      </c>
      <c r="M19">
        <f>SLOPE(M4:M18,E4:E18)</f>
        <v>2.5917331652597537E-2</v>
      </c>
    </row>
    <row r="20" spans="2:26" x14ac:dyDescent="0.35">
      <c r="F20" s="1"/>
      <c r="L20" t="s">
        <v>105</v>
      </c>
      <c r="M20">
        <f>INTERCEPT(M4:M18,E4:E18)</f>
        <v>0.20561136169706495</v>
      </c>
    </row>
    <row r="21" spans="2:26" ht="29.15" customHeight="1" x14ac:dyDescent="0.35">
      <c r="B21" t="s">
        <v>0</v>
      </c>
      <c r="G21" s="2" t="s">
        <v>130</v>
      </c>
      <c r="K21" s="3" t="s">
        <v>1</v>
      </c>
      <c r="M21" s="5" t="s">
        <v>132</v>
      </c>
      <c r="O21" s="7" t="s">
        <v>133</v>
      </c>
      <c r="Q21" s="8" t="s">
        <v>133</v>
      </c>
      <c r="S21" s="12" t="s">
        <v>133</v>
      </c>
      <c r="U21" s="42" t="s">
        <v>292</v>
      </c>
      <c r="W21" t="s">
        <v>447</v>
      </c>
      <c r="Y21" s="66" t="s">
        <v>479</v>
      </c>
      <c r="Z21" s="66" t="s">
        <v>453</v>
      </c>
    </row>
    <row r="22" spans="2:26" x14ac:dyDescent="0.35">
      <c r="F22" s="1"/>
      <c r="H22" t="s">
        <v>29</v>
      </c>
      <c r="I22" t="s">
        <v>30</v>
      </c>
      <c r="K22" t="s">
        <v>29</v>
      </c>
      <c r="Q22" s="6" t="s">
        <v>106</v>
      </c>
      <c r="S22" s="6" t="s">
        <v>106</v>
      </c>
      <c r="U22" s="9" t="s">
        <v>480</v>
      </c>
      <c r="Y22" s="9"/>
      <c r="Z22" s="9"/>
    </row>
    <row r="23" spans="2:26" x14ac:dyDescent="0.35">
      <c r="B23" t="s">
        <v>54</v>
      </c>
      <c r="C23" t="s">
        <v>55</v>
      </c>
      <c r="D23" t="s">
        <v>0</v>
      </c>
      <c r="F23" s="1">
        <v>44615.024305555555</v>
      </c>
      <c r="G23">
        <v>17.72</v>
      </c>
      <c r="H23">
        <v>50</v>
      </c>
      <c r="I23">
        <v>0</v>
      </c>
      <c r="K23">
        <v>7925</v>
      </c>
      <c r="M23">
        <f t="shared" ref="M23:M37" si="2">H23/K23</f>
        <v>6.3091482649842269E-3</v>
      </c>
      <c r="N23" t="s">
        <v>54</v>
      </c>
      <c r="O23">
        <f>(M23-$M$20)/$M$19</f>
        <v>-7.6899202473301642</v>
      </c>
      <c r="Q23" s="9" t="s">
        <v>107</v>
      </c>
      <c r="S23" s="9" t="str">
        <f>Q23</f>
        <v>ND</v>
      </c>
      <c r="W23">
        <v>4.4499999999999993</v>
      </c>
      <c r="Y23" s="9" t="s">
        <v>107</v>
      </c>
      <c r="Z23" s="66" t="s">
        <v>455</v>
      </c>
    </row>
    <row r="24" spans="2:26" x14ac:dyDescent="0.35">
      <c r="B24" t="s">
        <v>81</v>
      </c>
      <c r="C24" t="s">
        <v>82</v>
      </c>
      <c r="D24" t="s">
        <v>0</v>
      </c>
      <c r="F24" s="1">
        <v>44615.652083333334</v>
      </c>
      <c r="G24">
        <v>17.718</v>
      </c>
      <c r="H24">
        <v>37</v>
      </c>
      <c r="I24">
        <v>0</v>
      </c>
      <c r="K24">
        <v>8407</v>
      </c>
      <c r="M24">
        <f t="shared" si="2"/>
        <v>4.4010943261567738E-3</v>
      </c>
      <c r="N24" t="s">
        <v>81</v>
      </c>
      <c r="O24">
        <f t="shared" ref="O24:O37" si="3">(M24-$M$20)/$M$19</f>
        <v>-7.7635410183417592</v>
      </c>
      <c r="Q24" s="9" t="s">
        <v>107</v>
      </c>
      <c r="S24" s="9" t="str">
        <f t="shared" ref="S24:S37" si="4">Q24</f>
        <v>ND</v>
      </c>
      <c r="W24">
        <v>4.4900000000000011</v>
      </c>
      <c r="Y24" s="9" t="s">
        <v>107</v>
      </c>
      <c r="Z24" s="66" t="s">
        <v>455</v>
      </c>
    </row>
    <row r="25" spans="2:26" x14ac:dyDescent="0.35">
      <c r="B25" t="s">
        <v>45</v>
      </c>
      <c r="C25" t="s">
        <v>46</v>
      </c>
      <c r="D25" t="s">
        <v>0</v>
      </c>
      <c r="F25" s="1">
        <v>44614.81527777778</v>
      </c>
      <c r="G25">
        <v>17.673999999999999</v>
      </c>
      <c r="H25">
        <v>24</v>
      </c>
      <c r="I25">
        <v>0</v>
      </c>
      <c r="K25">
        <v>8309</v>
      </c>
      <c r="M25">
        <f t="shared" si="2"/>
        <v>2.8884342279456013E-3</v>
      </c>
      <c r="N25" t="s">
        <v>45</v>
      </c>
      <c r="O25">
        <f t="shared" si="3"/>
        <v>-7.8219058268215536</v>
      </c>
      <c r="Q25" s="9" t="s">
        <v>107</v>
      </c>
      <c r="S25" s="9" t="str">
        <f t="shared" si="4"/>
        <v>ND</v>
      </c>
      <c r="W25">
        <v>4.5999999999999996</v>
      </c>
      <c r="Y25" s="9" t="s">
        <v>107</v>
      </c>
      <c r="Z25" s="66" t="s">
        <v>455</v>
      </c>
    </row>
    <row r="26" spans="2:26" x14ac:dyDescent="0.35">
      <c r="B26" t="s">
        <v>72</v>
      </c>
      <c r="C26" t="s">
        <v>73</v>
      </c>
      <c r="D26" t="s">
        <v>0</v>
      </c>
      <c r="F26" s="1">
        <v>44615.440972222219</v>
      </c>
      <c r="K26">
        <v>7601</v>
      </c>
      <c r="M26">
        <f t="shared" si="2"/>
        <v>0</v>
      </c>
      <c r="N26" t="s">
        <v>72</v>
      </c>
      <c r="O26">
        <f t="shared" si="3"/>
        <v>-7.9333538055974131</v>
      </c>
      <c r="Q26" s="9" t="s">
        <v>107</v>
      </c>
      <c r="S26" s="9" t="str">
        <f t="shared" si="4"/>
        <v>ND</v>
      </c>
      <c r="W26">
        <v>4.5200000000000005</v>
      </c>
      <c r="Y26" s="9" t="s">
        <v>107</v>
      </c>
      <c r="Z26" s="66" t="s">
        <v>455</v>
      </c>
    </row>
    <row r="27" spans="2:26" x14ac:dyDescent="0.35">
      <c r="B27" t="s">
        <v>48</v>
      </c>
      <c r="C27" t="s">
        <v>49</v>
      </c>
      <c r="D27" t="s">
        <v>0</v>
      </c>
      <c r="F27" s="1">
        <v>44614.884722222225</v>
      </c>
      <c r="G27">
        <v>17.808</v>
      </c>
      <c r="H27">
        <v>28</v>
      </c>
      <c r="I27">
        <v>0</v>
      </c>
      <c r="K27">
        <v>7549</v>
      </c>
      <c r="M27">
        <f t="shared" si="2"/>
        <v>3.7091005431182937E-3</v>
      </c>
      <c r="N27" t="s">
        <v>48</v>
      </c>
      <c r="O27">
        <f t="shared" si="3"/>
        <v>-7.7902410580030228</v>
      </c>
      <c r="Q27" s="9" t="s">
        <v>107</v>
      </c>
      <c r="S27" s="9" t="str">
        <f t="shared" si="4"/>
        <v>ND</v>
      </c>
      <c r="W27">
        <v>4.9399999999999995</v>
      </c>
      <c r="Y27" s="9" t="s">
        <v>107</v>
      </c>
      <c r="Z27" s="66" t="s">
        <v>455</v>
      </c>
    </row>
    <row r="28" spans="2:26" x14ac:dyDescent="0.35">
      <c r="B28" t="s">
        <v>84</v>
      </c>
      <c r="C28" t="s">
        <v>85</v>
      </c>
      <c r="D28" t="s">
        <v>0</v>
      </c>
      <c r="F28" s="1">
        <v>44615.724305555559</v>
      </c>
      <c r="K28">
        <v>8878</v>
      </c>
      <c r="M28">
        <f t="shared" si="2"/>
        <v>0</v>
      </c>
      <c r="N28" t="s">
        <v>84</v>
      </c>
      <c r="O28">
        <f t="shared" si="3"/>
        <v>-7.9333538055974131</v>
      </c>
      <c r="Q28" s="9" t="s">
        <v>107</v>
      </c>
      <c r="S28" s="9" t="str">
        <f t="shared" si="4"/>
        <v>ND</v>
      </c>
      <c r="W28">
        <v>4.28</v>
      </c>
      <c r="Y28" s="9" t="s">
        <v>107</v>
      </c>
      <c r="Z28" s="66" t="s">
        <v>455</v>
      </c>
    </row>
    <row r="29" spans="2:26" x14ac:dyDescent="0.35">
      <c r="B29" t="s">
        <v>78</v>
      </c>
      <c r="C29" t="s">
        <v>79</v>
      </c>
      <c r="D29" t="s">
        <v>0</v>
      </c>
      <c r="F29" s="1">
        <v>44615.581250000003</v>
      </c>
      <c r="G29">
        <v>17.677</v>
      </c>
      <c r="H29">
        <v>82</v>
      </c>
      <c r="I29">
        <v>0</v>
      </c>
      <c r="K29">
        <v>7153</v>
      </c>
      <c r="M29">
        <f t="shared" si="2"/>
        <v>1.1463721515448064E-2</v>
      </c>
      <c r="N29" t="s">
        <v>78</v>
      </c>
      <c r="O29">
        <f t="shared" si="3"/>
        <v>-7.4910350642581935</v>
      </c>
      <c r="Q29" s="9" t="s">
        <v>107</v>
      </c>
      <c r="S29" s="9" t="str">
        <f t="shared" si="4"/>
        <v>ND</v>
      </c>
      <c r="W29">
        <v>4.1299999999999981</v>
      </c>
      <c r="Y29" s="9" t="s">
        <v>107</v>
      </c>
      <c r="Z29" s="66" t="s">
        <v>455</v>
      </c>
    </row>
    <row r="30" spans="2:26" x14ac:dyDescent="0.35">
      <c r="B30" t="s">
        <v>51</v>
      </c>
      <c r="C30" t="s">
        <v>52</v>
      </c>
      <c r="D30" t="s">
        <v>0</v>
      </c>
      <c r="F30" s="1">
        <v>44614.95416666667</v>
      </c>
      <c r="K30">
        <v>8392</v>
      </c>
      <c r="M30">
        <f t="shared" si="2"/>
        <v>0</v>
      </c>
      <c r="N30" t="s">
        <v>51</v>
      </c>
      <c r="O30">
        <f t="shared" si="3"/>
        <v>-7.9333538055974131</v>
      </c>
      <c r="Q30" s="9" t="s">
        <v>107</v>
      </c>
      <c r="S30" s="9" t="str">
        <f t="shared" si="4"/>
        <v>ND</v>
      </c>
      <c r="W30">
        <v>4.2300000000000004</v>
      </c>
      <c r="Y30" s="9" t="s">
        <v>107</v>
      </c>
      <c r="Z30" s="66" t="s">
        <v>455</v>
      </c>
    </row>
    <row r="31" spans="2:26" x14ac:dyDescent="0.35">
      <c r="B31" t="s">
        <v>60</v>
      </c>
      <c r="C31" t="s">
        <v>61</v>
      </c>
      <c r="D31" t="s">
        <v>0</v>
      </c>
      <c r="F31" s="1">
        <v>44615.163194444445</v>
      </c>
      <c r="G31">
        <v>17.731000000000002</v>
      </c>
      <c r="H31">
        <v>43</v>
      </c>
      <c r="I31">
        <v>0</v>
      </c>
      <c r="K31">
        <v>7637</v>
      </c>
      <c r="M31">
        <f t="shared" si="2"/>
        <v>5.6304831740212127E-3</v>
      </c>
      <c r="N31" t="s">
        <v>60</v>
      </c>
      <c r="O31">
        <f t="shared" si="3"/>
        <v>-7.7161060098175991</v>
      </c>
      <c r="Q31" s="9" t="s">
        <v>107</v>
      </c>
      <c r="S31" s="9" t="str">
        <f t="shared" si="4"/>
        <v>ND</v>
      </c>
      <c r="W31">
        <v>4.5500000000000007</v>
      </c>
      <c r="Y31" s="9" t="s">
        <v>107</v>
      </c>
      <c r="Z31" s="66" t="s">
        <v>455</v>
      </c>
    </row>
    <row r="32" spans="2:26" x14ac:dyDescent="0.35">
      <c r="B32" t="s">
        <v>69</v>
      </c>
      <c r="C32" t="s">
        <v>70</v>
      </c>
      <c r="D32" t="s">
        <v>0</v>
      </c>
      <c r="F32" s="1">
        <v>44615.371527777781</v>
      </c>
      <c r="G32">
        <v>17.731000000000002</v>
      </c>
      <c r="H32">
        <v>14</v>
      </c>
      <c r="I32">
        <v>0</v>
      </c>
      <c r="K32">
        <v>8149</v>
      </c>
      <c r="M32">
        <f t="shared" si="2"/>
        <v>1.7180022088599829E-3</v>
      </c>
      <c r="N32" t="s">
        <v>69</v>
      </c>
      <c r="O32">
        <f t="shared" si="3"/>
        <v>-7.8670660321534287</v>
      </c>
      <c r="Q32" s="9" t="s">
        <v>107</v>
      </c>
      <c r="S32" s="9" t="str">
        <f t="shared" si="4"/>
        <v>ND</v>
      </c>
      <c r="W32">
        <v>4.41</v>
      </c>
      <c r="Y32" s="9" t="s">
        <v>107</v>
      </c>
      <c r="Z32" s="66" t="s">
        <v>455</v>
      </c>
    </row>
    <row r="33" spans="1:26" x14ac:dyDescent="0.35">
      <c r="B33" t="s">
        <v>57</v>
      </c>
      <c r="C33" t="s">
        <v>58</v>
      </c>
      <c r="D33" t="s">
        <v>0</v>
      </c>
      <c r="F33" s="1">
        <v>44615.09375</v>
      </c>
      <c r="G33">
        <v>17.672999999999998</v>
      </c>
      <c r="H33">
        <v>48</v>
      </c>
      <c r="I33">
        <v>0</v>
      </c>
      <c r="K33">
        <v>7633</v>
      </c>
      <c r="M33">
        <f t="shared" si="2"/>
        <v>6.2884842132844227E-3</v>
      </c>
      <c r="N33" t="s">
        <v>57</v>
      </c>
      <c r="O33">
        <f t="shared" si="3"/>
        <v>-7.6907175536260732</v>
      </c>
      <c r="Q33" s="9" t="s">
        <v>107</v>
      </c>
      <c r="S33" s="9" t="str">
        <f t="shared" si="4"/>
        <v>ND</v>
      </c>
      <c r="W33">
        <v>4.5199999999999996</v>
      </c>
      <c r="Y33" s="9" t="s">
        <v>107</v>
      </c>
      <c r="Z33" s="66" t="s">
        <v>455</v>
      </c>
    </row>
    <row r="34" spans="1:26" s="4" customFormat="1" x14ac:dyDescent="0.35">
      <c r="A34" s="4" t="s">
        <v>109</v>
      </c>
      <c r="B34" s="4" t="s">
        <v>75</v>
      </c>
      <c r="C34" s="4" t="s">
        <v>76</v>
      </c>
      <c r="D34" s="4" t="s">
        <v>0</v>
      </c>
      <c r="F34" s="10">
        <v>44615.511111111111</v>
      </c>
      <c r="G34" s="4">
        <v>17.707000000000001</v>
      </c>
      <c r="H34" s="4">
        <v>27</v>
      </c>
      <c r="I34" s="4">
        <v>0.82930000000000004</v>
      </c>
      <c r="K34" s="4">
        <v>114</v>
      </c>
      <c r="M34" s="4">
        <f t="shared" si="2"/>
        <v>0.23684210526315788</v>
      </c>
      <c r="N34" s="4" t="s">
        <v>75</v>
      </c>
      <c r="O34" s="4">
        <f t="shared" si="3"/>
        <v>1.2050138488297217</v>
      </c>
      <c r="Q34" s="11" t="s">
        <v>466</v>
      </c>
      <c r="S34" s="11" t="s">
        <v>466</v>
      </c>
      <c r="W34" s="4">
        <v>4.589999999999999</v>
      </c>
      <c r="Y34" s="9">
        <f t="shared" ref="Y34" si="5">(O34*2)/W34</f>
        <v>0.52506050057939957</v>
      </c>
      <c r="Z34" s="67" t="s">
        <v>466</v>
      </c>
    </row>
    <row r="35" spans="1:26" s="27" customFormat="1" x14ac:dyDescent="0.35">
      <c r="A35" s="27" t="s">
        <v>169</v>
      </c>
      <c r="B35" s="27" t="s">
        <v>168</v>
      </c>
      <c r="C35" s="27" t="s">
        <v>170</v>
      </c>
      <c r="D35" s="27" t="s">
        <v>0</v>
      </c>
      <c r="E35" s="27" t="s">
        <v>171</v>
      </c>
      <c r="F35" s="28">
        <v>44620.470728888897</v>
      </c>
      <c r="G35" s="27">
        <v>17.681999999999999</v>
      </c>
      <c r="H35" s="27">
        <v>54.667267742884398</v>
      </c>
      <c r="I35" s="27">
        <v>0</v>
      </c>
      <c r="K35" s="27">
        <v>13049</v>
      </c>
      <c r="M35">
        <f t="shared" si="2"/>
        <v>4.1893836878599431E-3</v>
      </c>
      <c r="N35" s="27" t="s">
        <v>168</v>
      </c>
      <c r="O35">
        <f t="shared" si="3"/>
        <v>-7.7717097079713335</v>
      </c>
      <c r="Q35" s="25" t="s">
        <v>107</v>
      </c>
      <c r="S35" s="25" t="s">
        <v>107</v>
      </c>
      <c r="W35">
        <v>4.589999999999999</v>
      </c>
      <c r="Y35" s="9" t="s">
        <v>107</v>
      </c>
      <c r="Z35" s="66" t="s">
        <v>455</v>
      </c>
    </row>
    <row r="36" spans="1:26" x14ac:dyDescent="0.35">
      <c r="B36" t="s">
        <v>66</v>
      </c>
      <c r="C36" t="s">
        <v>67</v>
      </c>
      <c r="D36" t="s">
        <v>0</v>
      </c>
      <c r="F36" s="1">
        <v>44615.302083333336</v>
      </c>
      <c r="K36">
        <v>10549</v>
      </c>
      <c r="M36">
        <f t="shared" si="2"/>
        <v>0</v>
      </c>
      <c r="N36" t="s">
        <v>66</v>
      </c>
      <c r="O36">
        <f t="shared" si="3"/>
        <v>-7.9333538055974131</v>
      </c>
      <c r="Q36" s="9" t="s">
        <v>107</v>
      </c>
      <c r="S36" s="9" t="str">
        <f t="shared" si="4"/>
        <v>ND</v>
      </c>
      <c r="W36">
        <v>5</v>
      </c>
      <c r="Y36" s="9" t="s">
        <v>107</v>
      </c>
      <c r="Z36" s="66" t="s">
        <v>455</v>
      </c>
    </row>
    <row r="37" spans="1:26" x14ac:dyDescent="0.35">
      <c r="B37" t="s">
        <v>63</v>
      </c>
      <c r="C37" t="s">
        <v>64</v>
      </c>
      <c r="D37" t="s">
        <v>0</v>
      </c>
      <c r="F37" s="1">
        <v>44615.232638888891</v>
      </c>
      <c r="G37">
        <v>17.747</v>
      </c>
      <c r="H37">
        <v>34</v>
      </c>
      <c r="I37">
        <v>0</v>
      </c>
      <c r="K37">
        <v>9941</v>
      </c>
      <c r="M37">
        <f t="shared" si="2"/>
        <v>3.4201790564329544E-3</v>
      </c>
      <c r="N37" t="s">
        <v>63</v>
      </c>
      <c r="O37">
        <f t="shared" si="3"/>
        <v>-7.8013888679148646</v>
      </c>
      <c r="Q37" s="9" t="s">
        <v>107</v>
      </c>
      <c r="S37" s="9" t="str">
        <f t="shared" si="4"/>
        <v>ND</v>
      </c>
      <c r="W37">
        <v>5</v>
      </c>
      <c r="Y37" s="9" t="s">
        <v>107</v>
      </c>
      <c r="Z37" s="66" t="s">
        <v>455</v>
      </c>
    </row>
    <row r="38" spans="1:26" x14ac:dyDescent="0.35">
      <c r="F38" s="1"/>
    </row>
    <row r="39" spans="1:26" x14ac:dyDescent="0.35">
      <c r="B39" t="s">
        <v>469</v>
      </c>
      <c r="C39" t="s">
        <v>88</v>
      </c>
      <c r="D39" t="s">
        <v>89</v>
      </c>
      <c r="E39">
        <f>(15.625+125)/2</f>
        <v>70.3125</v>
      </c>
      <c r="F39" s="1">
        <v>44615.795138888891</v>
      </c>
      <c r="G39">
        <v>17.709</v>
      </c>
      <c r="H39">
        <v>17482</v>
      </c>
      <c r="I39">
        <v>70.860600000000005</v>
      </c>
      <c r="K39">
        <v>8536</v>
      </c>
      <c r="M39">
        <f>H39/K39</f>
        <v>2.0480318650421743</v>
      </c>
      <c r="N39" t="s">
        <v>87</v>
      </c>
      <c r="O39">
        <f t="shared" ref="O39" si="6">(M39-$M$20)/$M$19</f>
        <v>71.088356164183082</v>
      </c>
      <c r="P39" t="s">
        <v>483</v>
      </c>
      <c r="Q39" s="85">
        <f>(O39/E39)*100</f>
        <v>101.10343987794927</v>
      </c>
    </row>
    <row r="40" spans="1:26" x14ac:dyDescent="0.35">
      <c r="A40" t="s">
        <v>173</v>
      </c>
      <c r="B40" t="s">
        <v>470</v>
      </c>
      <c r="C40" t="s">
        <v>172</v>
      </c>
      <c r="D40" t="s">
        <v>0</v>
      </c>
      <c r="E40">
        <f>(15.625+250)/2</f>
        <v>132.8125</v>
      </c>
      <c r="F40" s="1">
        <v>44620.435994838001</v>
      </c>
      <c r="G40">
        <v>17.702999999999999</v>
      </c>
      <c r="H40">
        <v>44272.1431405025</v>
      </c>
      <c r="I40">
        <v>139.692970456193</v>
      </c>
      <c r="K40">
        <v>11558</v>
      </c>
      <c r="M40">
        <f>H40/K40</f>
        <v>3.8304328725127617</v>
      </c>
      <c r="N40" t="s">
        <v>87</v>
      </c>
      <c r="O40">
        <f t="shared" ref="O40" si="7">(M40-$M$20)/$M$19</f>
        <v>139.86090695615275</v>
      </c>
      <c r="P40" t="s">
        <v>483</v>
      </c>
      <c r="Q40" s="85">
        <f>(O40/E40)*100</f>
        <v>105.30703582580914</v>
      </c>
    </row>
    <row r="41" spans="1:26" x14ac:dyDescent="0.35">
      <c r="C41" s="170" t="s">
        <v>473</v>
      </c>
      <c r="D41" s="170"/>
      <c r="E41" s="170"/>
      <c r="F41" s="170"/>
      <c r="H41">
        <v>29.647058823529413</v>
      </c>
    </row>
    <row r="42" spans="1:26" x14ac:dyDescent="0.35">
      <c r="C42" s="170" t="s">
        <v>474</v>
      </c>
      <c r="D42" s="170"/>
      <c r="E42" s="170"/>
      <c r="F42" s="170"/>
      <c r="H42">
        <v>88.941176470588232</v>
      </c>
    </row>
  </sheetData>
  <mergeCells count="2">
    <mergeCell ref="C41:F41"/>
    <mergeCell ref="C42:F42"/>
  </mergeCell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210015-D7AC-4E73-AF7F-D6A0130EB1AE}">
  <dimension ref="A1:Z42"/>
  <sheetViews>
    <sheetView topLeftCell="K7" workbookViewId="0">
      <selection activeCell="Y21" sqref="Y21:Z37"/>
    </sheetView>
  </sheetViews>
  <sheetFormatPr defaultRowHeight="14.5" x14ac:dyDescent="0.35"/>
  <cols>
    <col min="1" max="1" width="24.1796875" bestFit="1" customWidth="1"/>
    <col min="2" max="2" width="10.81640625" bestFit="1" customWidth="1"/>
    <col min="3" max="3" width="10.54296875" bestFit="1" customWidth="1"/>
    <col min="4" max="5" width="6.81640625" bestFit="1" customWidth="1"/>
    <col min="6" max="6" width="20.54296875" customWidth="1"/>
    <col min="7" max="7" width="10.453125" customWidth="1"/>
    <col min="8" max="8" width="7.1796875" customWidth="1"/>
    <col min="9" max="9" width="9.81640625" bestFit="1" customWidth="1"/>
    <col min="10" max="10" width="8.1796875" bestFit="1" customWidth="1"/>
    <col min="11" max="11" width="11.54296875" customWidth="1"/>
    <col min="13" max="13" width="13" bestFit="1" customWidth="1"/>
    <col min="14" max="14" width="10.81640625" bestFit="1" customWidth="1"/>
    <col min="15" max="15" width="17.453125" customWidth="1"/>
    <col min="17" max="17" width="14.81640625" bestFit="1" customWidth="1"/>
    <col min="19" max="19" width="14.81640625" bestFit="1" customWidth="1"/>
    <col min="21" max="21" width="25.1796875" bestFit="1" customWidth="1"/>
    <col min="25" max="25" width="25.81640625" bestFit="1" customWidth="1"/>
    <col min="26" max="26" width="12.453125" bestFit="1" customWidth="1"/>
  </cols>
  <sheetData>
    <row r="1" spans="1:14" ht="44.5" customHeight="1" x14ac:dyDescent="0.35">
      <c r="A1" s="17" t="s">
        <v>136</v>
      </c>
      <c r="B1" t="s">
        <v>0</v>
      </c>
      <c r="G1" s="14" t="s">
        <v>5</v>
      </c>
      <c r="H1" s="16"/>
      <c r="I1" s="16"/>
      <c r="J1" s="16"/>
      <c r="K1" s="15" t="s">
        <v>1</v>
      </c>
      <c r="L1" s="16"/>
      <c r="M1" s="13" t="s">
        <v>115</v>
      </c>
      <c r="N1" s="13" t="s">
        <v>110</v>
      </c>
    </row>
    <row r="2" spans="1:14" x14ac:dyDescent="0.35">
      <c r="B2" t="s">
        <v>23</v>
      </c>
      <c r="C2" t="s">
        <v>24</v>
      </c>
      <c r="D2" t="s">
        <v>25</v>
      </c>
      <c r="E2" t="s">
        <v>26</v>
      </c>
      <c r="F2" t="s">
        <v>27</v>
      </c>
      <c r="G2" t="s">
        <v>28</v>
      </c>
      <c r="H2" t="s">
        <v>29</v>
      </c>
      <c r="I2" t="s">
        <v>30</v>
      </c>
      <c r="J2" t="s">
        <v>31</v>
      </c>
      <c r="K2" t="s">
        <v>29</v>
      </c>
      <c r="N2" t="s">
        <v>31</v>
      </c>
    </row>
    <row r="3" spans="1:14" x14ac:dyDescent="0.35">
      <c r="A3" s="4" t="s">
        <v>100</v>
      </c>
      <c r="B3">
        <v>3.90625</v>
      </c>
      <c r="C3" t="s">
        <v>39</v>
      </c>
      <c r="D3" t="s">
        <v>36</v>
      </c>
      <c r="E3">
        <v>3.9060000000000001</v>
      </c>
      <c r="F3" s="1">
        <v>44614.604166666664</v>
      </c>
      <c r="G3">
        <v>14.843</v>
      </c>
      <c r="H3">
        <v>890</v>
      </c>
      <c r="I3">
        <v>0</v>
      </c>
      <c r="J3" s="4">
        <v>0</v>
      </c>
      <c r="K3">
        <v>7715</v>
      </c>
      <c r="M3">
        <f t="shared" ref="M3:M18" si="0">H3/K3</f>
        <v>0.11535968891769281</v>
      </c>
      <c r="N3" s="4" t="s">
        <v>102</v>
      </c>
    </row>
    <row r="4" spans="1:14" x14ac:dyDescent="0.35">
      <c r="A4" s="4" t="s">
        <v>100</v>
      </c>
      <c r="B4">
        <v>3.90625</v>
      </c>
      <c r="C4" t="s">
        <v>94</v>
      </c>
      <c r="D4" t="s">
        <v>36</v>
      </c>
      <c r="E4">
        <v>3.9060000000000001</v>
      </c>
      <c r="F4" s="1">
        <v>44615.970138888886</v>
      </c>
      <c r="G4">
        <v>14.819000000000001</v>
      </c>
      <c r="H4">
        <v>756</v>
      </c>
      <c r="I4">
        <v>0</v>
      </c>
      <c r="J4" s="4">
        <v>0</v>
      </c>
      <c r="K4">
        <v>7407</v>
      </c>
      <c r="M4">
        <f t="shared" si="0"/>
        <v>0.10206561360874848</v>
      </c>
      <c r="N4" s="4" t="s">
        <v>102</v>
      </c>
    </row>
    <row r="5" spans="1:14" x14ac:dyDescent="0.35">
      <c r="A5" s="4"/>
      <c r="B5">
        <v>7.8125</v>
      </c>
      <c r="C5" t="s">
        <v>42</v>
      </c>
      <c r="D5" t="s">
        <v>36</v>
      </c>
      <c r="E5">
        <v>7.8125</v>
      </c>
      <c r="F5" s="1">
        <v>44614.711111111108</v>
      </c>
      <c r="G5">
        <v>14.837</v>
      </c>
      <c r="H5">
        <v>2126</v>
      </c>
      <c r="I5">
        <v>8.5614000000000008</v>
      </c>
      <c r="J5">
        <v>109.6</v>
      </c>
      <c r="K5">
        <v>7454</v>
      </c>
      <c r="M5">
        <f t="shared" si="0"/>
        <v>0.28521599141400589</v>
      </c>
      <c r="N5">
        <f>(((M5-$M$20)/$M$19)/E5)*100</f>
        <v>79.548089198225185</v>
      </c>
    </row>
    <row r="6" spans="1:14" x14ac:dyDescent="0.35">
      <c r="A6" s="4"/>
      <c r="B6">
        <v>7.8125</v>
      </c>
      <c r="C6" t="s">
        <v>97</v>
      </c>
      <c r="D6" t="s">
        <v>36</v>
      </c>
      <c r="E6">
        <v>7.8125</v>
      </c>
      <c r="F6" s="1">
        <v>44616.074999999997</v>
      </c>
      <c r="G6">
        <v>14.836</v>
      </c>
      <c r="H6">
        <v>2289</v>
      </c>
      <c r="I6">
        <v>8.7207000000000008</v>
      </c>
      <c r="J6">
        <v>111.6</v>
      </c>
      <c r="K6">
        <v>7971</v>
      </c>
      <c r="M6">
        <f t="shared" si="0"/>
        <v>0.2871659766654121</v>
      </c>
      <c r="N6">
        <f>(((M6-$M$20)/$M$19)/E6)*100</f>
        <v>81.603119726831892</v>
      </c>
    </row>
    <row r="7" spans="1:14" x14ac:dyDescent="0.35">
      <c r="B7">
        <v>15.625</v>
      </c>
      <c r="C7" t="s">
        <v>40</v>
      </c>
      <c r="D7" t="s">
        <v>36</v>
      </c>
      <c r="E7">
        <v>15.625</v>
      </c>
      <c r="F7" s="1">
        <v>44614.63958333333</v>
      </c>
      <c r="G7">
        <v>14.848000000000001</v>
      </c>
      <c r="H7">
        <v>2765</v>
      </c>
      <c r="I7">
        <v>17.8184</v>
      </c>
      <c r="J7">
        <v>114</v>
      </c>
      <c r="K7">
        <v>6939</v>
      </c>
      <c r="M7">
        <f t="shared" si="0"/>
        <v>0.39847240236345294</v>
      </c>
      <c r="N7">
        <f>(((M7-$M$20)/$M$19)/E7)*100</f>
        <v>99.452799064997961</v>
      </c>
    </row>
    <row r="8" spans="1:14" x14ac:dyDescent="0.35">
      <c r="B8">
        <v>15.625</v>
      </c>
      <c r="C8" t="s">
        <v>95</v>
      </c>
      <c r="D8" t="s">
        <v>36</v>
      </c>
      <c r="E8">
        <v>15.625</v>
      </c>
      <c r="F8" s="1">
        <v>44616.004861111112</v>
      </c>
      <c r="G8">
        <v>14.851000000000001</v>
      </c>
      <c r="H8">
        <v>3271</v>
      </c>
      <c r="I8">
        <v>18.316700000000001</v>
      </c>
      <c r="J8">
        <v>117.2</v>
      </c>
      <c r="K8">
        <v>8085</v>
      </c>
      <c r="M8">
        <f t="shared" si="0"/>
        <v>0.40457637600494745</v>
      </c>
      <c r="N8">
        <f t="shared" ref="N8:N18" si="1">(((M8-$M$20)/$M$19)/E8)*100</f>
        <v>102.66919574544357</v>
      </c>
    </row>
    <row r="9" spans="1:14" x14ac:dyDescent="0.35">
      <c r="B9">
        <v>31.25</v>
      </c>
      <c r="C9" t="s">
        <v>37</v>
      </c>
      <c r="D9" t="s">
        <v>36</v>
      </c>
      <c r="E9">
        <v>31.25</v>
      </c>
      <c r="F9" s="1">
        <v>44614.533333333333</v>
      </c>
      <c r="G9">
        <v>14.843999999999999</v>
      </c>
      <c r="H9">
        <v>4547</v>
      </c>
      <c r="I9">
        <v>35.793399999999998</v>
      </c>
      <c r="J9">
        <v>114.5</v>
      </c>
      <c r="K9">
        <v>7353</v>
      </c>
      <c r="M9">
        <f t="shared" si="0"/>
        <v>0.61838705290357676</v>
      </c>
      <c r="N9">
        <f t="shared" si="1"/>
        <v>107.66675064822147</v>
      </c>
    </row>
    <row r="10" spans="1:14" x14ac:dyDescent="0.35">
      <c r="B10">
        <v>31.25</v>
      </c>
      <c r="C10" t="s">
        <v>92</v>
      </c>
      <c r="D10" t="s">
        <v>36</v>
      </c>
      <c r="E10">
        <v>31.25</v>
      </c>
      <c r="F10" s="1">
        <v>44615.9</v>
      </c>
      <c r="G10">
        <v>14.843999999999999</v>
      </c>
      <c r="H10">
        <v>5121</v>
      </c>
      <c r="I10">
        <v>39.365900000000003</v>
      </c>
      <c r="J10">
        <v>126</v>
      </c>
      <c r="K10">
        <v>7736</v>
      </c>
      <c r="M10">
        <f t="shared" si="0"/>
        <v>0.66197001034126168</v>
      </c>
      <c r="N10">
        <f t="shared" si="1"/>
        <v>119.14944109380559</v>
      </c>
    </row>
    <row r="11" spans="1:14" x14ac:dyDescent="0.35">
      <c r="B11">
        <v>62.5</v>
      </c>
      <c r="C11" t="s">
        <v>43</v>
      </c>
      <c r="D11" t="s">
        <v>36</v>
      </c>
      <c r="E11">
        <v>62.5</v>
      </c>
      <c r="F11" s="1">
        <v>44614.746527777781</v>
      </c>
      <c r="G11">
        <v>14.840999999999999</v>
      </c>
      <c r="H11">
        <v>7820</v>
      </c>
      <c r="I11">
        <v>60.084200000000003</v>
      </c>
      <c r="J11">
        <v>96.1</v>
      </c>
      <c r="K11">
        <v>8543</v>
      </c>
      <c r="M11">
        <f t="shared" si="0"/>
        <v>0.9153693082055484</v>
      </c>
      <c r="N11">
        <f t="shared" si="1"/>
        <v>92.955953344886737</v>
      </c>
    </row>
    <row r="12" spans="1:14" x14ac:dyDescent="0.35">
      <c r="B12">
        <v>62.5</v>
      </c>
      <c r="C12" t="s">
        <v>98</v>
      </c>
      <c r="D12" t="s">
        <v>36</v>
      </c>
      <c r="E12">
        <v>62.5</v>
      </c>
      <c r="F12" s="1">
        <v>44616.109722222223</v>
      </c>
      <c r="G12">
        <v>14.84</v>
      </c>
      <c r="H12">
        <v>8324</v>
      </c>
      <c r="I12">
        <v>67.375900000000001</v>
      </c>
      <c r="J12">
        <v>107.8</v>
      </c>
      <c r="K12">
        <v>8285</v>
      </c>
      <c r="M12">
        <f t="shared" si="0"/>
        <v>1.0047073023536512</v>
      </c>
      <c r="N12">
        <f t="shared" si="1"/>
        <v>104.7247798787311</v>
      </c>
    </row>
    <row r="13" spans="1:14" x14ac:dyDescent="0.35">
      <c r="B13">
        <v>125</v>
      </c>
      <c r="C13" t="s">
        <v>35</v>
      </c>
      <c r="D13" t="s">
        <v>36</v>
      </c>
      <c r="E13">
        <v>125</v>
      </c>
      <c r="F13" s="1">
        <v>44614.497916666667</v>
      </c>
      <c r="G13">
        <v>14.851000000000001</v>
      </c>
      <c r="H13">
        <v>15575</v>
      </c>
      <c r="I13">
        <v>144.11840000000001</v>
      </c>
      <c r="J13">
        <v>115.3</v>
      </c>
      <c r="K13">
        <v>8015</v>
      </c>
      <c r="M13">
        <f t="shared" si="0"/>
        <v>1.9432314410480349</v>
      </c>
      <c r="N13">
        <f t="shared" si="1"/>
        <v>114.18002918370067</v>
      </c>
    </row>
    <row r="14" spans="1:14" x14ac:dyDescent="0.35">
      <c r="B14">
        <v>125</v>
      </c>
      <c r="C14" t="s">
        <v>91</v>
      </c>
      <c r="D14" t="s">
        <v>36</v>
      </c>
      <c r="E14">
        <v>125</v>
      </c>
      <c r="F14" s="1">
        <v>44615.865277777775</v>
      </c>
      <c r="G14">
        <v>14.845000000000001</v>
      </c>
      <c r="H14">
        <v>14301</v>
      </c>
      <c r="I14">
        <v>147.03540000000001</v>
      </c>
      <c r="J14">
        <v>117.6</v>
      </c>
      <c r="K14">
        <v>7227</v>
      </c>
      <c r="M14">
        <f t="shared" si="0"/>
        <v>1.9788293897882938</v>
      </c>
      <c r="N14">
        <f t="shared" si="1"/>
        <v>116.52475433496312</v>
      </c>
    </row>
    <row r="15" spans="1:14" x14ac:dyDescent="0.35">
      <c r="B15">
        <v>250</v>
      </c>
      <c r="C15" t="s">
        <v>38</v>
      </c>
      <c r="D15" t="s">
        <v>36</v>
      </c>
      <c r="E15">
        <v>250</v>
      </c>
      <c r="F15" s="1">
        <v>44614.568055555559</v>
      </c>
      <c r="G15">
        <v>14.852</v>
      </c>
      <c r="H15">
        <v>23930</v>
      </c>
      <c r="I15">
        <v>240.2028</v>
      </c>
      <c r="J15">
        <v>96.1</v>
      </c>
      <c r="K15">
        <v>7673</v>
      </c>
      <c r="M15">
        <f t="shared" si="0"/>
        <v>3.1187280072983188</v>
      </c>
      <c r="N15">
        <f t="shared" si="1"/>
        <v>95.80314921964144</v>
      </c>
    </row>
    <row r="16" spans="1:14" x14ac:dyDescent="0.35">
      <c r="B16">
        <v>250</v>
      </c>
      <c r="C16" t="s">
        <v>93</v>
      </c>
      <c r="D16" t="s">
        <v>36</v>
      </c>
      <c r="E16">
        <v>250</v>
      </c>
      <c r="F16" s="1">
        <v>44615.935416666667</v>
      </c>
      <c r="G16">
        <v>14.843</v>
      </c>
      <c r="H16">
        <v>22696</v>
      </c>
      <c r="I16">
        <v>196.1046</v>
      </c>
      <c r="J16">
        <v>78.400000000000006</v>
      </c>
      <c r="K16">
        <v>8800</v>
      </c>
      <c r="M16">
        <f t="shared" si="0"/>
        <v>2.5790909090909091</v>
      </c>
      <c r="N16">
        <f t="shared" si="1"/>
        <v>78.031048277063348</v>
      </c>
    </row>
    <row r="17" spans="2:26" x14ac:dyDescent="0.35">
      <c r="B17">
        <v>500</v>
      </c>
      <c r="C17" t="s">
        <v>41</v>
      </c>
      <c r="D17" t="s">
        <v>36</v>
      </c>
      <c r="E17">
        <v>500</v>
      </c>
      <c r="F17" s="1">
        <v>44614.675694444442</v>
      </c>
      <c r="G17">
        <v>14.849</v>
      </c>
      <c r="H17">
        <v>44923</v>
      </c>
      <c r="I17">
        <v>557.44640000000004</v>
      </c>
      <c r="J17">
        <v>111.5</v>
      </c>
      <c r="K17">
        <v>6419</v>
      </c>
      <c r="M17">
        <f t="shared" si="0"/>
        <v>6.9984421249415796</v>
      </c>
      <c r="N17">
        <f t="shared" si="1"/>
        <v>111.7877225008244</v>
      </c>
    </row>
    <row r="18" spans="2:26" x14ac:dyDescent="0.35">
      <c r="B18">
        <v>500</v>
      </c>
      <c r="C18" t="s">
        <v>96</v>
      </c>
      <c r="D18" t="s">
        <v>36</v>
      </c>
      <c r="E18">
        <v>500</v>
      </c>
      <c r="F18" s="1">
        <v>44616.040277777778</v>
      </c>
      <c r="G18">
        <v>14.843999999999999</v>
      </c>
      <c r="H18">
        <v>38370</v>
      </c>
      <c r="I18">
        <v>462.98689999999999</v>
      </c>
      <c r="J18">
        <v>92.6</v>
      </c>
      <c r="K18">
        <v>6566</v>
      </c>
      <c r="M18">
        <f t="shared" si="0"/>
        <v>5.8437404812671341</v>
      </c>
      <c r="N18">
        <f t="shared" si="1"/>
        <v>92.773579257047984</v>
      </c>
    </row>
    <row r="19" spans="2:26" x14ac:dyDescent="0.35">
      <c r="F19" s="1"/>
      <c r="L19" t="s">
        <v>104</v>
      </c>
      <c r="M19">
        <f>SLOPE(M5:M18,E5:E18)</f>
        <v>1.2145713102823009E-2</v>
      </c>
    </row>
    <row r="20" spans="2:26" x14ac:dyDescent="0.35">
      <c r="F20" s="1"/>
      <c r="L20" t="s">
        <v>105</v>
      </c>
      <c r="M20">
        <f>INTERCEPT(M5:M18,E5:E18)</f>
        <v>0.20973409537655141</v>
      </c>
    </row>
    <row r="21" spans="2:26" ht="29.15" customHeight="1" x14ac:dyDescent="0.35">
      <c r="B21" t="s">
        <v>0</v>
      </c>
      <c r="G21" s="2" t="s">
        <v>11</v>
      </c>
      <c r="K21" s="3" t="s">
        <v>1</v>
      </c>
      <c r="M21" s="5" t="s">
        <v>134</v>
      </c>
      <c r="O21" s="7" t="s">
        <v>135</v>
      </c>
      <c r="Q21" s="8" t="s">
        <v>135</v>
      </c>
      <c r="S21" s="12" t="s">
        <v>135</v>
      </c>
      <c r="U21" s="42" t="s">
        <v>292</v>
      </c>
      <c r="W21" t="s">
        <v>447</v>
      </c>
      <c r="Y21" t="s">
        <v>479</v>
      </c>
      <c r="Z21" t="s">
        <v>453</v>
      </c>
    </row>
    <row r="22" spans="2:26" x14ac:dyDescent="0.35">
      <c r="F22" s="1"/>
      <c r="H22" t="s">
        <v>29</v>
      </c>
      <c r="I22" t="s">
        <v>30</v>
      </c>
      <c r="K22" t="s">
        <v>29</v>
      </c>
      <c r="Q22" s="6" t="s">
        <v>106</v>
      </c>
      <c r="S22" s="6" t="s">
        <v>106</v>
      </c>
      <c r="U22" s="9" t="s">
        <v>480</v>
      </c>
      <c r="Y22" s="9"/>
      <c r="Z22" s="9"/>
    </row>
    <row r="23" spans="2:26" x14ac:dyDescent="0.35">
      <c r="B23" t="s">
        <v>54</v>
      </c>
      <c r="C23" t="s">
        <v>55</v>
      </c>
      <c r="D23" t="s">
        <v>0</v>
      </c>
      <c r="F23" s="1">
        <v>44615.024305555555</v>
      </c>
      <c r="G23">
        <v>19.015999999999998</v>
      </c>
      <c r="H23">
        <v>1743</v>
      </c>
      <c r="I23">
        <v>1455.4670000000001</v>
      </c>
      <c r="K23">
        <v>7925</v>
      </c>
      <c r="M23">
        <f t="shared" ref="M23:M37" si="2">H23/K23</f>
        <v>0.21993690851735015</v>
      </c>
      <c r="N23" t="s">
        <v>54</v>
      </c>
      <c r="O23">
        <f>(M23-$M$20)/$M$19</f>
        <v>0.84003409716859812</v>
      </c>
      <c r="Q23" s="9">
        <f>O23</f>
        <v>0.84003409716859812</v>
      </c>
      <c r="S23" s="9">
        <f>Q23</f>
        <v>0.84003409716859812</v>
      </c>
      <c r="U23" s="9"/>
      <c r="W23">
        <v>4.4499999999999993</v>
      </c>
      <c r="Y23" s="78">
        <f t="shared" ref="Y23:Y34" si="3">(O23*2)/W23</f>
        <v>0.37754341445779699</v>
      </c>
      <c r="Z23" s="16"/>
    </row>
    <row r="24" spans="2:26" x14ac:dyDescent="0.35">
      <c r="B24" t="s">
        <v>81</v>
      </c>
      <c r="C24" t="s">
        <v>82</v>
      </c>
      <c r="D24" t="s">
        <v>0</v>
      </c>
      <c r="F24" s="1">
        <v>44615.652083333334</v>
      </c>
      <c r="G24">
        <v>19.010999999999999</v>
      </c>
      <c r="H24">
        <v>719</v>
      </c>
      <c r="I24">
        <v>566.67340000000002</v>
      </c>
      <c r="K24">
        <v>8407</v>
      </c>
      <c r="M24">
        <f t="shared" si="2"/>
        <v>8.5523968121803254E-2</v>
      </c>
      <c r="N24" t="s">
        <v>81</v>
      </c>
      <c r="O24">
        <f t="shared" ref="O24:O37" si="4">(M24-$M$20)/$M$19</f>
        <v>-10.226664025669946</v>
      </c>
      <c r="Q24" s="9" t="s">
        <v>108</v>
      </c>
      <c r="S24" s="9" t="str">
        <f t="shared" ref="S24:S37" si="5">Q24</f>
        <v>DNQ</v>
      </c>
      <c r="U24" s="9">
        <f>M24/0.0128</f>
        <v>6.6815600095158789</v>
      </c>
      <c r="W24">
        <v>4.4900000000000011</v>
      </c>
      <c r="Y24" s="78">
        <f>(U24*2)/W24</f>
        <v>2.9761959953300123</v>
      </c>
      <c r="Z24" s="16" t="s">
        <v>456</v>
      </c>
    </row>
    <row r="25" spans="2:26" x14ac:dyDescent="0.35">
      <c r="B25" t="s">
        <v>45</v>
      </c>
      <c r="C25" t="s">
        <v>46</v>
      </c>
      <c r="D25" t="s">
        <v>0</v>
      </c>
      <c r="F25" s="1">
        <v>44614.81527777778</v>
      </c>
      <c r="G25">
        <v>19.010000000000002</v>
      </c>
      <c r="H25">
        <v>9074</v>
      </c>
      <c r="I25">
        <v>7227.0969999999998</v>
      </c>
      <c r="K25">
        <v>8309</v>
      </c>
      <c r="M25">
        <f t="shared" si="2"/>
        <v>1.092068841015766</v>
      </c>
      <c r="N25" t="s">
        <v>45</v>
      </c>
      <c r="O25">
        <f t="shared" si="4"/>
        <v>72.645775358725942</v>
      </c>
      <c r="Q25" s="9">
        <f t="shared" ref="Q25:Q30" si="6">O25</f>
        <v>72.645775358725942</v>
      </c>
      <c r="S25" s="9">
        <f t="shared" si="5"/>
        <v>72.645775358725942</v>
      </c>
      <c r="U25" s="9"/>
      <c r="W25">
        <v>4.5999999999999996</v>
      </c>
      <c r="Y25" s="78">
        <f t="shared" si="3"/>
        <v>31.585119721185194</v>
      </c>
      <c r="Z25" s="16"/>
    </row>
    <row r="26" spans="2:26" x14ac:dyDescent="0.35">
      <c r="B26" t="s">
        <v>72</v>
      </c>
      <c r="C26" t="s">
        <v>73</v>
      </c>
      <c r="D26" t="s">
        <v>0</v>
      </c>
      <c r="F26" s="1">
        <v>44615.440972222219</v>
      </c>
      <c r="G26">
        <v>19.016999999999999</v>
      </c>
      <c r="H26">
        <v>6063</v>
      </c>
      <c r="I26">
        <v>5278.7286000000004</v>
      </c>
      <c r="K26">
        <v>7601</v>
      </c>
      <c r="M26">
        <f t="shared" si="2"/>
        <v>0.79765820286804368</v>
      </c>
      <c r="N26" t="s">
        <v>72</v>
      </c>
      <c r="O26">
        <f t="shared" si="4"/>
        <v>48.405894533672296</v>
      </c>
      <c r="Q26" s="9">
        <f t="shared" si="6"/>
        <v>48.405894533672296</v>
      </c>
      <c r="S26" s="9">
        <f t="shared" si="5"/>
        <v>48.405894533672296</v>
      </c>
      <c r="U26" s="9"/>
      <c r="W26">
        <v>4.5200000000000005</v>
      </c>
      <c r="Y26" s="78">
        <f t="shared" si="3"/>
        <v>21.418537404279775</v>
      </c>
      <c r="Z26" s="16"/>
    </row>
    <row r="27" spans="2:26" x14ac:dyDescent="0.35">
      <c r="B27" t="s">
        <v>48</v>
      </c>
      <c r="C27" t="s">
        <v>49</v>
      </c>
      <c r="D27" t="s">
        <v>0</v>
      </c>
      <c r="F27" s="1">
        <v>44614.884722222225</v>
      </c>
      <c r="G27">
        <v>19.018000000000001</v>
      </c>
      <c r="H27">
        <v>1658</v>
      </c>
      <c r="I27">
        <v>1453.3583000000001</v>
      </c>
      <c r="K27">
        <v>7549</v>
      </c>
      <c r="M27">
        <f t="shared" si="2"/>
        <v>0.21963173930321897</v>
      </c>
      <c r="N27" t="s">
        <v>48</v>
      </c>
      <c r="O27">
        <f t="shared" si="4"/>
        <v>0.81490842430380361</v>
      </c>
      <c r="Q27" s="9">
        <f t="shared" si="6"/>
        <v>0.81490842430380361</v>
      </c>
      <c r="S27" s="9">
        <f t="shared" si="5"/>
        <v>0.81490842430380361</v>
      </c>
      <c r="U27" s="9"/>
      <c r="W27">
        <v>4.9399999999999995</v>
      </c>
      <c r="Y27" s="78">
        <f t="shared" si="3"/>
        <v>0.32992243898939422</v>
      </c>
      <c r="Z27" s="16"/>
    </row>
    <row r="28" spans="2:26" x14ac:dyDescent="0.35">
      <c r="B28" t="s">
        <v>84</v>
      </c>
      <c r="C28" t="s">
        <v>85</v>
      </c>
      <c r="D28" t="s">
        <v>0</v>
      </c>
      <c r="F28" s="1">
        <v>44615.724305555559</v>
      </c>
      <c r="G28">
        <v>19.007999999999999</v>
      </c>
      <c r="H28">
        <v>3091</v>
      </c>
      <c r="I28">
        <v>2304.4324999999999</v>
      </c>
      <c r="K28">
        <v>8878</v>
      </c>
      <c r="M28">
        <f t="shared" si="2"/>
        <v>0.34816400090110383</v>
      </c>
      <c r="N28" t="s">
        <v>84</v>
      </c>
      <c r="O28">
        <f t="shared" si="4"/>
        <v>11.397429228949708</v>
      </c>
      <c r="Q28" s="9">
        <f t="shared" si="6"/>
        <v>11.397429228949708</v>
      </c>
      <c r="S28" s="9">
        <f t="shared" si="5"/>
        <v>11.397429228949708</v>
      </c>
      <c r="U28" s="9"/>
      <c r="W28">
        <v>4.28</v>
      </c>
      <c r="Y28" s="78">
        <f t="shared" si="3"/>
        <v>5.3259015088550035</v>
      </c>
      <c r="Z28" s="16"/>
    </row>
    <row r="29" spans="2:26" x14ac:dyDescent="0.35">
      <c r="B29" t="s">
        <v>78</v>
      </c>
      <c r="C29" t="s">
        <v>79</v>
      </c>
      <c r="D29" t="s">
        <v>0</v>
      </c>
      <c r="F29" s="1">
        <v>44615.581250000003</v>
      </c>
      <c r="G29">
        <v>19.013000000000002</v>
      </c>
      <c r="H29">
        <v>21377</v>
      </c>
      <c r="I29">
        <v>19777.773799999999</v>
      </c>
      <c r="K29">
        <v>7153</v>
      </c>
      <c r="M29">
        <f t="shared" si="2"/>
        <v>2.9885362784845517</v>
      </c>
      <c r="N29" t="s">
        <v>78</v>
      </c>
      <c r="O29">
        <f t="shared" si="4"/>
        <v>228.78872237333911</v>
      </c>
      <c r="Q29" s="9">
        <f t="shared" si="6"/>
        <v>228.78872237333911</v>
      </c>
      <c r="S29" s="9">
        <f t="shared" si="5"/>
        <v>228.78872237333911</v>
      </c>
      <c r="U29" s="9"/>
      <c r="W29">
        <v>4.1299999999999981</v>
      </c>
      <c r="Y29" s="78">
        <f t="shared" si="3"/>
        <v>110.79357015658073</v>
      </c>
      <c r="Z29" s="16"/>
    </row>
    <row r="30" spans="2:26" x14ac:dyDescent="0.35">
      <c r="B30" t="s">
        <v>51</v>
      </c>
      <c r="C30" t="s">
        <v>52</v>
      </c>
      <c r="D30" t="s">
        <v>0</v>
      </c>
      <c r="F30" s="1">
        <v>44614.95416666667</v>
      </c>
      <c r="G30">
        <v>19.015999999999998</v>
      </c>
      <c r="H30">
        <v>32271</v>
      </c>
      <c r="I30">
        <v>25448.174500000001</v>
      </c>
      <c r="K30">
        <v>8392</v>
      </c>
      <c r="M30">
        <f t="shared" si="2"/>
        <v>3.8454480457578648</v>
      </c>
      <c r="N30" t="s">
        <v>51</v>
      </c>
      <c r="O30">
        <f t="shared" si="4"/>
        <v>299.34133299561222</v>
      </c>
      <c r="Q30" s="9">
        <f t="shared" si="6"/>
        <v>299.34133299561222</v>
      </c>
      <c r="S30" s="9">
        <f t="shared" si="5"/>
        <v>299.34133299561222</v>
      </c>
      <c r="U30" s="9"/>
      <c r="W30">
        <v>4.2300000000000004</v>
      </c>
      <c r="Y30" s="78">
        <f t="shared" si="3"/>
        <v>141.53254515158969</v>
      </c>
      <c r="Z30" s="16"/>
    </row>
    <row r="31" spans="2:26" x14ac:dyDescent="0.35">
      <c r="B31" t="s">
        <v>60</v>
      </c>
      <c r="C31" t="s">
        <v>61</v>
      </c>
      <c r="D31" t="s">
        <v>0</v>
      </c>
      <c r="F31" s="1">
        <v>44615.163194444445</v>
      </c>
      <c r="G31">
        <v>18.968</v>
      </c>
      <c r="H31">
        <v>42</v>
      </c>
      <c r="I31">
        <v>36.4268</v>
      </c>
      <c r="K31">
        <v>7637</v>
      </c>
      <c r="M31">
        <f t="shared" si="2"/>
        <v>5.4995417048579283E-3</v>
      </c>
      <c r="N31" t="s">
        <v>60</v>
      </c>
      <c r="O31">
        <f t="shared" si="4"/>
        <v>-16.8153612671967</v>
      </c>
      <c r="Q31" s="9" t="s">
        <v>107</v>
      </c>
      <c r="S31" s="9" t="str">
        <f t="shared" si="5"/>
        <v>ND</v>
      </c>
      <c r="U31" s="6"/>
      <c r="W31">
        <v>4.5500000000000007</v>
      </c>
      <c r="Y31" s="78" t="s">
        <v>107</v>
      </c>
      <c r="Z31" s="16" t="s">
        <v>455</v>
      </c>
    </row>
    <row r="32" spans="2:26" x14ac:dyDescent="0.35">
      <c r="B32" t="s">
        <v>69</v>
      </c>
      <c r="C32" t="s">
        <v>70</v>
      </c>
      <c r="D32" t="s">
        <v>0</v>
      </c>
      <c r="F32" s="1">
        <v>44615.371527777781</v>
      </c>
      <c r="G32">
        <v>18.977</v>
      </c>
      <c r="H32">
        <v>31</v>
      </c>
      <c r="I32">
        <v>25.2301</v>
      </c>
      <c r="K32">
        <v>8149</v>
      </c>
      <c r="M32">
        <f t="shared" si="2"/>
        <v>3.8041477481899622E-3</v>
      </c>
      <c r="N32" t="s">
        <v>69</v>
      </c>
      <c r="O32">
        <f t="shared" si="4"/>
        <v>-16.954949115379438</v>
      </c>
      <c r="Q32" s="9" t="s">
        <v>107</v>
      </c>
      <c r="S32" s="9" t="str">
        <f t="shared" si="5"/>
        <v>ND</v>
      </c>
      <c r="W32">
        <v>4.41</v>
      </c>
      <c r="Y32" s="78" t="s">
        <v>107</v>
      </c>
      <c r="Z32" s="16" t="s">
        <v>455</v>
      </c>
    </row>
    <row r="33" spans="1:26" x14ac:dyDescent="0.35">
      <c r="B33" t="s">
        <v>57</v>
      </c>
      <c r="C33" t="s">
        <v>58</v>
      </c>
      <c r="D33" t="s">
        <v>0</v>
      </c>
      <c r="F33" s="1">
        <v>44615.09375</v>
      </c>
      <c r="G33">
        <v>18.983000000000001</v>
      </c>
      <c r="H33">
        <v>66</v>
      </c>
      <c r="I33">
        <v>57.206699999999998</v>
      </c>
      <c r="K33">
        <v>7633</v>
      </c>
      <c r="M33">
        <f t="shared" si="2"/>
        <v>8.6466657932660809E-3</v>
      </c>
      <c r="N33" t="s">
        <v>57</v>
      </c>
      <c r="O33">
        <f t="shared" si="4"/>
        <v>-16.556247285023296</v>
      </c>
      <c r="Q33" s="9" t="s">
        <v>107</v>
      </c>
      <c r="S33" s="9" t="str">
        <f t="shared" si="5"/>
        <v>ND</v>
      </c>
      <c r="W33">
        <v>4.5199999999999996</v>
      </c>
      <c r="Y33" s="78" t="s">
        <v>107</v>
      </c>
      <c r="Z33" s="16" t="s">
        <v>455</v>
      </c>
    </row>
    <row r="34" spans="1:26" s="4" customFormat="1" x14ac:dyDescent="0.35">
      <c r="A34" s="4" t="s">
        <v>109</v>
      </c>
      <c r="B34" s="4" t="s">
        <v>75</v>
      </c>
      <c r="C34" s="4" t="s">
        <v>76</v>
      </c>
      <c r="D34" s="4" t="s">
        <v>0</v>
      </c>
      <c r="F34" s="10">
        <v>44615.511111111111</v>
      </c>
      <c r="G34" s="4">
        <v>19.009</v>
      </c>
      <c r="H34" s="4">
        <v>36</v>
      </c>
      <c r="I34" s="4">
        <v>2060.8708999999999</v>
      </c>
      <c r="K34" s="4">
        <v>114</v>
      </c>
      <c r="M34" s="4">
        <f t="shared" si="2"/>
        <v>0.31578947368421051</v>
      </c>
      <c r="N34" s="4" t="s">
        <v>75</v>
      </c>
      <c r="O34" s="4">
        <f t="shared" si="4"/>
        <v>8.7319186127497783</v>
      </c>
      <c r="Q34" s="11" t="s">
        <v>466</v>
      </c>
      <c r="S34" s="11" t="s">
        <v>466</v>
      </c>
      <c r="W34" s="4">
        <v>4.589999999999999</v>
      </c>
      <c r="Y34" s="78">
        <f t="shared" si="3"/>
        <v>3.8047575654683139</v>
      </c>
      <c r="Z34" s="80" t="s">
        <v>466</v>
      </c>
    </row>
    <row r="35" spans="1:26" s="27" customFormat="1" x14ac:dyDescent="0.35">
      <c r="A35" s="27" t="s">
        <v>169</v>
      </c>
      <c r="B35" s="27" t="s">
        <v>168</v>
      </c>
      <c r="C35" s="27" t="s">
        <v>170</v>
      </c>
      <c r="D35" s="27" t="s">
        <v>0</v>
      </c>
      <c r="E35" s="27" t="s">
        <v>171</v>
      </c>
      <c r="F35" s="28">
        <v>44620.470728888897</v>
      </c>
      <c r="G35" s="30">
        <v>19.004999999999999</v>
      </c>
      <c r="H35" s="30">
        <v>154.30686360115399</v>
      </c>
      <c r="I35" s="30">
        <v>78.609643312317303</v>
      </c>
      <c r="J35" s="30"/>
      <c r="K35" s="27">
        <v>13049</v>
      </c>
      <c r="M35" s="27">
        <f t="shared" si="2"/>
        <v>1.1825186880309141E-2</v>
      </c>
      <c r="N35" s="27" t="s">
        <v>168</v>
      </c>
      <c r="O35" s="27">
        <f t="shared" si="4"/>
        <v>-16.294548275658066</v>
      </c>
      <c r="Q35" s="25" t="s">
        <v>107</v>
      </c>
      <c r="S35" s="25" t="s">
        <v>107</v>
      </c>
      <c r="W35">
        <v>4.589999999999999</v>
      </c>
      <c r="Y35" s="78" t="s">
        <v>107</v>
      </c>
      <c r="Z35" s="82" t="s">
        <v>455</v>
      </c>
    </row>
    <row r="36" spans="1:26" x14ac:dyDescent="0.35">
      <c r="B36" t="s">
        <v>66</v>
      </c>
      <c r="C36" t="s">
        <v>67</v>
      </c>
      <c r="D36" t="s">
        <v>0</v>
      </c>
      <c r="F36" s="1">
        <v>44615.302083333336</v>
      </c>
      <c r="G36">
        <v>19.010999999999999</v>
      </c>
      <c r="H36">
        <v>67</v>
      </c>
      <c r="I36">
        <v>42.340499999999999</v>
      </c>
      <c r="K36">
        <v>10549</v>
      </c>
      <c r="M36">
        <f t="shared" si="2"/>
        <v>6.3513129206559859E-3</v>
      </c>
      <c r="N36" t="s">
        <v>66</v>
      </c>
      <c r="O36">
        <f t="shared" si="4"/>
        <v>-16.745231896563034</v>
      </c>
      <c r="Q36" s="9" t="s">
        <v>107</v>
      </c>
      <c r="S36" s="9" t="str">
        <f t="shared" si="5"/>
        <v>ND</v>
      </c>
      <c r="W36">
        <v>5</v>
      </c>
      <c r="Y36" s="78" t="s">
        <v>107</v>
      </c>
      <c r="Z36" s="16" t="s">
        <v>455</v>
      </c>
    </row>
    <row r="37" spans="1:26" x14ac:dyDescent="0.35">
      <c r="B37" t="s">
        <v>63</v>
      </c>
      <c r="C37" t="s">
        <v>64</v>
      </c>
      <c r="D37" t="s">
        <v>0</v>
      </c>
      <c r="F37" s="1">
        <v>44615.232638888891</v>
      </c>
      <c r="G37">
        <v>19.053999999999998</v>
      </c>
      <c r="H37">
        <v>46</v>
      </c>
      <c r="I37">
        <v>30.924199999999999</v>
      </c>
      <c r="K37">
        <v>9941</v>
      </c>
      <c r="M37">
        <f t="shared" si="2"/>
        <v>4.6273010763504679E-3</v>
      </c>
      <c r="N37" t="s">
        <v>63</v>
      </c>
      <c r="O37">
        <f t="shared" si="4"/>
        <v>-16.887175957789445</v>
      </c>
      <c r="Q37" s="9" t="s">
        <v>107</v>
      </c>
      <c r="S37" s="9" t="str">
        <f t="shared" si="5"/>
        <v>ND</v>
      </c>
      <c r="W37">
        <v>5</v>
      </c>
      <c r="Y37" s="78" t="s">
        <v>107</v>
      </c>
      <c r="Z37" s="16" t="s">
        <v>455</v>
      </c>
    </row>
    <row r="38" spans="1:26" x14ac:dyDescent="0.35">
      <c r="F38" s="1"/>
    </row>
    <row r="39" spans="1:26" x14ac:dyDescent="0.35">
      <c r="F39" s="1"/>
    </row>
    <row r="41" spans="1:26" x14ac:dyDescent="0.35">
      <c r="C41" s="170" t="s">
        <v>473</v>
      </c>
      <c r="D41" s="170"/>
      <c r="E41" s="170"/>
      <c r="F41" s="170"/>
      <c r="H41">
        <v>37.333333333333336</v>
      </c>
    </row>
    <row r="42" spans="1:26" x14ac:dyDescent="0.35">
      <c r="C42" s="170" t="s">
        <v>474</v>
      </c>
      <c r="D42" s="170"/>
      <c r="E42" s="170"/>
      <c r="F42" s="170"/>
      <c r="H42">
        <v>112</v>
      </c>
    </row>
  </sheetData>
  <mergeCells count="2">
    <mergeCell ref="C41:F41"/>
    <mergeCell ref="C42:F42"/>
  </mergeCells>
  <pageMargins left="0.7" right="0.7" top="0.75" bottom="0.75" header="0.3" footer="0.3"/>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443BF8-2701-444F-AF4E-F923AF176BD6}">
  <sheetPr>
    <tabColor rgb="FF92D050"/>
  </sheetPr>
  <dimension ref="A1:Z42"/>
  <sheetViews>
    <sheetView topLeftCell="J1" workbookViewId="0">
      <selection activeCell="Y21" sqref="Y21:Z37"/>
    </sheetView>
  </sheetViews>
  <sheetFormatPr defaultRowHeight="14.5" x14ac:dyDescent="0.35"/>
  <cols>
    <col min="1" max="1" width="24.1796875" bestFit="1" customWidth="1"/>
    <col min="2" max="2" width="10.81640625" bestFit="1" customWidth="1"/>
    <col min="3" max="3" width="10.54296875" bestFit="1" customWidth="1"/>
    <col min="4" max="5" width="6.81640625" bestFit="1" customWidth="1"/>
    <col min="6" max="6" width="14.54296875" bestFit="1" customWidth="1"/>
    <col min="7" max="7" width="10.453125" customWidth="1"/>
    <col min="8" max="8" width="7.1796875" customWidth="1"/>
    <col min="9" max="9" width="9.81640625" bestFit="1" customWidth="1"/>
    <col min="10" max="10" width="8.1796875" bestFit="1" customWidth="1"/>
    <col min="11" max="11" width="11.54296875" customWidth="1"/>
    <col min="13" max="13" width="13" bestFit="1" customWidth="1"/>
    <col min="14" max="14" width="10.81640625" bestFit="1" customWidth="1"/>
    <col min="15" max="15" width="17.453125" customWidth="1"/>
    <col min="16" max="16" width="10.1796875" bestFit="1" customWidth="1"/>
    <col min="17" max="17" width="14.81640625" bestFit="1" customWidth="1"/>
    <col min="19" max="19" width="14.81640625" bestFit="1" customWidth="1"/>
    <col min="21" max="21" width="25.1796875" bestFit="1" customWidth="1"/>
    <col min="25" max="25" width="25.81640625" bestFit="1" customWidth="1"/>
    <col min="26" max="26" width="12.453125" bestFit="1" customWidth="1"/>
  </cols>
  <sheetData>
    <row r="1" spans="1:14" ht="44.5" customHeight="1" x14ac:dyDescent="0.35">
      <c r="A1" s="17"/>
      <c r="B1" t="s">
        <v>0</v>
      </c>
      <c r="G1" s="14" t="s">
        <v>12</v>
      </c>
      <c r="H1" s="16"/>
      <c r="I1" s="16"/>
      <c r="J1" s="16"/>
      <c r="K1" s="15" t="s">
        <v>1</v>
      </c>
      <c r="L1" s="16"/>
      <c r="M1" s="13" t="s">
        <v>137</v>
      </c>
      <c r="N1" s="13" t="s">
        <v>110</v>
      </c>
    </row>
    <row r="2" spans="1:14" x14ac:dyDescent="0.35">
      <c r="B2" t="s">
        <v>23</v>
      </c>
      <c r="C2" t="s">
        <v>24</v>
      </c>
      <c r="D2" t="s">
        <v>25</v>
      </c>
      <c r="E2" t="s">
        <v>26</v>
      </c>
      <c r="F2" t="s">
        <v>27</v>
      </c>
      <c r="G2" t="s">
        <v>28</v>
      </c>
      <c r="H2" t="s">
        <v>29</v>
      </c>
      <c r="I2" t="s">
        <v>30</v>
      </c>
      <c r="J2" t="s">
        <v>31</v>
      </c>
      <c r="K2" t="s">
        <v>29</v>
      </c>
      <c r="N2" t="s">
        <v>31</v>
      </c>
    </row>
    <row r="3" spans="1:14" x14ac:dyDescent="0.35">
      <c r="A3" s="4" t="s">
        <v>100</v>
      </c>
      <c r="B3">
        <v>3.90625</v>
      </c>
      <c r="C3" t="s">
        <v>39</v>
      </c>
      <c r="D3" t="s">
        <v>36</v>
      </c>
      <c r="E3">
        <v>3.9060000000000001</v>
      </c>
      <c r="F3" s="1">
        <v>44614.604166666664</v>
      </c>
      <c r="G3">
        <v>19.064</v>
      </c>
      <c r="H3">
        <v>1270</v>
      </c>
      <c r="I3">
        <v>2.5388000000000002</v>
      </c>
      <c r="J3" s="4">
        <v>65</v>
      </c>
      <c r="K3">
        <v>7715</v>
      </c>
      <c r="M3">
        <f>H3/K3</f>
        <v>0.16461438755670771</v>
      </c>
      <c r="N3">
        <f>(((M3-$M$20)/$M$19)/E3)*100</f>
        <v>75.073764289197115</v>
      </c>
    </row>
    <row r="4" spans="1:14" x14ac:dyDescent="0.35">
      <c r="A4" s="4" t="s">
        <v>100</v>
      </c>
      <c r="B4">
        <v>3.90625</v>
      </c>
      <c r="C4" t="s">
        <v>94</v>
      </c>
      <c r="D4" t="s">
        <v>36</v>
      </c>
      <c r="E4">
        <v>3.9060000000000001</v>
      </c>
      <c r="F4" s="1">
        <v>44615.970138888886</v>
      </c>
      <c r="G4">
        <v>19.062999999999999</v>
      </c>
      <c r="H4">
        <v>1047</v>
      </c>
      <c r="I4">
        <v>0.96260000000000001</v>
      </c>
      <c r="J4" s="4">
        <v>24.6</v>
      </c>
      <c r="K4">
        <v>7407</v>
      </c>
      <c r="M4">
        <f>H4/K4</f>
        <v>0.14135277440259214</v>
      </c>
      <c r="N4">
        <f>(((M4-$M$20)/$M$19)/E4)*100</f>
        <v>34.786181987582196</v>
      </c>
    </row>
    <row r="5" spans="1:14" x14ac:dyDescent="0.35">
      <c r="A5" s="4"/>
      <c r="B5">
        <v>7.8125</v>
      </c>
      <c r="C5" t="s">
        <v>42</v>
      </c>
      <c r="D5" t="s">
        <v>36</v>
      </c>
      <c r="E5">
        <v>7.8125</v>
      </c>
      <c r="F5" s="1">
        <v>44614.711111111108</v>
      </c>
      <c r="G5">
        <v>19.065000000000001</v>
      </c>
      <c r="H5">
        <v>1678</v>
      </c>
      <c r="I5">
        <v>6.6380999999999997</v>
      </c>
      <c r="J5">
        <v>85</v>
      </c>
      <c r="K5">
        <v>7454</v>
      </c>
      <c r="M5">
        <f>H5/K5</f>
        <v>0.22511403273410249</v>
      </c>
      <c r="N5">
        <f>(((M5-$M$20)/$M$19)/E5)*100</f>
        <v>89.92182767681723</v>
      </c>
    </row>
    <row r="6" spans="1:14" x14ac:dyDescent="0.35">
      <c r="A6" s="4"/>
      <c r="B6">
        <v>7.8125</v>
      </c>
      <c r="C6" t="s">
        <v>97</v>
      </c>
      <c r="D6" t="s">
        <v>36</v>
      </c>
      <c r="E6">
        <v>7.8125</v>
      </c>
      <c r="F6" s="1">
        <v>44616.074999999997</v>
      </c>
      <c r="G6">
        <v>19.062999999999999</v>
      </c>
      <c r="H6">
        <v>2181</v>
      </c>
      <c r="I6">
        <v>9.9230999999999998</v>
      </c>
      <c r="J6">
        <v>127</v>
      </c>
      <c r="K6">
        <v>7971</v>
      </c>
      <c r="M6">
        <f>H6/K6</f>
        <v>0.27361686112156569</v>
      </c>
      <c r="N6">
        <f>(((M6-$M$20)/$M$19)/E6)*100</f>
        <v>131.92099208616804</v>
      </c>
    </row>
    <row r="7" spans="1:14" x14ac:dyDescent="0.35">
      <c r="A7" s="4" t="s">
        <v>100</v>
      </c>
      <c r="B7">
        <v>15.625</v>
      </c>
      <c r="C7" t="s">
        <v>40</v>
      </c>
      <c r="D7" t="s">
        <v>36</v>
      </c>
      <c r="E7">
        <v>15.625</v>
      </c>
      <c r="F7" s="1">
        <v>44614.63958333333</v>
      </c>
      <c r="G7">
        <v>19.065999999999999</v>
      </c>
      <c r="H7">
        <v>3246</v>
      </c>
      <c r="I7">
        <v>23.075399999999998</v>
      </c>
      <c r="J7" s="4">
        <v>147.69999999999999</v>
      </c>
      <c r="K7">
        <v>6939</v>
      </c>
      <c r="N7" s="4" t="s">
        <v>102</v>
      </c>
    </row>
    <row r="8" spans="1:14" x14ac:dyDescent="0.35">
      <c r="B8">
        <v>15.625</v>
      </c>
      <c r="C8" t="s">
        <v>95</v>
      </c>
      <c r="D8" t="s">
        <v>36</v>
      </c>
      <c r="E8">
        <v>15.625</v>
      </c>
      <c r="F8" s="1">
        <v>44616.004861111112</v>
      </c>
      <c r="G8">
        <v>19.062000000000001</v>
      </c>
      <c r="H8">
        <v>3300</v>
      </c>
      <c r="I8">
        <v>19.0303</v>
      </c>
      <c r="J8">
        <v>121.8</v>
      </c>
      <c r="K8">
        <v>8085</v>
      </c>
      <c r="M8">
        <f t="shared" ref="M8:M18" si="0">H8/K8</f>
        <v>0.40816326530612246</v>
      </c>
      <c r="N8">
        <f t="shared" ref="N8:N18" si="1">(((M8-$M$20)/$M$19)/E8)*100</f>
        <v>124.21314581530609</v>
      </c>
    </row>
    <row r="9" spans="1:14" x14ac:dyDescent="0.35">
      <c r="B9">
        <v>31.25</v>
      </c>
      <c r="C9" t="s">
        <v>37</v>
      </c>
      <c r="D9" t="s">
        <v>36</v>
      </c>
      <c r="E9">
        <v>31.25</v>
      </c>
      <c r="F9" s="1">
        <v>44614.533333333333</v>
      </c>
      <c r="G9">
        <v>19.071999999999999</v>
      </c>
      <c r="H9">
        <v>4895</v>
      </c>
      <c r="I9">
        <v>36.4679</v>
      </c>
      <c r="J9">
        <v>116.7</v>
      </c>
      <c r="K9">
        <v>7353</v>
      </c>
      <c r="M9">
        <f t="shared" si="0"/>
        <v>0.66571467428260578</v>
      </c>
      <c r="N9">
        <f t="shared" si="1"/>
        <v>117.8607646171163</v>
      </c>
    </row>
    <row r="10" spans="1:14" x14ac:dyDescent="0.35">
      <c r="B10">
        <v>31.25</v>
      </c>
      <c r="C10" t="s">
        <v>92</v>
      </c>
      <c r="D10" t="s">
        <v>36</v>
      </c>
      <c r="E10">
        <v>31.25</v>
      </c>
      <c r="F10" s="1">
        <v>44615.9</v>
      </c>
      <c r="G10">
        <v>19.059000000000001</v>
      </c>
      <c r="H10">
        <v>5509</v>
      </c>
      <c r="I10">
        <v>39.617100000000001</v>
      </c>
      <c r="J10">
        <v>126.8</v>
      </c>
      <c r="K10">
        <v>7736</v>
      </c>
      <c r="M10">
        <f t="shared" si="0"/>
        <v>0.71212512926577043</v>
      </c>
      <c r="N10">
        <f t="shared" si="1"/>
        <v>127.90760309001723</v>
      </c>
    </row>
    <row r="11" spans="1:14" x14ac:dyDescent="0.35">
      <c r="B11">
        <v>62.5</v>
      </c>
      <c r="C11" t="s">
        <v>43</v>
      </c>
      <c r="D11" t="s">
        <v>36</v>
      </c>
      <c r="E11">
        <v>62.5</v>
      </c>
      <c r="F11" s="1">
        <v>44614.746527777781</v>
      </c>
      <c r="G11">
        <v>19.065000000000001</v>
      </c>
      <c r="H11">
        <v>8467</v>
      </c>
      <c r="I11">
        <v>58.511299999999999</v>
      </c>
      <c r="J11">
        <v>93.6</v>
      </c>
      <c r="K11">
        <v>8543</v>
      </c>
      <c r="M11">
        <f t="shared" si="0"/>
        <v>0.99110382769518901</v>
      </c>
      <c r="N11">
        <f t="shared" si="1"/>
        <v>94.15016485923644</v>
      </c>
    </row>
    <row r="12" spans="1:14" x14ac:dyDescent="0.35">
      <c r="B12">
        <v>62.5</v>
      </c>
      <c r="C12" t="s">
        <v>98</v>
      </c>
      <c r="D12" t="s">
        <v>36</v>
      </c>
      <c r="E12">
        <v>62.5</v>
      </c>
      <c r="F12" s="1">
        <v>44616.109722222223</v>
      </c>
      <c r="G12">
        <v>19.058</v>
      </c>
      <c r="H12">
        <v>10912</v>
      </c>
      <c r="I12">
        <v>80.577600000000004</v>
      </c>
      <c r="J12">
        <v>128.9</v>
      </c>
      <c r="K12">
        <v>8285</v>
      </c>
      <c r="M12">
        <f t="shared" si="0"/>
        <v>1.3170790585395293</v>
      </c>
      <c r="N12">
        <f t="shared" si="1"/>
        <v>129.43338381978845</v>
      </c>
    </row>
    <row r="13" spans="1:14" x14ac:dyDescent="0.35">
      <c r="B13">
        <v>125</v>
      </c>
      <c r="C13" t="s">
        <v>35</v>
      </c>
      <c r="D13" t="s">
        <v>36</v>
      </c>
      <c r="E13">
        <v>125</v>
      </c>
      <c r="F13" s="1">
        <v>44614.497916666667</v>
      </c>
      <c r="G13">
        <v>19.065999999999999</v>
      </c>
      <c r="H13">
        <v>15250</v>
      </c>
      <c r="I13">
        <v>120.2414</v>
      </c>
      <c r="J13">
        <v>96.2</v>
      </c>
      <c r="K13">
        <v>8015</v>
      </c>
      <c r="M13">
        <f t="shared" si="0"/>
        <v>1.9026824703680598</v>
      </c>
      <c r="N13">
        <f t="shared" si="1"/>
        <v>96.409243135448648</v>
      </c>
    </row>
    <row r="14" spans="1:14" x14ac:dyDescent="0.35">
      <c r="B14">
        <v>125</v>
      </c>
      <c r="C14" t="s">
        <v>91</v>
      </c>
      <c r="D14" t="s">
        <v>36</v>
      </c>
      <c r="E14">
        <v>125</v>
      </c>
      <c r="F14" s="1">
        <v>44615.865277777775</v>
      </c>
      <c r="G14">
        <v>19.059000000000001</v>
      </c>
      <c r="H14">
        <v>15301</v>
      </c>
      <c r="I14">
        <v>134.77199999999999</v>
      </c>
      <c r="J14">
        <v>107.8</v>
      </c>
      <c r="K14">
        <v>7227</v>
      </c>
      <c r="M14">
        <f t="shared" si="0"/>
        <v>2.1171993911719937</v>
      </c>
      <c r="N14">
        <f t="shared" si="1"/>
        <v>108.01878700763761</v>
      </c>
    </row>
    <row r="15" spans="1:14" x14ac:dyDescent="0.35">
      <c r="B15">
        <v>250</v>
      </c>
      <c r="C15" t="s">
        <v>38</v>
      </c>
      <c r="D15" t="s">
        <v>36</v>
      </c>
      <c r="E15">
        <v>250</v>
      </c>
      <c r="F15" s="1">
        <v>44614.568055555559</v>
      </c>
      <c r="G15">
        <v>19.067</v>
      </c>
      <c r="H15">
        <v>24116</v>
      </c>
      <c r="I15">
        <v>204.21180000000001</v>
      </c>
      <c r="J15">
        <v>81.7</v>
      </c>
      <c r="K15">
        <v>7673</v>
      </c>
      <c r="M15">
        <f t="shared" si="0"/>
        <v>3.1429688518180634</v>
      </c>
      <c r="N15">
        <f t="shared" si="1"/>
        <v>81.766447612866472</v>
      </c>
    </row>
    <row r="16" spans="1:14" x14ac:dyDescent="0.35">
      <c r="B16">
        <v>250</v>
      </c>
      <c r="C16" t="s">
        <v>93</v>
      </c>
      <c r="D16" t="s">
        <v>36</v>
      </c>
      <c r="E16">
        <v>250</v>
      </c>
      <c r="F16" s="1">
        <v>44615.935416666667</v>
      </c>
      <c r="G16">
        <v>19.061</v>
      </c>
      <c r="H16">
        <v>30203</v>
      </c>
      <c r="I16">
        <v>223.81880000000001</v>
      </c>
      <c r="J16">
        <v>89.5</v>
      </c>
      <c r="K16">
        <v>8800</v>
      </c>
      <c r="M16">
        <f t="shared" si="0"/>
        <v>3.4321590909090909</v>
      </c>
      <c r="N16">
        <f t="shared" si="1"/>
        <v>89.591860068802049</v>
      </c>
    </row>
    <row r="17" spans="2:26" x14ac:dyDescent="0.35">
      <c r="B17">
        <v>500</v>
      </c>
      <c r="C17" t="s">
        <v>41</v>
      </c>
      <c r="D17" t="s">
        <v>36</v>
      </c>
      <c r="E17">
        <v>500</v>
      </c>
      <c r="F17" s="1">
        <v>44614.675694444442</v>
      </c>
      <c r="G17">
        <v>19.062999999999999</v>
      </c>
      <c r="H17">
        <v>51386</v>
      </c>
      <c r="I17">
        <v>533.52430000000004</v>
      </c>
      <c r="J17">
        <v>106.7</v>
      </c>
      <c r="K17">
        <v>6419</v>
      </c>
      <c r="M17">
        <f t="shared" si="0"/>
        <v>8.0052967751986284</v>
      </c>
      <c r="N17">
        <f t="shared" si="1"/>
        <v>106.66988662061085</v>
      </c>
    </row>
    <row r="18" spans="2:26" x14ac:dyDescent="0.35">
      <c r="B18">
        <v>500</v>
      </c>
      <c r="C18" t="s">
        <v>96</v>
      </c>
      <c r="D18" t="s">
        <v>36</v>
      </c>
      <c r="E18">
        <v>500</v>
      </c>
      <c r="F18" s="1">
        <v>44616.040277777778</v>
      </c>
      <c r="G18">
        <v>19.062000000000001</v>
      </c>
      <c r="H18">
        <v>49150</v>
      </c>
      <c r="I18">
        <v>498.27670000000001</v>
      </c>
      <c r="J18">
        <v>99.7</v>
      </c>
      <c r="K18">
        <v>6566</v>
      </c>
      <c r="M18">
        <f t="shared" si="0"/>
        <v>7.4855315260432533</v>
      </c>
      <c r="N18">
        <f t="shared" si="1"/>
        <v>99.63753057068439</v>
      </c>
    </row>
    <row r="19" spans="2:26" x14ac:dyDescent="0.35">
      <c r="F19" s="1"/>
      <c r="L19" t="s">
        <v>104</v>
      </c>
      <c r="M19">
        <f>SLOPE(M5:M18,E5:E18)</f>
        <v>1.4782108455979283E-2</v>
      </c>
    </row>
    <row r="20" spans="2:26" x14ac:dyDescent="0.35">
      <c r="F20" s="1"/>
      <c r="L20" t="s">
        <v>105</v>
      </c>
      <c r="M20">
        <f>INTERCEPT(M5:M18,E5:E18)</f>
        <v>0.1212676101342125</v>
      </c>
    </row>
    <row r="21" spans="2:26" ht="29.15" customHeight="1" x14ac:dyDescent="0.35">
      <c r="B21" t="s">
        <v>0</v>
      </c>
      <c r="G21" s="2" t="s">
        <v>12</v>
      </c>
      <c r="K21" s="3" t="s">
        <v>1</v>
      </c>
      <c r="M21" s="5" t="s">
        <v>137</v>
      </c>
      <c r="O21" s="7" t="s">
        <v>138</v>
      </c>
      <c r="Q21" s="8" t="s">
        <v>138</v>
      </c>
      <c r="S21" s="12" t="s">
        <v>138</v>
      </c>
      <c r="U21" s="42" t="s">
        <v>292</v>
      </c>
      <c r="W21" t="s">
        <v>447</v>
      </c>
      <c r="Y21" s="66" t="s">
        <v>479</v>
      </c>
      <c r="Z21" s="66" t="s">
        <v>453</v>
      </c>
    </row>
    <row r="22" spans="2:26" x14ac:dyDescent="0.35">
      <c r="F22" s="1"/>
      <c r="H22" t="s">
        <v>29</v>
      </c>
      <c r="I22" t="s">
        <v>30</v>
      </c>
      <c r="K22" t="s">
        <v>29</v>
      </c>
      <c r="Q22" s="6" t="s">
        <v>106</v>
      </c>
      <c r="S22" s="6" t="s">
        <v>106</v>
      </c>
      <c r="U22" s="9" t="s">
        <v>480</v>
      </c>
      <c r="Y22" s="9"/>
      <c r="Z22" s="9"/>
    </row>
    <row r="23" spans="2:26" x14ac:dyDescent="0.35">
      <c r="B23" t="s">
        <v>54</v>
      </c>
      <c r="C23" t="s">
        <v>55</v>
      </c>
      <c r="D23" t="s">
        <v>0</v>
      </c>
      <c r="F23" s="1">
        <v>44615.024305555555</v>
      </c>
      <c r="G23">
        <v>19.065999999999999</v>
      </c>
      <c r="H23">
        <v>91</v>
      </c>
      <c r="I23">
        <v>0</v>
      </c>
      <c r="K23">
        <v>7925</v>
      </c>
      <c r="M23">
        <f t="shared" ref="M23:M37" si="2">H23/K23</f>
        <v>1.1482649842271294E-2</v>
      </c>
      <c r="N23" t="s">
        <v>54</v>
      </c>
      <c r="O23">
        <f>(M23-$M$20)/$M$19</f>
        <v>-7.426880990548665</v>
      </c>
      <c r="Q23" s="9" t="s">
        <v>107</v>
      </c>
      <c r="S23" s="9" t="str">
        <f>Q23</f>
        <v>ND</v>
      </c>
      <c r="W23">
        <v>4.4499999999999993</v>
      </c>
      <c r="Y23" s="9" t="s">
        <v>107</v>
      </c>
      <c r="Z23" s="66" t="s">
        <v>455</v>
      </c>
    </row>
    <row r="24" spans="2:26" x14ac:dyDescent="0.35">
      <c r="B24" t="s">
        <v>81</v>
      </c>
      <c r="C24" t="s">
        <v>82</v>
      </c>
      <c r="D24" t="s">
        <v>0</v>
      </c>
      <c r="F24" s="1">
        <v>44615.652083333334</v>
      </c>
      <c r="G24">
        <v>19.021000000000001</v>
      </c>
      <c r="H24">
        <v>32</v>
      </c>
      <c r="I24">
        <v>0</v>
      </c>
      <c r="K24">
        <v>8407</v>
      </c>
      <c r="M24">
        <f t="shared" si="2"/>
        <v>3.8063518496491019E-3</v>
      </c>
      <c r="N24" t="s">
        <v>81</v>
      </c>
      <c r="O24">
        <f t="shared" ref="O24:O37" si="3">(M24-$M$20)/$M$19</f>
        <v>-7.946177545264252</v>
      </c>
      <c r="Q24" s="9" t="s">
        <v>107</v>
      </c>
      <c r="S24" s="9" t="str">
        <f t="shared" ref="S24:S37" si="4">Q24</f>
        <v>ND</v>
      </c>
      <c r="U24" s="9"/>
      <c r="W24">
        <v>4.4900000000000011</v>
      </c>
      <c r="Y24" s="9" t="s">
        <v>107</v>
      </c>
      <c r="Z24" s="66" t="s">
        <v>455</v>
      </c>
    </row>
    <row r="25" spans="2:26" x14ac:dyDescent="0.35">
      <c r="B25" t="s">
        <v>45</v>
      </c>
      <c r="C25" t="s">
        <v>46</v>
      </c>
      <c r="D25" t="s">
        <v>0</v>
      </c>
      <c r="F25" s="1">
        <v>44614.81527777778</v>
      </c>
      <c r="G25">
        <v>19.053000000000001</v>
      </c>
      <c r="H25">
        <v>165</v>
      </c>
      <c r="I25">
        <v>0</v>
      </c>
      <c r="K25">
        <v>8309</v>
      </c>
      <c r="M25">
        <f t="shared" si="2"/>
        <v>1.9857985317126008E-2</v>
      </c>
      <c r="N25" t="s">
        <v>45</v>
      </c>
      <c r="O25">
        <f t="shared" si="3"/>
        <v>-6.8602950058905057</v>
      </c>
      <c r="Q25" s="9" t="s">
        <v>108</v>
      </c>
      <c r="S25" s="9" t="str">
        <f t="shared" si="4"/>
        <v>DNQ</v>
      </c>
      <c r="U25" s="9">
        <f>M25/0.0151</f>
        <v>1.3150983653725832</v>
      </c>
      <c r="W25">
        <v>4.5999999999999996</v>
      </c>
      <c r="Y25" s="9">
        <f>(U25*2)/W25</f>
        <v>0.57178189798807966</v>
      </c>
      <c r="Z25" s="66" t="s">
        <v>456</v>
      </c>
    </row>
    <row r="26" spans="2:26" x14ac:dyDescent="0.35">
      <c r="B26" t="s">
        <v>72</v>
      </c>
      <c r="C26" t="s">
        <v>73</v>
      </c>
      <c r="D26" t="s">
        <v>0</v>
      </c>
      <c r="F26" s="1">
        <v>44615.440972222219</v>
      </c>
      <c r="G26">
        <v>19.073</v>
      </c>
      <c r="H26">
        <v>34</v>
      </c>
      <c r="I26">
        <v>0</v>
      </c>
      <c r="K26">
        <v>7601</v>
      </c>
      <c r="M26">
        <f t="shared" si="2"/>
        <v>4.473095645309828E-3</v>
      </c>
      <c r="N26" t="s">
        <v>72</v>
      </c>
      <c r="O26">
        <f t="shared" si="3"/>
        <v>-7.9010727621647181</v>
      </c>
      <c r="Q26" s="9" t="s">
        <v>107</v>
      </c>
      <c r="S26" s="9" t="str">
        <f t="shared" si="4"/>
        <v>ND</v>
      </c>
      <c r="U26" s="9"/>
      <c r="W26">
        <v>4.5200000000000005</v>
      </c>
      <c r="Y26" s="9" t="s">
        <v>107</v>
      </c>
      <c r="Z26" s="66" t="s">
        <v>455</v>
      </c>
    </row>
    <row r="27" spans="2:26" x14ac:dyDescent="0.35">
      <c r="B27" t="s">
        <v>48</v>
      </c>
      <c r="C27" t="s">
        <v>49</v>
      </c>
      <c r="D27" t="s">
        <v>0</v>
      </c>
      <c r="F27" s="1">
        <v>44614.884722222225</v>
      </c>
      <c r="G27">
        <v>19.038</v>
      </c>
      <c r="H27">
        <v>110</v>
      </c>
      <c r="I27">
        <v>0</v>
      </c>
      <c r="K27">
        <v>7549</v>
      </c>
      <c r="M27">
        <f t="shared" si="2"/>
        <v>1.4571466419393298E-2</v>
      </c>
      <c r="N27" t="s">
        <v>48</v>
      </c>
      <c r="O27">
        <f t="shared" si="3"/>
        <v>-7.2179245628292756</v>
      </c>
      <c r="Q27" s="9" t="s">
        <v>107</v>
      </c>
      <c r="S27" s="9" t="str">
        <f t="shared" si="4"/>
        <v>ND</v>
      </c>
      <c r="U27" s="9"/>
      <c r="W27">
        <v>4.9399999999999995</v>
      </c>
      <c r="Y27" s="9" t="s">
        <v>107</v>
      </c>
      <c r="Z27" s="66" t="s">
        <v>455</v>
      </c>
    </row>
    <row r="28" spans="2:26" x14ac:dyDescent="0.35">
      <c r="B28" t="s">
        <v>84</v>
      </c>
      <c r="C28" t="s">
        <v>85</v>
      </c>
      <c r="D28" t="s">
        <v>0</v>
      </c>
      <c r="F28" s="1">
        <v>44615.724305555559</v>
      </c>
      <c r="G28">
        <v>19.056999999999999</v>
      </c>
      <c r="H28">
        <v>86</v>
      </c>
      <c r="I28">
        <v>0</v>
      </c>
      <c r="K28">
        <v>8878</v>
      </c>
      <c r="M28">
        <f t="shared" si="2"/>
        <v>9.6868664113539081E-3</v>
      </c>
      <c r="N28" t="s">
        <v>84</v>
      </c>
      <c r="O28">
        <f t="shared" si="3"/>
        <v>-7.5483645689072718</v>
      </c>
      <c r="Q28" s="9" t="s">
        <v>107</v>
      </c>
      <c r="S28" s="9" t="str">
        <f t="shared" si="4"/>
        <v>ND</v>
      </c>
      <c r="U28" s="9"/>
      <c r="W28">
        <v>4.28</v>
      </c>
      <c r="Y28" s="9" t="s">
        <v>107</v>
      </c>
      <c r="Z28" s="66" t="s">
        <v>455</v>
      </c>
    </row>
    <row r="29" spans="2:26" x14ac:dyDescent="0.35">
      <c r="B29" t="s">
        <v>78</v>
      </c>
      <c r="C29" t="s">
        <v>79</v>
      </c>
      <c r="D29" t="s">
        <v>0</v>
      </c>
      <c r="F29" s="1">
        <v>44615.581250000003</v>
      </c>
      <c r="G29">
        <v>19.062999999999999</v>
      </c>
      <c r="H29">
        <v>439</v>
      </c>
      <c r="I29">
        <v>0</v>
      </c>
      <c r="K29">
        <v>7153</v>
      </c>
      <c r="M29">
        <f t="shared" si="2"/>
        <v>6.1372850552215856E-2</v>
      </c>
      <c r="N29" t="s">
        <v>78</v>
      </c>
      <c r="O29">
        <f t="shared" si="3"/>
        <v>-4.0518414379357051</v>
      </c>
      <c r="Q29" s="9" t="s">
        <v>108</v>
      </c>
      <c r="S29" s="9" t="str">
        <f t="shared" si="4"/>
        <v>DNQ</v>
      </c>
      <c r="U29" s="9">
        <f>M29/0.0151</f>
        <v>4.0644271888884669</v>
      </c>
      <c r="W29">
        <v>4.1299999999999981</v>
      </c>
      <c r="Y29" s="9">
        <f>(U29*2)/W29</f>
        <v>1.9682456120525271</v>
      </c>
      <c r="Z29" s="66" t="s">
        <v>456</v>
      </c>
    </row>
    <row r="30" spans="2:26" x14ac:dyDescent="0.35">
      <c r="B30" t="s">
        <v>51</v>
      </c>
      <c r="C30" t="s">
        <v>52</v>
      </c>
      <c r="D30" t="s">
        <v>0</v>
      </c>
      <c r="F30" s="1">
        <v>44614.95416666667</v>
      </c>
      <c r="G30">
        <v>19.068999999999999</v>
      </c>
      <c r="H30">
        <v>874</v>
      </c>
      <c r="I30">
        <v>0</v>
      </c>
      <c r="K30">
        <v>8392</v>
      </c>
      <c r="M30">
        <f t="shared" si="2"/>
        <v>0.10414680648236416</v>
      </c>
      <c r="N30" t="s">
        <v>51</v>
      </c>
      <c r="O30">
        <f t="shared" si="3"/>
        <v>-1.1582112053117206</v>
      </c>
      <c r="Q30" s="9" t="s">
        <v>108</v>
      </c>
      <c r="S30" s="9" t="str">
        <f t="shared" si="4"/>
        <v>DNQ</v>
      </c>
      <c r="U30" s="9">
        <f>M30/0.0151</f>
        <v>6.8971395021433217</v>
      </c>
      <c r="W30">
        <v>4.2300000000000004</v>
      </c>
      <c r="Y30" s="9">
        <f>(U30*2)/W30</f>
        <v>3.2610588662616173</v>
      </c>
      <c r="Z30" s="66" t="s">
        <v>456</v>
      </c>
    </row>
    <row r="31" spans="2:26" x14ac:dyDescent="0.35">
      <c r="B31" t="s">
        <v>60</v>
      </c>
      <c r="C31" t="s">
        <v>61</v>
      </c>
      <c r="D31" t="s">
        <v>0</v>
      </c>
      <c r="F31" s="1">
        <v>44615.163194444445</v>
      </c>
      <c r="G31">
        <v>19.047000000000001</v>
      </c>
      <c r="H31">
        <v>33</v>
      </c>
      <c r="I31">
        <v>0</v>
      </c>
      <c r="K31">
        <v>7637</v>
      </c>
      <c r="M31">
        <f t="shared" si="2"/>
        <v>4.3210684823883723E-3</v>
      </c>
      <c r="N31" t="s">
        <v>60</v>
      </c>
      <c r="O31">
        <f t="shared" si="3"/>
        <v>-7.9113573006237745</v>
      </c>
      <c r="Q31" s="9" t="s">
        <v>107</v>
      </c>
      <c r="S31" s="9" t="str">
        <f t="shared" si="4"/>
        <v>ND</v>
      </c>
      <c r="U31" s="9"/>
      <c r="W31">
        <v>4.5500000000000007</v>
      </c>
      <c r="Y31" s="9" t="s">
        <v>107</v>
      </c>
      <c r="Z31" s="66" t="s">
        <v>455</v>
      </c>
    </row>
    <row r="32" spans="2:26" x14ac:dyDescent="0.35">
      <c r="B32" t="s">
        <v>69</v>
      </c>
      <c r="C32" t="s">
        <v>70</v>
      </c>
      <c r="D32" t="s">
        <v>0</v>
      </c>
      <c r="F32" s="1">
        <v>44615.371527777781</v>
      </c>
      <c r="G32">
        <v>19.074000000000002</v>
      </c>
      <c r="H32">
        <v>13</v>
      </c>
      <c r="I32">
        <v>0</v>
      </c>
      <c r="K32">
        <v>8149</v>
      </c>
      <c r="M32">
        <f t="shared" si="2"/>
        <v>1.5952877653699841E-3</v>
      </c>
      <c r="N32" t="s">
        <v>69</v>
      </c>
      <c r="O32">
        <f t="shared" si="3"/>
        <v>-8.0957545890847324</v>
      </c>
      <c r="Q32" s="9" t="s">
        <v>107</v>
      </c>
      <c r="S32" s="9" t="str">
        <f t="shared" si="4"/>
        <v>ND</v>
      </c>
      <c r="W32">
        <v>4.41</v>
      </c>
      <c r="Y32" s="9" t="s">
        <v>107</v>
      </c>
      <c r="Z32" s="66" t="s">
        <v>455</v>
      </c>
    </row>
    <row r="33" spans="1:26" x14ac:dyDescent="0.35">
      <c r="B33" t="s">
        <v>57</v>
      </c>
      <c r="C33" t="s">
        <v>58</v>
      </c>
      <c r="D33" t="s">
        <v>0</v>
      </c>
      <c r="F33" s="1">
        <v>44615.09375</v>
      </c>
      <c r="G33">
        <v>19.029</v>
      </c>
      <c r="H33">
        <v>14</v>
      </c>
      <c r="I33">
        <v>0</v>
      </c>
      <c r="K33">
        <v>7633</v>
      </c>
      <c r="M33">
        <f t="shared" si="2"/>
        <v>1.8341412288746233E-3</v>
      </c>
      <c r="N33" t="s">
        <v>57</v>
      </c>
      <c r="O33">
        <f t="shared" si="3"/>
        <v>-8.0795963079967592</v>
      </c>
      <c r="Q33" s="9" t="s">
        <v>107</v>
      </c>
      <c r="S33" s="9" t="str">
        <f t="shared" si="4"/>
        <v>ND</v>
      </c>
      <c r="W33">
        <v>4.5199999999999996</v>
      </c>
      <c r="Y33" s="9" t="s">
        <v>107</v>
      </c>
      <c r="Z33" s="66" t="s">
        <v>455</v>
      </c>
    </row>
    <row r="34" spans="1:26" s="4" customFormat="1" x14ac:dyDescent="0.35">
      <c r="A34" s="4" t="s">
        <v>109</v>
      </c>
      <c r="B34" s="4" t="s">
        <v>75</v>
      </c>
      <c r="C34" s="4" t="s">
        <v>76</v>
      </c>
      <c r="D34" s="4" t="s">
        <v>0</v>
      </c>
      <c r="F34" s="10">
        <v>44615.511111111111</v>
      </c>
      <c r="G34">
        <v>19.018999999999998</v>
      </c>
      <c r="H34">
        <v>43</v>
      </c>
      <c r="I34">
        <v>16.9587</v>
      </c>
      <c r="J34"/>
      <c r="K34">
        <v>114</v>
      </c>
      <c r="M34" s="4">
        <f t="shared" si="2"/>
        <v>0.37719298245614036</v>
      </c>
      <c r="N34" s="4" t="s">
        <v>75</v>
      </c>
      <c r="O34" s="4">
        <f t="shared" si="3"/>
        <v>17.313184589604838</v>
      </c>
      <c r="Q34" s="11" t="s">
        <v>466</v>
      </c>
      <c r="S34" s="11" t="s">
        <v>466</v>
      </c>
      <c r="W34" s="4">
        <v>4.589999999999999</v>
      </c>
      <c r="Y34" s="11">
        <f t="shared" ref="Y34" si="5">(O34*2)/W34</f>
        <v>7.5438712808735691</v>
      </c>
      <c r="Z34" s="67" t="s">
        <v>466</v>
      </c>
    </row>
    <row r="35" spans="1:26" s="4" customFormat="1" x14ac:dyDescent="0.35">
      <c r="A35" s="4" t="s">
        <v>169</v>
      </c>
      <c r="B35" t="s">
        <v>168</v>
      </c>
      <c r="C35" t="s">
        <v>170</v>
      </c>
      <c r="D35" t="s">
        <v>0</v>
      </c>
      <c r="E35" t="s">
        <v>171</v>
      </c>
      <c r="F35" s="1">
        <v>44620.470728888897</v>
      </c>
      <c r="G35">
        <v>19.108000000000001</v>
      </c>
      <c r="H35">
        <v>36.723648559910103</v>
      </c>
      <c r="I35">
        <v>0</v>
      </c>
      <c r="J35" t="s">
        <v>171</v>
      </c>
      <c r="K35">
        <v>13049</v>
      </c>
      <c r="M35">
        <f t="shared" si="2"/>
        <v>2.8142883408621431E-3</v>
      </c>
      <c r="N35" t="s">
        <v>168</v>
      </c>
      <c r="O35">
        <f t="shared" si="3"/>
        <v>-8.0132899948678595</v>
      </c>
      <c r="Q35" s="9" t="s">
        <v>107</v>
      </c>
      <c r="S35" s="9" t="str">
        <f t="shared" si="4"/>
        <v>ND</v>
      </c>
      <c r="W35">
        <v>4.589999999999999</v>
      </c>
      <c r="Y35" s="9" t="s">
        <v>107</v>
      </c>
      <c r="Z35" s="66" t="s">
        <v>455</v>
      </c>
    </row>
    <row r="36" spans="1:26" x14ac:dyDescent="0.35">
      <c r="B36" t="s">
        <v>66</v>
      </c>
      <c r="C36" t="s">
        <v>67</v>
      </c>
      <c r="D36" t="s">
        <v>0</v>
      </c>
      <c r="F36" s="1">
        <v>44615.302083333336</v>
      </c>
      <c r="G36">
        <v>19.087</v>
      </c>
      <c r="H36">
        <v>31</v>
      </c>
      <c r="I36">
        <v>0</v>
      </c>
      <c r="K36">
        <v>10549</v>
      </c>
      <c r="M36">
        <f t="shared" si="2"/>
        <v>2.9386671722438145E-3</v>
      </c>
      <c r="N36" t="s">
        <v>66</v>
      </c>
      <c r="O36">
        <f t="shared" si="3"/>
        <v>-8.0048758480124178</v>
      </c>
      <c r="Q36" s="9" t="s">
        <v>107</v>
      </c>
      <c r="S36" s="9" t="str">
        <f t="shared" si="4"/>
        <v>ND</v>
      </c>
      <c r="W36">
        <v>5</v>
      </c>
      <c r="Y36" s="9" t="s">
        <v>107</v>
      </c>
      <c r="Z36" s="66" t="s">
        <v>455</v>
      </c>
    </row>
    <row r="37" spans="1:26" x14ac:dyDescent="0.35">
      <c r="B37" t="s">
        <v>63</v>
      </c>
      <c r="C37" t="s">
        <v>64</v>
      </c>
      <c r="D37" t="s">
        <v>0</v>
      </c>
      <c r="F37" s="1">
        <v>44615.232638888891</v>
      </c>
      <c r="G37">
        <v>19.03</v>
      </c>
      <c r="H37">
        <v>112</v>
      </c>
      <c r="I37">
        <v>0</v>
      </c>
      <c r="K37">
        <v>9941</v>
      </c>
      <c r="M37">
        <f t="shared" si="2"/>
        <v>1.1266472185896791E-2</v>
      </c>
      <c r="N37" t="s">
        <v>63</v>
      </c>
      <c r="O37">
        <f t="shared" si="3"/>
        <v>-7.4415052680675497</v>
      </c>
      <c r="Q37" s="9" t="s">
        <v>107</v>
      </c>
      <c r="S37" s="9" t="str">
        <f t="shared" si="4"/>
        <v>ND</v>
      </c>
      <c r="W37">
        <v>5</v>
      </c>
      <c r="Y37" s="9" t="s">
        <v>107</v>
      </c>
      <c r="Z37" s="66" t="s">
        <v>455</v>
      </c>
    </row>
    <row r="38" spans="1:26" x14ac:dyDescent="0.35">
      <c r="F38" s="1"/>
    </row>
    <row r="39" spans="1:26" x14ac:dyDescent="0.35">
      <c r="B39" t="s">
        <v>469</v>
      </c>
      <c r="C39" t="s">
        <v>88</v>
      </c>
      <c r="D39" t="s">
        <v>89</v>
      </c>
      <c r="E39">
        <f>(15.625+125)/2</f>
        <v>70.3125</v>
      </c>
      <c r="F39" s="1">
        <v>44615.795138888891</v>
      </c>
      <c r="G39">
        <v>19.065000000000001</v>
      </c>
      <c r="H39">
        <v>10863</v>
      </c>
      <c r="I39">
        <v>77.566599999999994</v>
      </c>
      <c r="K39">
        <v>8536</v>
      </c>
      <c r="M39">
        <f>H39/K39</f>
        <v>1.2726101218369259</v>
      </c>
      <c r="N39" t="s">
        <v>87</v>
      </c>
      <c r="O39">
        <f t="shared" ref="O39" si="6">(M39-$M$20)/$M$19</f>
        <v>77.887570310512885</v>
      </c>
      <c r="P39" t="s">
        <v>483</v>
      </c>
      <c r="Q39" s="85">
        <f>(O39/E39)*100</f>
        <v>110.77343333050722</v>
      </c>
    </row>
    <row r="40" spans="1:26" x14ac:dyDescent="0.35">
      <c r="A40" t="s">
        <v>173</v>
      </c>
      <c r="B40" t="s">
        <v>470</v>
      </c>
      <c r="C40" t="s">
        <v>172</v>
      </c>
      <c r="D40" t="s">
        <v>0</v>
      </c>
      <c r="E40">
        <f>(15.625+250)/2</f>
        <v>132.8125</v>
      </c>
      <c r="F40" s="1">
        <v>44620.435994838001</v>
      </c>
      <c r="G40">
        <v>19.055</v>
      </c>
      <c r="H40">
        <v>24328.497614213498</v>
      </c>
      <c r="I40">
        <v>133.93502855328401</v>
      </c>
      <c r="K40">
        <v>11558</v>
      </c>
      <c r="M40">
        <f>H40/K40</f>
        <v>2.1049054866078474</v>
      </c>
      <c r="N40" t="s">
        <v>87</v>
      </c>
      <c r="O40">
        <f t="shared" ref="O40" si="7">(M40-$M$20)/$M$19</f>
        <v>134.19180913067001</v>
      </c>
      <c r="P40" t="s">
        <v>483</v>
      </c>
      <c r="Q40" s="85">
        <f>(O40/E40)*100</f>
        <v>101.03853863956328</v>
      </c>
    </row>
    <row r="41" spans="1:26" x14ac:dyDescent="0.35">
      <c r="C41" s="170" t="s">
        <v>473</v>
      </c>
      <c r="D41" s="170"/>
      <c r="E41" s="170"/>
      <c r="F41" s="170"/>
      <c r="H41">
        <v>29.785714285714285</v>
      </c>
    </row>
    <row r="42" spans="1:26" x14ac:dyDescent="0.35">
      <c r="C42" s="170" t="s">
        <v>474</v>
      </c>
      <c r="D42" s="170"/>
      <c r="E42" s="170"/>
      <c r="F42" s="170"/>
      <c r="H42">
        <v>89.357142857142861</v>
      </c>
    </row>
  </sheetData>
  <mergeCells count="2">
    <mergeCell ref="C41:F41"/>
    <mergeCell ref="C42:F42"/>
  </mergeCell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FA0063-967C-43F4-863C-F1DC7906B780}">
  <dimension ref="A1:Z42"/>
  <sheetViews>
    <sheetView topLeftCell="K13" workbookViewId="0">
      <selection activeCell="Y21" sqref="Y21:Z37"/>
    </sheetView>
  </sheetViews>
  <sheetFormatPr defaultRowHeight="14.5" x14ac:dyDescent="0.35"/>
  <cols>
    <col min="1" max="1" width="24.1796875" bestFit="1" customWidth="1"/>
    <col min="2" max="2" width="10.81640625" bestFit="1" customWidth="1"/>
    <col min="3" max="3" width="10.54296875" bestFit="1" customWidth="1"/>
    <col min="4" max="5" width="6.81640625" bestFit="1" customWidth="1"/>
    <col min="6" max="6" width="14.54296875" bestFit="1" customWidth="1"/>
    <col min="7" max="7" width="10.453125" customWidth="1"/>
    <col min="8" max="8" width="7.1796875" customWidth="1"/>
    <col min="9" max="9" width="9.81640625" bestFit="1" customWidth="1"/>
    <col min="10" max="10" width="8.1796875" bestFit="1" customWidth="1"/>
    <col min="11" max="11" width="11.54296875" customWidth="1"/>
    <col min="13" max="13" width="13" bestFit="1" customWidth="1"/>
    <col min="14" max="14" width="10.81640625" bestFit="1" customWidth="1"/>
    <col min="15" max="15" width="17.453125" customWidth="1"/>
    <col min="17" max="17" width="14.81640625" bestFit="1" customWidth="1"/>
    <col min="19" max="19" width="14.81640625" bestFit="1" customWidth="1"/>
    <col min="21" max="21" width="24.54296875" bestFit="1" customWidth="1"/>
    <col min="25" max="25" width="25.81640625" bestFit="1" customWidth="1"/>
    <col min="26" max="26" width="12.453125" bestFit="1" customWidth="1"/>
  </cols>
  <sheetData>
    <row r="1" spans="1:14" ht="44.5" customHeight="1" x14ac:dyDescent="0.35">
      <c r="A1" s="17" t="s">
        <v>139</v>
      </c>
      <c r="B1" t="s">
        <v>0</v>
      </c>
      <c r="G1" s="14" t="s">
        <v>5</v>
      </c>
      <c r="H1" s="16"/>
      <c r="I1" s="16"/>
      <c r="J1" s="16"/>
      <c r="K1" s="15" t="s">
        <v>1</v>
      </c>
      <c r="L1" s="16"/>
      <c r="M1" s="13" t="s">
        <v>115</v>
      </c>
      <c r="N1" s="13" t="s">
        <v>110</v>
      </c>
    </row>
    <row r="2" spans="1:14" x14ac:dyDescent="0.35">
      <c r="B2" t="s">
        <v>23</v>
      </c>
      <c r="C2" t="s">
        <v>24</v>
      </c>
      <c r="D2" t="s">
        <v>25</v>
      </c>
      <c r="E2" t="s">
        <v>26</v>
      </c>
      <c r="F2" t="s">
        <v>27</v>
      </c>
      <c r="G2" t="s">
        <v>28</v>
      </c>
      <c r="H2" t="s">
        <v>29</v>
      </c>
      <c r="I2" t="s">
        <v>30</v>
      </c>
      <c r="J2" t="s">
        <v>31</v>
      </c>
      <c r="K2" t="s">
        <v>29</v>
      </c>
      <c r="N2" t="s">
        <v>31</v>
      </c>
    </row>
    <row r="3" spans="1:14" x14ac:dyDescent="0.35">
      <c r="A3" s="4" t="s">
        <v>100</v>
      </c>
      <c r="B3">
        <v>3.90625</v>
      </c>
      <c r="C3" t="s">
        <v>39</v>
      </c>
      <c r="D3" t="s">
        <v>36</v>
      </c>
      <c r="E3">
        <v>3.9060000000000001</v>
      </c>
      <c r="F3" s="1">
        <v>44614.604166666664</v>
      </c>
      <c r="G3">
        <v>14.843</v>
      </c>
      <c r="H3">
        <v>890</v>
      </c>
      <c r="I3">
        <v>0</v>
      </c>
      <c r="J3" s="4">
        <v>0</v>
      </c>
      <c r="K3">
        <v>7715</v>
      </c>
      <c r="M3">
        <f t="shared" ref="M3:M18" si="0">H3/K3</f>
        <v>0.11535968891769281</v>
      </c>
      <c r="N3" s="4" t="s">
        <v>102</v>
      </c>
    </row>
    <row r="4" spans="1:14" x14ac:dyDescent="0.35">
      <c r="A4" s="4" t="s">
        <v>100</v>
      </c>
      <c r="B4">
        <v>3.90625</v>
      </c>
      <c r="C4" t="s">
        <v>94</v>
      </c>
      <c r="D4" t="s">
        <v>36</v>
      </c>
      <c r="E4">
        <v>3.9060000000000001</v>
      </c>
      <c r="F4" s="1">
        <v>44615.970138888886</v>
      </c>
      <c r="G4">
        <v>14.819000000000001</v>
      </c>
      <c r="H4">
        <v>756</v>
      </c>
      <c r="I4">
        <v>0</v>
      </c>
      <c r="J4" s="4">
        <v>0</v>
      </c>
      <c r="K4">
        <v>7407</v>
      </c>
      <c r="M4">
        <f t="shared" si="0"/>
        <v>0.10206561360874848</v>
      </c>
      <c r="N4" s="4" t="s">
        <v>102</v>
      </c>
    </row>
    <row r="5" spans="1:14" x14ac:dyDescent="0.35">
      <c r="A5" s="4"/>
      <c r="B5">
        <v>7.8125</v>
      </c>
      <c r="C5" t="s">
        <v>42</v>
      </c>
      <c r="D5" t="s">
        <v>36</v>
      </c>
      <c r="E5">
        <v>7.8125</v>
      </c>
      <c r="F5" s="1">
        <v>44614.711111111108</v>
      </c>
      <c r="G5">
        <v>14.837</v>
      </c>
      <c r="H5">
        <v>2126</v>
      </c>
      <c r="I5">
        <v>8.5614000000000008</v>
      </c>
      <c r="J5">
        <v>109.6</v>
      </c>
      <c r="K5">
        <v>7454</v>
      </c>
      <c r="M5">
        <f t="shared" si="0"/>
        <v>0.28521599141400589</v>
      </c>
      <c r="N5">
        <f>(((M5-$M$20)/$M$19)/E5)*100</f>
        <v>79.548089198225185</v>
      </c>
    </row>
    <row r="6" spans="1:14" x14ac:dyDescent="0.35">
      <c r="A6" s="4"/>
      <c r="B6">
        <v>7.8125</v>
      </c>
      <c r="C6" t="s">
        <v>97</v>
      </c>
      <c r="D6" t="s">
        <v>36</v>
      </c>
      <c r="E6">
        <v>7.8125</v>
      </c>
      <c r="F6" s="1">
        <v>44616.074999999997</v>
      </c>
      <c r="G6">
        <v>14.836</v>
      </c>
      <c r="H6">
        <v>2289</v>
      </c>
      <c r="I6">
        <v>8.7207000000000008</v>
      </c>
      <c r="J6">
        <v>111.6</v>
      </c>
      <c r="K6">
        <v>7971</v>
      </c>
      <c r="M6">
        <f t="shared" si="0"/>
        <v>0.2871659766654121</v>
      </c>
      <c r="N6">
        <f>(((M6-$M$20)/$M$19)/E6)*100</f>
        <v>81.603119726831892</v>
      </c>
    </row>
    <row r="7" spans="1:14" x14ac:dyDescent="0.35">
      <c r="B7">
        <v>15.625</v>
      </c>
      <c r="C7" t="s">
        <v>40</v>
      </c>
      <c r="D7" t="s">
        <v>36</v>
      </c>
      <c r="E7">
        <v>15.625</v>
      </c>
      <c r="F7" s="1">
        <v>44614.63958333333</v>
      </c>
      <c r="G7">
        <v>14.848000000000001</v>
      </c>
      <c r="H7">
        <v>2765</v>
      </c>
      <c r="I7">
        <v>17.8184</v>
      </c>
      <c r="J7">
        <v>114</v>
      </c>
      <c r="K7">
        <v>6939</v>
      </c>
      <c r="M7">
        <f t="shared" si="0"/>
        <v>0.39847240236345294</v>
      </c>
      <c r="N7">
        <f>(((M7-$M$20)/$M$19)/E7)*100</f>
        <v>99.452799064997961</v>
      </c>
    </row>
    <row r="8" spans="1:14" x14ac:dyDescent="0.35">
      <c r="B8">
        <v>15.625</v>
      </c>
      <c r="C8" t="s">
        <v>95</v>
      </c>
      <c r="D8" t="s">
        <v>36</v>
      </c>
      <c r="E8">
        <v>15.625</v>
      </c>
      <c r="F8" s="1">
        <v>44616.004861111112</v>
      </c>
      <c r="G8">
        <v>14.851000000000001</v>
      </c>
      <c r="H8">
        <v>3271</v>
      </c>
      <c r="I8">
        <v>18.316700000000001</v>
      </c>
      <c r="J8">
        <v>117.2</v>
      </c>
      <c r="K8">
        <v>8085</v>
      </c>
      <c r="M8">
        <f t="shared" si="0"/>
        <v>0.40457637600494745</v>
      </c>
      <c r="N8">
        <f t="shared" ref="N8:N18" si="1">(((M8-$M$20)/$M$19)/E8)*100</f>
        <v>102.66919574544357</v>
      </c>
    </row>
    <row r="9" spans="1:14" x14ac:dyDescent="0.35">
      <c r="B9">
        <v>31.25</v>
      </c>
      <c r="C9" t="s">
        <v>37</v>
      </c>
      <c r="D9" t="s">
        <v>36</v>
      </c>
      <c r="E9">
        <v>31.25</v>
      </c>
      <c r="F9" s="1">
        <v>44614.533333333333</v>
      </c>
      <c r="G9">
        <v>14.843999999999999</v>
      </c>
      <c r="H9">
        <v>4547</v>
      </c>
      <c r="I9">
        <v>35.793399999999998</v>
      </c>
      <c r="J9">
        <v>114.5</v>
      </c>
      <c r="K9">
        <v>7353</v>
      </c>
      <c r="M9">
        <f t="shared" si="0"/>
        <v>0.61838705290357676</v>
      </c>
      <c r="N9">
        <f t="shared" si="1"/>
        <v>107.66675064822147</v>
      </c>
    </row>
    <row r="10" spans="1:14" x14ac:dyDescent="0.35">
      <c r="B10">
        <v>31.25</v>
      </c>
      <c r="C10" t="s">
        <v>92</v>
      </c>
      <c r="D10" t="s">
        <v>36</v>
      </c>
      <c r="E10">
        <v>31.25</v>
      </c>
      <c r="F10" s="1">
        <v>44615.9</v>
      </c>
      <c r="G10">
        <v>14.843999999999999</v>
      </c>
      <c r="H10">
        <v>5121</v>
      </c>
      <c r="I10">
        <v>39.365900000000003</v>
      </c>
      <c r="J10">
        <v>126</v>
      </c>
      <c r="K10">
        <v>7736</v>
      </c>
      <c r="M10">
        <f t="shared" si="0"/>
        <v>0.66197001034126168</v>
      </c>
      <c r="N10">
        <f t="shared" si="1"/>
        <v>119.14944109380559</v>
      </c>
    </row>
    <row r="11" spans="1:14" x14ac:dyDescent="0.35">
      <c r="B11">
        <v>62.5</v>
      </c>
      <c r="C11" t="s">
        <v>43</v>
      </c>
      <c r="D11" t="s">
        <v>36</v>
      </c>
      <c r="E11">
        <v>62.5</v>
      </c>
      <c r="F11" s="1">
        <v>44614.746527777781</v>
      </c>
      <c r="G11">
        <v>14.840999999999999</v>
      </c>
      <c r="H11">
        <v>7820</v>
      </c>
      <c r="I11">
        <v>60.084200000000003</v>
      </c>
      <c r="J11">
        <v>96.1</v>
      </c>
      <c r="K11">
        <v>8543</v>
      </c>
      <c r="M11">
        <f t="shared" si="0"/>
        <v>0.9153693082055484</v>
      </c>
      <c r="N11">
        <f t="shared" si="1"/>
        <v>92.955953344886737</v>
      </c>
    </row>
    <row r="12" spans="1:14" x14ac:dyDescent="0.35">
      <c r="B12">
        <v>62.5</v>
      </c>
      <c r="C12" t="s">
        <v>98</v>
      </c>
      <c r="D12" t="s">
        <v>36</v>
      </c>
      <c r="E12">
        <v>62.5</v>
      </c>
      <c r="F12" s="1">
        <v>44616.109722222223</v>
      </c>
      <c r="G12">
        <v>14.84</v>
      </c>
      <c r="H12">
        <v>8324</v>
      </c>
      <c r="I12">
        <v>67.375900000000001</v>
      </c>
      <c r="J12">
        <v>107.8</v>
      </c>
      <c r="K12">
        <v>8285</v>
      </c>
      <c r="M12">
        <f t="shared" si="0"/>
        <v>1.0047073023536512</v>
      </c>
      <c r="N12">
        <f t="shared" si="1"/>
        <v>104.7247798787311</v>
      </c>
    </row>
    <row r="13" spans="1:14" x14ac:dyDescent="0.35">
      <c r="B13">
        <v>125</v>
      </c>
      <c r="C13" t="s">
        <v>35</v>
      </c>
      <c r="D13" t="s">
        <v>36</v>
      </c>
      <c r="E13">
        <v>125</v>
      </c>
      <c r="F13" s="1">
        <v>44614.497916666667</v>
      </c>
      <c r="G13">
        <v>14.851000000000001</v>
      </c>
      <c r="H13">
        <v>15575</v>
      </c>
      <c r="I13">
        <v>144.11840000000001</v>
      </c>
      <c r="J13">
        <v>115.3</v>
      </c>
      <c r="K13">
        <v>8015</v>
      </c>
      <c r="M13">
        <f t="shared" si="0"/>
        <v>1.9432314410480349</v>
      </c>
      <c r="N13">
        <f t="shared" si="1"/>
        <v>114.18002918370067</v>
      </c>
    </row>
    <row r="14" spans="1:14" x14ac:dyDescent="0.35">
      <c r="B14">
        <v>125</v>
      </c>
      <c r="C14" t="s">
        <v>91</v>
      </c>
      <c r="D14" t="s">
        <v>36</v>
      </c>
      <c r="E14">
        <v>125</v>
      </c>
      <c r="F14" s="1">
        <v>44615.865277777775</v>
      </c>
      <c r="G14">
        <v>14.845000000000001</v>
      </c>
      <c r="H14">
        <v>14301</v>
      </c>
      <c r="I14">
        <v>147.03540000000001</v>
      </c>
      <c r="J14">
        <v>117.6</v>
      </c>
      <c r="K14">
        <v>7227</v>
      </c>
      <c r="M14">
        <f t="shared" si="0"/>
        <v>1.9788293897882938</v>
      </c>
      <c r="N14">
        <f t="shared" si="1"/>
        <v>116.52475433496312</v>
      </c>
    </row>
    <row r="15" spans="1:14" x14ac:dyDescent="0.35">
      <c r="B15">
        <v>250</v>
      </c>
      <c r="C15" t="s">
        <v>38</v>
      </c>
      <c r="D15" t="s">
        <v>36</v>
      </c>
      <c r="E15">
        <v>250</v>
      </c>
      <c r="F15" s="1">
        <v>44614.568055555559</v>
      </c>
      <c r="G15">
        <v>14.852</v>
      </c>
      <c r="H15">
        <v>23930</v>
      </c>
      <c r="I15">
        <v>240.2028</v>
      </c>
      <c r="J15">
        <v>96.1</v>
      </c>
      <c r="K15">
        <v>7673</v>
      </c>
      <c r="M15">
        <f t="shared" si="0"/>
        <v>3.1187280072983188</v>
      </c>
      <c r="N15">
        <f t="shared" si="1"/>
        <v>95.80314921964144</v>
      </c>
    </row>
    <row r="16" spans="1:14" x14ac:dyDescent="0.35">
      <c r="B16">
        <v>250</v>
      </c>
      <c r="C16" t="s">
        <v>93</v>
      </c>
      <c r="D16" t="s">
        <v>36</v>
      </c>
      <c r="E16">
        <v>250</v>
      </c>
      <c r="F16" s="1">
        <v>44615.935416666667</v>
      </c>
      <c r="G16">
        <v>14.843</v>
      </c>
      <c r="H16">
        <v>22696</v>
      </c>
      <c r="I16">
        <v>196.1046</v>
      </c>
      <c r="J16">
        <v>78.400000000000006</v>
      </c>
      <c r="K16">
        <v>8800</v>
      </c>
      <c r="M16">
        <f t="shared" si="0"/>
        <v>2.5790909090909091</v>
      </c>
      <c r="N16">
        <f t="shared" si="1"/>
        <v>78.031048277063348</v>
      </c>
    </row>
    <row r="17" spans="2:26" x14ac:dyDescent="0.35">
      <c r="B17">
        <v>500</v>
      </c>
      <c r="C17" t="s">
        <v>41</v>
      </c>
      <c r="D17" t="s">
        <v>36</v>
      </c>
      <c r="E17">
        <v>500</v>
      </c>
      <c r="F17" s="1">
        <v>44614.675694444442</v>
      </c>
      <c r="G17">
        <v>14.849</v>
      </c>
      <c r="H17">
        <v>44923</v>
      </c>
      <c r="I17">
        <v>557.44640000000004</v>
      </c>
      <c r="J17">
        <v>111.5</v>
      </c>
      <c r="K17">
        <v>6419</v>
      </c>
      <c r="M17">
        <f t="shared" si="0"/>
        <v>6.9984421249415796</v>
      </c>
      <c r="N17">
        <f t="shared" si="1"/>
        <v>111.7877225008244</v>
      </c>
    </row>
    <row r="18" spans="2:26" x14ac:dyDescent="0.35">
      <c r="B18">
        <v>500</v>
      </c>
      <c r="C18" t="s">
        <v>96</v>
      </c>
      <c r="D18" t="s">
        <v>36</v>
      </c>
      <c r="E18">
        <v>500</v>
      </c>
      <c r="F18" s="1">
        <v>44616.040277777778</v>
      </c>
      <c r="G18">
        <v>14.843999999999999</v>
      </c>
      <c r="H18">
        <v>38370</v>
      </c>
      <c r="I18">
        <v>462.98689999999999</v>
      </c>
      <c r="J18">
        <v>92.6</v>
      </c>
      <c r="K18">
        <v>6566</v>
      </c>
      <c r="M18">
        <f t="shared" si="0"/>
        <v>5.8437404812671341</v>
      </c>
      <c r="N18">
        <f t="shared" si="1"/>
        <v>92.773579257047984</v>
      </c>
    </row>
    <row r="19" spans="2:26" x14ac:dyDescent="0.35">
      <c r="F19" s="1"/>
      <c r="L19" t="s">
        <v>104</v>
      </c>
      <c r="M19">
        <f>SLOPE(M5:M18,E5:E18)</f>
        <v>1.2145713102823009E-2</v>
      </c>
    </row>
    <row r="20" spans="2:26" x14ac:dyDescent="0.35">
      <c r="F20" s="1"/>
      <c r="L20" t="s">
        <v>105</v>
      </c>
      <c r="M20">
        <f>INTERCEPT(M5:M18,E5:E18)</f>
        <v>0.20973409537655141</v>
      </c>
    </row>
    <row r="21" spans="2:26" ht="29.15" customHeight="1" x14ac:dyDescent="0.35">
      <c r="B21" t="s">
        <v>0</v>
      </c>
      <c r="G21" s="2" t="s">
        <v>13</v>
      </c>
      <c r="K21" s="3" t="s">
        <v>1</v>
      </c>
      <c r="M21" s="5" t="s">
        <v>140</v>
      </c>
      <c r="O21" s="7" t="s">
        <v>141</v>
      </c>
      <c r="Q21" s="8" t="s">
        <v>141</v>
      </c>
      <c r="S21" s="12" t="s">
        <v>141</v>
      </c>
      <c r="U21" s="42" t="s">
        <v>290</v>
      </c>
      <c r="W21" t="s">
        <v>447</v>
      </c>
      <c r="Y21" t="s">
        <v>479</v>
      </c>
      <c r="Z21" t="s">
        <v>453</v>
      </c>
    </row>
    <row r="22" spans="2:26" x14ac:dyDescent="0.35">
      <c r="F22" s="1"/>
      <c r="H22" t="s">
        <v>29</v>
      </c>
      <c r="I22" t="s">
        <v>30</v>
      </c>
      <c r="K22" t="s">
        <v>29</v>
      </c>
      <c r="Q22" s="6" t="s">
        <v>106</v>
      </c>
      <c r="S22" s="6" t="s">
        <v>106</v>
      </c>
      <c r="U22" s="9" t="s">
        <v>480</v>
      </c>
      <c r="Y22" s="9"/>
      <c r="Z22" s="9"/>
    </row>
    <row r="23" spans="2:26" x14ac:dyDescent="0.35">
      <c r="B23" t="s">
        <v>54</v>
      </c>
      <c r="C23" t="s">
        <v>55</v>
      </c>
      <c r="D23" t="s">
        <v>0</v>
      </c>
      <c r="F23" s="1">
        <v>44615.024305555555</v>
      </c>
      <c r="G23">
        <v>20.385999999999999</v>
      </c>
      <c r="H23">
        <v>1607</v>
      </c>
      <c r="I23">
        <v>41198.781600000002</v>
      </c>
      <c r="K23">
        <v>7925</v>
      </c>
      <c r="M23">
        <f t="shared" ref="M23:M37" si="2">H23/K23</f>
        <v>0.20277602523659305</v>
      </c>
      <c r="N23" t="s">
        <v>54</v>
      </c>
      <c r="O23">
        <f>(M23-$M$20)/$M$19</f>
        <v>-0.57288280079175491</v>
      </c>
      <c r="Q23" s="9" t="s">
        <v>108</v>
      </c>
      <c r="S23" s="9" t="str">
        <f>Q23</f>
        <v>DNQ</v>
      </c>
      <c r="U23" s="9">
        <f>M23/0.0128</f>
        <v>15.841876971608832</v>
      </c>
      <c r="W23">
        <v>4.4499999999999993</v>
      </c>
      <c r="Y23" s="9">
        <f>(U23*2)/W23</f>
        <v>7.119944706341049</v>
      </c>
      <c r="Z23" t="s">
        <v>456</v>
      </c>
    </row>
    <row r="24" spans="2:26" x14ac:dyDescent="0.35">
      <c r="B24" t="s">
        <v>81</v>
      </c>
      <c r="C24" t="s">
        <v>82</v>
      </c>
      <c r="D24" t="s">
        <v>0</v>
      </c>
      <c r="F24" s="1">
        <v>44615.652083333334</v>
      </c>
      <c r="G24">
        <v>20.384</v>
      </c>
      <c r="H24">
        <v>1003</v>
      </c>
      <c r="I24">
        <v>23891.322400000001</v>
      </c>
      <c r="K24">
        <v>8407</v>
      </c>
      <c r="M24">
        <f t="shared" si="2"/>
        <v>0.11930534078743904</v>
      </c>
      <c r="N24" t="s">
        <v>81</v>
      </c>
      <c r="O24">
        <f t="shared" ref="O24:O37" si="3">(M24-$M$20)/$M$19</f>
        <v>-7.4453227919646938</v>
      </c>
      <c r="Q24" s="9" t="s">
        <v>108</v>
      </c>
      <c r="S24" s="9" t="str">
        <f t="shared" ref="S24:S37" si="4">Q24</f>
        <v>DNQ</v>
      </c>
      <c r="U24" s="9">
        <f>M24/0.0128</f>
        <v>9.3207297490186747</v>
      </c>
      <c r="W24">
        <v>4.4900000000000011</v>
      </c>
      <c r="Y24" s="9">
        <f>(U24*2)/W24</f>
        <v>4.1517727167121032</v>
      </c>
      <c r="Z24" t="s">
        <v>456</v>
      </c>
    </row>
    <row r="25" spans="2:26" x14ac:dyDescent="0.35">
      <c r="B25" t="s">
        <v>45</v>
      </c>
      <c r="C25" t="s">
        <v>46</v>
      </c>
      <c r="D25" t="s">
        <v>0</v>
      </c>
      <c r="F25" s="1">
        <v>44614.81527777778</v>
      </c>
      <c r="G25">
        <v>20.385999999999999</v>
      </c>
      <c r="H25">
        <v>8093</v>
      </c>
      <c r="I25">
        <v>201199.0197</v>
      </c>
      <c r="K25">
        <v>8309</v>
      </c>
      <c r="M25">
        <f t="shared" si="2"/>
        <v>0.97400409194848958</v>
      </c>
      <c r="N25" t="s">
        <v>45</v>
      </c>
      <c r="O25">
        <f t="shared" si="3"/>
        <v>62.925082298733045</v>
      </c>
      <c r="Q25" s="9">
        <f t="shared" ref="Q25:Q30" si="5">O25</f>
        <v>62.925082298733045</v>
      </c>
      <c r="S25" s="9">
        <f t="shared" si="4"/>
        <v>62.925082298733045</v>
      </c>
      <c r="U25" s="9"/>
      <c r="W25">
        <v>4.5999999999999996</v>
      </c>
      <c r="Y25" s="9">
        <f t="shared" ref="Y25:Y34" si="6">(O25*2)/W25</f>
        <v>27.35873143423176</v>
      </c>
    </row>
    <row r="26" spans="2:26" x14ac:dyDescent="0.35">
      <c r="B26" t="s">
        <v>72</v>
      </c>
      <c r="C26" t="s">
        <v>73</v>
      </c>
      <c r="D26" t="s">
        <v>0</v>
      </c>
      <c r="F26" s="1">
        <v>44615.440972222219</v>
      </c>
      <c r="G26">
        <v>20.385999999999999</v>
      </c>
      <c r="H26">
        <v>6944</v>
      </c>
      <c r="I26">
        <v>188682.40599999999</v>
      </c>
      <c r="K26">
        <v>7601</v>
      </c>
      <c r="M26">
        <f t="shared" si="2"/>
        <v>0.9135640047362189</v>
      </c>
      <c r="N26" t="s">
        <v>72</v>
      </c>
      <c r="O26">
        <f t="shared" si="3"/>
        <v>57.948833749092707</v>
      </c>
      <c r="Q26" s="9">
        <f t="shared" si="5"/>
        <v>57.948833749092707</v>
      </c>
      <c r="S26" s="9">
        <f t="shared" si="4"/>
        <v>57.948833749092707</v>
      </c>
      <c r="U26" s="9"/>
      <c r="W26">
        <v>4.5200000000000005</v>
      </c>
      <c r="Y26" s="9">
        <f t="shared" si="6"/>
        <v>25.641076880129514</v>
      </c>
    </row>
    <row r="27" spans="2:26" x14ac:dyDescent="0.35">
      <c r="B27" t="s">
        <v>48</v>
      </c>
      <c r="C27" t="s">
        <v>49</v>
      </c>
      <c r="D27" t="s">
        <v>0</v>
      </c>
      <c r="F27" s="1">
        <v>44614.884722222225</v>
      </c>
      <c r="G27">
        <v>20.387</v>
      </c>
      <c r="H27">
        <v>2390</v>
      </c>
      <c r="I27">
        <v>64799.927300000003</v>
      </c>
      <c r="K27">
        <v>7549</v>
      </c>
      <c r="M27">
        <f t="shared" si="2"/>
        <v>0.31659822493045436</v>
      </c>
      <c r="N27" t="s">
        <v>48</v>
      </c>
      <c r="O27">
        <f t="shared" si="3"/>
        <v>8.7985059954252236</v>
      </c>
      <c r="Q27" s="9">
        <f t="shared" si="5"/>
        <v>8.7985059954252236</v>
      </c>
      <c r="S27" s="9">
        <f t="shared" si="4"/>
        <v>8.7985059954252236</v>
      </c>
      <c r="U27" s="9"/>
      <c r="W27">
        <v>4.9399999999999995</v>
      </c>
      <c r="Y27" s="9">
        <f t="shared" si="6"/>
        <v>3.5621481762855161</v>
      </c>
    </row>
    <row r="28" spans="2:26" x14ac:dyDescent="0.35">
      <c r="B28" t="s">
        <v>84</v>
      </c>
      <c r="C28" t="s">
        <v>85</v>
      </c>
      <c r="D28" t="s">
        <v>0</v>
      </c>
      <c r="F28" s="1">
        <v>44615.724305555559</v>
      </c>
      <c r="G28">
        <v>20.38</v>
      </c>
      <c r="H28">
        <v>3692</v>
      </c>
      <c r="I28">
        <v>85417.080600000001</v>
      </c>
      <c r="K28">
        <v>8878</v>
      </c>
      <c r="M28">
        <f t="shared" si="2"/>
        <v>0.41585942779905383</v>
      </c>
      <c r="N28" t="s">
        <v>84</v>
      </c>
      <c r="O28">
        <f t="shared" si="3"/>
        <v>16.971035844292505</v>
      </c>
      <c r="Q28" s="9">
        <f t="shared" si="5"/>
        <v>16.971035844292505</v>
      </c>
      <c r="S28" s="9">
        <f t="shared" si="4"/>
        <v>16.971035844292505</v>
      </c>
      <c r="U28" s="9"/>
      <c r="W28">
        <v>4.28</v>
      </c>
      <c r="Y28" s="9">
        <f t="shared" si="6"/>
        <v>7.9303905814450957</v>
      </c>
    </row>
    <row r="29" spans="2:26" x14ac:dyDescent="0.35">
      <c r="B29" t="s">
        <v>78</v>
      </c>
      <c r="C29" t="s">
        <v>79</v>
      </c>
      <c r="D29" t="s">
        <v>0</v>
      </c>
      <c r="F29" s="1">
        <v>44615.581250000003</v>
      </c>
      <c r="G29">
        <v>20.385999999999999</v>
      </c>
      <c r="H29">
        <v>16421</v>
      </c>
      <c r="I29">
        <v>475443.47610000003</v>
      </c>
      <c r="K29">
        <v>7153</v>
      </c>
      <c r="M29">
        <f t="shared" si="2"/>
        <v>2.2956801342094226</v>
      </c>
      <c r="N29" t="s">
        <v>78</v>
      </c>
      <c r="O29">
        <f t="shared" si="3"/>
        <v>171.7433979523226</v>
      </c>
      <c r="Q29" s="9">
        <f t="shared" si="5"/>
        <v>171.7433979523226</v>
      </c>
      <c r="S29" s="9">
        <f t="shared" si="4"/>
        <v>171.7433979523226</v>
      </c>
      <c r="U29" s="9"/>
      <c r="W29">
        <v>4.1299999999999981</v>
      </c>
      <c r="Y29" s="9">
        <f t="shared" si="6"/>
        <v>83.168715715410499</v>
      </c>
    </row>
    <row r="30" spans="2:26" x14ac:dyDescent="0.35">
      <c r="B30" t="s">
        <v>51</v>
      </c>
      <c r="C30" t="s">
        <v>52</v>
      </c>
      <c r="D30" t="s">
        <v>0</v>
      </c>
      <c r="F30" s="1">
        <v>44614.95416666667</v>
      </c>
      <c r="G30">
        <v>20.391999999999999</v>
      </c>
      <c r="H30">
        <v>20947</v>
      </c>
      <c r="I30">
        <v>516995.87819999998</v>
      </c>
      <c r="K30">
        <v>8392</v>
      </c>
      <c r="M30">
        <f t="shared" si="2"/>
        <v>2.496067683508103</v>
      </c>
      <c r="N30" t="s">
        <v>51</v>
      </c>
      <c r="O30">
        <f t="shared" si="3"/>
        <v>188.24202159032905</v>
      </c>
      <c r="Q30" s="9">
        <f t="shared" si="5"/>
        <v>188.24202159032905</v>
      </c>
      <c r="S30" s="9">
        <f t="shared" si="4"/>
        <v>188.24202159032905</v>
      </c>
      <c r="U30" s="9"/>
      <c r="W30">
        <v>4.2300000000000004</v>
      </c>
      <c r="Y30" s="9">
        <f t="shared" si="6"/>
        <v>89.003319900864781</v>
      </c>
    </row>
    <row r="31" spans="2:26" x14ac:dyDescent="0.35">
      <c r="B31" t="s">
        <v>60</v>
      </c>
      <c r="C31" t="s">
        <v>61</v>
      </c>
      <c r="D31" t="s">
        <v>0</v>
      </c>
      <c r="F31" s="1">
        <v>44615.163194444445</v>
      </c>
      <c r="G31">
        <v>20.38</v>
      </c>
      <c r="H31">
        <v>65</v>
      </c>
      <c r="I31">
        <v>898.08810000000005</v>
      </c>
      <c r="K31">
        <v>7637</v>
      </c>
      <c r="M31">
        <f t="shared" si="2"/>
        <v>8.5111954956134609E-3</v>
      </c>
      <c r="N31" t="s">
        <v>60</v>
      </c>
      <c r="O31">
        <f t="shared" si="3"/>
        <v>-16.567401039150845</v>
      </c>
      <c r="Q31" s="9" t="s">
        <v>107</v>
      </c>
      <c r="S31" s="9" t="str">
        <f t="shared" si="4"/>
        <v>ND</v>
      </c>
      <c r="W31">
        <v>4.5500000000000007</v>
      </c>
      <c r="Y31" s="9" t="s">
        <v>107</v>
      </c>
      <c r="Z31" t="s">
        <v>455</v>
      </c>
    </row>
    <row r="32" spans="2:26" x14ac:dyDescent="0.35">
      <c r="B32" t="s">
        <v>69</v>
      </c>
      <c r="C32" t="s">
        <v>70</v>
      </c>
      <c r="D32" t="s">
        <v>0</v>
      </c>
      <c r="F32" s="1">
        <v>44615.371527777781</v>
      </c>
      <c r="G32">
        <v>20.475999999999999</v>
      </c>
      <c r="H32">
        <v>11</v>
      </c>
      <c r="I32">
        <v>0</v>
      </c>
      <c r="K32">
        <v>8149</v>
      </c>
      <c r="M32">
        <f t="shared" si="2"/>
        <v>1.3498588783899864E-3</v>
      </c>
      <c r="N32" t="s">
        <v>69</v>
      </c>
      <c r="O32">
        <f t="shared" si="3"/>
        <v>-17.157019496016829</v>
      </c>
      <c r="Q32" s="9" t="s">
        <v>107</v>
      </c>
      <c r="S32" s="9" t="str">
        <f t="shared" si="4"/>
        <v>ND</v>
      </c>
      <c r="W32">
        <v>4.41</v>
      </c>
      <c r="Y32" s="9" t="s">
        <v>107</v>
      </c>
      <c r="Z32" t="s">
        <v>455</v>
      </c>
    </row>
    <row r="33" spans="1:26" x14ac:dyDescent="0.35">
      <c r="B33" t="s">
        <v>57</v>
      </c>
      <c r="C33" t="s">
        <v>58</v>
      </c>
      <c r="D33" t="s">
        <v>0</v>
      </c>
      <c r="F33" s="1">
        <v>44615.09375</v>
      </c>
      <c r="G33">
        <v>20.385000000000002</v>
      </c>
      <c r="H33">
        <v>66</v>
      </c>
      <c r="I33">
        <v>926.18960000000004</v>
      </c>
      <c r="K33">
        <v>7633</v>
      </c>
      <c r="M33">
        <f t="shared" si="2"/>
        <v>8.6466657932660809E-3</v>
      </c>
      <c r="N33" t="s">
        <v>57</v>
      </c>
      <c r="O33">
        <f t="shared" si="3"/>
        <v>-16.556247285023296</v>
      </c>
      <c r="Q33" s="9" t="s">
        <v>107</v>
      </c>
      <c r="S33" s="9" t="str">
        <f t="shared" si="4"/>
        <v>ND</v>
      </c>
      <c r="W33">
        <v>4.5199999999999996</v>
      </c>
      <c r="Y33" s="9" t="s">
        <v>107</v>
      </c>
      <c r="Z33" t="s">
        <v>455</v>
      </c>
    </row>
    <row r="34" spans="1:26" s="4" customFormat="1" x14ac:dyDescent="0.35">
      <c r="A34" s="4" t="s">
        <v>109</v>
      </c>
      <c r="B34" s="4" t="s">
        <v>75</v>
      </c>
      <c r="C34" s="4" t="s">
        <v>76</v>
      </c>
      <c r="D34" s="4" t="s">
        <v>0</v>
      </c>
      <c r="F34" s="10">
        <v>44615.511111111111</v>
      </c>
      <c r="G34" s="4">
        <v>20.395</v>
      </c>
      <c r="H34" s="4">
        <v>14</v>
      </c>
      <c r="I34" s="4">
        <v>24765.1885</v>
      </c>
      <c r="K34" s="4">
        <v>114</v>
      </c>
      <c r="M34" s="4">
        <f t="shared" si="2"/>
        <v>0.12280701754385964</v>
      </c>
      <c r="N34" s="4" t="s">
        <v>75</v>
      </c>
      <c r="O34" s="4">
        <f t="shared" si="3"/>
        <v>-7.1570172205440485</v>
      </c>
      <c r="Q34" s="11" t="s">
        <v>466</v>
      </c>
      <c r="S34" s="11" t="s">
        <v>466</v>
      </c>
      <c r="W34" s="4">
        <v>4.589999999999999</v>
      </c>
      <c r="Y34" s="11">
        <f t="shared" si="6"/>
        <v>-3.1185260220235511</v>
      </c>
      <c r="Z34" s="4" t="s">
        <v>466</v>
      </c>
    </row>
    <row r="35" spans="1:26" s="27" customFormat="1" x14ac:dyDescent="0.35">
      <c r="A35" s="27" t="s">
        <v>169</v>
      </c>
      <c r="B35" s="27" t="s">
        <v>168</v>
      </c>
      <c r="C35" s="27" t="s">
        <v>170</v>
      </c>
      <c r="D35" s="27" t="s">
        <v>0</v>
      </c>
      <c r="E35" s="27" t="s">
        <v>171</v>
      </c>
      <c r="F35" s="28">
        <v>44620.470728888897</v>
      </c>
      <c r="G35" s="30">
        <v>20.373999999999999</v>
      </c>
      <c r="H35" s="30">
        <v>83.936082398674401</v>
      </c>
      <c r="I35" s="30">
        <v>460.64179494127097</v>
      </c>
      <c r="J35" s="30"/>
      <c r="K35" s="27">
        <v>13049</v>
      </c>
      <c r="M35" s="27">
        <f t="shared" si="2"/>
        <v>6.4323766111329915E-3</v>
      </c>
      <c r="N35" s="27" t="s">
        <v>168</v>
      </c>
      <c r="O35" s="27">
        <f t="shared" si="3"/>
        <v>-16.738557632994418</v>
      </c>
      <c r="Q35" s="25" t="s">
        <v>107</v>
      </c>
      <c r="S35" s="25" t="s">
        <v>107</v>
      </c>
      <c r="W35">
        <v>4.589999999999999</v>
      </c>
      <c r="Y35" s="9" t="s">
        <v>107</v>
      </c>
      <c r="Z35" s="27" t="s">
        <v>455</v>
      </c>
    </row>
    <row r="36" spans="1:26" x14ac:dyDescent="0.35">
      <c r="B36" t="s">
        <v>66</v>
      </c>
      <c r="C36" t="s">
        <v>67</v>
      </c>
      <c r="D36" t="s">
        <v>0</v>
      </c>
      <c r="F36" s="1">
        <v>44615.302083333336</v>
      </c>
      <c r="G36">
        <v>20.363</v>
      </c>
      <c r="H36">
        <v>58</v>
      </c>
      <c r="I36">
        <v>264.90100000000001</v>
      </c>
      <c r="K36">
        <v>10549</v>
      </c>
      <c r="M36">
        <f t="shared" si="2"/>
        <v>5.4981514835529431E-3</v>
      </c>
      <c r="N36" t="s">
        <v>66</v>
      </c>
      <c r="O36">
        <f t="shared" si="3"/>
        <v>-16.815475729088991</v>
      </c>
      <c r="Q36" s="9" t="s">
        <v>107</v>
      </c>
      <c r="S36" s="9" t="str">
        <f t="shared" si="4"/>
        <v>ND</v>
      </c>
      <c r="W36">
        <v>5</v>
      </c>
      <c r="Y36" s="9" t="s">
        <v>107</v>
      </c>
      <c r="Z36" t="s">
        <v>455</v>
      </c>
    </row>
    <row r="37" spans="1:26" x14ac:dyDescent="0.35">
      <c r="B37" t="s">
        <v>63</v>
      </c>
      <c r="C37" t="s">
        <v>64</v>
      </c>
      <c r="D37" t="s">
        <v>0</v>
      </c>
      <c r="F37" s="1">
        <v>44615.232638888891</v>
      </c>
      <c r="G37">
        <v>20.416</v>
      </c>
      <c r="H37">
        <v>14</v>
      </c>
      <c r="I37">
        <v>0</v>
      </c>
      <c r="K37">
        <v>9941</v>
      </c>
      <c r="M37">
        <f t="shared" si="2"/>
        <v>1.4083090232370988E-3</v>
      </c>
      <c r="N37" t="s">
        <v>63</v>
      </c>
      <c r="O37">
        <f t="shared" si="3"/>
        <v>-17.15220708653932</v>
      </c>
      <c r="Q37" s="9" t="s">
        <v>107</v>
      </c>
      <c r="S37" s="9" t="str">
        <f t="shared" si="4"/>
        <v>ND</v>
      </c>
      <c r="W37">
        <v>5</v>
      </c>
      <c r="Y37" s="9" t="s">
        <v>107</v>
      </c>
      <c r="Z37" t="s">
        <v>455</v>
      </c>
    </row>
    <row r="38" spans="1:26" x14ac:dyDescent="0.35">
      <c r="F38" s="1"/>
    </row>
    <row r="39" spans="1:26" x14ac:dyDescent="0.35">
      <c r="F39" s="1"/>
    </row>
    <row r="41" spans="1:26" x14ac:dyDescent="0.35">
      <c r="C41" s="170" t="s">
        <v>473</v>
      </c>
      <c r="D41" s="170"/>
      <c r="E41" s="170"/>
      <c r="F41" s="170"/>
      <c r="H41">
        <v>38.142857142857146</v>
      </c>
    </row>
    <row r="42" spans="1:26" x14ac:dyDescent="0.35">
      <c r="C42" s="170" t="s">
        <v>474</v>
      </c>
      <c r="D42" s="170"/>
      <c r="E42" s="170"/>
      <c r="F42" s="170"/>
      <c r="H42">
        <v>114.42857142857144</v>
      </c>
    </row>
  </sheetData>
  <mergeCells count="2">
    <mergeCell ref="C41:F41"/>
    <mergeCell ref="C42:F42"/>
  </mergeCells>
  <pageMargins left="0.7" right="0.7" top="0.75" bottom="0.75" header="0.3" footer="0.3"/>
  <drawing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54570A-C232-4EBA-ABC8-601B22254DAD}">
  <dimension ref="A1:Z42"/>
  <sheetViews>
    <sheetView topLeftCell="J13" workbookViewId="0">
      <selection activeCell="Y21" sqref="Y21:Z37"/>
    </sheetView>
  </sheetViews>
  <sheetFormatPr defaultRowHeight="14.5" x14ac:dyDescent="0.35"/>
  <cols>
    <col min="1" max="1" width="24.1796875" bestFit="1" customWidth="1"/>
    <col min="2" max="2" width="10.81640625" bestFit="1" customWidth="1"/>
    <col min="3" max="3" width="10.54296875" bestFit="1" customWidth="1"/>
    <col min="4" max="5" width="6.81640625" bestFit="1" customWidth="1"/>
    <col min="6" max="6" width="14.54296875" bestFit="1" customWidth="1"/>
    <col min="7" max="7" width="10.453125" customWidth="1"/>
    <col min="8" max="8" width="7.1796875" customWidth="1"/>
    <col min="9" max="9" width="9.81640625" bestFit="1" customWidth="1"/>
    <col min="10" max="10" width="8.1796875" bestFit="1" customWidth="1"/>
    <col min="11" max="11" width="11.54296875" customWidth="1"/>
    <col min="13" max="13" width="13" bestFit="1" customWidth="1"/>
    <col min="14" max="14" width="10.81640625" bestFit="1" customWidth="1"/>
    <col min="15" max="15" width="17.453125" customWidth="1"/>
    <col min="17" max="17" width="14.81640625" bestFit="1" customWidth="1"/>
    <col min="19" max="19" width="14.81640625" bestFit="1" customWidth="1"/>
    <col min="21" max="21" width="24.54296875" bestFit="1" customWidth="1"/>
    <col min="25" max="25" width="25.81640625" bestFit="1" customWidth="1"/>
    <col min="26" max="26" width="12.453125" bestFit="1" customWidth="1"/>
  </cols>
  <sheetData>
    <row r="1" spans="1:14" ht="44.5" customHeight="1" x14ac:dyDescent="0.35">
      <c r="A1" s="17" t="s">
        <v>147</v>
      </c>
      <c r="B1" t="s">
        <v>0</v>
      </c>
      <c r="G1" s="14" t="s">
        <v>12</v>
      </c>
      <c r="H1" s="16"/>
      <c r="I1" s="16"/>
      <c r="J1" s="16"/>
      <c r="K1" s="15" t="s">
        <v>1</v>
      </c>
      <c r="L1" s="16"/>
      <c r="M1" s="13" t="s">
        <v>137</v>
      </c>
      <c r="N1" s="13" t="s">
        <v>110</v>
      </c>
    </row>
    <row r="2" spans="1:14" x14ac:dyDescent="0.35">
      <c r="B2" t="s">
        <v>23</v>
      </c>
      <c r="C2" t="s">
        <v>24</v>
      </c>
      <c r="D2" t="s">
        <v>25</v>
      </c>
      <c r="E2" t="s">
        <v>26</v>
      </c>
      <c r="F2" t="s">
        <v>27</v>
      </c>
      <c r="G2" t="s">
        <v>28</v>
      </c>
      <c r="H2" t="s">
        <v>29</v>
      </c>
      <c r="I2" t="s">
        <v>30</v>
      </c>
      <c r="J2" t="s">
        <v>31</v>
      </c>
      <c r="K2" t="s">
        <v>29</v>
      </c>
      <c r="N2" t="s">
        <v>31</v>
      </c>
    </row>
    <row r="3" spans="1:14" x14ac:dyDescent="0.35">
      <c r="A3" s="4" t="s">
        <v>100</v>
      </c>
      <c r="B3">
        <v>3.90625</v>
      </c>
      <c r="C3" t="s">
        <v>39</v>
      </c>
      <c r="D3" t="s">
        <v>36</v>
      </c>
      <c r="E3">
        <v>3.9060000000000001</v>
      </c>
      <c r="F3" s="1">
        <v>44614.604166666664</v>
      </c>
      <c r="G3">
        <v>19.064</v>
      </c>
      <c r="H3">
        <v>1270</v>
      </c>
      <c r="I3">
        <v>2.5388000000000002</v>
      </c>
      <c r="J3" s="4">
        <v>65</v>
      </c>
      <c r="K3">
        <v>7715</v>
      </c>
      <c r="M3">
        <f>H3/K3</f>
        <v>0.16461438755670771</v>
      </c>
      <c r="N3">
        <f>(((M3-$M$20)/$M$19)/E3)*100</f>
        <v>75.073764289197115</v>
      </c>
    </row>
    <row r="4" spans="1:14" x14ac:dyDescent="0.35">
      <c r="A4" s="4" t="s">
        <v>100</v>
      </c>
      <c r="B4">
        <v>3.90625</v>
      </c>
      <c r="C4" t="s">
        <v>94</v>
      </c>
      <c r="D4" t="s">
        <v>36</v>
      </c>
      <c r="E4">
        <v>3.9060000000000001</v>
      </c>
      <c r="F4" s="1">
        <v>44615.970138888886</v>
      </c>
      <c r="G4">
        <v>19.062999999999999</v>
      </c>
      <c r="H4">
        <v>1047</v>
      </c>
      <c r="I4">
        <v>0.96260000000000001</v>
      </c>
      <c r="J4" s="4">
        <v>24.6</v>
      </c>
      <c r="K4">
        <v>7407</v>
      </c>
      <c r="M4">
        <f>H4/K4</f>
        <v>0.14135277440259214</v>
      </c>
      <c r="N4">
        <f>(((M4-$M$20)/$M$19)/E4)*100</f>
        <v>34.786181987582196</v>
      </c>
    </row>
    <row r="5" spans="1:14" x14ac:dyDescent="0.35">
      <c r="A5" s="4"/>
      <c r="B5">
        <v>7.8125</v>
      </c>
      <c r="C5" t="s">
        <v>42</v>
      </c>
      <c r="D5" t="s">
        <v>36</v>
      </c>
      <c r="E5">
        <v>7.8125</v>
      </c>
      <c r="F5" s="1">
        <v>44614.711111111108</v>
      </c>
      <c r="G5">
        <v>19.065000000000001</v>
      </c>
      <c r="H5">
        <v>1678</v>
      </c>
      <c r="I5">
        <v>6.6380999999999997</v>
      </c>
      <c r="J5">
        <v>85</v>
      </c>
      <c r="K5">
        <v>7454</v>
      </c>
      <c r="M5">
        <f>H5/K5</f>
        <v>0.22511403273410249</v>
      </c>
      <c r="N5">
        <f>(((M5-$M$20)/$M$19)/E5)*100</f>
        <v>89.92182767681723</v>
      </c>
    </row>
    <row r="6" spans="1:14" x14ac:dyDescent="0.35">
      <c r="A6" s="4"/>
      <c r="B6">
        <v>7.8125</v>
      </c>
      <c r="C6" t="s">
        <v>97</v>
      </c>
      <c r="D6" t="s">
        <v>36</v>
      </c>
      <c r="E6">
        <v>7.8125</v>
      </c>
      <c r="F6" s="1">
        <v>44616.074999999997</v>
      </c>
      <c r="G6">
        <v>19.062999999999999</v>
      </c>
      <c r="H6">
        <v>2181</v>
      </c>
      <c r="I6">
        <v>9.9230999999999998</v>
      </c>
      <c r="J6">
        <v>127</v>
      </c>
      <c r="K6">
        <v>7971</v>
      </c>
      <c r="M6">
        <f>H6/K6</f>
        <v>0.27361686112156569</v>
      </c>
      <c r="N6">
        <f>(((M6-$M$20)/$M$19)/E6)*100</f>
        <v>131.92099208616804</v>
      </c>
    </row>
    <row r="7" spans="1:14" x14ac:dyDescent="0.35">
      <c r="A7" s="4" t="s">
        <v>100</v>
      </c>
      <c r="B7">
        <v>15.625</v>
      </c>
      <c r="C7" t="s">
        <v>40</v>
      </c>
      <c r="D7" t="s">
        <v>36</v>
      </c>
      <c r="E7">
        <v>15.625</v>
      </c>
      <c r="F7" s="1">
        <v>44614.63958333333</v>
      </c>
      <c r="G7">
        <v>19.065999999999999</v>
      </c>
      <c r="H7">
        <v>3246</v>
      </c>
      <c r="I7">
        <v>23.075399999999998</v>
      </c>
      <c r="J7" s="4">
        <v>147.69999999999999</v>
      </c>
      <c r="K7">
        <v>6939</v>
      </c>
      <c r="N7" s="4" t="s">
        <v>102</v>
      </c>
    </row>
    <row r="8" spans="1:14" x14ac:dyDescent="0.35">
      <c r="B8">
        <v>15.625</v>
      </c>
      <c r="C8" t="s">
        <v>95</v>
      </c>
      <c r="D8" t="s">
        <v>36</v>
      </c>
      <c r="E8">
        <v>15.625</v>
      </c>
      <c r="F8" s="1">
        <v>44616.004861111112</v>
      </c>
      <c r="G8">
        <v>19.062000000000001</v>
      </c>
      <c r="H8">
        <v>3300</v>
      </c>
      <c r="I8">
        <v>19.0303</v>
      </c>
      <c r="J8">
        <v>121.8</v>
      </c>
      <c r="K8">
        <v>8085</v>
      </c>
      <c r="M8">
        <f t="shared" ref="M8:M18" si="0">H8/K8</f>
        <v>0.40816326530612246</v>
      </c>
      <c r="N8">
        <f t="shared" ref="N8:N18" si="1">(((M8-$M$20)/$M$19)/E8)*100</f>
        <v>124.21314581530609</v>
      </c>
    </row>
    <row r="9" spans="1:14" x14ac:dyDescent="0.35">
      <c r="B9">
        <v>31.25</v>
      </c>
      <c r="C9" t="s">
        <v>37</v>
      </c>
      <c r="D9" t="s">
        <v>36</v>
      </c>
      <c r="E9">
        <v>31.25</v>
      </c>
      <c r="F9" s="1">
        <v>44614.533333333333</v>
      </c>
      <c r="G9">
        <v>19.071999999999999</v>
      </c>
      <c r="H9">
        <v>4895</v>
      </c>
      <c r="I9">
        <v>36.4679</v>
      </c>
      <c r="J9">
        <v>116.7</v>
      </c>
      <c r="K9">
        <v>7353</v>
      </c>
      <c r="M9">
        <f t="shared" si="0"/>
        <v>0.66571467428260578</v>
      </c>
      <c r="N9">
        <f t="shared" si="1"/>
        <v>117.8607646171163</v>
      </c>
    </row>
    <row r="10" spans="1:14" x14ac:dyDescent="0.35">
      <c r="B10">
        <v>31.25</v>
      </c>
      <c r="C10" t="s">
        <v>92</v>
      </c>
      <c r="D10" t="s">
        <v>36</v>
      </c>
      <c r="E10">
        <v>31.25</v>
      </c>
      <c r="F10" s="1">
        <v>44615.9</v>
      </c>
      <c r="G10">
        <v>19.059000000000001</v>
      </c>
      <c r="H10">
        <v>5509</v>
      </c>
      <c r="I10">
        <v>39.617100000000001</v>
      </c>
      <c r="J10">
        <v>126.8</v>
      </c>
      <c r="K10">
        <v>7736</v>
      </c>
      <c r="M10">
        <f t="shared" si="0"/>
        <v>0.71212512926577043</v>
      </c>
      <c r="N10">
        <f t="shared" si="1"/>
        <v>127.90760309001723</v>
      </c>
    </row>
    <row r="11" spans="1:14" x14ac:dyDescent="0.35">
      <c r="B11">
        <v>62.5</v>
      </c>
      <c r="C11" t="s">
        <v>43</v>
      </c>
      <c r="D11" t="s">
        <v>36</v>
      </c>
      <c r="E11">
        <v>62.5</v>
      </c>
      <c r="F11" s="1">
        <v>44614.746527777781</v>
      </c>
      <c r="G11">
        <v>19.065000000000001</v>
      </c>
      <c r="H11">
        <v>8467</v>
      </c>
      <c r="I11">
        <v>58.511299999999999</v>
      </c>
      <c r="J11">
        <v>93.6</v>
      </c>
      <c r="K11">
        <v>8543</v>
      </c>
      <c r="M11">
        <f t="shared" si="0"/>
        <v>0.99110382769518901</v>
      </c>
      <c r="N11">
        <f t="shared" si="1"/>
        <v>94.15016485923644</v>
      </c>
    </row>
    <row r="12" spans="1:14" x14ac:dyDescent="0.35">
      <c r="B12">
        <v>62.5</v>
      </c>
      <c r="C12" t="s">
        <v>98</v>
      </c>
      <c r="D12" t="s">
        <v>36</v>
      </c>
      <c r="E12">
        <v>62.5</v>
      </c>
      <c r="F12" s="1">
        <v>44616.109722222223</v>
      </c>
      <c r="G12">
        <v>19.058</v>
      </c>
      <c r="H12">
        <v>10912</v>
      </c>
      <c r="I12">
        <v>80.577600000000004</v>
      </c>
      <c r="J12">
        <v>128.9</v>
      </c>
      <c r="K12">
        <v>8285</v>
      </c>
      <c r="M12">
        <f t="shared" si="0"/>
        <v>1.3170790585395293</v>
      </c>
      <c r="N12">
        <f t="shared" si="1"/>
        <v>129.43338381978845</v>
      </c>
    </row>
    <row r="13" spans="1:14" x14ac:dyDescent="0.35">
      <c r="B13">
        <v>125</v>
      </c>
      <c r="C13" t="s">
        <v>35</v>
      </c>
      <c r="D13" t="s">
        <v>36</v>
      </c>
      <c r="E13">
        <v>125</v>
      </c>
      <c r="F13" s="1">
        <v>44614.497916666667</v>
      </c>
      <c r="G13">
        <v>19.065999999999999</v>
      </c>
      <c r="H13">
        <v>15250</v>
      </c>
      <c r="I13">
        <v>120.2414</v>
      </c>
      <c r="J13">
        <v>96.2</v>
      </c>
      <c r="K13">
        <v>8015</v>
      </c>
      <c r="M13">
        <f t="shared" si="0"/>
        <v>1.9026824703680598</v>
      </c>
      <c r="N13">
        <f t="shared" si="1"/>
        <v>96.409243135448648</v>
      </c>
    </row>
    <row r="14" spans="1:14" x14ac:dyDescent="0.35">
      <c r="B14">
        <v>125</v>
      </c>
      <c r="C14" t="s">
        <v>91</v>
      </c>
      <c r="D14" t="s">
        <v>36</v>
      </c>
      <c r="E14">
        <v>125</v>
      </c>
      <c r="F14" s="1">
        <v>44615.865277777775</v>
      </c>
      <c r="G14">
        <v>19.059000000000001</v>
      </c>
      <c r="H14">
        <v>15301</v>
      </c>
      <c r="I14">
        <v>134.77199999999999</v>
      </c>
      <c r="J14">
        <v>107.8</v>
      </c>
      <c r="K14">
        <v>7227</v>
      </c>
      <c r="M14">
        <f t="shared" si="0"/>
        <v>2.1171993911719937</v>
      </c>
      <c r="N14">
        <f t="shared" si="1"/>
        <v>108.01878700763761</v>
      </c>
    </row>
    <row r="15" spans="1:14" x14ac:dyDescent="0.35">
      <c r="B15">
        <v>250</v>
      </c>
      <c r="C15" t="s">
        <v>38</v>
      </c>
      <c r="D15" t="s">
        <v>36</v>
      </c>
      <c r="E15">
        <v>250</v>
      </c>
      <c r="F15" s="1">
        <v>44614.568055555559</v>
      </c>
      <c r="G15">
        <v>19.067</v>
      </c>
      <c r="H15">
        <v>24116</v>
      </c>
      <c r="I15">
        <v>204.21180000000001</v>
      </c>
      <c r="J15">
        <v>81.7</v>
      </c>
      <c r="K15">
        <v>7673</v>
      </c>
      <c r="M15">
        <f t="shared" si="0"/>
        <v>3.1429688518180634</v>
      </c>
      <c r="N15">
        <f t="shared" si="1"/>
        <v>81.766447612866472</v>
      </c>
    </row>
    <row r="16" spans="1:14" x14ac:dyDescent="0.35">
      <c r="B16">
        <v>250</v>
      </c>
      <c r="C16" t="s">
        <v>93</v>
      </c>
      <c r="D16" t="s">
        <v>36</v>
      </c>
      <c r="E16">
        <v>250</v>
      </c>
      <c r="F16" s="1">
        <v>44615.935416666667</v>
      </c>
      <c r="G16">
        <v>19.061</v>
      </c>
      <c r="H16">
        <v>30203</v>
      </c>
      <c r="I16">
        <v>223.81880000000001</v>
      </c>
      <c r="J16">
        <v>89.5</v>
      </c>
      <c r="K16">
        <v>8800</v>
      </c>
      <c r="M16">
        <f t="shared" si="0"/>
        <v>3.4321590909090909</v>
      </c>
      <c r="N16">
        <f t="shared" si="1"/>
        <v>89.591860068802049</v>
      </c>
    </row>
    <row r="17" spans="2:26" x14ac:dyDescent="0.35">
      <c r="B17">
        <v>500</v>
      </c>
      <c r="C17" t="s">
        <v>41</v>
      </c>
      <c r="D17" t="s">
        <v>36</v>
      </c>
      <c r="E17">
        <v>500</v>
      </c>
      <c r="F17" s="1">
        <v>44614.675694444442</v>
      </c>
      <c r="G17">
        <v>19.062999999999999</v>
      </c>
      <c r="H17">
        <v>51386</v>
      </c>
      <c r="I17">
        <v>533.52430000000004</v>
      </c>
      <c r="J17">
        <v>106.7</v>
      </c>
      <c r="K17">
        <v>6419</v>
      </c>
      <c r="M17">
        <f t="shared" si="0"/>
        <v>8.0052967751986284</v>
      </c>
      <c r="N17">
        <f t="shared" si="1"/>
        <v>106.66988662061085</v>
      </c>
    </row>
    <row r="18" spans="2:26" x14ac:dyDescent="0.35">
      <c r="B18">
        <v>500</v>
      </c>
      <c r="C18" t="s">
        <v>96</v>
      </c>
      <c r="D18" t="s">
        <v>36</v>
      </c>
      <c r="E18">
        <v>500</v>
      </c>
      <c r="F18" s="1">
        <v>44616.040277777778</v>
      </c>
      <c r="G18">
        <v>19.062000000000001</v>
      </c>
      <c r="H18">
        <v>49150</v>
      </c>
      <c r="I18">
        <v>498.27670000000001</v>
      </c>
      <c r="J18">
        <v>99.7</v>
      </c>
      <c r="K18">
        <v>6566</v>
      </c>
      <c r="M18">
        <f t="shared" si="0"/>
        <v>7.4855315260432533</v>
      </c>
      <c r="N18">
        <f t="shared" si="1"/>
        <v>99.63753057068439</v>
      </c>
    </row>
    <row r="19" spans="2:26" x14ac:dyDescent="0.35">
      <c r="F19" s="1"/>
      <c r="L19" t="s">
        <v>104</v>
      </c>
      <c r="M19">
        <f>SLOPE(M5:M18,E5:E18)</f>
        <v>1.4782108455979283E-2</v>
      </c>
    </row>
    <row r="20" spans="2:26" x14ac:dyDescent="0.35">
      <c r="F20" s="1"/>
      <c r="L20" t="s">
        <v>105</v>
      </c>
      <c r="M20">
        <f>INTERCEPT(M5:M18,E5:E18)</f>
        <v>0.1212676101342125</v>
      </c>
    </row>
    <row r="21" spans="2:26" ht="29.15" customHeight="1" x14ac:dyDescent="0.35">
      <c r="B21" t="s">
        <v>0</v>
      </c>
      <c r="G21" s="2" t="s">
        <v>14</v>
      </c>
      <c r="K21" s="3" t="s">
        <v>1</v>
      </c>
      <c r="M21" s="5" t="s">
        <v>142</v>
      </c>
      <c r="O21" s="7" t="s">
        <v>143</v>
      </c>
      <c r="Q21" s="8" t="s">
        <v>143</v>
      </c>
      <c r="S21" s="12" t="s">
        <v>143</v>
      </c>
      <c r="U21" s="42" t="s">
        <v>290</v>
      </c>
      <c r="W21" t="s">
        <v>447</v>
      </c>
      <c r="Y21" s="66" t="s">
        <v>479</v>
      </c>
      <c r="Z21" s="66" t="s">
        <v>453</v>
      </c>
    </row>
    <row r="22" spans="2:26" x14ac:dyDescent="0.35">
      <c r="F22" s="1"/>
      <c r="H22" t="s">
        <v>29</v>
      </c>
      <c r="I22" t="s">
        <v>30</v>
      </c>
      <c r="K22" t="s">
        <v>29</v>
      </c>
      <c r="Q22" s="6" t="s">
        <v>106</v>
      </c>
      <c r="S22" s="6" t="s">
        <v>106</v>
      </c>
      <c r="U22" s="9" t="s">
        <v>480</v>
      </c>
      <c r="Y22" s="9"/>
      <c r="Z22" s="9"/>
    </row>
    <row r="23" spans="2:26" x14ac:dyDescent="0.35">
      <c r="B23" t="s">
        <v>54</v>
      </c>
      <c r="C23" t="s">
        <v>55</v>
      </c>
      <c r="D23" t="s">
        <v>0</v>
      </c>
      <c r="F23" s="1">
        <v>44615.024305555555</v>
      </c>
      <c r="G23">
        <v>20.495000000000001</v>
      </c>
      <c r="H23">
        <v>63</v>
      </c>
      <c r="I23">
        <v>433.52280000000002</v>
      </c>
      <c r="K23">
        <v>7925</v>
      </c>
      <c r="M23">
        <f t="shared" ref="M23:M37" si="2">H23/K23</f>
        <v>7.9495268138801266E-3</v>
      </c>
      <c r="N23" t="s">
        <v>54</v>
      </c>
      <c r="O23">
        <f>(M23-$M$20)/$M$19</f>
        <v>-7.6658944600352887</v>
      </c>
      <c r="Q23" s="9" t="s">
        <v>107</v>
      </c>
      <c r="S23" s="9" t="str">
        <f>Q23</f>
        <v>ND</v>
      </c>
      <c r="W23">
        <v>4.4499999999999993</v>
      </c>
      <c r="Y23" s="9" t="s">
        <v>107</v>
      </c>
      <c r="Z23" s="66" t="s">
        <v>455</v>
      </c>
    </row>
    <row r="24" spans="2:26" x14ac:dyDescent="0.35">
      <c r="B24" t="s">
        <v>81</v>
      </c>
      <c r="C24" t="s">
        <v>82</v>
      </c>
      <c r="D24" t="s">
        <v>0</v>
      </c>
      <c r="F24" s="1">
        <v>44615.652083333334</v>
      </c>
      <c r="G24">
        <v>20.486999999999998</v>
      </c>
      <c r="H24">
        <v>26</v>
      </c>
      <c r="I24">
        <v>2.2105000000000001</v>
      </c>
      <c r="K24">
        <v>8407</v>
      </c>
      <c r="M24">
        <f t="shared" si="2"/>
        <v>3.0926608778398955E-3</v>
      </c>
      <c r="N24" t="s">
        <v>81</v>
      </c>
      <c r="O24">
        <f t="shared" ref="O24:O37" si="3">(M24-$M$20)/$M$19</f>
        <v>-7.9944582742234909</v>
      </c>
      <c r="Q24" s="9" t="s">
        <v>107</v>
      </c>
      <c r="S24" s="9" t="str">
        <f t="shared" ref="S24:S37" si="4">Q24</f>
        <v>ND</v>
      </c>
      <c r="W24">
        <v>4.4900000000000011</v>
      </c>
      <c r="Y24" s="9" t="s">
        <v>107</v>
      </c>
      <c r="Z24" s="66" t="s">
        <v>455</v>
      </c>
    </row>
    <row r="25" spans="2:26" x14ac:dyDescent="0.35">
      <c r="B25" t="s">
        <v>45</v>
      </c>
      <c r="C25" t="s">
        <v>46</v>
      </c>
      <c r="D25" t="s">
        <v>0</v>
      </c>
      <c r="F25" s="1">
        <v>44614.81527777778</v>
      </c>
      <c r="G25">
        <v>20.492000000000001</v>
      </c>
      <c r="H25">
        <v>84</v>
      </c>
      <c r="I25">
        <v>625.60969999999998</v>
      </c>
      <c r="K25">
        <v>8309</v>
      </c>
      <c r="M25">
        <f t="shared" si="2"/>
        <v>1.0109519797809604E-2</v>
      </c>
      <c r="N25" t="s">
        <v>45</v>
      </c>
      <c r="O25">
        <f t="shared" si="3"/>
        <v>-7.51977234285817</v>
      </c>
      <c r="Q25" s="9" t="s">
        <v>107</v>
      </c>
      <c r="S25" s="9" t="str">
        <f t="shared" si="4"/>
        <v>ND</v>
      </c>
      <c r="W25">
        <v>4.5999999999999996</v>
      </c>
      <c r="Y25" s="9" t="s">
        <v>107</v>
      </c>
      <c r="Z25" s="66" t="s">
        <v>455</v>
      </c>
    </row>
    <row r="26" spans="2:26" x14ac:dyDescent="0.35">
      <c r="B26" t="s">
        <v>72</v>
      </c>
      <c r="C26" t="s">
        <v>73</v>
      </c>
      <c r="D26" t="s">
        <v>0</v>
      </c>
      <c r="F26" s="1">
        <v>44615.440972222219</v>
      </c>
      <c r="G26">
        <v>20.489000000000001</v>
      </c>
      <c r="H26">
        <v>317</v>
      </c>
      <c r="I26">
        <v>3467.1007</v>
      </c>
      <c r="K26">
        <v>7601</v>
      </c>
      <c r="M26">
        <f t="shared" si="2"/>
        <v>4.1705038810682805E-2</v>
      </c>
      <c r="N26" t="s">
        <v>72</v>
      </c>
      <c r="O26">
        <f t="shared" si="3"/>
        <v>-5.3823560800182788</v>
      </c>
      <c r="Q26" s="9" t="s">
        <v>108</v>
      </c>
      <c r="S26" s="9" t="str">
        <f t="shared" si="4"/>
        <v>DNQ</v>
      </c>
      <c r="U26" s="9">
        <f>M26/0.0151</f>
        <v>2.7619231000452187</v>
      </c>
      <c r="W26">
        <v>4.5200000000000005</v>
      </c>
      <c r="Y26" s="9">
        <f>(U26*2)/W26</f>
        <v>1.2220898672766454</v>
      </c>
      <c r="Z26" s="66" t="s">
        <v>456</v>
      </c>
    </row>
    <row r="27" spans="2:26" x14ac:dyDescent="0.35">
      <c r="B27" t="s">
        <v>48</v>
      </c>
      <c r="C27" t="s">
        <v>49</v>
      </c>
      <c r="D27" t="s">
        <v>0</v>
      </c>
      <c r="F27" s="1">
        <v>44614.884722222225</v>
      </c>
      <c r="G27">
        <v>20.507000000000001</v>
      </c>
      <c r="H27">
        <v>67</v>
      </c>
      <c r="I27">
        <v>521.09370000000001</v>
      </c>
      <c r="K27">
        <v>7549</v>
      </c>
      <c r="M27">
        <f t="shared" si="2"/>
        <v>8.8753477281759176E-3</v>
      </c>
      <c r="N27" t="s">
        <v>48</v>
      </c>
      <c r="O27">
        <f t="shared" si="3"/>
        <v>-7.6032632787628156</v>
      </c>
      <c r="Q27" s="9" t="s">
        <v>107</v>
      </c>
      <c r="S27" s="9" t="str">
        <f t="shared" si="4"/>
        <v>ND</v>
      </c>
      <c r="W27">
        <v>4.9399999999999995</v>
      </c>
      <c r="Y27" s="9" t="s">
        <v>107</v>
      </c>
      <c r="Z27" s="66" t="s">
        <v>455</v>
      </c>
    </row>
    <row r="28" spans="2:26" x14ac:dyDescent="0.35">
      <c r="B28" t="s">
        <v>84</v>
      </c>
      <c r="C28" t="s">
        <v>85</v>
      </c>
      <c r="D28" t="s">
        <v>0</v>
      </c>
      <c r="F28" s="1">
        <v>44615.724305555559</v>
      </c>
      <c r="G28">
        <v>20.486999999999998</v>
      </c>
      <c r="H28">
        <v>90</v>
      </c>
      <c r="I28">
        <v>634.57770000000005</v>
      </c>
      <c r="K28">
        <v>8878</v>
      </c>
      <c r="M28">
        <f t="shared" si="2"/>
        <v>1.0137418337463393E-2</v>
      </c>
      <c r="N28" t="s">
        <v>84</v>
      </c>
      <c r="O28">
        <f t="shared" si="3"/>
        <v>-7.5178850248387636</v>
      </c>
      <c r="Q28" s="9" t="s">
        <v>107</v>
      </c>
      <c r="S28" s="9" t="str">
        <f t="shared" si="4"/>
        <v>ND</v>
      </c>
      <c r="W28">
        <v>4.28</v>
      </c>
      <c r="Y28" s="9" t="s">
        <v>107</v>
      </c>
      <c r="Z28" s="66" t="s">
        <v>455</v>
      </c>
    </row>
    <row r="29" spans="2:26" x14ac:dyDescent="0.35">
      <c r="B29" t="s">
        <v>78</v>
      </c>
      <c r="C29" t="s">
        <v>79</v>
      </c>
      <c r="D29" t="s">
        <v>0</v>
      </c>
      <c r="F29" s="1">
        <v>44615.581250000003</v>
      </c>
      <c r="G29">
        <v>20.489000000000001</v>
      </c>
      <c r="H29">
        <v>988</v>
      </c>
      <c r="I29">
        <v>12105.655199999999</v>
      </c>
      <c r="K29">
        <v>7153</v>
      </c>
      <c r="M29">
        <f t="shared" si="2"/>
        <v>0.1381238641129596</v>
      </c>
      <c r="N29" t="s">
        <v>78</v>
      </c>
      <c r="O29">
        <f t="shared" si="3"/>
        <v>1.1403145923969213</v>
      </c>
      <c r="Q29" s="9">
        <f>O29</f>
        <v>1.1403145923969213</v>
      </c>
      <c r="S29" s="9">
        <f t="shared" si="4"/>
        <v>1.1403145923969213</v>
      </c>
      <c r="W29">
        <v>4.1299999999999981</v>
      </c>
      <c r="Y29" s="9">
        <f t="shared" ref="Y29:Y34" si="5">(O29*2)/W29</f>
        <v>0.55221045636654809</v>
      </c>
      <c r="Z29" s="66"/>
    </row>
    <row r="30" spans="2:26" x14ac:dyDescent="0.35">
      <c r="B30" t="s">
        <v>51</v>
      </c>
      <c r="C30" t="s">
        <v>52</v>
      </c>
      <c r="D30" t="s">
        <v>0</v>
      </c>
      <c r="F30" s="1">
        <v>44614.95416666667</v>
      </c>
      <c r="G30">
        <v>20.491</v>
      </c>
      <c r="H30">
        <v>1746</v>
      </c>
      <c r="I30">
        <v>18378.521700000001</v>
      </c>
      <c r="K30">
        <v>8392</v>
      </c>
      <c r="M30">
        <f t="shared" si="2"/>
        <v>0.2080552907530982</v>
      </c>
      <c r="N30" t="s">
        <v>51</v>
      </c>
      <c r="O30">
        <f t="shared" si="3"/>
        <v>5.8711300135117428</v>
      </c>
      <c r="Q30" s="9">
        <f>O30</f>
        <v>5.8711300135117428</v>
      </c>
      <c r="S30" s="9">
        <f t="shared" si="4"/>
        <v>5.8711300135117428</v>
      </c>
      <c r="W30">
        <v>4.2300000000000004</v>
      </c>
      <c r="Y30" s="9">
        <f t="shared" si="5"/>
        <v>2.775947996932266</v>
      </c>
      <c r="Z30" s="66"/>
    </row>
    <row r="31" spans="2:26" x14ac:dyDescent="0.35">
      <c r="B31" t="s">
        <v>60</v>
      </c>
      <c r="C31" t="s">
        <v>61</v>
      </c>
      <c r="D31" t="s">
        <v>0</v>
      </c>
      <c r="F31" s="1">
        <v>44615.163194444445</v>
      </c>
      <c r="G31">
        <v>20.562999999999999</v>
      </c>
      <c r="H31">
        <v>32</v>
      </c>
      <c r="I31">
        <v>100.5181</v>
      </c>
      <c r="K31">
        <v>7637</v>
      </c>
      <c r="M31">
        <f t="shared" si="2"/>
        <v>4.1901270132250886E-3</v>
      </c>
      <c r="N31" t="s">
        <v>60</v>
      </c>
      <c r="O31">
        <f t="shared" si="3"/>
        <v>-7.9202154056466965</v>
      </c>
      <c r="Q31" s="9" t="s">
        <v>107</v>
      </c>
      <c r="S31" s="9" t="str">
        <f t="shared" si="4"/>
        <v>ND</v>
      </c>
      <c r="W31">
        <v>4.5500000000000007</v>
      </c>
      <c r="Y31" s="9" t="s">
        <v>107</v>
      </c>
      <c r="Z31" s="66" t="s">
        <v>455</v>
      </c>
    </row>
    <row r="32" spans="2:26" x14ac:dyDescent="0.35">
      <c r="B32" t="s">
        <v>69</v>
      </c>
      <c r="C32" t="s">
        <v>70</v>
      </c>
      <c r="D32" t="s">
        <v>0</v>
      </c>
      <c r="F32" s="1">
        <v>44615.371527777781</v>
      </c>
      <c r="K32">
        <v>8149</v>
      </c>
      <c r="M32">
        <f t="shared" si="2"/>
        <v>0</v>
      </c>
      <c r="N32" t="s">
        <v>69</v>
      </c>
      <c r="O32">
        <f t="shared" si="3"/>
        <v>-8.2036747663801926</v>
      </c>
      <c r="Q32" s="9" t="s">
        <v>107</v>
      </c>
      <c r="S32" s="9" t="str">
        <f t="shared" si="4"/>
        <v>ND</v>
      </c>
      <c r="W32">
        <v>4.41</v>
      </c>
      <c r="Y32" s="9" t="s">
        <v>107</v>
      </c>
      <c r="Z32" s="66" t="s">
        <v>455</v>
      </c>
    </row>
    <row r="33" spans="1:26" x14ac:dyDescent="0.35">
      <c r="B33" t="s">
        <v>57</v>
      </c>
      <c r="C33" t="s">
        <v>58</v>
      </c>
      <c r="D33" t="s">
        <v>0</v>
      </c>
      <c r="F33" s="1">
        <v>44615.09375</v>
      </c>
      <c r="G33">
        <v>20.518000000000001</v>
      </c>
      <c r="H33">
        <v>11</v>
      </c>
      <c r="I33">
        <v>0</v>
      </c>
      <c r="K33">
        <v>7633</v>
      </c>
      <c r="M33">
        <f t="shared" si="2"/>
        <v>1.441110965544347E-3</v>
      </c>
      <c r="N33" t="s">
        <v>57</v>
      </c>
      <c r="O33">
        <f t="shared" si="3"/>
        <v>-8.1061845490789235</v>
      </c>
      <c r="Q33" s="9" t="s">
        <v>107</v>
      </c>
      <c r="S33" s="9" t="str">
        <f t="shared" si="4"/>
        <v>ND</v>
      </c>
      <c r="W33">
        <v>4.5199999999999996</v>
      </c>
      <c r="Y33" s="9" t="s">
        <v>107</v>
      </c>
      <c r="Z33" s="66" t="s">
        <v>455</v>
      </c>
    </row>
    <row r="34" spans="1:26" s="4" customFormat="1" x14ac:dyDescent="0.35">
      <c r="A34" s="4" t="s">
        <v>109</v>
      </c>
      <c r="B34" s="4" t="s">
        <v>75</v>
      </c>
      <c r="C34" s="4" t="s">
        <v>76</v>
      </c>
      <c r="D34" s="4" t="s">
        <v>0</v>
      </c>
      <c r="F34" s="10">
        <v>44615.511111111111</v>
      </c>
      <c r="G34" s="4">
        <v>20.545000000000002</v>
      </c>
      <c r="H34" s="4">
        <v>12</v>
      </c>
      <c r="I34" s="4">
        <v>8828.2744000000002</v>
      </c>
      <c r="K34" s="4">
        <v>114</v>
      </c>
      <c r="M34" s="4">
        <f t="shared" si="2"/>
        <v>0.10526315789473684</v>
      </c>
      <c r="N34" s="4" t="s">
        <v>75</v>
      </c>
      <c r="O34" s="4">
        <f t="shared" si="3"/>
        <v>-1.0826907600587892</v>
      </c>
      <c r="Q34" s="11" t="s">
        <v>466</v>
      </c>
      <c r="S34" s="11" t="s">
        <v>466</v>
      </c>
      <c r="W34" s="4">
        <v>4.589999999999999</v>
      </c>
      <c r="Y34" s="11">
        <f t="shared" si="5"/>
        <v>-0.4717606797641784</v>
      </c>
      <c r="Z34" s="67" t="s">
        <v>466</v>
      </c>
    </row>
    <row r="35" spans="1:26" s="27" customFormat="1" x14ac:dyDescent="0.35">
      <c r="A35" s="27" t="s">
        <v>169</v>
      </c>
      <c r="B35" s="27" t="s">
        <v>168</v>
      </c>
      <c r="C35" s="27" t="s">
        <v>170</v>
      </c>
      <c r="D35" s="27" t="s">
        <v>0</v>
      </c>
      <c r="E35" s="27" t="s">
        <v>171</v>
      </c>
      <c r="F35" s="28">
        <v>44620.470728888897</v>
      </c>
      <c r="G35" s="30">
        <v>20.597000000000001</v>
      </c>
      <c r="H35" s="30">
        <v>39.654591519566601</v>
      </c>
      <c r="I35" s="30">
        <v>0</v>
      </c>
      <c r="J35" s="30"/>
      <c r="K35" s="27">
        <v>13049</v>
      </c>
      <c r="M35" s="27">
        <f t="shared" si="2"/>
        <v>3.0388988826397885E-3</v>
      </c>
      <c r="N35" s="27" t="s">
        <v>168</v>
      </c>
      <c r="O35" s="27">
        <f t="shared" si="3"/>
        <v>-7.998095238149185</v>
      </c>
      <c r="Q35" s="25" t="s">
        <v>107</v>
      </c>
      <c r="S35" s="25" t="s">
        <v>107</v>
      </c>
      <c r="W35">
        <v>4.589999999999999</v>
      </c>
      <c r="Y35" s="9" t="s">
        <v>107</v>
      </c>
      <c r="Z35" s="83" t="s">
        <v>455</v>
      </c>
    </row>
    <row r="36" spans="1:26" x14ac:dyDescent="0.35">
      <c r="B36" t="s">
        <v>66</v>
      </c>
      <c r="C36" t="s">
        <v>67</v>
      </c>
      <c r="D36" t="s">
        <v>0</v>
      </c>
      <c r="F36" s="1">
        <v>44615.302083333336</v>
      </c>
      <c r="G36">
        <v>20.43</v>
      </c>
      <c r="H36">
        <v>30</v>
      </c>
      <c r="I36">
        <v>0</v>
      </c>
      <c r="K36">
        <v>10549</v>
      </c>
      <c r="M36">
        <f t="shared" si="2"/>
        <v>2.8438714570101433E-3</v>
      </c>
      <c r="N36" t="s">
        <v>66</v>
      </c>
      <c r="O36">
        <f t="shared" si="3"/>
        <v>-8.0112887163468613</v>
      </c>
      <c r="Q36" s="9" t="s">
        <v>107</v>
      </c>
      <c r="S36" s="9" t="str">
        <f t="shared" si="4"/>
        <v>ND</v>
      </c>
      <c r="W36">
        <v>5</v>
      </c>
      <c r="Y36" s="9" t="s">
        <v>107</v>
      </c>
      <c r="Z36" s="66" t="s">
        <v>455</v>
      </c>
    </row>
    <row r="37" spans="1:26" x14ac:dyDescent="0.35">
      <c r="B37" t="s">
        <v>63</v>
      </c>
      <c r="C37" t="s">
        <v>64</v>
      </c>
      <c r="D37" t="s">
        <v>0</v>
      </c>
      <c r="F37" s="1">
        <v>44615.232638888891</v>
      </c>
      <c r="G37">
        <v>20.492999999999999</v>
      </c>
      <c r="H37">
        <v>13</v>
      </c>
      <c r="I37">
        <v>0</v>
      </c>
      <c r="K37">
        <v>9941</v>
      </c>
      <c r="M37">
        <f t="shared" si="2"/>
        <v>1.3077155215773062E-3</v>
      </c>
      <c r="N37" t="s">
        <v>63</v>
      </c>
      <c r="O37">
        <f t="shared" si="3"/>
        <v>-8.1152086638974748</v>
      </c>
      <c r="Q37" s="9" t="s">
        <v>107</v>
      </c>
      <c r="S37" s="9" t="str">
        <f t="shared" si="4"/>
        <v>ND</v>
      </c>
      <c r="W37">
        <v>5</v>
      </c>
      <c r="Y37" s="9" t="s">
        <v>107</v>
      </c>
      <c r="Z37" s="66" t="s">
        <v>455</v>
      </c>
    </row>
    <row r="38" spans="1:26" x14ac:dyDescent="0.35">
      <c r="F38" s="1"/>
    </row>
    <row r="39" spans="1:26" x14ac:dyDescent="0.35">
      <c r="F39" s="1"/>
    </row>
    <row r="41" spans="1:26" x14ac:dyDescent="0.35">
      <c r="C41" s="170" t="s">
        <v>473</v>
      </c>
      <c r="D41" s="170"/>
      <c r="E41" s="170"/>
      <c r="F41" s="170"/>
      <c r="H41">
        <v>42.25</v>
      </c>
    </row>
    <row r="42" spans="1:26" x14ac:dyDescent="0.35">
      <c r="C42" s="170" t="s">
        <v>474</v>
      </c>
      <c r="D42" s="170"/>
      <c r="E42" s="170"/>
      <c r="F42" s="170"/>
      <c r="H42">
        <v>126.75</v>
      </c>
    </row>
  </sheetData>
  <mergeCells count="2">
    <mergeCell ref="C41:F41"/>
    <mergeCell ref="C42:F42"/>
  </mergeCells>
  <pageMargins left="0.7" right="0.7" top="0.75" bottom="0.75" header="0.3" footer="0.3"/>
  <drawing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F4D415-E9E6-487B-B922-A58DAB7BBC9C}">
  <dimension ref="A1:Z42"/>
  <sheetViews>
    <sheetView topLeftCell="M10" workbookViewId="0">
      <selection activeCell="Y27" sqref="Y27"/>
    </sheetView>
  </sheetViews>
  <sheetFormatPr defaultRowHeight="14.5" x14ac:dyDescent="0.35"/>
  <cols>
    <col min="1" max="1" width="24.1796875" bestFit="1" customWidth="1"/>
    <col min="2" max="2" width="10.81640625" bestFit="1" customWidth="1"/>
    <col min="3" max="3" width="10.54296875" bestFit="1" customWidth="1"/>
    <col min="4" max="5" width="6.81640625" bestFit="1" customWidth="1"/>
    <col min="6" max="6" width="14.54296875" bestFit="1" customWidth="1"/>
    <col min="7" max="7" width="10.453125" customWidth="1"/>
    <col min="8" max="8" width="7.1796875" customWidth="1"/>
    <col min="9" max="9" width="9.81640625" bestFit="1" customWidth="1"/>
    <col min="10" max="10" width="8.1796875" bestFit="1" customWidth="1"/>
    <col min="11" max="11" width="11.54296875" customWidth="1"/>
    <col min="13" max="13" width="13" bestFit="1" customWidth="1"/>
    <col min="14" max="14" width="10.81640625" bestFit="1" customWidth="1"/>
    <col min="15" max="15" width="17.453125" customWidth="1"/>
    <col min="17" max="17" width="14.81640625" bestFit="1" customWidth="1"/>
    <col min="19" max="19" width="14.81640625" bestFit="1" customWidth="1"/>
    <col min="21" max="21" width="24.54296875" bestFit="1" customWidth="1"/>
    <col min="25" max="25" width="25.81640625" bestFit="1" customWidth="1"/>
    <col min="26" max="26" width="12.453125" bestFit="1" customWidth="1"/>
  </cols>
  <sheetData>
    <row r="1" spans="1:14" ht="44.5" customHeight="1" x14ac:dyDescent="0.35">
      <c r="A1" s="17" t="s">
        <v>144</v>
      </c>
      <c r="B1" t="s">
        <v>0</v>
      </c>
      <c r="G1" s="14" t="s">
        <v>5</v>
      </c>
      <c r="H1" s="16"/>
      <c r="I1" s="16"/>
      <c r="J1" s="16"/>
      <c r="K1" s="15" t="s">
        <v>1</v>
      </c>
      <c r="L1" s="16"/>
      <c r="M1" s="13" t="s">
        <v>115</v>
      </c>
      <c r="N1" s="13" t="s">
        <v>110</v>
      </c>
    </row>
    <row r="2" spans="1:14" x14ac:dyDescent="0.35">
      <c r="B2" t="s">
        <v>23</v>
      </c>
      <c r="C2" t="s">
        <v>24</v>
      </c>
      <c r="D2" t="s">
        <v>25</v>
      </c>
      <c r="E2" t="s">
        <v>26</v>
      </c>
      <c r="F2" t="s">
        <v>27</v>
      </c>
      <c r="G2" t="s">
        <v>28</v>
      </c>
      <c r="H2" t="s">
        <v>29</v>
      </c>
      <c r="I2" t="s">
        <v>30</v>
      </c>
      <c r="J2" t="s">
        <v>31</v>
      </c>
      <c r="K2" t="s">
        <v>29</v>
      </c>
      <c r="N2" t="s">
        <v>31</v>
      </c>
    </row>
    <row r="3" spans="1:14" x14ac:dyDescent="0.35">
      <c r="A3" s="4" t="s">
        <v>100</v>
      </c>
      <c r="B3">
        <v>3.90625</v>
      </c>
      <c r="C3" t="s">
        <v>39</v>
      </c>
      <c r="D3" t="s">
        <v>36</v>
      </c>
      <c r="E3">
        <v>3.9060000000000001</v>
      </c>
      <c r="F3" s="1">
        <v>44614.604166666664</v>
      </c>
      <c r="G3">
        <v>14.843</v>
      </c>
      <c r="H3">
        <v>890</v>
      </c>
      <c r="I3">
        <v>0</v>
      </c>
      <c r="J3" s="4">
        <v>0</v>
      </c>
      <c r="K3">
        <v>7715</v>
      </c>
      <c r="M3">
        <f t="shared" ref="M3:M18" si="0">H3/K3</f>
        <v>0.11535968891769281</v>
      </c>
      <c r="N3" s="4" t="s">
        <v>102</v>
      </c>
    </row>
    <row r="4" spans="1:14" x14ac:dyDescent="0.35">
      <c r="A4" s="4" t="s">
        <v>100</v>
      </c>
      <c r="B4">
        <v>3.90625</v>
      </c>
      <c r="C4" t="s">
        <v>94</v>
      </c>
      <c r="D4" t="s">
        <v>36</v>
      </c>
      <c r="E4">
        <v>3.9060000000000001</v>
      </c>
      <c r="F4" s="1">
        <v>44615.970138888886</v>
      </c>
      <c r="G4">
        <v>14.819000000000001</v>
      </c>
      <c r="H4">
        <v>756</v>
      </c>
      <c r="I4">
        <v>0</v>
      </c>
      <c r="J4" s="4">
        <v>0</v>
      </c>
      <c r="K4">
        <v>7407</v>
      </c>
      <c r="M4">
        <f t="shared" si="0"/>
        <v>0.10206561360874848</v>
      </c>
      <c r="N4" s="4" t="s">
        <v>102</v>
      </c>
    </row>
    <row r="5" spans="1:14" x14ac:dyDescent="0.35">
      <c r="A5" s="4"/>
      <c r="B5">
        <v>7.8125</v>
      </c>
      <c r="C5" t="s">
        <v>42</v>
      </c>
      <c r="D5" t="s">
        <v>36</v>
      </c>
      <c r="E5">
        <v>7.8125</v>
      </c>
      <c r="F5" s="1">
        <v>44614.711111111108</v>
      </c>
      <c r="G5">
        <v>14.837</v>
      </c>
      <c r="H5">
        <v>2126</v>
      </c>
      <c r="I5">
        <v>8.5614000000000008</v>
      </c>
      <c r="J5">
        <v>109.6</v>
      </c>
      <c r="K5">
        <v>7454</v>
      </c>
      <c r="M5">
        <f t="shared" si="0"/>
        <v>0.28521599141400589</v>
      </c>
      <c r="N5">
        <f>(((M5-$M$20)/$M$19)/E5)*100</f>
        <v>79.548089198225185</v>
      </c>
    </row>
    <row r="6" spans="1:14" x14ac:dyDescent="0.35">
      <c r="A6" s="4"/>
      <c r="B6">
        <v>7.8125</v>
      </c>
      <c r="C6" t="s">
        <v>97</v>
      </c>
      <c r="D6" t="s">
        <v>36</v>
      </c>
      <c r="E6">
        <v>7.8125</v>
      </c>
      <c r="F6" s="1">
        <v>44616.074999999997</v>
      </c>
      <c r="G6">
        <v>14.836</v>
      </c>
      <c r="H6">
        <v>2289</v>
      </c>
      <c r="I6">
        <v>8.7207000000000008</v>
      </c>
      <c r="J6">
        <v>111.6</v>
      </c>
      <c r="K6">
        <v>7971</v>
      </c>
      <c r="M6">
        <f t="shared" si="0"/>
        <v>0.2871659766654121</v>
      </c>
      <c r="N6">
        <f>(((M6-$M$20)/$M$19)/E6)*100</f>
        <v>81.603119726831892</v>
      </c>
    </row>
    <row r="7" spans="1:14" x14ac:dyDescent="0.35">
      <c r="B7">
        <v>15.625</v>
      </c>
      <c r="C7" t="s">
        <v>40</v>
      </c>
      <c r="D7" t="s">
        <v>36</v>
      </c>
      <c r="E7">
        <v>15.625</v>
      </c>
      <c r="F7" s="1">
        <v>44614.63958333333</v>
      </c>
      <c r="G7">
        <v>14.848000000000001</v>
      </c>
      <c r="H7">
        <v>2765</v>
      </c>
      <c r="I7">
        <v>17.8184</v>
      </c>
      <c r="J7">
        <v>114</v>
      </c>
      <c r="K7">
        <v>6939</v>
      </c>
      <c r="M7">
        <f t="shared" si="0"/>
        <v>0.39847240236345294</v>
      </c>
      <c r="N7">
        <f>(((M7-$M$20)/$M$19)/E7)*100</f>
        <v>99.452799064997961</v>
      </c>
    </row>
    <row r="8" spans="1:14" x14ac:dyDescent="0.35">
      <c r="B8">
        <v>15.625</v>
      </c>
      <c r="C8" t="s">
        <v>95</v>
      </c>
      <c r="D8" t="s">
        <v>36</v>
      </c>
      <c r="E8">
        <v>15.625</v>
      </c>
      <c r="F8" s="1">
        <v>44616.004861111112</v>
      </c>
      <c r="G8">
        <v>14.851000000000001</v>
      </c>
      <c r="H8">
        <v>3271</v>
      </c>
      <c r="I8">
        <v>18.316700000000001</v>
      </c>
      <c r="J8">
        <v>117.2</v>
      </c>
      <c r="K8">
        <v>8085</v>
      </c>
      <c r="M8">
        <f t="shared" si="0"/>
        <v>0.40457637600494745</v>
      </c>
      <c r="N8">
        <f t="shared" ref="N8:N18" si="1">(((M8-$M$20)/$M$19)/E8)*100</f>
        <v>102.66919574544357</v>
      </c>
    </row>
    <row r="9" spans="1:14" x14ac:dyDescent="0.35">
      <c r="B9">
        <v>31.25</v>
      </c>
      <c r="C9" t="s">
        <v>37</v>
      </c>
      <c r="D9" t="s">
        <v>36</v>
      </c>
      <c r="E9">
        <v>31.25</v>
      </c>
      <c r="F9" s="1">
        <v>44614.533333333333</v>
      </c>
      <c r="G9">
        <v>14.843999999999999</v>
      </c>
      <c r="H9">
        <v>4547</v>
      </c>
      <c r="I9">
        <v>35.793399999999998</v>
      </c>
      <c r="J9">
        <v>114.5</v>
      </c>
      <c r="K9">
        <v>7353</v>
      </c>
      <c r="M9">
        <f t="shared" si="0"/>
        <v>0.61838705290357676</v>
      </c>
      <c r="N9">
        <f t="shared" si="1"/>
        <v>107.66675064822147</v>
      </c>
    </row>
    <row r="10" spans="1:14" x14ac:dyDescent="0.35">
      <c r="B10">
        <v>31.25</v>
      </c>
      <c r="C10" t="s">
        <v>92</v>
      </c>
      <c r="D10" t="s">
        <v>36</v>
      </c>
      <c r="E10">
        <v>31.25</v>
      </c>
      <c r="F10" s="1">
        <v>44615.9</v>
      </c>
      <c r="G10">
        <v>14.843999999999999</v>
      </c>
      <c r="H10">
        <v>5121</v>
      </c>
      <c r="I10">
        <v>39.365900000000003</v>
      </c>
      <c r="J10">
        <v>126</v>
      </c>
      <c r="K10">
        <v>7736</v>
      </c>
      <c r="M10">
        <f t="shared" si="0"/>
        <v>0.66197001034126168</v>
      </c>
      <c r="N10">
        <f t="shared" si="1"/>
        <v>119.14944109380559</v>
      </c>
    </row>
    <row r="11" spans="1:14" x14ac:dyDescent="0.35">
      <c r="B11">
        <v>62.5</v>
      </c>
      <c r="C11" t="s">
        <v>43</v>
      </c>
      <c r="D11" t="s">
        <v>36</v>
      </c>
      <c r="E11">
        <v>62.5</v>
      </c>
      <c r="F11" s="1">
        <v>44614.746527777781</v>
      </c>
      <c r="G11">
        <v>14.840999999999999</v>
      </c>
      <c r="H11">
        <v>7820</v>
      </c>
      <c r="I11">
        <v>60.084200000000003</v>
      </c>
      <c r="J11">
        <v>96.1</v>
      </c>
      <c r="K11">
        <v>8543</v>
      </c>
      <c r="M11">
        <f t="shared" si="0"/>
        <v>0.9153693082055484</v>
      </c>
      <c r="N11">
        <f t="shared" si="1"/>
        <v>92.955953344886737</v>
      </c>
    </row>
    <row r="12" spans="1:14" x14ac:dyDescent="0.35">
      <c r="B12">
        <v>62.5</v>
      </c>
      <c r="C12" t="s">
        <v>98</v>
      </c>
      <c r="D12" t="s">
        <v>36</v>
      </c>
      <c r="E12">
        <v>62.5</v>
      </c>
      <c r="F12" s="1">
        <v>44616.109722222223</v>
      </c>
      <c r="G12">
        <v>14.84</v>
      </c>
      <c r="H12">
        <v>8324</v>
      </c>
      <c r="I12">
        <v>67.375900000000001</v>
      </c>
      <c r="J12">
        <v>107.8</v>
      </c>
      <c r="K12">
        <v>8285</v>
      </c>
      <c r="M12">
        <f t="shared" si="0"/>
        <v>1.0047073023536512</v>
      </c>
      <c r="N12">
        <f t="shared" si="1"/>
        <v>104.7247798787311</v>
      </c>
    </row>
    <row r="13" spans="1:14" x14ac:dyDescent="0.35">
      <c r="B13">
        <v>125</v>
      </c>
      <c r="C13" t="s">
        <v>35</v>
      </c>
      <c r="D13" t="s">
        <v>36</v>
      </c>
      <c r="E13">
        <v>125</v>
      </c>
      <c r="F13" s="1">
        <v>44614.497916666667</v>
      </c>
      <c r="G13">
        <v>14.851000000000001</v>
      </c>
      <c r="H13">
        <v>15575</v>
      </c>
      <c r="I13">
        <v>144.11840000000001</v>
      </c>
      <c r="J13">
        <v>115.3</v>
      </c>
      <c r="K13">
        <v>8015</v>
      </c>
      <c r="M13">
        <f t="shared" si="0"/>
        <v>1.9432314410480349</v>
      </c>
      <c r="N13">
        <f t="shared" si="1"/>
        <v>114.18002918370067</v>
      </c>
    </row>
    <row r="14" spans="1:14" x14ac:dyDescent="0.35">
      <c r="B14">
        <v>125</v>
      </c>
      <c r="C14" t="s">
        <v>91</v>
      </c>
      <c r="D14" t="s">
        <v>36</v>
      </c>
      <c r="E14">
        <v>125</v>
      </c>
      <c r="F14" s="1">
        <v>44615.865277777775</v>
      </c>
      <c r="G14">
        <v>14.845000000000001</v>
      </c>
      <c r="H14">
        <v>14301</v>
      </c>
      <c r="I14">
        <v>147.03540000000001</v>
      </c>
      <c r="J14">
        <v>117.6</v>
      </c>
      <c r="K14">
        <v>7227</v>
      </c>
      <c r="M14">
        <f t="shared" si="0"/>
        <v>1.9788293897882938</v>
      </c>
      <c r="N14">
        <f t="shared" si="1"/>
        <v>116.52475433496312</v>
      </c>
    </row>
    <row r="15" spans="1:14" x14ac:dyDescent="0.35">
      <c r="B15">
        <v>250</v>
      </c>
      <c r="C15" t="s">
        <v>38</v>
      </c>
      <c r="D15" t="s">
        <v>36</v>
      </c>
      <c r="E15">
        <v>250</v>
      </c>
      <c r="F15" s="1">
        <v>44614.568055555559</v>
      </c>
      <c r="G15">
        <v>14.852</v>
      </c>
      <c r="H15">
        <v>23930</v>
      </c>
      <c r="I15">
        <v>240.2028</v>
      </c>
      <c r="J15">
        <v>96.1</v>
      </c>
      <c r="K15">
        <v>7673</v>
      </c>
      <c r="M15">
        <f t="shared" si="0"/>
        <v>3.1187280072983188</v>
      </c>
      <c r="N15">
        <f t="shared" si="1"/>
        <v>95.80314921964144</v>
      </c>
    </row>
    <row r="16" spans="1:14" x14ac:dyDescent="0.35">
      <c r="B16">
        <v>250</v>
      </c>
      <c r="C16" t="s">
        <v>93</v>
      </c>
      <c r="D16" t="s">
        <v>36</v>
      </c>
      <c r="E16">
        <v>250</v>
      </c>
      <c r="F16" s="1">
        <v>44615.935416666667</v>
      </c>
      <c r="G16">
        <v>14.843</v>
      </c>
      <c r="H16">
        <v>22696</v>
      </c>
      <c r="I16">
        <v>196.1046</v>
      </c>
      <c r="J16">
        <v>78.400000000000006</v>
      </c>
      <c r="K16">
        <v>8800</v>
      </c>
      <c r="M16">
        <f t="shared" si="0"/>
        <v>2.5790909090909091</v>
      </c>
      <c r="N16">
        <f t="shared" si="1"/>
        <v>78.031048277063348</v>
      </c>
    </row>
    <row r="17" spans="2:26" x14ac:dyDescent="0.35">
      <c r="B17">
        <v>500</v>
      </c>
      <c r="C17" t="s">
        <v>41</v>
      </c>
      <c r="D17" t="s">
        <v>36</v>
      </c>
      <c r="E17">
        <v>500</v>
      </c>
      <c r="F17" s="1">
        <v>44614.675694444442</v>
      </c>
      <c r="G17">
        <v>14.849</v>
      </c>
      <c r="H17">
        <v>44923</v>
      </c>
      <c r="I17">
        <v>557.44640000000004</v>
      </c>
      <c r="J17">
        <v>111.5</v>
      </c>
      <c r="K17">
        <v>6419</v>
      </c>
      <c r="M17">
        <f t="shared" si="0"/>
        <v>6.9984421249415796</v>
      </c>
      <c r="N17">
        <f t="shared" si="1"/>
        <v>111.7877225008244</v>
      </c>
    </row>
    <row r="18" spans="2:26" x14ac:dyDescent="0.35">
      <c r="B18">
        <v>500</v>
      </c>
      <c r="C18" t="s">
        <v>96</v>
      </c>
      <c r="D18" t="s">
        <v>36</v>
      </c>
      <c r="E18">
        <v>500</v>
      </c>
      <c r="F18" s="1">
        <v>44616.040277777778</v>
      </c>
      <c r="G18">
        <v>14.843999999999999</v>
      </c>
      <c r="H18">
        <v>38370</v>
      </c>
      <c r="I18">
        <v>462.98689999999999</v>
      </c>
      <c r="J18">
        <v>92.6</v>
      </c>
      <c r="K18">
        <v>6566</v>
      </c>
      <c r="M18">
        <f t="shared" si="0"/>
        <v>5.8437404812671341</v>
      </c>
      <c r="N18">
        <f t="shared" si="1"/>
        <v>92.773579257047984</v>
      </c>
    </row>
    <row r="19" spans="2:26" x14ac:dyDescent="0.35">
      <c r="F19" s="1"/>
      <c r="L19" t="s">
        <v>104</v>
      </c>
      <c r="M19">
        <f>SLOPE(M5:M18,E5:E18)</f>
        <v>1.2145713102823009E-2</v>
      </c>
    </row>
    <row r="20" spans="2:26" x14ac:dyDescent="0.35">
      <c r="F20" s="1"/>
      <c r="L20" t="s">
        <v>105</v>
      </c>
      <c r="M20">
        <f>INTERCEPT(M5:M18,E5:E18)</f>
        <v>0.20973409537655141</v>
      </c>
    </row>
    <row r="21" spans="2:26" ht="29.15" customHeight="1" x14ac:dyDescent="0.35">
      <c r="B21" t="s">
        <v>0</v>
      </c>
      <c r="G21" s="2" t="s">
        <v>15</v>
      </c>
      <c r="K21" s="3" t="s">
        <v>1</v>
      </c>
      <c r="M21" s="5" t="s">
        <v>145</v>
      </c>
      <c r="O21" s="7" t="s">
        <v>146</v>
      </c>
      <c r="Q21" s="8" t="s">
        <v>146</v>
      </c>
      <c r="S21" s="12" t="s">
        <v>146</v>
      </c>
      <c r="U21" s="42" t="s">
        <v>290</v>
      </c>
      <c r="W21" t="s">
        <v>447</v>
      </c>
      <c r="Y21" t="s">
        <v>479</v>
      </c>
      <c r="Z21" t="s">
        <v>453</v>
      </c>
    </row>
    <row r="22" spans="2:26" x14ac:dyDescent="0.35">
      <c r="F22" s="1"/>
      <c r="H22" t="s">
        <v>29</v>
      </c>
      <c r="I22" t="s">
        <v>30</v>
      </c>
      <c r="K22" t="s">
        <v>29</v>
      </c>
      <c r="Q22" s="6" t="s">
        <v>106</v>
      </c>
      <c r="S22" s="6" t="s">
        <v>106</v>
      </c>
      <c r="U22" s="9" t="s">
        <v>480</v>
      </c>
      <c r="Y22" s="9"/>
      <c r="Z22" s="9"/>
    </row>
    <row r="23" spans="2:26" x14ac:dyDescent="0.35">
      <c r="B23" t="s">
        <v>54</v>
      </c>
      <c r="C23" t="s">
        <v>55</v>
      </c>
      <c r="D23" t="s">
        <v>0</v>
      </c>
      <c r="F23" s="1">
        <v>44615.024305555555</v>
      </c>
      <c r="G23">
        <v>21.562000000000001</v>
      </c>
      <c r="H23">
        <v>765</v>
      </c>
      <c r="I23">
        <v>228814.1997</v>
      </c>
      <c r="K23">
        <v>7925</v>
      </c>
      <c r="M23">
        <f t="shared" ref="M23:M37" si="2">H23/K23</f>
        <v>9.652996845425868E-2</v>
      </c>
      <c r="N23" t="s">
        <v>54</v>
      </c>
      <c r="O23">
        <f>(M23-$M$20)/$M$19</f>
        <v>-9.3205006543404085</v>
      </c>
      <c r="Q23" s="9" t="s">
        <v>108</v>
      </c>
      <c r="S23" s="9" t="str">
        <f>Q23</f>
        <v>DNQ</v>
      </c>
      <c r="U23" s="9">
        <f>M23/0.0128</f>
        <v>7.5414037854889591</v>
      </c>
      <c r="W23">
        <v>4.4499999999999993</v>
      </c>
      <c r="Y23" s="9">
        <f>(U23*2)/W23</f>
        <v>3.389394959770319</v>
      </c>
      <c r="Z23" s="66" t="s">
        <v>456</v>
      </c>
    </row>
    <row r="24" spans="2:26" x14ac:dyDescent="0.35">
      <c r="B24" t="s">
        <v>81</v>
      </c>
      <c r="C24" t="s">
        <v>82</v>
      </c>
      <c r="D24" t="s">
        <v>0</v>
      </c>
      <c r="F24" s="1">
        <v>44615.652083333334</v>
      </c>
      <c r="G24">
        <v>21.556999999999999</v>
      </c>
      <c r="H24">
        <v>569</v>
      </c>
      <c r="I24">
        <v>157565.1741</v>
      </c>
      <c r="K24">
        <v>8407</v>
      </c>
      <c r="M24">
        <f t="shared" si="2"/>
        <v>6.7681693826573089E-2</v>
      </c>
      <c r="N24" t="s">
        <v>81</v>
      </c>
      <c r="O24">
        <f t="shared" ref="O24:O37" si="3">(M24-$M$20)/$M$19</f>
        <v>-11.695682282908635</v>
      </c>
      <c r="Q24" s="9" t="s">
        <v>108</v>
      </c>
      <c r="S24" s="9" t="str">
        <f t="shared" ref="S24:S37" si="4">Q24</f>
        <v>DNQ</v>
      </c>
      <c r="U24" s="9">
        <f>M24/0.0128</f>
        <v>5.2876323302010224</v>
      </c>
      <c r="W24">
        <v>4.4900000000000011</v>
      </c>
      <c r="Y24" s="9">
        <f>(U24*2)/W24</f>
        <v>2.355292797416936</v>
      </c>
      <c r="Z24" s="66" t="s">
        <v>456</v>
      </c>
    </row>
    <row r="25" spans="2:26" x14ac:dyDescent="0.35">
      <c r="B25" t="s">
        <v>45</v>
      </c>
      <c r="C25" t="s">
        <v>46</v>
      </c>
      <c r="D25" t="s">
        <v>0</v>
      </c>
      <c r="F25" s="1">
        <v>44614.81527777778</v>
      </c>
      <c r="G25">
        <v>21.571999999999999</v>
      </c>
      <c r="H25">
        <v>4117</v>
      </c>
      <c r="I25">
        <v>1214539.2808999999</v>
      </c>
      <c r="K25">
        <v>8309</v>
      </c>
      <c r="M25">
        <f t="shared" si="2"/>
        <v>0.495486821518835</v>
      </c>
      <c r="N25" t="s">
        <v>45</v>
      </c>
      <c r="O25">
        <f t="shared" si="3"/>
        <v>23.527043963838281</v>
      </c>
      <c r="Q25" s="9">
        <f>O25</f>
        <v>23.527043963838281</v>
      </c>
      <c r="S25" s="9">
        <f t="shared" si="4"/>
        <v>23.527043963838281</v>
      </c>
      <c r="U25" s="9"/>
      <c r="W25">
        <v>4.5999999999999996</v>
      </c>
      <c r="Y25" s="9">
        <f t="shared" ref="Y25:Y34" si="5">(O25*2)/W25</f>
        <v>10.229149549494906</v>
      </c>
      <c r="Z25" s="66"/>
    </row>
    <row r="26" spans="2:26" x14ac:dyDescent="0.35">
      <c r="B26" t="s">
        <v>72</v>
      </c>
      <c r="C26" t="s">
        <v>73</v>
      </c>
      <c r="D26" t="s">
        <v>0</v>
      </c>
      <c r="F26" s="1">
        <v>44615.440972222219</v>
      </c>
      <c r="G26">
        <v>21.565999999999999</v>
      </c>
      <c r="H26">
        <v>4055</v>
      </c>
      <c r="I26">
        <v>1308128.7431000001</v>
      </c>
      <c r="K26">
        <v>7601</v>
      </c>
      <c r="M26">
        <f t="shared" si="2"/>
        <v>0.53348243652151028</v>
      </c>
      <c r="N26" t="s">
        <v>72</v>
      </c>
      <c r="O26">
        <f t="shared" si="3"/>
        <v>26.65535884177196</v>
      </c>
      <c r="Q26" s="9">
        <f>O26</f>
        <v>26.65535884177196</v>
      </c>
      <c r="S26" s="9">
        <f t="shared" si="4"/>
        <v>26.65535884177196</v>
      </c>
      <c r="U26" s="9"/>
      <c r="W26">
        <v>4.5200000000000005</v>
      </c>
      <c r="Y26" s="9">
        <f t="shared" si="5"/>
        <v>11.794406567155733</v>
      </c>
      <c r="Z26" s="66"/>
    </row>
    <row r="27" spans="2:26" x14ac:dyDescent="0.35">
      <c r="B27" t="s">
        <v>48</v>
      </c>
      <c r="C27" t="s">
        <v>49</v>
      </c>
      <c r="D27" t="s">
        <v>0</v>
      </c>
      <c r="F27" s="1">
        <v>44614.884722222225</v>
      </c>
      <c r="G27">
        <v>21.567</v>
      </c>
      <c r="H27">
        <v>1278</v>
      </c>
      <c r="I27">
        <v>408596.68780000001</v>
      </c>
      <c r="K27">
        <v>7549</v>
      </c>
      <c r="M27">
        <f t="shared" si="2"/>
        <v>0.16929394621804211</v>
      </c>
      <c r="N27" t="s">
        <v>48</v>
      </c>
      <c r="O27">
        <f t="shared" si="3"/>
        <v>-3.3295821180816345</v>
      </c>
      <c r="Q27" s="9" t="s">
        <v>108</v>
      </c>
      <c r="S27" s="9" t="str">
        <f t="shared" si="4"/>
        <v>DNQ</v>
      </c>
      <c r="U27" s="9">
        <f>M27/0.0128</f>
        <v>13.22608954828454</v>
      </c>
      <c r="W27">
        <v>4.9399999999999995</v>
      </c>
      <c r="Y27" s="9">
        <f>(U27*2)/W27</f>
        <v>5.3546921248115549</v>
      </c>
      <c r="Z27" s="66" t="s">
        <v>456</v>
      </c>
    </row>
    <row r="28" spans="2:26" x14ac:dyDescent="0.35">
      <c r="B28" t="s">
        <v>84</v>
      </c>
      <c r="C28" t="s">
        <v>85</v>
      </c>
      <c r="D28" t="s">
        <v>0</v>
      </c>
      <c r="F28" s="1">
        <v>44615.724305555559</v>
      </c>
      <c r="G28">
        <v>21.56</v>
      </c>
      <c r="H28">
        <v>2354</v>
      </c>
      <c r="I28">
        <v>645486.10530000005</v>
      </c>
      <c r="K28">
        <v>8878</v>
      </c>
      <c r="M28">
        <f t="shared" si="2"/>
        <v>0.26514980851543141</v>
      </c>
      <c r="N28" t="s">
        <v>84</v>
      </c>
      <c r="O28">
        <f t="shared" si="3"/>
        <v>4.5625738620484793</v>
      </c>
      <c r="Q28" s="9">
        <f>O28</f>
        <v>4.5625738620484793</v>
      </c>
      <c r="S28" s="9">
        <f t="shared" si="4"/>
        <v>4.5625738620484793</v>
      </c>
      <c r="U28" s="9"/>
      <c r="W28">
        <v>4.28</v>
      </c>
      <c r="Y28" s="9">
        <f t="shared" si="5"/>
        <v>2.1320438607703172</v>
      </c>
      <c r="Z28" s="66"/>
    </row>
    <row r="29" spans="2:26" x14ac:dyDescent="0.35">
      <c r="B29" t="s">
        <v>78</v>
      </c>
      <c r="C29" t="s">
        <v>79</v>
      </c>
      <c r="D29" t="s">
        <v>0</v>
      </c>
      <c r="F29" s="1">
        <v>44615.581250000003</v>
      </c>
      <c r="G29">
        <v>21.568999999999999</v>
      </c>
      <c r="H29">
        <v>8203</v>
      </c>
      <c r="I29">
        <v>2823159.9578999998</v>
      </c>
      <c r="K29">
        <v>7153</v>
      </c>
      <c r="M29">
        <f t="shared" si="2"/>
        <v>1.1467915559904935</v>
      </c>
      <c r="N29" t="s">
        <v>78</v>
      </c>
      <c r="O29">
        <f t="shared" si="3"/>
        <v>77.151292203348959</v>
      </c>
      <c r="Q29" s="9">
        <f>O29</f>
        <v>77.151292203348959</v>
      </c>
      <c r="S29" s="9">
        <f t="shared" si="4"/>
        <v>77.151292203348959</v>
      </c>
      <c r="U29" s="9"/>
      <c r="W29">
        <v>4.1299999999999981</v>
      </c>
      <c r="Y29" s="9">
        <f t="shared" si="5"/>
        <v>37.361400582735591</v>
      </c>
      <c r="Z29" s="66"/>
    </row>
    <row r="30" spans="2:26" x14ac:dyDescent="0.35">
      <c r="B30" t="s">
        <v>51</v>
      </c>
      <c r="C30" t="s">
        <v>52</v>
      </c>
      <c r="D30" t="s">
        <v>0</v>
      </c>
      <c r="F30" s="1">
        <v>44614.95416666667</v>
      </c>
      <c r="G30">
        <v>21.577999999999999</v>
      </c>
      <c r="H30">
        <v>8706</v>
      </c>
      <c r="I30">
        <v>2552941.8703000001</v>
      </c>
      <c r="K30">
        <v>8392</v>
      </c>
      <c r="M30">
        <f t="shared" si="2"/>
        <v>1.0374165872259296</v>
      </c>
      <c r="N30" t="s">
        <v>51</v>
      </c>
      <c r="O30">
        <f t="shared" si="3"/>
        <v>68.146059835465834</v>
      </c>
      <c r="Q30" s="9">
        <f>O30</f>
        <v>68.146059835465834</v>
      </c>
      <c r="S30" s="9">
        <f t="shared" si="4"/>
        <v>68.146059835465834</v>
      </c>
      <c r="U30" s="9"/>
      <c r="W30">
        <v>4.2300000000000004</v>
      </c>
      <c r="Y30" s="9">
        <f t="shared" si="5"/>
        <v>32.220359260267529</v>
      </c>
      <c r="Z30" s="66"/>
    </row>
    <row r="31" spans="2:26" x14ac:dyDescent="0.35">
      <c r="B31" t="s">
        <v>60</v>
      </c>
      <c r="C31" t="s">
        <v>61</v>
      </c>
      <c r="D31" t="s">
        <v>0</v>
      </c>
      <c r="F31" s="1">
        <v>44615.163194444445</v>
      </c>
      <c r="G31">
        <v>21.686</v>
      </c>
      <c r="H31">
        <v>46</v>
      </c>
      <c r="I31">
        <v>5344.7789000000002</v>
      </c>
      <c r="K31">
        <v>7637</v>
      </c>
      <c r="M31">
        <f t="shared" si="2"/>
        <v>6.0233075815110644E-3</v>
      </c>
      <c r="N31" t="s">
        <v>60</v>
      </c>
      <c r="O31">
        <f t="shared" si="3"/>
        <v>-16.772237749275682</v>
      </c>
      <c r="Q31" s="9" t="s">
        <v>107</v>
      </c>
      <c r="S31" s="9" t="str">
        <f t="shared" si="4"/>
        <v>ND</v>
      </c>
      <c r="U31" s="9"/>
      <c r="W31">
        <v>4.5500000000000007</v>
      </c>
      <c r="Y31" s="9" t="s">
        <v>107</v>
      </c>
      <c r="Z31" s="66" t="s">
        <v>455</v>
      </c>
    </row>
    <row r="32" spans="2:26" x14ac:dyDescent="0.35">
      <c r="B32" t="s">
        <v>69</v>
      </c>
      <c r="C32" t="s">
        <v>70</v>
      </c>
      <c r="D32" t="s">
        <v>0</v>
      </c>
      <c r="F32" s="1">
        <v>44615.371527777781</v>
      </c>
      <c r="G32">
        <v>21.562999999999999</v>
      </c>
      <c r="H32">
        <v>20</v>
      </c>
      <c r="I32">
        <v>0</v>
      </c>
      <c r="K32">
        <v>8149</v>
      </c>
      <c r="M32">
        <f t="shared" si="2"/>
        <v>2.4542888697999753E-3</v>
      </c>
      <c r="N32" t="s">
        <v>69</v>
      </c>
      <c r="O32">
        <f t="shared" si="3"/>
        <v>-17.066087824730005</v>
      </c>
      <c r="Q32" s="9" t="s">
        <v>107</v>
      </c>
      <c r="S32" s="9" t="str">
        <f t="shared" si="4"/>
        <v>ND</v>
      </c>
      <c r="U32" s="9"/>
      <c r="W32">
        <v>4.41</v>
      </c>
      <c r="Y32" s="9" t="s">
        <v>107</v>
      </c>
      <c r="Z32" s="66" t="s">
        <v>455</v>
      </c>
    </row>
    <row r="33" spans="1:26" x14ac:dyDescent="0.35">
      <c r="B33" t="s">
        <v>57</v>
      </c>
      <c r="C33" t="s">
        <v>58</v>
      </c>
      <c r="D33" t="s">
        <v>0</v>
      </c>
      <c r="F33" s="1">
        <v>44615.09375</v>
      </c>
      <c r="G33">
        <v>21.552</v>
      </c>
      <c r="H33">
        <v>55</v>
      </c>
      <c r="I33">
        <v>8341.4413999999997</v>
      </c>
      <c r="K33">
        <v>7633</v>
      </c>
      <c r="M33">
        <f t="shared" si="2"/>
        <v>7.2055548277217343E-3</v>
      </c>
      <c r="N33" t="s">
        <v>57</v>
      </c>
      <c r="O33">
        <f t="shared" si="3"/>
        <v>-16.674899105080648</v>
      </c>
      <c r="Q33" s="9" t="s">
        <v>107</v>
      </c>
      <c r="S33" s="9" t="str">
        <f t="shared" si="4"/>
        <v>ND</v>
      </c>
      <c r="U33" s="9"/>
      <c r="W33">
        <v>4.5199999999999996</v>
      </c>
      <c r="Y33" s="9" t="s">
        <v>107</v>
      </c>
      <c r="Z33" s="66" t="s">
        <v>455</v>
      </c>
    </row>
    <row r="34" spans="1:26" s="4" customFormat="1" x14ac:dyDescent="0.35">
      <c r="A34" s="4" t="s">
        <v>109</v>
      </c>
      <c r="B34" s="4" t="s">
        <v>75</v>
      </c>
      <c r="C34" s="4" t="s">
        <v>76</v>
      </c>
      <c r="D34" s="4" t="s">
        <v>0</v>
      </c>
      <c r="F34" s="10">
        <v>44615.511111111111</v>
      </c>
      <c r="G34" s="4">
        <v>21.559000000000001</v>
      </c>
      <c r="H34" s="4">
        <v>28</v>
      </c>
      <c r="I34" s="4">
        <v>594531.52749999997</v>
      </c>
      <c r="K34" s="4">
        <v>114</v>
      </c>
      <c r="M34" s="4">
        <f t="shared" si="2"/>
        <v>0.24561403508771928</v>
      </c>
      <c r="N34" s="4" t="s">
        <v>75</v>
      </c>
      <c r="O34" s="4">
        <f t="shared" si="3"/>
        <v>2.9541237642792959</v>
      </c>
      <c r="Q34" s="11" t="s">
        <v>466</v>
      </c>
      <c r="S34" s="11" t="s">
        <v>466</v>
      </c>
      <c r="U34" s="11"/>
      <c r="W34" s="4">
        <v>4.589999999999999</v>
      </c>
      <c r="Y34" s="11">
        <f t="shared" si="5"/>
        <v>1.2871998972894538</v>
      </c>
      <c r="Z34" s="67" t="s">
        <v>466</v>
      </c>
    </row>
    <row r="35" spans="1:26" s="27" customFormat="1" x14ac:dyDescent="0.35">
      <c r="A35" s="27" t="s">
        <v>169</v>
      </c>
      <c r="B35" s="27" t="s">
        <v>168</v>
      </c>
      <c r="C35" s="27" t="s">
        <v>170</v>
      </c>
      <c r="D35" s="27" t="s">
        <v>0</v>
      </c>
      <c r="E35" s="27" t="s">
        <v>171</v>
      </c>
      <c r="F35" s="28">
        <v>44620.470728888897</v>
      </c>
      <c r="G35" s="30">
        <v>21.551066666666699</v>
      </c>
      <c r="H35" s="30">
        <v>58.096256186692102</v>
      </c>
      <c r="I35" s="30">
        <v>1454.0294236552199</v>
      </c>
      <c r="J35" s="30"/>
      <c r="K35" s="27">
        <v>13048.4591702381</v>
      </c>
      <c r="M35" s="27">
        <f t="shared" si="2"/>
        <v>4.4523460914988626E-3</v>
      </c>
      <c r="N35" s="27" t="s">
        <v>168</v>
      </c>
      <c r="O35" s="27">
        <f t="shared" si="3"/>
        <v>-16.901580627434647</v>
      </c>
      <c r="Q35" s="25" t="s">
        <v>107</v>
      </c>
      <c r="S35" s="25" t="s">
        <v>107</v>
      </c>
      <c r="U35" s="25"/>
      <c r="W35">
        <v>4.589999999999999</v>
      </c>
      <c r="Y35" s="9" t="s">
        <v>107</v>
      </c>
      <c r="Z35" s="83" t="s">
        <v>455</v>
      </c>
    </row>
    <row r="36" spans="1:26" x14ac:dyDescent="0.35">
      <c r="B36" t="s">
        <v>66</v>
      </c>
      <c r="C36" t="s">
        <v>67</v>
      </c>
      <c r="D36" t="s">
        <v>0</v>
      </c>
      <c r="F36" s="1">
        <v>44615.302083333336</v>
      </c>
      <c r="G36">
        <v>21.516999999999999</v>
      </c>
      <c r="H36">
        <v>10</v>
      </c>
      <c r="I36">
        <v>0</v>
      </c>
      <c r="K36">
        <v>10549</v>
      </c>
      <c r="M36">
        <f t="shared" si="2"/>
        <v>9.4795715233671435E-4</v>
      </c>
      <c r="N36" t="s">
        <v>66</v>
      </c>
      <c r="O36">
        <f t="shared" si="3"/>
        <v>-17.19010950256077</v>
      </c>
      <c r="Q36" s="9" t="s">
        <v>107</v>
      </c>
      <c r="S36" s="9" t="str">
        <f t="shared" si="4"/>
        <v>ND</v>
      </c>
      <c r="W36">
        <v>5</v>
      </c>
      <c r="Y36" s="9" t="s">
        <v>107</v>
      </c>
      <c r="Z36" s="66" t="s">
        <v>455</v>
      </c>
    </row>
    <row r="37" spans="1:26" x14ac:dyDescent="0.35">
      <c r="B37" t="s">
        <v>63</v>
      </c>
      <c r="C37" t="s">
        <v>64</v>
      </c>
      <c r="D37" t="s">
        <v>0</v>
      </c>
      <c r="F37" s="1">
        <v>44615.232638888891</v>
      </c>
      <c r="K37">
        <v>9941</v>
      </c>
      <c r="M37">
        <f t="shared" si="2"/>
        <v>0</v>
      </c>
      <c r="N37" t="s">
        <v>63</v>
      </c>
      <c r="O37">
        <f t="shared" si="3"/>
        <v>-17.268158205367392</v>
      </c>
      <c r="Q37" s="9" t="s">
        <v>107</v>
      </c>
      <c r="S37" s="9" t="str">
        <f t="shared" si="4"/>
        <v>ND</v>
      </c>
      <c r="W37">
        <v>5</v>
      </c>
      <c r="Y37" s="9" t="s">
        <v>107</v>
      </c>
      <c r="Z37" s="66" t="s">
        <v>455</v>
      </c>
    </row>
    <row r="38" spans="1:26" x14ac:dyDescent="0.35">
      <c r="F38" s="1"/>
    </row>
    <row r="39" spans="1:26" x14ac:dyDescent="0.35">
      <c r="F39" s="1"/>
    </row>
    <row r="41" spans="1:26" x14ac:dyDescent="0.35">
      <c r="C41" s="170" t="s">
        <v>473</v>
      </c>
      <c r="D41" s="170"/>
      <c r="E41" s="170"/>
      <c r="F41" s="170"/>
      <c r="H41">
        <v>35.466666666666669</v>
      </c>
    </row>
    <row r="42" spans="1:26" x14ac:dyDescent="0.35">
      <c r="C42" s="170" t="s">
        <v>474</v>
      </c>
      <c r="D42" s="170"/>
      <c r="E42" s="170"/>
      <c r="F42" s="170"/>
      <c r="H42">
        <v>106.4</v>
      </c>
    </row>
  </sheetData>
  <mergeCells count="2">
    <mergeCell ref="C41:F41"/>
    <mergeCell ref="C42:F42"/>
  </mergeCells>
  <pageMargins left="0.7" right="0.7" top="0.75" bottom="0.75" header="0.3" footer="0.3"/>
  <drawing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791633-296E-4C5E-A620-116676C4C334}">
  <dimension ref="A1:Z42"/>
  <sheetViews>
    <sheetView topLeftCell="J10" workbookViewId="0">
      <selection activeCell="Y21" sqref="Y21:Z37"/>
    </sheetView>
  </sheetViews>
  <sheetFormatPr defaultRowHeight="14.5" x14ac:dyDescent="0.35"/>
  <cols>
    <col min="1" max="1" width="24.1796875" bestFit="1" customWidth="1"/>
    <col min="2" max="2" width="10.81640625" bestFit="1" customWidth="1"/>
    <col min="3" max="3" width="10.54296875" bestFit="1" customWidth="1"/>
    <col min="4" max="5" width="6.81640625" bestFit="1" customWidth="1"/>
    <col min="6" max="6" width="14.54296875" bestFit="1" customWidth="1"/>
    <col min="7" max="7" width="10.453125" customWidth="1"/>
    <col min="8" max="8" width="7.1796875" customWidth="1"/>
    <col min="9" max="9" width="9.81640625" bestFit="1" customWidth="1"/>
    <col min="10" max="10" width="8.1796875" bestFit="1" customWidth="1"/>
    <col min="11" max="11" width="11.54296875" customWidth="1"/>
    <col min="13" max="13" width="13" bestFit="1" customWidth="1"/>
    <col min="14" max="14" width="10.81640625" bestFit="1" customWidth="1"/>
    <col min="15" max="15" width="17.453125" customWidth="1"/>
    <col min="17" max="17" width="14.81640625" bestFit="1" customWidth="1"/>
    <col min="19" max="19" width="14.81640625" bestFit="1" customWidth="1"/>
    <col min="21" max="21" width="24.54296875" bestFit="1" customWidth="1"/>
    <col min="25" max="25" width="25.81640625" bestFit="1" customWidth="1"/>
    <col min="26" max="26" width="12.453125" bestFit="1" customWidth="1"/>
  </cols>
  <sheetData>
    <row r="1" spans="1:14" ht="44.5" customHeight="1" x14ac:dyDescent="0.35">
      <c r="A1" s="17" t="s">
        <v>148</v>
      </c>
      <c r="B1" t="s">
        <v>0</v>
      </c>
      <c r="G1" s="14" t="s">
        <v>12</v>
      </c>
      <c r="H1" s="16"/>
      <c r="I1" s="16"/>
      <c r="J1" s="16"/>
      <c r="K1" s="15" t="s">
        <v>1</v>
      </c>
      <c r="L1" s="16"/>
      <c r="M1" s="13" t="s">
        <v>137</v>
      </c>
      <c r="N1" s="13" t="s">
        <v>110</v>
      </c>
    </row>
    <row r="2" spans="1:14" x14ac:dyDescent="0.35">
      <c r="B2" t="s">
        <v>23</v>
      </c>
      <c r="C2" t="s">
        <v>24</v>
      </c>
      <c r="D2" t="s">
        <v>25</v>
      </c>
      <c r="E2" t="s">
        <v>26</v>
      </c>
      <c r="F2" t="s">
        <v>27</v>
      </c>
      <c r="G2" t="s">
        <v>28</v>
      </c>
      <c r="H2" t="s">
        <v>29</v>
      </c>
      <c r="I2" t="s">
        <v>30</v>
      </c>
      <c r="J2" t="s">
        <v>31</v>
      </c>
      <c r="K2" t="s">
        <v>29</v>
      </c>
      <c r="N2" t="s">
        <v>31</v>
      </c>
    </row>
    <row r="3" spans="1:14" x14ac:dyDescent="0.35">
      <c r="A3" s="4" t="s">
        <v>100</v>
      </c>
      <c r="B3">
        <v>3.90625</v>
      </c>
      <c r="C3" t="s">
        <v>39</v>
      </c>
      <c r="D3" t="s">
        <v>36</v>
      </c>
      <c r="E3">
        <v>3.9060000000000001</v>
      </c>
      <c r="F3" s="1">
        <v>44614.604166666664</v>
      </c>
      <c r="G3">
        <v>19.064</v>
      </c>
      <c r="H3">
        <v>1270</v>
      </c>
      <c r="I3">
        <v>2.5388000000000002</v>
      </c>
      <c r="J3" s="4">
        <v>65</v>
      </c>
      <c r="K3">
        <v>7715</v>
      </c>
      <c r="M3">
        <f>H3/K3</f>
        <v>0.16461438755670771</v>
      </c>
      <c r="N3">
        <f>(((M3-$M$20)/$M$19)/E3)*100</f>
        <v>75.073764289197115</v>
      </c>
    </row>
    <row r="4" spans="1:14" x14ac:dyDescent="0.35">
      <c r="A4" s="4" t="s">
        <v>100</v>
      </c>
      <c r="B4">
        <v>3.90625</v>
      </c>
      <c r="C4" t="s">
        <v>94</v>
      </c>
      <c r="D4" t="s">
        <v>36</v>
      </c>
      <c r="E4">
        <v>3.9060000000000001</v>
      </c>
      <c r="F4" s="1">
        <v>44615.970138888886</v>
      </c>
      <c r="G4">
        <v>19.062999999999999</v>
      </c>
      <c r="H4">
        <v>1047</v>
      </c>
      <c r="I4">
        <v>0.96260000000000001</v>
      </c>
      <c r="J4" s="4">
        <v>24.6</v>
      </c>
      <c r="K4">
        <v>7407</v>
      </c>
      <c r="M4">
        <f>H4/K4</f>
        <v>0.14135277440259214</v>
      </c>
      <c r="N4">
        <f>(((M4-$M$20)/$M$19)/E4)*100</f>
        <v>34.786181987582196</v>
      </c>
    </row>
    <row r="5" spans="1:14" x14ac:dyDescent="0.35">
      <c r="A5" s="4"/>
      <c r="B5">
        <v>7.8125</v>
      </c>
      <c r="C5" t="s">
        <v>42</v>
      </c>
      <c r="D5" t="s">
        <v>36</v>
      </c>
      <c r="E5">
        <v>7.8125</v>
      </c>
      <c r="F5" s="1">
        <v>44614.711111111108</v>
      </c>
      <c r="G5">
        <v>19.065000000000001</v>
      </c>
      <c r="H5">
        <v>1678</v>
      </c>
      <c r="I5">
        <v>6.6380999999999997</v>
      </c>
      <c r="J5">
        <v>85</v>
      </c>
      <c r="K5">
        <v>7454</v>
      </c>
      <c r="M5">
        <f>H5/K5</f>
        <v>0.22511403273410249</v>
      </c>
      <c r="N5">
        <f>(((M5-$M$20)/$M$19)/E5)*100</f>
        <v>89.92182767681723</v>
      </c>
    </row>
    <row r="6" spans="1:14" x14ac:dyDescent="0.35">
      <c r="A6" s="4"/>
      <c r="B6">
        <v>7.8125</v>
      </c>
      <c r="C6" t="s">
        <v>97</v>
      </c>
      <c r="D6" t="s">
        <v>36</v>
      </c>
      <c r="E6">
        <v>7.8125</v>
      </c>
      <c r="F6" s="1">
        <v>44616.074999999997</v>
      </c>
      <c r="G6">
        <v>19.062999999999999</v>
      </c>
      <c r="H6">
        <v>2181</v>
      </c>
      <c r="I6">
        <v>9.9230999999999998</v>
      </c>
      <c r="J6">
        <v>127</v>
      </c>
      <c r="K6">
        <v>7971</v>
      </c>
      <c r="M6">
        <f>H6/K6</f>
        <v>0.27361686112156569</v>
      </c>
      <c r="N6">
        <f>(((M6-$M$20)/$M$19)/E6)*100</f>
        <v>131.92099208616804</v>
      </c>
    </row>
    <row r="7" spans="1:14" x14ac:dyDescent="0.35">
      <c r="A7" s="4" t="s">
        <v>100</v>
      </c>
      <c r="B7">
        <v>15.625</v>
      </c>
      <c r="C7" t="s">
        <v>40</v>
      </c>
      <c r="D7" t="s">
        <v>36</v>
      </c>
      <c r="E7">
        <v>15.625</v>
      </c>
      <c r="F7" s="1">
        <v>44614.63958333333</v>
      </c>
      <c r="G7">
        <v>19.065999999999999</v>
      </c>
      <c r="H7">
        <v>3246</v>
      </c>
      <c r="I7">
        <v>23.075399999999998</v>
      </c>
      <c r="J7" s="4">
        <v>147.69999999999999</v>
      </c>
      <c r="K7">
        <v>6939</v>
      </c>
      <c r="N7" s="4" t="s">
        <v>102</v>
      </c>
    </row>
    <row r="8" spans="1:14" x14ac:dyDescent="0.35">
      <c r="B8">
        <v>15.625</v>
      </c>
      <c r="C8" t="s">
        <v>95</v>
      </c>
      <c r="D8" t="s">
        <v>36</v>
      </c>
      <c r="E8">
        <v>15.625</v>
      </c>
      <c r="F8" s="1">
        <v>44616.004861111112</v>
      </c>
      <c r="G8">
        <v>19.062000000000001</v>
      </c>
      <c r="H8">
        <v>3300</v>
      </c>
      <c r="I8">
        <v>19.0303</v>
      </c>
      <c r="J8">
        <v>121.8</v>
      </c>
      <c r="K8">
        <v>8085</v>
      </c>
      <c r="M8">
        <f t="shared" ref="M8:M18" si="0">H8/K8</f>
        <v>0.40816326530612246</v>
      </c>
      <c r="N8">
        <f t="shared" ref="N8:N18" si="1">(((M8-$M$20)/$M$19)/E8)*100</f>
        <v>124.21314581530609</v>
      </c>
    </row>
    <row r="9" spans="1:14" x14ac:dyDescent="0.35">
      <c r="B9">
        <v>31.25</v>
      </c>
      <c r="C9" t="s">
        <v>37</v>
      </c>
      <c r="D9" t="s">
        <v>36</v>
      </c>
      <c r="E9">
        <v>31.25</v>
      </c>
      <c r="F9" s="1">
        <v>44614.533333333333</v>
      </c>
      <c r="G9">
        <v>19.071999999999999</v>
      </c>
      <c r="H9">
        <v>4895</v>
      </c>
      <c r="I9">
        <v>36.4679</v>
      </c>
      <c r="J9">
        <v>116.7</v>
      </c>
      <c r="K9">
        <v>7353</v>
      </c>
      <c r="M9">
        <f t="shared" si="0"/>
        <v>0.66571467428260578</v>
      </c>
      <c r="N9">
        <f t="shared" si="1"/>
        <v>117.8607646171163</v>
      </c>
    </row>
    <row r="10" spans="1:14" x14ac:dyDescent="0.35">
      <c r="B10">
        <v>31.25</v>
      </c>
      <c r="C10" t="s">
        <v>92</v>
      </c>
      <c r="D10" t="s">
        <v>36</v>
      </c>
      <c r="E10">
        <v>31.25</v>
      </c>
      <c r="F10" s="1">
        <v>44615.9</v>
      </c>
      <c r="G10">
        <v>19.059000000000001</v>
      </c>
      <c r="H10">
        <v>5509</v>
      </c>
      <c r="I10">
        <v>39.617100000000001</v>
      </c>
      <c r="J10">
        <v>126.8</v>
      </c>
      <c r="K10">
        <v>7736</v>
      </c>
      <c r="M10">
        <f t="shared" si="0"/>
        <v>0.71212512926577043</v>
      </c>
      <c r="N10">
        <f t="shared" si="1"/>
        <v>127.90760309001723</v>
      </c>
    </row>
    <row r="11" spans="1:14" x14ac:dyDescent="0.35">
      <c r="B11">
        <v>62.5</v>
      </c>
      <c r="C11" t="s">
        <v>43</v>
      </c>
      <c r="D11" t="s">
        <v>36</v>
      </c>
      <c r="E11">
        <v>62.5</v>
      </c>
      <c r="F11" s="1">
        <v>44614.746527777781</v>
      </c>
      <c r="G11">
        <v>19.065000000000001</v>
      </c>
      <c r="H11">
        <v>8467</v>
      </c>
      <c r="I11">
        <v>58.511299999999999</v>
      </c>
      <c r="J11">
        <v>93.6</v>
      </c>
      <c r="K11">
        <v>8543</v>
      </c>
      <c r="M11">
        <f t="shared" si="0"/>
        <v>0.99110382769518901</v>
      </c>
      <c r="N11">
        <f t="shared" si="1"/>
        <v>94.15016485923644</v>
      </c>
    </row>
    <row r="12" spans="1:14" x14ac:dyDescent="0.35">
      <c r="B12">
        <v>62.5</v>
      </c>
      <c r="C12" t="s">
        <v>98</v>
      </c>
      <c r="D12" t="s">
        <v>36</v>
      </c>
      <c r="E12">
        <v>62.5</v>
      </c>
      <c r="F12" s="1">
        <v>44616.109722222223</v>
      </c>
      <c r="G12">
        <v>19.058</v>
      </c>
      <c r="H12">
        <v>10912</v>
      </c>
      <c r="I12">
        <v>80.577600000000004</v>
      </c>
      <c r="J12">
        <v>128.9</v>
      </c>
      <c r="K12">
        <v>8285</v>
      </c>
      <c r="M12">
        <f t="shared" si="0"/>
        <v>1.3170790585395293</v>
      </c>
      <c r="N12">
        <f t="shared" si="1"/>
        <v>129.43338381978845</v>
      </c>
    </row>
    <row r="13" spans="1:14" x14ac:dyDescent="0.35">
      <c r="B13">
        <v>125</v>
      </c>
      <c r="C13" t="s">
        <v>35</v>
      </c>
      <c r="D13" t="s">
        <v>36</v>
      </c>
      <c r="E13">
        <v>125</v>
      </c>
      <c r="F13" s="1">
        <v>44614.497916666667</v>
      </c>
      <c r="G13">
        <v>19.065999999999999</v>
      </c>
      <c r="H13">
        <v>15250</v>
      </c>
      <c r="I13">
        <v>120.2414</v>
      </c>
      <c r="J13">
        <v>96.2</v>
      </c>
      <c r="K13">
        <v>8015</v>
      </c>
      <c r="M13">
        <f t="shared" si="0"/>
        <v>1.9026824703680598</v>
      </c>
      <c r="N13">
        <f t="shared" si="1"/>
        <v>96.409243135448648</v>
      </c>
    </row>
    <row r="14" spans="1:14" x14ac:dyDescent="0.35">
      <c r="B14">
        <v>125</v>
      </c>
      <c r="C14" t="s">
        <v>91</v>
      </c>
      <c r="D14" t="s">
        <v>36</v>
      </c>
      <c r="E14">
        <v>125</v>
      </c>
      <c r="F14" s="1">
        <v>44615.865277777775</v>
      </c>
      <c r="G14">
        <v>19.059000000000001</v>
      </c>
      <c r="H14">
        <v>15301</v>
      </c>
      <c r="I14">
        <v>134.77199999999999</v>
      </c>
      <c r="J14">
        <v>107.8</v>
      </c>
      <c r="K14">
        <v>7227</v>
      </c>
      <c r="M14">
        <f t="shared" si="0"/>
        <v>2.1171993911719937</v>
      </c>
      <c r="N14">
        <f t="shared" si="1"/>
        <v>108.01878700763761</v>
      </c>
    </row>
    <row r="15" spans="1:14" x14ac:dyDescent="0.35">
      <c r="B15">
        <v>250</v>
      </c>
      <c r="C15" t="s">
        <v>38</v>
      </c>
      <c r="D15" t="s">
        <v>36</v>
      </c>
      <c r="E15">
        <v>250</v>
      </c>
      <c r="F15" s="1">
        <v>44614.568055555559</v>
      </c>
      <c r="G15">
        <v>19.067</v>
      </c>
      <c r="H15">
        <v>24116</v>
      </c>
      <c r="I15">
        <v>204.21180000000001</v>
      </c>
      <c r="J15">
        <v>81.7</v>
      </c>
      <c r="K15">
        <v>7673</v>
      </c>
      <c r="M15">
        <f t="shared" si="0"/>
        <v>3.1429688518180634</v>
      </c>
      <c r="N15">
        <f t="shared" si="1"/>
        <v>81.766447612866472</v>
      </c>
    </row>
    <row r="16" spans="1:14" x14ac:dyDescent="0.35">
      <c r="B16">
        <v>250</v>
      </c>
      <c r="C16" t="s">
        <v>93</v>
      </c>
      <c r="D16" t="s">
        <v>36</v>
      </c>
      <c r="E16">
        <v>250</v>
      </c>
      <c r="F16" s="1">
        <v>44615.935416666667</v>
      </c>
      <c r="G16">
        <v>19.061</v>
      </c>
      <c r="H16">
        <v>30203</v>
      </c>
      <c r="I16">
        <v>223.81880000000001</v>
      </c>
      <c r="J16">
        <v>89.5</v>
      </c>
      <c r="K16">
        <v>8800</v>
      </c>
      <c r="M16">
        <f t="shared" si="0"/>
        <v>3.4321590909090909</v>
      </c>
      <c r="N16">
        <f t="shared" si="1"/>
        <v>89.591860068802049</v>
      </c>
    </row>
    <row r="17" spans="2:26" x14ac:dyDescent="0.35">
      <c r="B17">
        <v>500</v>
      </c>
      <c r="C17" t="s">
        <v>41</v>
      </c>
      <c r="D17" t="s">
        <v>36</v>
      </c>
      <c r="E17">
        <v>500</v>
      </c>
      <c r="F17" s="1">
        <v>44614.675694444442</v>
      </c>
      <c r="G17">
        <v>19.062999999999999</v>
      </c>
      <c r="H17">
        <v>51386</v>
      </c>
      <c r="I17">
        <v>533.52430000000004</v>
      </c>
      <c r="J17">
        <v>106.7</v>
      </c>
      <c r="K17">
        <v>6419</v>
      </c>
      <c r="M17">
        <f t="shared" si="0"/>
        <v>8.0052967751986284</v>
      </c>
      <c r="N17">
        <f t="shared" si="1"/>
        <v>106.66988662061085</v>
      </c>
    </row>
    <row r="18" spans="2:26" x14ac:dyDescent="0.35">
      <c r="B18">
        <v>500</v>
      </c>
      <c r="C18" t="s">
        <v>96</v>
      </c>
      <c r="D18" t="s">
        <v>36</v>
      </c>
      <c r="E18">
        <v>500</v>
      </c>
      <c r="F18" s="1">
        <v>44616.040277777778</v>
      </c>
      <c r="G18">
        <v>19.062000000000001</v>
      </c>
      <c r="H18">
        <v>49150</v>
      </c>
      <c r="I18">
        <v>498.27670000000001</v>
      </c>
      <c r="J18">
        <v>99.7</v>
      </c>
      <c r="K18">
        <v>6566</v>
      </c>
      <c r="M18">
        <f t="shared" si="0"/>
        <v>7.4855315260432533</v>
      </c>
      <c r="N18">
        <f t="shared" si="1"/>
        <v>99.63753057068439</v>
      </c>
    </row>
    <row r="19" spans="2:26" x14ac:dyDescent="0.35">
      <c r="F19" s="1"/>
      <c r="L19" t="s">
        <v>104</v>
      </c>
      <c r="M19">
        <f>SLOPE(M5:M18,E5:E18)</f>
        <v>1.4782108455979283E-2</v>
      </c>
    </row>
    <row r="20" spans="2:26" x14ac:dyDescent="0.35">
      <c r="F20" s="1"/>
      <c r="L20" t="s">
        <v>105</v>
      </c>
      <c r="M20">
        <f>INTERCEPT(M5:M18,E5:E18)</f>
        <v>0.1212676101342125</v>
      </c>
    </row>
    <row r="21" spans="2:26" ht="29.15" customHeight="1" x14ac:dyDescent="0.35">
      <c r="B21" t="s">
        <v>0</v>
      </c>
      <c r="G21" s="2" t="s">
        <v>16</v>
      </c>
      <c r="K21" s="3" t="s">
        <v>1</v>
      </c>
      <c r="M21" s="5" t="s">
        <v>149</v>
      </c>
      <c r="O21" s="7" t="s">
        <v>150</v>
      </c>
      <c r="Q21" s="8" t="s">
        <v>150</v>
      </c>
      <c r="S21" s="12" t="s">
        <v>150</v>
      </c>
      <c r="U21" s="42" t="s">
        <v>290</v>
      </c>
      <c r="W21" t="s">
        <v>447</v>
      </c>
      <c r="Y21" s="66" t="s">
        <v>479</v>
      </c>
      <c r="Z21" s="66" t="s">
        <v>453</v>
      </c>
    </row>
    <row r="22" spans="2:26" x14ac:dyDescent="0.35">
      <c r="F22" s="1"/>
      <c r="H22" t="s">
        <v>29</v>
      </c>
      <c r="I22" t="s">
        <v>30</v>
      </c>
      <c r="K22" t="s">
        <v>29</v>
      </c>
      <c r="Q22" s="6" t="s">
        <v>106</v>
      </c>
      <c r="S22" s="6" t="s">
        <v>106</v>
      </c>
      <c r="U22" s="9" t="s">
        <v>480</v>
      </c>
      <c r="Y22" s="9"/>
      <c r="Z22" s="9"/>
    </row>
    <row r="23" spans="2:26" x14ac:dyDescent="0.35">
      <c r="B23" t="s">
        <v>54</v>
      </c>
      <c r="C23" t="s">
        <v>55</v>
      </c>
      <c r="D23" t="s">
        <v>0</v>
      </c>
      <c r="F23" s="1">
        <v>44615.024305555555</v>
      </c>
      <c r="G23">
        <v>21.702000000000002</v>
      </c>
      <c r="H23">
        <v>362</v>
      </c>
      <c r="I23">
        <v>0</v>
      </c>
      <c r="K23">
        <v>7925</v>
      </c>
      <c r="M23">
        <f t="shared" ref="M23:M37" si="2">H23/K23</f>
        <v>4.5678233438485802E-2</v>
      </c>
      <c r="N23" t="s">
        <v>54</v>
      </c>
      <c r="O23">
        <f>(M23-$M$20)/$M$19</f>
        <v>-5.1135720537316995</v>
      </c>
      <c r="Q23" s="9" t="s">
        <v>108</v>
      </c>
      <c r="S23" s="9" t="str">
        <f>Q23</f>
        <v>DNQ</v>
      </c>
      <c r="U23" s="9">
        <f>M23/0.0151</f>
        <v>3.0250485720851525</v>
      </c>
      <c r="W23">
        <v>4.4499999999999993</v>
      </c>
      <c r="Y23" s="9">
        <f>(U23*2)/W23</f>
        <v>1.3595723919483833</v>
      </c>
      <c r="Z23" s="66" t="s">
        <v>456</v>
      </c>
    </row>
    <row r="24" spans="2:26" x14ac:dyDescent="0.35">
      <c r="B24" t="s">
        <v>81</v>
      </c>
      <c r="C24" t="s">
        <v>82</v>
      </c>
      <c r="D24" t="s">
        <v>0</v>
      </c>
      <c r="F24" s="1">
        <v>44615.652083333334</v>
      </c>
      <c r="G24">
        <v>21.7</v>
      </c>
      <c r="H24">
        <v>68</v>
      </c>
      <c r="I24">
        <v>0</v>
      </c>
      <c r="K24">
        <v>8407</v>
      </c>
      <c r="M24">
        <f t="shared" si="2"/>
        <v>8.0884976805043422E-3</v>
      </c>
      <c r="N24" t="s">
        <v>81</v>
      </c>
      <c r="O24">
        <f t="shared" ref="O24:O37" si="3">(M24-$M$20)/$M$19</f>
        <v>-7.6564931715088189</v>
      </c>
      <c r="Q24" s="9" t="s">
        <v>107</v>
      </c>
      <c r="S24" s="9" t="str">
        <f t="shared" ref="S24:S37" si="4">Q24</f>
        <v>ND</v>
      </c>
      <c r="U24" s="9"/>
      <c r="W24">
        <v>4.4900000000000011</v>
      </c>
      <c r="Y24" s="9" t="s">
        <v>107</v>
      </c>
      <c r="Z24" s="66" t="s">
        <v>455</v>
      </c>
    </row>
    <row r="25" spans="2:26" x14ac:dyDescent="0.35">
      <c r="B25" t="s">
        <v>45</v>
      </c>
      <c r="C25" t="s">
        <v>46</v>
      </c>
      <c r="D25" t="s">
        <v>0</v>
      </c>
      <c r="F25" s="1">
        <v>44614.81527777778</v>
      </c>
      <c r="G25">
        <v>21.702000000000002</v>
      </c>
      <c r="H25">
        <v>413</v>
      </c>
      <c r="I25">
        <v>0</v>
      </c>
      <c r="K25">
        <v>8309</v>
      </c>
      <c r="M25">
        <f t="shared" si="2"/>
        <v>4.9705139005897223E-2</v>
      </c>
      <c r="N25" t="s">
        <v>45</v>
      </c>
      <c r="O25">
        <f t="shared" si="3"/>
        <v>-4.8411545173969177</v>
      </c>
      <c r="Q25" s="9" t="s">
        <v>108</v>
      </c>
      <c r="S25" s="9" t="str">
        <f t="shared" si="4"/>
        <v>DNQ</v>
      </c>
      <c r="U25" s="9">
        <f>M25/0.0151</f>
        <v>3.2917310599931935</v>
      </c>
      <c r="W25">
        <v>4.5999999999999996</v>
      </c>
      <c r="Y25" s="9">
        <f>(U25*2)/W25</f>
        <v>1.4311874173883452</v>
      </c>
      <c r="Z25" s="66" t="s">
        <v>456</v>
      </c>
    </row>
    <row r="26" spans="2:26" x14ac:dyDescent="0.35">
      <c r="B26" t="s">
        <v>72</v>
      </c>
      <c r="C26" t="s">
        <v>73</v>
      </c>
      <c r="D26" t="s">
        <v>0</v>
      </c>
      <c r="F26" s="1">
        <v>44615.440972222219</v>
      </c>
      <c r="G26">
        <v>21.699000000000002</v>
      </c>
      <c r="H26">
        <v>2141</v>
      </c>
      <c r="I26">
        <v>0</v>
      </c>
      <c r="K26">
        <v>7601</v>
      </c>
      <c r="M26">
        <f t="shared" si="2"/>
        <v>0.28167346401789239</v>
      </c>
      <c r="N26" t="s">
        <v>72</v>
      </c>
      <c r="O26">
        <f t="shared" si="3"/>
        <v>10.851351440247118</v>
      </c>
      <c r="Q26" s="9">
        <f>O26</f>
        <v>10.851351440247118</v>
      </c>
      <c r="S26" s="9">
        <f t="shared" si="4"/>
        <v>10.851351440247118</v>
      </c>
      <c r="U26" s="9"/>
      <c r="W26">
        <v>4.5200000000000005</v>
      </c>
      <c r="Y26" s="9">
        <f t="shared" ref="Y26:Y34" si="5">(O26*2)/W26</f>
        <v>4.8014829381624411</v>
      </c>
      <c r="Z26" s="66"/>
    </row>
    <row r="27" spans="2:26" x14ac:dyDescent="0.35">
      <c r="B27" t="s">
        <v>48</v>
      </c>
      <c r="C27" t="s">
        <v>49</v>
      </c>
      <c r="D27" t="s">
        <v>0</v>
      </c>
      <c r="F27" s="1">
        <v>44614.884722222225</v>
      </c>
      <c r="G27">
        <v>21.7</v>
      </c>
      <c r="H27">
        <v>169</v>
      </c>
      <c r="I27">
        <v>0</v>
      </c>
      <c r="K27">
        <v>7549</v>
      </c>
      <c r="M27">
        <f t="shared" si="2"/>
        <v>2.2387071135249702E-2</v>
      </c>
      <c r="N27" t="s">
        <v>48</v>
      </c>
      <c r="O27">
        <f>(M27-$M$20)/$M$19</f>
        <v>-6.6892039991065113</v>
      </c>
      <c r="Q27" s="9" t="s">
        <v>108</v>
      </c>
      <c r="S27" s="9" t="str">
        <f t="shared" si="4"/>
        <v>DNQ</v>
      </c>
      <c r="U27" s="9">
        <f>M27/0.0151</f>
        <v>1.4825874924006424</v>
      </c>
      <c r="W27">
        <v>4.9399999999999995</v>
      </c>
      <c r="Y27" s="9">
        <f>(U27*2)/W27</f>
        <v>0.60023785117434925</v>
      </c>
      <c r="Z27" s="66" t="s">
        <v>456</v>
      </c>
    </row>
    <row r="28" spans="2:26" x14ac:dyDescent="0.35">
      <c r="B28" t="s">
        <v>84</v>
      </c>
      <c r="C28" t="s">
        <v>85</v>
      </c>
      <c r="D28" t="s">
        <v>0</v>
      </c>
      <c r="F28" s="1">
        <v>44615.724305555559</v>
      </c>
      <c r="G28">
        <v>21.696000000000002</v>
      </c>
      <c r="H28">
        <v>174</v>
      </c>
      <c r="I28">
        <v>0</v>
      </c>
      <c r="K28">
        <v>8878</v>
      </c>
      <c r="M28">
        <f t="shared" si="2"/>
        <v>1.959900878576256E-2</v>
      </c>
      <c r="N28" t="s">
        <v>84</v>
      </c>
      <c r="O28">
        <f t="shared" si="3"/>
        <v>-6.8778145994000965</v>
      </c>
      <c r="Q28" s="9" t="s">
        <v>108</v>
      </c>
      <c r="S28" s="9" t="str">
        <f t="shared" si="4"/>
        <v>DNQ</v>
      </c>
      <c r="U28" s="9">
        <f>M28/0.0151</f>
        <v>1.2979476017061298</v>
      </c>
      <c r="W28">
        <v>4.28</v>
      </c>
      <c r="Y28" s="9">
        <f>(U28*2)/W28</f>
        <v>0.60651757089071479</v>
      </c>
      <c r="Z28" s="66" t="s">
        <v>456</v>
      </c>
    </row>
    <row r="29" spans="2:26" x14ac:dyDescent="0.35">
      <c r="B29" t="s">
        <v>78</v>
      </c>
      <c r="C29" t="s">
        <v>79</v>
      </c>
      <c r="D29" t="s">
        <v>0</v>
      </c>
      <c r="F29" s="1">
        <v>44615.581250000003</v>
      </c>
      <c r="G29">
        <v>21.699000000000002</v>
      </c>
      <c r="H29">
        <v>1773</v>
      </c>
      <c r="I29">
        <v>0</v>
      </c>
      <c r="K29">
        <v>7153</v>
      </c>
      <c r="M29">
        <f t="shared" si="2"/>
        <v>0.24786802740109046</v>
      </c>
      <c r="N29" t="s">
        <v>78</v>
      </c>
      <c r="O29">
        <f t="shared" si="3"/>
        <v>8.564435692235012</v>
      </c>
      <c r="Q29" s="9">
        <f>O29</f>
        <v>8.564435692235012</v>
      </c>
      <c r="S29" s="9">
        <f t="shared" si="4"/>
        <v>8.564435692235012</v>
      </c>
      <c r="U29" s="9"/>
      <c r="W29">
        <v>4.1299999999999981</v>
      </c>
      <c r="Y29" s="9">
        <f t="shared" si="5"/>
        <v>4.147426485343833</v>
      </c>
      <c r="Z29" s="66"/>
    </row>
    <row r="30" spans="2:26" x14ac:dyDescent="0.35">
      <c r="B30" t="s">
        <v>51</v>
      </c>
      <c r="C30" t="s">
        <v>52</v>
      </c>
      <c r="D30" t="s">
        <v>0</v>
      </c>
      <c r="F30" s="1">
        <v>44614.95416666667</v>
      </c>
      <c r="G30">
        <v>21.704999999999998</v>
      </c>
      <c r="H30">
        <v>6451</v>
      </c>
      <c r="I30">
        <v>0</v>
      </c>
      <c r="K30">
        <v>8392</v>
      </c>
      <c r="M30">
        <f t="shared" si="2"/>
        <v>0.76870829361296478</v>
      </c>
      <c r="N30" t="s">
        <v>51</v>
      </c>
      <c r="O30">
        <f t="shared" si="3"/>
        <v>43.798940144892931</v>
      </c>
      <c r="Q30" s="9">
        <f>O30</f>
        <v>43.798940144892931</v>
      </c>
      <c r="S30" s="9">
        <f t="shared" si="4"/>
        <v>43.798940144892931</v>
      </c>
      <c r="U30" s="9"/>
      <c r="W30">
        <v>4.2300000000000004</v>
      </c>
      <c r="Y30" s="9">
        <f t="shared" si="5"/>
        <v>20.708718744630225</v>
      </c>
      <c r="Z30" s="66"/>
    </row>
    <row r="31" spans="2:26" x14ac:dyDescent="0.35">
      <c r="B31" t="s">
        <v>60</v>
      </c>
      <c r="C31" t="s">
        <v>61</v>
      </c>
      <c r="D31" t="s">
        <v>0</v>
      </c>
      <c r="F31" s="1">
        <v>44615.163194444445</v>
      </c>
      <c r="G31">
        <v>21.798999999999999</v>
      </c>
      <c r="H31">
        <v>45</v>
      </c>
      <c r="I31">
        <v>0</v>
      </c>
      <c r="K31">
        <v>7637</v>
      </c>
      <c r="M31">
        <f t="shared" si="2"/>
        <v>5.8923661123477808E-3</v>
      </c>
      <c r="N31" t="s">
        <v>60</v>
      </c>
      <c r="O31">
        <f t="shared" si="3"/>
        <v>-7.8050600403487138</v>
      </c>
      <c r="Q31" s="9" t="s">
        <v>107</v>
      </c>
      <c r="S31" s="9" t="str">
        <f t="shared" si="4"/>
        <v>ND</v>
      </c>
      <c r="U31" s="9"/>
      <c r="W31">
        <v>4.5500000000000007</v>
      </c>
      <c r="Y31" s="9" t="s">
        <v>107</v>
      </c>
      <c r="Z31" s="66" t="s">
        <v>455</v>
      </c>
    </row>
    <row r="32" spans="2:26" x14ac:dyDescent="0.35">
      <c r="B32" t="s">
        <v>69</v>
      </c>
      <c r="C32" t="s">
        <v>70</v>
      </c>
      <c r="D32" t="s">
        <v>0</v>
      </c>
      <c r="F32" s="1">
        <v>44615.371527777781</v>
      </c>
      <c r="G32">
        <v>21.702999999999999</v>
      </c>
      <c r="H32">
        <v>44</v>
      </c>
      <c r="I32">
        <v>0</v>
      </c>
      <c r="K32">
        <v>8149</v>
      </c>
      <c r="M32">
        <f t="shared" si="2"/>
        <v>5.3994355135599456E-3</v>
      </c>
      <c r="N32" t="s">
        <v>69</v>
      </c>
      <c r="O32">
        <f t="shared" si="3"/>
        <v>-7.8384064739955619</v>
      </c>
      <c r="Q32" s="9" t="s">
        <v>107</v>
      </c>
      <c r="S32" s="9" t="str">
        <f t="shared" si="4"/>
        <v>ND</v>
      </c>
      <c r="W32">
        <v>4.41</v>
      </c>
      <c r="Y32" s="9" t="s">
        <v>107</v>
      </c>
      <c r="Z32" s="66" t="s">
        <v>455</v>
      </c>
    </row>
    <row r="33" spans="1:26" x14ac:dyDescent="0.35">
      <c r="B33" t="s">
        <v>57</v>
      </c>
      <c r="C33" t="s">
        <v>58</v>
      </c>
      <c r="D33" t="s">
        <v>0</v>
      </c>
      <c r="F33" s="1">
        <v>44615.09375</v>
      </c>
      <c r="G33">
        <v>21.632000000000001</v>
      </c>
      <c r="H33">
        <v>71</v>
      </c>
      <c r="I33">
        <v>0</v>
      </c>
      <c r="K33">
        <v>7633</v>
      </c>
      <c r="M33">
        <f t="shared" si="2"/>
        <v>9.3017162321498755E-3</v>
      </c>
      <c r="N33" t="s">
        <v>57</v>
      </c>
      <c r="O33">
        <f t="shared" si="3"/>
        <v>-7.5744197274356377</v>
      </c>
      <c r="Q33" s="9" t="s">
        <v>107</v>
      </c>
      <c r="S33" s="9" t="str">
        <f t="shared" si="4"/>
        <v>ND</v>
      </c>
      <c r="W33">
        <v>4.5199999999999996</v>
      </c>
      <c r="Y33" s="9" t="s">
        <v>107</v>
      </c>
      <c r="Z33" s="66" t="s">
        <v>455</v>
      </c>
    </row>
    <row r="34" spans="1:26" s="4" customFormat="1" x14ac:dyDescent="0.35">
      <c r="A34" s="4" t="s">
        <v>109</v>
      </c>
      <c r="B34" s="4" t="s">
        <v>75</v>
      </c>
      <c r="C34" s="4" t="s">
        <v>76</v>
      </c>
      <c r="D34" s="4" t="s">
        <v>0</v>
      </c>
      <c r="F34" s="10">
        <v>44615.511111111111</v>
      </c>
      <c r="G34" s="4">
        <v>21.742000000000001</v>
      </c>
      <c r="H34" s="4">
        <v>27</v>
      </c>
      <c r="I34" s="4">
        <v>0</v>
      </c>
      <c r="K34" s="4">
        <v>114</v>
      </c>
      <c r="M34" s="4">
        <f t="shared" si="2"/>
        <v>0.23684210526315788</v>
      </c>
      <c r="N34" s="4" t="s">
        <v>75</v>
      </c>
      <c r="O34" s="4">
        <f t="shared" si="3"/>
        <v>7.8185392478429643</v>
      </c>
      <c r="Q34" s="11" t="s">
        <v>466</v>
      </c>
      <c r="S34" s="11" t="s">
        <v>466</v>
      </c>
      <c r="W34" s="4">
        <v>4.589999999999999</v>
      </c>
      <c r="Y34" s="11">
        <f t="shared" si="5"/>
        <v>3.4067709140927955</v>
      </c>
      <c r="Z34" s="67" t="s">
        <v>466</v>
      </c>
    </row>
    <row r="35" spans="1:26" s="27" customFormat="1" x14ac:dyDescent="0.35">
      <c r="A35" s="27" t="s">
        <v>169</v>
      </c>
      <c r="B35" s="27" t="s">
        <v>168</v>
      </c>
      <c r="C35" s="27" t="s">
        <v>170</v>
      </c>
      <c r="D35" s="27" t="s">
        <v>0</v>
      </c>
      <c r="E35" s="27" t="s">
        <v>171</v>
      </c>
      <c r="F35" s="28">
        <v>44620.470728888897</v>
      </c>
      <c r="G35" s="27">
        <v>21.6939833333333</v>
      </c>
      <c r="H35" s="27">
        <v>12.3014819644374</v>
      </c>
      <c r="I35" s="27">
        <v>979.18155441914303</v>
      </c>
      <c r="K35" s="27">
        <v>13048.4591702381</v>
      </c>
      <c r="M35" s="27">
        <f t="shared" si="2"/>
        <v>9.427536082187802E-4</v>
      </c>
      <c r="N35" s="27" t="s">
        <v>168</v>
      </c>
      <c r="O35" s="27">
        <f t="shared" si="3"/>
        <v>-8.1398980994029273</v>
      </c>
      <c r="Q35" s="25" t="s">
        <v>107</v>
      </c>
      <c r="S35" s="25" t="s">
        <v>107</v>
      </c>
      <c r="W35">
        <v>4.589999999999999</v>
      </c>
      <c r="Y35" s="9" t="s">
        <v>107</v>
      </c>
      <c r="Z35" s="66" t="s">
        <v>455</v>
      </c>
    </row>
    <row r="36" spans="1:26" x14ac:dyDescent="0.35">
      <c r="B36" t="s">
        <v>66</v>
      </c>
      <c r="C36" t="s">
        <v>67</v>
      </c>
      <c r="D36" t="s">
        <v>0</v>
      </c>
      <c r="F36" s="1">
        <v>44615.302083333336</v>
      </c>
      <c r="G36">
        <v>21.67</v>
      </c>
      <c r="H36">
        <v>74</v>
      </c>
      <c r="I36">
        <v>0</v>
      </c>
      <c r="K36">
        <v>10549</v>
      </c>
      <c r="M36">
        <f t="shared" si="2"/>
        <v>7.0148829272916862E-3</v>
      </c>
      <c r="N36" t="s">
        <v>66</v>
      </c>
      <c r="O36">
        <f t="shared" si="3"/>
        <v>-7.7291225096313108</v>
      </c>
      <c r="Q36" s="9" t="s">
        <v>107</v>
      </c>
      <c r="S36" s="9" t="str">
        <f t="shared" si="4"/>
        <v>ND</v>
      </c>
      <c r="W36">
        <v>5</v>
      </c>
      <c r="Y36" s="9" t="s">
        <v>107</v>
      </c>
      <c r="Z36" s="66" t="s">
        <v>455</v>
      </c>
    </row>
    <row r="37" spans="1:26" x14ac:dyDescent="0.35">
      <c r="B37" t="s">
        <v>63</v>
      </c>
      <c r="C37" t="s">
        <v>64</v>
      </c>
      <c r="D37" t="s">
        <v>0</v>
      </c>
      <c r="F37" s="1">
        <v>44615.232638888891</v>
      </c>
      <c r="K37">
        <v>9941</v>
      </c>
      <c r="M37">
        <f t="shared" si="2"/>
        <v>0</v>
      </c>
      <c r="N37" t="s">
        <v>63</v>
      </c>
      <c r="O37">
        <f t="shared" si="3"/>
        <v>-8.2036747663801926</v>
      </c>
      <c r="Q37" s="9" t="s">
        <v>107</v>
      </c>
      <c r="S37" s="9" t="str">
        <f t="shared" si="4"/>
        <v>ND</v>
      </c>
      <c r="W37">
        <v>5</v>
      </c>
      <c r="Y37" s="9" t="s">
        <v>107</v>
      </c>
      <c r="Z37" s="66" t="s">
        <v>455</v>
      </c>
    </row>
    <row r="38" spans="1:26" x14ac:dyDescent="0.35">
      <c r="F38" s="1"/>
    </row>
    <row r="39" spans="1:26" x14ac:dyDescent="0.35">
      <c r="F39" s="1"/>
    </row>
    <row r="41" spans="1:26" x14ac:dyDescent="0.35">
      <c r="C41" s="170" t="s">
        <v>473</v>
      </c>
      <c r="D41" s="170"/>
      <c r="E41" s="170"/>
      <c r="F41" s="170"/>
      <c r="H41">
        <v>27.857142857142858</v>
      </c>
    </row>
    <row r="42" spans="1:26" x14ac:dyDescent="0.35">
      <c r="C42" s="170" t="s">
        <v>474</v>
      </c>
      <c r="D42" s="170"/>
      <c r="E42" s="170"/>
      <c r="F42" s="170"/>
      <c r="H42">
        <v>83.571428571428569</v>
      </c>
    </row>
  </sheetData>
  <mergeCells count="2">
    <mergeCell ref="C41:F41"/>
    <mergeCell ref="C42:F42"/>
  </mergeCells>
  <pageMargins left="0.7" right="0.7" top="0.75" bottom="0.75" header="0.3" footer="0.3"/>
  <drawing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D69160-C1A0-438F-A6C8-914637344312}">
  <dimension ref="A1:Z42"/>
  <sheetViews>
    <sheetView topLeftCell="M7" workbookViewId="0">
      <selection activeCell="Y28" sqref="Y28"/>
    </sheetView>
  </sheetViews>
  <sheetFormatPr defaultRowHeight="14.5" x14ac:dyDescent="0.35"/>
  <cols>
    <col min="1" max="1" width="24.1796875" bestFit="1" customWidth="1"/>
    <col min="2" max="2" width="10.81640625" bestFit="1" customWidth="1"/>
    <col min="3" max="3" width="10.54296875" bestFit="1" customWidth="1"/>
    <col min="4" max="5" width="6.81640625" bestFit="1" customWidth="1"/>
    <col min="6" max="6" width="14.54296875" bestFit="1" customWidth="1"/>
    <col min="7" max="7" width="10.453125" customWidth="1"/>
    <col min="8" max="8" width="7.1796875" customWidth="1"/>
    <col min="9" max="9" width="9.81640625" bestFit="1" customWidth="1"/>
    <col min="10" max="10" width="8.1796875" bestFit="1" customWidth="1"/>
    <col min="11" max="11" width="11.54296875" customWidth="1"/>
    <col min="13" max="13" width="13" bestFit="1" customWidth="1"/>
    <col min="14" max="14" width="10.81640625" bestFit="1" customWidth="1"/>
    <col min="15" max="15" width="17.453125" customWidth="1"/>
    <col min="17" max="17" width="14.81640625" bestFit="1" customWidth="1"/>
    <col min="19" max="19" width="14.81640625" bestFit="1" customWidth="1"/>
    <col min="21" max="21" width="24.54296875" bestFit="1" customWidth="1"/>
    <col min="25" max="25" width="25.81640625" bestFit="1" customWidth="1"/>
    <col min="26" max="26" width="12.453125" bestFit="1" customWidth="1"/>
  </cols>
  <sheetData>
    <row r="1" spans="1:14" ht="44.5" customHeight="1" x14ac:dyDescent="0.35">
      <c r="A1" s="17" t="s">
        <v>151</v>
      </c>
      <c r="B1" t="s">
        <v>0</v>
      </c>
      <c r="G1" s="14" t="s">
        <v>5</v>
      </c>
      <c r="H1" s="16"/>
      <c r="I1" s="16"/>
      <c r="J1" s="16"/>
      <c r="K1" s="15" t="s">
        <v>1</v>
      </c>
      <c r="L1" s="16"/>
      <c r="M1" s="13" t="s">
        <v>115</v>
      </c>
      <c r="N1" s="13" t="s">
        <v>110</v>
      </c>
    </row>
    <row r="2" spans="1:14" x14ac:dyDescent="0.35">
      <c r="B2" t="s">
        <v>23</v>
      </c>
      <c r="C2" t="s">
        <v>24</v>
      </c>
      <c r="D2" t="s">
        <v>25</v>
      </c>
      <c r="E2" t="s">
        <v>26</v>
      </c>
      <c r="F2" t="s">
        <v>27</v>
      </c>
      <c r="G2" t="s">
        <v>28</v>
      </c>
      <c r="H2" t="s">
        <v>29</v>
      </c>
      <c r="I2" t="s">
        <v>30</v>
      </c>
      <c r="J2" t="s">
        <v>31</v>
      </c>
      <c r="K2" t="s">
        <v>29</v>
      </c>
      <c r="N2" t="s">
        <v>31</v>
      </c>
    </row>
    <row r="3" spans="1:14" x14ac:dyDescent="0.35">
      <c r="A3" s="4" t="s">
        <v>100</v>
      </c>
      <c r="B3">
        <v>3.90625</v>
      </c>
      <c r="C3" t="s">
        <v>39</v>
      </c>
      <c r="D3" t="s">
        <v>36</v>
      </c>
      <c r="E3">
        <v>3.9060000000000001</v>
      </c>
      <c r="F3" s="1">
        <v>44614.604166666664</v>
      </c>
      <c r="G3">
        <v>14.843</v>
      </c>
      <c r="H3">
        <v>890</v>
      </c>
      <c r="I3">
        <v>0</v>
      </c>
      <c r="J3" s="4">
        <v>0</v>
      </c>
      <c r="K3">
        <v>7715</v>
      </c>
      <c r="M3">
        <f t="shared" ref="M3:M18" si="0">H3/K3</f>
        <v>0.11535968891769281</v>
      </c>
      <c r="N3" s="4" t="s">
        <v>102</v>
      </c>
    </row>
    <row r="4" spans="1:14" x14ac:dyDescent="0.35">
      <c r="A4" s="4" t="s">
        <v>100</v>
      </c>
      <c r="B4">
        <v>3.90625</v>
      </c>
      <c r="C4" t="s">
        <v>94</v>
      </c>
      <c r="D4" t="s">
        <v>36</v>
      </c>
      <c r="E4">
        <v>3.9060000000000001</v>
      </c>
      <c r="F4" s="1">
        <v>44615.970138888886</v>
      </c>
      <c r="G4">
        <v>14.819000000000001</v>
      </c>
      <c r="H4">
        <v>756</v>
      </c>
      <c r="I4">
        <v>0</v>
      </c>
      <c r="J4" s="4">
        <v>0</v>
      </c>
      <c r="K4">
        <v>7407</v>
      </c>
      <c r="M4">
        <f t="shared" si="0"/>
        <v>0.10206561360874848</v>
      </c>
      <c r="N4" s="4" t="s">
        <v>102</v>
      </c>
    </row>
    <row r="5" spans="1:14" x14ac:dyDescent="0.35">
      <c r="A5" s="4"/>
      <c r="B5">
        <v>7.8125</v>
      </c>
      <c r="C5" t="s">
        <v>42</v>
      </c>
      <c r="D5" t="s">
        <v>36</v>
      </c>
      <c r="E5">
        <v>7.8125</v>
      </c>
      <c r="F5" s="1">
        <v>44614.711111111108</v>
      </c>
      <c r="G5">
        <v>14.837</v>
      </c>
      <c r="H5">
        <v>2126</v>
      </c>
      <c r="I5">
        <v>8.5614000000000008</v>
      </c>
      <c r="J5">
        <v>109.6</v>
      </c>
      <c r="K5">
        <v>7454</v>
      </c>
      <c r="M5">
        <f t="shared" si="0"/>
        <v>0.28521599141400589</v>
      </c>
      <c r="N5">
        <f>(((M5-$M$20)/$M$19)/E5)*100</f>
        <v>79.548089198225185</v>
      </c>
    </row>
    <row r="6" spans="1:14" x14ac:dyDescent="0.35">
      <c r="A6" s="4"/>
      <c r="B6">
        <v>7.8125</v>
      </c>
      <c r="C6" t="s">
        <v>97</v>
      </c>
      <c r="D6" t="s">
        <v>36</v>
      </c>
      <c r="E6">
        <v>7.8125</v>
      </c>
      <c r="F6" s="1">
        <v>44616.074999999997</v>
      </c>
      <c r="G6">
        <v>14.836</v>
      </c>
      <c r="H6">
        <v>2289</v>
      </c>
      <c r="I6">
        <v>8.7207000000000008</v>
      </c>
      <c r="J6">
        <v>111.6</v>
      </c>
      <c r="K6">
        <v>7971</v>
      </c>
      <c r="M6">
        <f t="shared" si="0"/>
        <v>0.2871659766654121</v>
      </c>
      <c r="N6">
        <f>(((M6-$M$20)/$M$19)/E6)*100</f>
        <v>81.603119726831892</v>
      </c>
    </row>
    <row r="7" spans="1:14" x14ac:dyDescent="0.35">
      <c r="B7">
        <v>15.625</v>
      </c>
      <c r="C7" t="s">
        <v>40</v>
      </c>
      <c r="D7" t="s">
        <v>36</v>
      </c>
      <c r="E7">
        <v>15.625</v>
      </c>
      <c r="F7" s="1">
        <v>44614.63958333333</v>
      </c>
      <c r="G7">
        <v>14.848000000000001</v>
      </c>
      <c r="H7">
        <v>2765</v>
      </c>
      <c r="I7">
        <v>17.8184</v>
      </c>
      <c r="J7">
        <v>114</v>
      </c>
      <c r="K7">
        <v>6939</v>
      </c>
      <c r="M7">
        <f t="shared" si="0"/>
        <v>0.39847240236345294</v>
      </c>
      <c r="N7">
        <f>(((M7-$M$20)/$M$19)/E7)*100</f>
        <v>99.452799064997961</v>
      </c>
    </row>
    <row r="8" spans="1:14" x14ac:dyDescent="0.35">
      <c r="B8">
        <v>15.625</v>
      </c>
      <c r="C8" t="s">
        <v>95</v>
      </c>
      <c r="D8" t="s">
        <v>36</v>
      </c>
      <c r="E8">
        <v>15.625</v>
      </c>
      <c r="F8" s="1">
        <v>44616.004861111112</v>
      </c>
      <c r="G8">
        <v>14.851000000000001</v>
      </c>
      <c r="H8">
        <v>3271</v>
      </c>
      <c r="I8">
        <v>18.316700000000001</v>
      </c>
      <c r="J8">
        <v>117.2</v>
      </c>
      <c r="K8">
        <v>8085</v>
      </c>
      <c r="M8">
        <f t="shared" si="0"/>
        <v>0.40457637600494745</v>
      </c>
      <c r="N8">
        <f t="shared" ref="N8:N18" si="1">(((M8-$M$20)/$M$19)/E8)*100</f>
        <v>102.66919574544357</v>
      </c>
    </row>
    <row r="9" spans="1:14" x14ac:dyDescent="0.35">
      <c r="B9">
        <v>31.25</v>
      </c>
      <c r="C9" t="s">
        <v>37</v>
      </c>
      <c r="D9" t="s">
        <v>36</v>
      </c>
      <c r="E9">
        <v>31.25</v>
      </c>
      <c r="F9" s="1">
        <v>44614.533333333333</v>
      </c>
      <c r="G9">
        <v>14.843999999999999</v>
      </c>
      <c r="H9">
        <v>4547</v>
      </c>
      <c r="I9">
        <v>35.793399999999998</v>
      </c>
      <c r="J9">
        <v>114.5</v>
      </c>
      <c r="K9">
        <v>7353</v>
      </c>
      <c r="M9">
        <f t="shared" si="0"/>
        <v>0.61838705290357676</v>
      </c>
      <c r="N9">
        <f t="shared" si="1"/>
        <v>107.66675064822147</v>
      </c>
    </row>
    <row r="10" spans="1:14" x14ac:dyDescent="0.35">
      <c r="B10">
        <v>31.25</v>
      </c>
      <c r="C10" t="s">
        <v>92</v>
      </c>
      <c r="D10" t="s">
        <v>36</v>
      </c>
      <c r="E10">
        <v>31.25</v>
      </c>
      <c r="F10" s="1">
        <v>44615.9</v>
      </c>
      <c r="G10">
        <v>14.843999999999999</v>
      </c>
      <c r="H10">
        <v>5121</v>
      </c>
      <c r="I10">
        <v>39.365900000000003</v>
      </c>
      <c r="J10">
        <v>126</v>
      </c>
      <c r="K10">
        <v>7736</v>
      </c>
      <c r="M10">
        <f t="shared" si="0"/>
        <v>0.66197001034126168</v>
      </c>
      <c r="N10">
        <f t="shared" si="1"/>
        <v>119.14944109380559</v>
      </c>
    </row>
    <row r="11" spans="1:14" x14ac:dyDescent="0.35">
      <c r="B11">
        <v>62.5</v>
      </c>
      <c r="C11" t="s">
        <v>43</v>
      </c>
      <c r="D11" t="s">
        <v>36</v>
      </c>
      <c r="E11">
        <v>62.5</v>
      </c>
      <c r="F11" s="1">
        <v>44614.746527777781</v>
      </c>
      <c r="G11">
        <v>14.840999999999999</v>
      </c>
      <c r="H11">
        <v>7820</v>
      </c>
      <c r="I11">
        <v>60.084200000000003</v>
      </c>
      <c r="J11">
        <v>96.1</v>
      </c>
      <c r="K11">
        <v>8543</v>
      </c>
      <c r="M11">
        <f t="shared" si="0"/>
        <v>0.9153693082055484</v>
      </c>
      <c r="N11">
        <f t="shared" si="1"/>
        <v>92.955953344886737</v>
      </c>
    </row>
    <row r="12" spans="1:14" x14ac:dyDescent="0.35">
      <c r="B12">
        <v>62.5</v>
      </c>
      <c r="C12" t="s">
        <v>98</v>
      </c>
      <c r="D12" t="s">
        <v>36</v>
      </c>
      <c r="E12">
        <v>62.5</v>
      </c>
      <c r="F12" s="1">
        <v>44616.109722222223</v>
      </c>
      <c r="G12">
        <v>14.84</v>
      </c>
      <c r="H12">
        <v>8324</v>
      </c>
      <c r="I12">
        <v>67.375900000000001</v>
      </c>
      <c r="J12">
        <v>107.8</v>
      </c>
      <c r="K12">
        <v>8285</v>
      </c>
      <c r="M12">
        <f t="shared" si="0"/>
        <v>1.0047073023536512</v>
      </c>
      <c r="N12">
        <f t="shared" si="1"/>
        <v>104.7247798787311</v>
      </c>
    </row>
    <row r="13" spans="1:14" x14ac:dyDescent="0.35">
      <c r="B13">
        <v>125</v>
      </c>
      <c r="C13" t="s">
        <v>35</v>
      </c>
      <c r="D13" t="s">
        <v>36</v>
      </c>
      <c r="E13">
        <v>125</v>
      </c>
      <c r="F13" s="1">
        <v>44614.497916666667</v>
      </c>
      <c r="G13">
        <v>14.851000000000001</v>
      </c>
      <c r="H13">
        <v>15575</v>
      </c>
      <c r="I13">
        <v>144.11840000000001</v>
      </c>
      <c r="J13">
        <v>115.3</v>
      </c>
      <c r="K13">
        <v>8015</v>
      </c>
      <c r="M13">
        <f t="shared" si="0"/>
        <v>1.9432314410480349</v>
      </c>
      <c r="N13">
        <f t="shared" si="1"/>
        <v>114.18002918370067</v>
      </c>
    </row>
    <row r="14" spans="1:14" x14ac:dyDescent="0.35">
      <c r="B14">
        <v>125</v>
      </c>
      <c r="C14" t="s">
        <v>91</v>
      </c>
      <c r="D14" t="s">
        <v>36</v>
      </c>
      <c r="E14">
        <v>125</v>
      </c>
      <c r="F14" s="1">
        <v>44615.865277777775</v>
      </c>
      <c r="G14">
        <v>14.845000000000001</v>
      </c>
      <c r="H14">
        <v>14301</v>
      </c>
      <c r="I14">
        <v>147.03540000000001</v>
      </c>
      <c r="J14">
        <v>117.6</v>
      </c>
      <c r="K14">
        <v>7227</v>
      </c>
      <c r="M14">
        <f t="shared" si="0"/>
        <v>1.9788293897882938</v>
      </c>
      <c r="N14">
        <f t="shared" si="1"/>
        <v>116.52475433496312</v>
      </c>
    </row>
    <row r="15" spans="1:14" x14ac:dyDescent="0.35">
      <c r="B15">
        <v>250</v>
      </c>
      <c r="C15" t="s">
        <v>38</v>
      </c>
      <c r="D15" t="s">
        <v>36</v>
      </c>
      <c r="E15">
        <v>250</v>
      </c>
      <c r="F15" s="1">
        <v>44614.568055555559</v>
      </c>
      <c r="G15">
        <v>14.852</v>
      </c>
      <c r="H15">
        <v>23930</v>
      </c>
      <c r="I15">
        <v>240.2028</v>
      </c>
      <c r="J15">
        <v>96.1</v>
      </c>
      <c r="K15">
        <v>7673</v>
      </c>
      <c r="M15">
        <f t="shared" si="0"/>
        <v>3.1187280072983188</v>
      </c>
      <c r="N15">
        <f t="shared" si="1"/>
        <v>95.80314921964144</v>
      </c>
    </row>
    <row r="16" spans="1:14" x14ac:dyDescent="0.35">
      <c r="B16">
        <v>250</v>
      </c>
      <c r="C16" t="s">
        <v>93</v>
      </c>
      <c r="D16" t="s">
        <v>36</v>
      </c>
      <c r="E16">
        <v>250</v>
      </c>
      <c r="F16" s="1">
        <v>44615.935416666667</v>
      </c>
      <c r="G16">
        <v>14.843</v>
      </c>
      <c r="H16">
        <v>22696</v>
      </c>
      <c r="I16">
        <v>196.1046</v>
      </c>
      <c r="J16">
        <v>78.400000000000006</v>
      </c>
      <c r="K16">
        <v>8800</v>
      </c>
      <c r="M16">
        <f t="shared" si="0"/>
        <v>2.5790909090909091</v>
      </c>
      <c r="N16">
        <f t="shared" si="1"/>
        <v>78.031048277063348</v>
      </c>
    </row>
    <row r="17" spans="2:26" x14ac:dyDescent="0.35">
      <c r="B17">
        <v>500</v>
      </c>
      <c r="C17" t="s">
        <v>41</v>
      </c>
      <c r="D17" t="s">
        <v>36</v>
      </c>
      <c r="E17">
        <v>500</v>
      </c>
      <c r="F17" s="1">
        <v>44614.675694444442</v>
      </c>
      <c r="G17">
        <v>14.849</v>
      </c>
      <c r="H17">
        <v>44923</v>
      </c>
      <c r="I17">
        <v>557.44640000000004</v>
      </c>
      <c r="J17">
        <v>111.5</v>
      </c>
      <c r="K17">
        <v>6419</v>
      </c>
      <c r="M17">
        <f t="shared" si="0"/>
        <v>6.9984421249415796</v>
      </c>
      <c r="N17">
        <f t="shared" si="1"/>
        <v>111.7877225008244</v>
      </c>
    </row>
    <row r="18" spans="2:26" x14ac:dyDescent="0.35">
      <c r="B18">
        <v>500</v>
      </c>
      <c r="C18" t="s">
        <v>96</v>
      </c>
      <c r="D18" t="s">
        <v>36</v>
      </c>
      <c r="E18">
        <v>500</v>
      </c>
      <c r="F18" s="1">
        <v>44616.040277777778</v>
      </c>
      <c r="G18">
        <v>14.843999999999999</v>
      </c>
      <c r="H18">
        <v>38370</v>
      </c>
      <c r="I18">
        <v>462.98689999999999</v>
      </c>
      <c r="J18">
        <v>92.6</v>
      </c>
      <c r="K18">
        <v>6566</v>
      </c>
      <c r="M18">
        <f t="shared" si="0"/>
        <v>5.8437404812671341</v>
      </c>
      <c r="N18">
        <f t="shared" si="1"/>
        <v>92.773579257047984</v>
      </c>
    </row>
    <row r="19" spans="2:26" x14ac:dyDescent="0.35">
      <c r="F19" s="1"/>
      <c r="L19" t="s">
        <v>104</v>
      </c>
      <c r="M19">
        <f>SLOPE(M5:M18,E5:E18)</f>
        <v>1.2145713102823009E-2</v>
      </c>
    </row>
    <row r="20" spans="2:26" x14ac:dyDescent="0.35">
      <c r="F20" s="1"/>
      <c r="L20" t="s">
        <v>105</v>
      </c>
      <c r="M20">
        <f>INTERCEPT(M5:M18,E5:E18)</f>
        <v>0.20973409537655141</v>
      </c>
    </row>
    <row r="21" spans="2:26" ht="29.15" customHeight="1" x14ac:dyDescent="0.35">
      <c r="B21" t="s">
        <v>0</v>
      </c>
      <c r="G21" s="2" t="s">
        <v>17</v>
      </c>
      <c r="K21" s="3" t="s">
        <v>1</v>
      </c>
      <c r="M21" s="5" t="s">
        <v>155</v>
      </c>
      <c r="O21" s="7" t="s">
        <v>156</v>
      </c>
      <c r="Q21" s="8" t="s">
        <v>156</v>
      </c>
      <c r="S21" s="12" t="s">
        <v>156</v>
      </c>
      <c r="U21" s="42" t="s">
        <v>290</v>
      </c>
      <c r="W21" t="s">
        <v>447</v>
      </c>
      <c r="Y21" t="s">
        <v>479</v>
      </c>
      <c r="Z21" t="s">
        <v>453</v>
      </c>
    </row>
    <row r="22" spans="2:26" x14ac:dyDescent="0.35">
      <c r="F22" s="1"/>
      <c r="H22" t="s">
        <v>29</v>
      </c>
      <c r="I22" t="s">
        <v>30</v>
      </c>
      <c r="K22" t="s">
        <v>29</v>
      </c>
      <c r="Q22" s="6" t="s">
        <v>106</v>
      </c>
      <c r="S22" s="6" t="s">
        <v>106</v>
      </c>
      <c r="U22" s="9" t="s">
        <v>480</v>
      </c>
      <c r="Y22" s="9"/>
      <c r="Z22" s="9"/>
    </row>
    <row r="23" spans="2:26" x14ac:dyDescent="0.35">
      <c r="B23" t="s">
        <v>54</v>
      </c>
      <c r="C23" t="s">
        <v>55</v>
      </c>
      <c r="D23" t="s">
        <v>0</v>
      </c>
      <c r="F23" s="1">
        <v>44615.024305555555</v>
      </c>
      <c r="G23">
        <v>22.613</v>
      </c>
      <c r="H23">
        <v>226</v>
      </c>
      <c r="I23">
        <v>0</v>
      </c>
      <c r="K23">
        <v>7925</v>
      </c>
      <c r="M23">
        <f t="shared" ref="M23:M37" si="2">H23/K23</f>
        <v>2.8517350157728705E-2</v>
      </c>
      <c r="N23" t="s">
        <v>54</v>
      </c>
      <c r="O23">
        <f>(M23-$M$20)/$M$19</f>
        <v>-14.920222771992099</v>
      </c>
      <c r="Q23" s="9" t="s">
        <v>108</v>
      </c>
      <c r="S23" s="9" t="str">
        <f>Q23</f>
        <v>DNQ</v>
      </c>
      <c r="U23" s="9">
        <f t="shared" ref="U23:U28" si="3">(M23/0.0128)</f>
        <v>2.2279179810725549</v>
      </c>
      <c r="W23">
        <v>4.4499999999999993</v>
      </c>
      <c r="Y23" s="9">
        <f t="shared" ref="Y23:Y28" si="4">(U23*2)/W23</f>
        <v>1.0013114521674407</v>
      </c>
      <c r="Z23" s="66" t="s">
        <v>456</v>
      </c>
    </row>
    <row r="24" spans="2:26" x14ac:dyDescent="0.35">
      <c r="B24" t="s">
        <v>81</v>
      </c>
      <c r="C24" t="s">
        <v>82</v>
      </c>
      <c r="D24" t="s">
        <v>0</v>
      </c>
      <c r="F24" s="1">
        <v>44615.652083333334</v>
      </c>
      <c r="G24">
        <v>22.606999999999999</v>
      </c>
      <c r="H24">
        <v>247</v>
      </c>
      <c r="I24">
        <v>0</v>
      </c>
      <c r="K24">
        <v>8407</v>
      </c>
      <c r="M24">
        <f t="shared" si="2"/>
        <v>2.9380278339479007E-2</v>
      </c>
      <c r="N24" t="s">
        <v>81</v>
      </c>
      <c r="O24">
        <f t="shared" ref="O24:O37" si="5">(M24-$M$20)/$M$19</f>
        <v>-14.849174808447685</v>
      </c>
      <c r="Q24" s="9" t="s">
        <v>108</v>
      </c>
      <c r="S24" s="9" t="str">
        <f t="shared" ref="S24:S37" si="6">Q24</f>
        <v>DNQ</v>
      </c>
      <c r="U24" s="9">
        <f t="shared" si="3"/>
        <v>2.2953342452717971</v>
      </c>
      <c r="W24">
        <v>4.4900000000000011</v>
      </c>
      <c r="Y24" s="9">
        <f t="shared" si="4"/>
        <v>1.0224205992301989</v>
      </c>
      <c r="Z24" s="66" t="s">
        <v>456</v>
      </c>
    </row>
    <row r="25" spans="2:26" x14ac:dyDescent="0.35">
      <c r="B25" t="s">
        <v>45</v>
      </c>
      <c r="C25" t="s">
        <v>46</v>
      </c>
      <c r="D25" t="s">
        <v>0</v>
      </c>
      <c r="F25" s="1">
        <v>44614.81527777778</v>
      </c>
      <c r="G25">
        <v>22.623000000000001</v>
      </c>
      <c r="H25">
        <v>1410</v>
      </c>
      <c r="I25">
        <v>0</v>
      </c>
      <c r="K25">
        <v>8309</v>
      </c>
      <c r="M25">
        <f t="shared" si="2"/>
        <v>0.16969551089180407</v>
      </c>
      <c r="N25" t="s">
        <v>45</v>
      </c>
      <c r="O25">
        <f t="shared" si="5"/>
        <v>-3.2965198622583332</v>
      </c>
      <c r="Q25" s="9" t="s">
        <v>108</v>
      </c>
      <c r="S25" s="9" t="str">
        <f t="shared" si="6"/>
        <v>DNQ</v>
      </c>
      <c r="U25" s="9">
        <f t="shared" si="3"/>
        <v>13.257461788422193</v>
      </c>
      <c r="W25">
        <v>4.5999999999999996</v>
      </c>
      <c r="Y25" s="9">
        <f t="shared" si="4"/>
        <v>5.7641138210531278</v>
      </c>
      <c r="Z25" s="66" t="s">
        <v>456</v>
      </c>
    </row>
    <row r="26" spans="2:26" x14ac:dyDescent="0.35">
      <c r="B26" t="s">
        <v>72</v>
      </c>
      <c r="C26" t="s">
        <v>73</v>
      </c>
      <c r="D26" t="s">
        <v>0</v>
      </c>
      <c r="F26" s="1">
        <v>44615.440972222219</v>
      </c>
      <c r="G26">
        <v>22.616</v>
      </c>
      <c r="H26">
        <v>1036</v>
      </c>
      <c r="I26">
        <v>0</v>
      </c>
      <c r="K26">
        <v>7601</v>
      </c>
      <c r="M26">
        <f t="shared" si="2"/>
        <v>0.13629785554532298</v>
      </c>
      <c r="N26" t="s">
        <v>72</v>
      </c>
      <c r="O26">
        <f t="shared" si="5"/>
        <v>-6.0462682766777816</v>
      </c>
      <c r="Q26" s="9" t="s">
        <v>108</v>
      </c>
      <c r="S26" s="9" t="str">
        <f t="shared" si="6"/>
        <v>DNQ</v>
      </c>
      <c r="U26" s="9">
        <f t="shared" si="3"/>
        <v>10.648269964478358</v>
      </c>
      <c r="W26">
        <v>4.5200000000000005</v>
      </c>
      <c r="Y26" s="9">
        <f t="shared" si="4"/>
        <v>4.7116238780877682</v>
      </c>
      <c r="Z26" s="66" t="s">
        <v>456</v>
      </c>
    </row>
    <row r="27" spans="2:26" x14ac:dyDescent="0.35">
      <c r="B27" t="s">
        <v>48</v>
      </c>
      <c r="C27" t="s">
        <v>49</v>
      </c>
      <c r="D27" t="s">
        <v>0</v>
      </c>
      <c r="F27" s="1">
        <v>44614.884722222225</v>
      </c>
      <c r="G27">
        <v>22.620999999999999</v>
      </c>
      <c r="H27">
        <v>533</v>
      </c>
      <c r="I27">
        <v>0</v>
      </c>
      <c r="K27">
        <v>7549</v>
      </c>
      <c r="M27">
        <f t="shared" si="2"/>
        <v>7.0605378195787522E-2</v>
      </c>
      <c r="N27" t="s">
        <v>48</v>
      </c>
      <c r="O27">
        <f t="shared" si="5"/>
        <v>-11.454964891968872</v>
      </c>
      <c r="Q27" s="9" t="s">
        <v>108</v>
      </c>
      <c r="S27" s="9" t="str">
        <f t="shared" si="6"/>
        <v>DNQ</v>
      </c>
      <c r="U27" s="9">
        <f t="shared" si="3"/>
        <v>5.5160451715459002</v>
      </c>
      <c r="W27">
        <v>4.9399999999999995</v>
      </c>
      <c r="Y27" s="9">
        <f t="shared" si="4"/>
        <v>2.2332166686420649</v>
      </c>
      <c r="Z27" s="66" t="s">
        <v>456</v>
      </c>
    </row>
    <row r="28" spans="2:26" x14ac:dyDescent="0.35">
      <c r="B28" t="s">
        <v>84</v>
      </c>
      <c r="C28" t="s">
        <v>85</v>
      </c>
      <c r="D28" t="s">
        <v>0</v>
      </c>
      <c r="F28" s="1">
        <v>44615.724305555559</v>
      </c>
      <c r="G28">
        <v>22.614000000000001</v>
      </c>
      <c r="H28">
        <v>842</v>
      </c>
      <c r="I28">
        <v>0</v>
      </c>
      <c r="K28">
        <v>8878</v>
      </c>
      <c r="M28">
        <f t="shared" si="2"/>
        <v>9.4841180446046405E-2</v>
      </c>
      <c r="N28" t="s">
        <v>84</v>
      </c>
      <c r="O28">
        <f t="shared" si="5"/>
        <v>-9.4595446111600161</v>
      </c>
      <c r="Q28" s="9" t="s">
        <v>108</v>
      </c>
      <c r="S28" s="9" t="str">
        <f t="shared" si="6"/>
        <v>DNQ</v>
      </c>
      <c r="U28" s="9">
        <f t="shared" si="3"/>
        <v>7.4094672223473754</v>
      </c>
      <c r="W28">
        <v>4.28</v>
      </c>
      <c r="Y28" s="9">
        <f t="shared" si="4"/>
        <v>3.4623678609099882</v>
      </c>
      <c r="Z28" s="66" t="s">
        <v>456</v>
      </c>
    </row>
    <row r="29" spans="2:26" x14ac:dyDescent="0.35">
      <c r="B29" t="s">
        <v>78</v>
      </c>
      <c r="C29" t="s">
        <v>79</v>
      </c>
      <c r="D29" t="s">
        <v>0</v>
      </c>
      <c r="F29" s="1">
        <v>44615.581250000003</v>
      </c>
      <c r="G29">
        <v>22.623000000000001</v>
      </c>
      <c r="H29">
        <v>2698</v>
      </c>
      <c r="I29">
        <v>0</v>
      </c>
      <c r="K29">
        <v>7153</v>
      </c>
      <c r="M29">
        <f t="shared" si="2"/>
        <v>0.37718439815462046</v>
      </c>
      <c r="N29" t="s">
        <v>78</v>
      </c>
      <c r="O29">
        <f t="shared" si="5"/>
        <v>13.786782328914786</v>
      </c>
      <c r="Q29" s="9">
        <f>O29</f>
        <v>13.786782328914786</v>
      </c>
      <c r="S29" s="9">
        <f t="shared" si="6"/>
        <v>13.786782328914786</v>
      </c>
      <c r="U29" s="9"/>
      <c r="W29">
        <v>4.1299999999999981</v>
      </c>
      <c r="Y29" s="9">
        <f t="shared" ref="Y29:Y34" si="7">(O29*2)/W29</f>
        <v>6.6764079074647906</v>
      </c>
      <c r="Z29" s="66"/>
    </row>
    <row r="30" spans="2:26" x14ac:dyDescent="0.35">
      <c r="B30" t="s">
        <v>51</v>
      </c>
      <c r="C30" t="s">
        <v>52</v>
      </c>
      <c r="D30" t="s">
        <v>0</v>
      </c>
      <c r="F30" s="1">
        <v>44614.95416666667</v>
      </c>
      <c r="G30">
        <v>22.629000000000001</v>
      </c>
      <c r="H30">
        <v>2867</v>
      </c>
      <c r="I30">
        <v>0</v>
      </c>
      <c r="K30">
        <v>8392</v>
      </c>
      <c r="M30">
        <f t="shared" si="2"/>
        <v>0.34163489037178263</v>
      </c>
      <c r="N30" t="s">
        <v>51</v>
      </c>
      <c r="O30">
        <f t="shared" si="5"/>
        <v>10.859864207114667</v>
      </c>
      <c r="Q30" s="9">
        <f>O30</f>
        <v>10.859864207114667</v>
      </c>
      <c r="S30" s="9">
        <f t="shared" si="6"/>
        <v>10.859864207114667</v>
      </c>
      <c r="U30" s="9"/>
      <c r="W30">
        <v>4.2300000000000004</v>
      </c>
      <c r="Y30" s="9">
        <f t="shared" si="7"/>
        <v>5.1346875683757283</v>
      </c>
      <c r="Z30" s="66"/>
    </row>
    <row r="31" spans="2:26" x14ac:dyDescent="0.35">
      <c r="B31" t="s">
        <v>60</v>
      </c>
      <c r="C31" t="s">
        <v>61</v>
      </c>
      <c r="D31" t="s">
        <v>0</v>
      </c>
      <c r="F31" s="1">
        <v>44615.163194444445</v>
      </c>
      <c r="G31">
        <v>22.657</v>
      </c>
      <c r="H31">
        <v>12</v>
      </c>
      <c r="I31">
        <v>1796.8698999999999</v>
      </c>
      <c r="K31">
        <v>7637</v>
      </c>
      <c r="M31">
        <f t="shared" si="2"/>
        <v>1.5712976299594081E-3</v>
      </c>
      <c r="N31" t="s">
        <v>60</v>
      </c>
      <c r="O31">
        <f t="shared" si="5"/>
        <v>-17.138787651604336</v>
      </c>
      <c r="Q31" s="9" t="s">
        <v>107</v>
      </c>
      <c r="S31" s="9" t="str">
        <f t="shared" si="6"/>
        <v>ND</v>
      </c>
      <c r="U31" s="9"/>
      <c r="W31">
        <v>4.5500000000000007</v>
      </c>
      <c r="Y31" s="9" t="s">
        <v>107</v>
      </c>
      <c r="Z31" s="66" t="s">
        <v>455</v>
      </c>
    </row>
    <row r="32" spans="2:26" x14ac:dyDescent="0.35">
      <c r="B32" t="s">
        <v>69</v>
      </c>
      <c r="C32" t="s">
        <v>70</v>
      </c>
      <c r="D32" t="s">
        <v>0</v>
      </c>
      <c r="F32" s="1">
        <v>44615.371527777781</v>
      </c>
      <c r="G32">
        <v>22.65</v>
      </c>
      <c r="H32">
        <v>4</v>
      </c>
      <c r="I32">
        <v>2905.4728</v>
      </c>
      <c r="K32">
        <v>8149</v>
      </c>
      <c r="M32">
        <f t="shared" si="2"/>
        <v>4.9085777395999508E-4</v>
      </c>
      <c r="N32" t="s">
        <v>69</v>
      </c>
      <c r="O32">
        <f t="shared" si="5"/>
        <v>-17.227744129239916</v>
      </c>
      <c r="Q32" s="9" t="s">
        <v>107</v>
      </c>
      <c r="S32" s="9" t="str">
        <f t="shared" si="6"/>
        <v>ND</v>
      </c>
      <c r="U32" s="9"/>
      <c r="W32">
        <v>4.41</v>
      </c>
      <c r="Y32" s="9" t="s">
        <v>107</v>
      </c>
      <c r="Z32" s="66" t="s">
        <v>455</v>
      </c>
    </row>
    <row r="33" spans="1:26" x14ac:dyDescent="0.35">
      <c r="B33" t="s">
        <v>57</v>
      </c>
      <c r="C33" t="s">
        <v>58</v>
      </c>
      <c r="D33" t="s">
        <v>0</v>
      </c>
      <c r="F33" s="1">
        <v>44615.09375</v>
      </c>
      <c r="G33">
        <v>22.594999999999999</v>
      </c>
      <c r="H33">
        <v>14</v>
      </c>
      <c r="I33">
        <v>1532.6632</v>
      </c>
      <c r="K33">
        <v>7633</v>
      </c>
      <c r="M33">
        <f t="shared" si="2"/>
        <v>1.8341412288746233E-3</v>
      </c>
      <c r="N33" t="s">
        <v>57</v>
      </c>
      <c r="O33">
        <f t="shared" si="5"/>
        <v>-17.117146798021675</v>
      </c>
      <c r="Q33" s="9" t="s">
        <v>107</v>
      </c>
      <c r="S33" s="9" t="str">
        <f t="shared" si="6"/>
        <v>ND</v>
      </c>
      <c r="W33">
        <v>4.5199999999999996</v>
      </c>
      <c r="Y33" s="9" t="s">
        <v>107</v>
      </c>
      <c r="Z33" s="66" t="s">
        <v>455</v>
      </c>
    </row>
    <row r="34" spans="1:26" s="4" customFormat="1" x14ac:dyDescent="0.35">
      <c r="A34" s="4" t="s">
        <v>109</v>
      </c>
      <c r="B34" s="4" t="s">
        <v>75</v>
      </c>
      <c r="C34" s="4" t="s">
        <v>76</v>
      </c>
      <c r="D34" s="4" t="s">
        <v>0</v>
      </c>
      <c r="F34" s="10">
        <v>44615.511111111111</v>
      </c>
      <c r="G34" s="4">
        <v>22.661999999999999</v>
      </c>
      <c r="H34" s="4">
        <v>42</v>
      </c>
      <c r="I34" s="4">
        <v>0</v>
      </c>
      <c r="K34" s="4">
        <v>114</v>
      </c>
      <c r="M34" s="4">
        <f t="shared" si="2"/>
        <v>0.36842105263157893</v>
      </c>
      <c r="N34" s="4" t="s">
        <v>75</v>
      </c>
      <c r="O34" s="4">
        <f t="shared" si="5"/>
        <v>13.06526474910264</v>
      </c>
      <c r="Q34" s="11" t="s">
        <v>466</v>
      </c>
      <c r="S34" s="11" t="s">
        <v>466</v>
      </c>
      <c r="W34" s="4">
        <v>4.589999999999999</v>
      </c>
      <c r="Y34" s="11">
        <f t="shared" si="7"/>
        <v>5.6929258166024592</v>
      </c>
      <c r="Z34" s="67" t="s">
        <v>466</v>
      </c>
    </row>
    <row r="35" spans="1:26" s="27" customFormat="1" x14ac:dyDescent="0.35">
      <c r="A35" s="27" t="s">
        <v>169</v>
      </c>
      <c r="B35" s="27" t="s">
        <v>168</v>
      </c>
      <c r="C35" s="27" t="s">
        <v>170</v>
      </c>
      <c r="D35" s="27" t="s">
        <v>0</v>
      </c>
      <c r="E35" s="27" t="s">
        <v>171</v>
      </c>
      <c r="F35" s="28">
        <v>44620.470728888897</v>
      </c>
      <c r="G35" s="30">
        <v>22.627949999999998</v>
      </c>
      <c r="H35" s="30">
        <v>27.359636973482701</v>
      </c>
      <c r="I35" s="30">
        <v>1244.0862316340699</v>
      </c>
      <c r="J35" s="30"/>
      <c r="K35" s="27">
        <v>13049</v>
      </c>
      <c r="M35" s="27">
        <f t="shared" si="2"/>
        <v>2.096684571498406E-3</v>
      </c>
      <c r="N35" s="27" t="s">
        <v>168</v>
      </c>
      <c r="O35" s="27">
        <f t="shared" si="5"/>
        <v>-17.095530665613381</v>
      </c>
      <c r="Q35" s="25" t="s">
        <v>107</v>
      </c>
      <c r="S35" s="25" t="s">
        <v>107</v>
      </c>
      <c r="W35">
        <v>4.589999999999999</v>
      </c>
      <c r="Y35" s="9" t="s">
        <v>107</v>
      </c>
      <c r="Z35" s="83" t="s">
        <v>455</v>
      </c>
    </row>
    <row r="36" spans="1:26" x14ac:dyDescent="0.35">
      <c r="B36" t="s">
        <v>66</v>
      </c>
      <c r="C36" t="s">
        <v>67</v>
      </c>
      <c r="D36" t="s">
        <v>0</v>
      </c>
      <c r="F36" s="1">
        <v>44615.302083333336</v>
      </c>
      <c r="G36">
        <v>22.597000000000001</v>
      </c>
      <c r="H36">
        <v>68</v>
      </c>
      <c r="I36">
        <v>0</v>
      </c>
      <c r="K36">
        <v>10549</v>
      </c>
      <c r="M36">
        <f t="shared" si="2"/>
        <v>6.4461086358896576E-3</v>
      </c>
      <c r="N36" t="s">
        <v>66</v>
      </c>
      <c r="O36">
        <f t="shared" si="5"/>
        <v>-16.737427026282372</v>
      </c>
      <c r="Q36" s="9" t="s">
        <v>107</v>
      </c>
      <c r="S36" s="9" t="str">
        <f t="shared" si="6"/>
        <v>ND</v>
      </c>
      <c r="W36">
        <v>5</v>
      </c>
      <c r="Y36" s="9" t="s">
        <v>107</v>
      </c>
      <c r="Z36" s="66" t="s">
        <v>455</v>
      </c>
    </row>
    <row r="37" spans="1:26" x14ac:dyDescent="0.35">
      <c r="B37" t="s">
        <v>63</v>
      </c>
      <c r="C37" t="s">
        <v>64</v>
      </c>
      <c r="D37" t="s">
        <v>0</v>
      </c>
      <c r="F37" s="1">
        <v>44615.232638888891</v>
      </c>
      <c r="G37">
        <v>22.652999999999999</v>
      </c>
      <c r="H37">
        <v>3</v>
      </c>
      <c r="I37">
        <v>3103.2017000000001</v>
      </c>
      <c r="K37">
        <v>9941</v>
      </c>
      <c r="M37">
        <f t="shared" si="2"/>
        <v>3.0178050497937833E-4</v>
      </c>
      <c r="N37" t="s">
        <v>63</v>
      </c>
      <c r="O37">
        <f t="shared" si="5"/>
        <v>-17.243311537047092</v>
      </c>
      <c r="Q37" s="9" t="s">
        <v>107</v>
      </c>
      <c r="S37" s="9" t="str">
        <f t="shared" si="6"/>
        <v>ND</v>
      </c>
      <c r="W37">
        <v>5</v>
      </c>
      <c r="Y37" s="9" t="s">
        <v>107</v>
      </c>
      <c r="Z37" s="66" t="s">
        <v>455</v>
      </c>
    </row>
    <row r="38" spans="1:26" x14ac:dyDescent="0.35">
      <c r="F38" s="1"/>
    </row>
    <row r="39" spans="1:26" x14ac:dyDescent="0.35">
      <c r="F39" s="1"/>
    </row>
    <row r="41" spans="1:26" x14ac:dyDescent="0.35">
      <c r="C41" s="170" t="s">
        <v>473</v>
      </c>
      <c r="D41" s="170"/>
      <c r="E41" s="170"/>
      <c r="F41" s="170"/>
      <c r="H41">
        <v>21.764705882352942</v>
      </c>
    </row>
    <row r="42" spans="1:26" x14ac:dyDescent="0.35">
      <c r="C42" s="170" t="s">
        <v>474</v>
      </c>
      <c r="D42" s="170"/>
      <c r="E42" s="170"/>
      <c r="F42" s="170"/>
      <c r="H42">
        <v>65.294117647058826</v>
      </c>
    </row>
  </sheetData>
  <mergeCells count="2">
    <mergeCell ref="C41:F41"/>
    <mergeCell ref="C42:F42"/>
  </mergeCells>
  <pageMargins left="0.7" right="0.7" top="0.75" bottom="0.75" header="0.3" footer="0.3"/>
  <pageSetup orientation="portrait"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43F7C4-4A5F-44FD-85FC-59C8EE5E20B3}">
  <dimension ref="A1:Z42"/>
  <sheetViews>
    <sheetView topLeftCell="H5" workbookViewId="0">
      <selection activeCell="Y21" sqref="Y21:Z37"/>
    </sheetView>
  </sheetViews>
  <sheetFormatPr defaultRowHeight="14.5" x14ac:dyDescent="0.35"/>
  <cols>
    <col min="1" max="1" width="24.1796875" bestFit="1" customWidth="1"/>
    <col min="2" max="2" width="10.81640625" bestFit="1" customWidth="1"/>
    <col min="3" max="3" width="10.54296875" bestFit="1" customWidth="1"/>
    <col min="4" max="5" width="6.81640625" bestFit="1" customWidth="1"/>
    <col min="6" max="6" width="14.54296875" bestFit="1" customWidth="1"/>
    <col min="7" max="7" width="10.453125" customWidth="1"/>
    <col min="8" max="8" width="7.1796875" customWidth="1"/>
    <col min="9" max="9" width="9.81640625" bestFit="1" customWidth="1"/>
    <col min="10" max="10" width="8.1796875" bestFit="1" customWidth="1"/>
    <col min="11" max="11" width="11.54296875" customWidth="1"/>
    <col min="13" max="13" width="13" bestFit="1" customWidth="1"/>
    <col min="14" max="14" width="10.81640625" bestFit="1" customWidth="1"/>
    <col min="15" max="15" width="17.453125" customWidth="1"/>
    <col min="17" max="17" width="14.81640625" bestFit="1" customWidth="1"/>
    <col min="19" max="19" width="14.81640625" bestFit="1" customWidth="1"/>
    <col min="21" max="21" width="24.54296875" bestFit="1" customWidth="1"/>
    <col min="25" max="25" width="25.81640625" bestFit="1" customWidth="1"/>
    <col min="26" max="26" width="12.453125" bestFit="1" customWidth="1"/>
  </cols>
  <sheetData>
    <row r="1" spans="1:14" ht="44.5" customHeight="1" x14ac:dyDescent="0.35">
      <c r="A1" s="17" t="s">
        <v>152</v>
      </c>
      <c r="B1" t="s">
        <v>0</v>
      </c>
      <c r="G1" s="14" t="s">
        <v>12</v>
      </c>
      <c r="H1" s="16"/>
      <c r="I1" s="16"/>
      <c r="J1" s="16"/>
      <c r="K1" s="15" t="s">
        <v>1</v>
      </c>
      <c r="L1" s="16"/>
      <c r="M1" s="13" t="s">
        <v>137</v>
      </c>
      <c r="N1" s="13" t="s">
        <v>110</v>
      </c>
    </row>
    <row r="2" spans="1:14" x14ac:dyDescent="0.35">
      <c r="B2" t="s">
        <v>23</v>
      </c>
      <c r="C2" t="s">
        <v>24</v>
      </c>
      <c r="D2" t="s">
        <v>25</v>
      </c>
      <c r="E2" t="s">
        <v>26</v>
      </c>
      <c r="F2" t="s">
        <v>27</v>
      </c>
      <c r="G2" t="s">
        <v>28</v>
      </c>
      <c r="H2" t="s">
        <v>29</v>
      </c>
      <c r="I2" t="s">
        <v>30</v>
      </c>
      <c r="J2" t="s">
        <v>31</v>
      </c>
      <c r="K2" t="s">
        <v>29</v>
      </c>
      <c r="N2" t="s">
        <v>31</v>
      </c>
    </row>
    <row r="3" spans="1:14" x14ac:dyDescent="0.35">
      <c r="A3" s="4" t="s">
        <v>100</v>
      </c>
      <c r="B3">
        <v>3.90625</v>
      </c>
      <c r="C3" t="s">
        <v>39</v>
      </c>
      <c r="D3" t="s">
        <v>36</v>
      </c>
      <c r="E3">
        <v>3.9060000000000001</v>
      </c>
      <c r="F3" s="1">
        <v>44614.604166666664</v>
      </c>
      <c r="G3">
        <v>19.064</v>
      </c>
      <c r="H3">
        <v>1270</v>
      </c>
      <c r="I3">
        <v>2.5388000000000002</v>
      </c>
      <c r="J3" s="4">
        <v>65</v>
      </c>
      <c r="K3">
        <v>7715</v>
      </c>
      <c r="M3">
        <f>H3/K3</f>
        <v>0.16461438755670771</v>
      </c>
      <c r="N3">
        <f>(((M3-$M$20)/$M$19)/E3)*100</f>
        <v>75.073764289197115</v>
      </c>
    </row>
    <row r="4" spans="1:14" x14ac:dyDescent="0.35">
      <c r="A4" s="4" t="s">
        <v>100</v>
      </c>
      <c r="B4">
        <v>3.90625</v>
      </c>
      <c r="C4" t="s">
        <v>94</v>
      </c>
      <c r="D4" t="s">
        <v>36</v>
      </c>
      <c r="E4">
        <v>3.9060000000000001</v>
      </c>
      <c r="F4" s="1">
        <v>44615.970138888886</v>
      </c>
      <c r="G4">
        <v>19.062999999999999</v>
      </c>
      <c r="H4">
        <v>1047</v>
      </c>
      <c r="I4">
        <v>0.96260000000000001</v>
      </c>
      <c r="J4" s="4">
        <v>24.6</v>
      </c>
      <c r="K4">
        <v>7407</v>
      </c>
      <c r="M4">
        <f>H4/K4</f>
        <v>0.14135277440259214</v>
      </c>
      <c r="N4">
        <f>(((M4-$M$20)/$M$19)/E4)*100</f>
        <v>34.786181987582196</v>
      </c>
    </row>
    <row r="5" spans="1:14" x14ac:dyDescent="0.35">
      <c r="A5" s="4"/>
      <c r="B5">
        <v>7.8125</v>
      </c>
      <c r="C5" t="s">
        <v>42</v>
      </c>
      <c r="D5" t="s">
        <v>36</v>
      </c>
      <c r="E5">
        <v>7.8125</v>
      </c>
      <c r="F5" s="1">
        <v>44614.711111111108</v>
      </c>
      <c r="G5">
        <v>19.065000000000001</v>
      </c>
      <c r="H5">
        <v>1678</v>
      </c>
      <c r="I5">
        <v>6.6380999999999997</v>
      </c>
      <c r="J5">
        <v>85</v>
      </c>
      <c r="K5">
        <v>7454</v>
      </c>
      <c r="M5">
        <f>H5/K5</f>
        <v>0.22511403273410249</v>
      </c>
      <c r="N5">
        <f>(((M5-$M$20)/$M$19)/E5)*100</f>
        <v>89.92182767681723</v>
      </c>
    </row>
    <row r="6" spans="1:14" x14ac:dyDescent="0.35">
      <c r="A6" s="4"/>
      <c r="B6">
        <v>7.8125</v>
      </c>
      <c r="C6" t="s">
        <v>97</v>
      </c>
      <c r="D6" t="s">
        <v>36</v>
      </c>
      <c r="E6">
        <v>7.8125</v>
      </c>
      <c r="F6" s="1">
        <v>44616.074999999997</v>
      </c>
      <c r="G6">
        <v>19.062999999999999</v>
      </c>
      <c r="H6">
        <v>2181</v>
      </c>
      <c r="I6">
        <v>9.9230999999999998</v>
      </c>
      <c r="J6">
        <v>127</v>
      </c>
      <c r="K6">
        <v>7971</v>
      </c>
      <c r="M6">
        <f>H6/K6</f>
        <v>0.27361686112156569</v>
      </c>
      <c r="N6">
        <f>(((M6-$M$20)/$M$19)/E6)*100</f>
        <v>131.92099208616804</v>
      </c>
    </row>
    <row r="7" spans="1:14" x14ac:dyDescent="0.35">
      <c r="A7" s="4" t="s">
        <v>100</v>
      </c>
      <c r="B7">
        <v>15.625</v>
      </c>
      <c r="C7" t="s">
        <v>40</v>
      </c>
      <c r="D7" t="s">
        <v>36</v>
      </c>
      <c r="E7">
        <v>15.625</v>
      </c>
      <c r="F7" s="1">
        <v>44614.63958333333</v>
      </c>
      <c r="G7">
        <v>19.065999999999999</v>
      </c>
      <c r="H7">
        <v>3246</v>
      </c>
      <c r="I7">
        <v>23.075399999999998</v>
      </c>
      <c r="J7" s="4">
        <v>147.69999999999999</v>
      </c>
      <c r="K7">
        <v>6939</v>
      </c>
      <c r="N7" s="4" t="s">
        <v>102</v>
      </c>
    </row>
    <row r="8" spans="1:14" x14ac:dyDescent="0.35">
      <c r="B8">
        <v>15.625</v>
      </c>
      <c r="C8" t="s">
        <v>95</v>
      </c>
      <c r="D8" t="s">
        <v>36</v>
      </c>
      <c r="E8">
        <v>15.625</v>
      </c>
      <c r="F8" s="1">
        <v>44616.004861111112</v>
      </c>
      <c r="G8">
        <v>19.062000000000001</v>
      </c>
      <c r="H8">
        <v>3300</v>
      </c>
      <c r="I8">
        <v>19.0303</v>
      </c>
      <c r="J8">
        <v>121.8</v>
      </c>
      <c r="K8">
        <v>8085</v>
      </c>
      <c r="M8">
        <f t="shared" ref="M8:M18" si="0">H8/K8</f>
        <v>0.40816326530612246</v>
      </c>
      <c r="N8">
        <f t="shared" ref="N8:N18" si="1">(((M8-$M$20)/$M$19)/E8)*100</f>
        <v>124.21314581530609</v>
      </c>
    </row>
    <row r="9" spans="1:14" x14ac:dyDescent="0.35">
      <c r="B9">
        <v>31.25</v>
      </c>
      <c r="C9" t="s">
        <v>37</v>
      </c>
      <c r="D9" t="s">
        <v>36</v>
      </c>
      <c r="E9">
        <v>31.25</v>
      </c>
      <c r="F9" s="1">
        <v>44614.533333333333</v>
      </c>
      <c r="G9">
        <v>19.071999999999999</v>
      </c>
      <c r="H9">
        <v>4895</v>
      </c>
      <c r="I9">
        <v>36.4679</v>
      </c>
      <c r="J9">
        <v>116.7</v>
      </c>
      <c r="K9">
        <v>7353</v>
      </c>
      <c r="M9">
        <f t="shared" si="0"/>
        <v>0.66571467428260578</v>
      </c>
      <c r="N9">
        <f t="shared" si="1"/>
        <v>117.8607646171163</v>
      </c>
    </row>
    <row r="10" spans="1:14" x14ac:dyDescent="0.35">
      <c r="B10">
        <v>31.25</v>
      </c>
      <c r="C10" t="s">
        <v>92</v>
      </c>
      <c r="D10" t="s">
        <v>36</v>
      </c>
      <c r="E10">
        <v>31.25</v>
      </c>
      <c r="F10" s="1">
        <v>44615.9</v>
      </c>
      <c r="G10">
        <v>19.059000000000001</v>
      </c>
      <c r="H10">
        <v>5509</v>
      </c>
      <c r="I10">
        <v>39.617100000000001</v>
      </c>
      <c r="J10">
        <v>126.8</v>
      </c>
      <c r="K10">
        <v>7736</v>
      </c>
      <c r="M10">
        <f t="shared" si="0"/>
        <v>0.71212512926577043</v>
      </c>
      <c r="N10">
        <f t="shared" si="1"/>
        <v>127.90760309001723</v>
      </c>
    </row>
    <row r="11" spans="1:14" x14ac:dyDescent="0.35">
      <c r="B11">
        <v>62.5</v>
      </c>
      <c r="C11" t="s">
        <v>43</v>
      </c>
      <c r="D11" t="s">
        <v>36</v>
      </c>
      <c r="E11">
        <v>62.5</v>
      </c>
      <c r="F11" s="1">
        <v>44614.746527777781</v>
      </c>
      <c r="G11">
        <v>19.065000000000001</v>
      </c>
      <c r="H11">
        <v>8467</v>
      </c>
      <c r="I11">
        <v>58.511299999999999</v>
      </c>
      <c r="J11">
        <v>93.6</v>
      </c>
      <c r="K11">
        <v>8543</v>
      </c>
      <c r="M11">
        <f t="shared" si="0"/>
        <v>0.99110382769518901</v>
      </c>
      <c r="N11">
        <f t="shared" si="1"/>
        <v>94.15016485923644</v>
      </c>
    </row>
    <row r="12" spans="1:14" x14ac:dyDescent="0.35">
      <c r="B12">
        <v>62.5</v>
      </c>
      <c r="C12" t="s">
        <v>98</v>
      </c>
      <c r="D12" t="s">
        <v>36</v>
      </c>
      <c r="E12">
        <v>62.5</v>
      </c>
      <c r="F12" s="1">
        <v>44616.109722222223</v>
      </c>
      <c r="G12">
        <v>19.058</v>
      </c>
      <c r="H12">
        <v>10912</v>
      </c>
      <c r="I12">
        <v>80.577600000000004</v>
      </c>
      <c r="J12">
        <v>128.9</v>
      </c>
      <c r="K12">
        <v>8285</v>
      </c>
      <c r="M12">
        <f t="shared" si="0"/>
        <v>1.3170790585395293</v>
      </c>
      <c r="N12">
        <f t="shared" si="1"/>
        <v>129.43338381978845</v>
      </c>
    </row>
    <row r="13" spans="1:14" x14ac:dyDescent="0.35">
      <c r="B13">
        <v>125</v>
      </c>
      <c r="C13" t="s">
        <v>35</v>
      </c>
      <c r="D13" t="s">
        <v>36</v>
      </c>
      <c r="E13">
        <v>125</v>
      </c>
      <c r="F13" s="1">
        <v>44614.497916666667</v>
      </c>
      <c r="G13">
        <v>19.065999999999999</v>
      </c>
      <c r="H13">
        <v>15250</v>
      </c>
      <c r="I13">
        <v>120.2414</v>
      </c>
      <c r="J13">
        <v>96.2</v>
      </c>
      <c r="K13">
        <v>8015</v>
      </c>
      <c r="M13">
        <f t="shared" si="0"/>
        <v>1.9026824703680598</v>
      </c>
      <c r="N13">
        <f t="shared" si="1"/>
        <v>96.409243135448648</v>
      </c>
    </row>
    <row r="14" spans="1:14" x14ac:dyDescent="0.35">
      <c r="B14">
        <v>125</v>
      </c>
      <c r="C14" t="s">
        <v>91</v>
      </c>
      <c r="D14" t="s">
        <v>36</v>
      </c>
      <c r="E14">
        <v>125</v>
      </c>
      <c r="F14" s="1">
        <v>44615.865277777775</v>
      </c>
      <c r="G14">
        <v>19.059000000000001</v>
      </c>
      <c r="H14">
        <v>15301</v>
      </c>
      <c r="I14">
        <v>134.77199999999999</v>
      </c>
      <c r="J14">
        <v>107.8</v>
      </c>
      <c r="K14">
        <v>7227</v>
      </c>
      <c r="M14">
        <f t="shared" si="0"/>
        <v>2.1171993911719937</v>
      </c>
      <c r="N14">
        <f t="shared" si="1"/>
        <v>108.01878700763761</v>
      </c>
    </row>
    <row r="15" spans="1:14" x14ac:dyDescent="0.35">
      <c r="B15">
        <v>250</v>
      </c>
      <c r="C15" t="s">
        <v>38</v>
      </c>
      <c r="D15" t="s">
        <v>36</v>
      </c>
      <c r="E15">
        <v>250</v>
      </c>
      <c r="F15" s="1">
        <v>44614.568055555559</v>
      </c>
      <c r="G15">
        <v>19.067</v>
      </c>
      <c r="H15">
        <v>24116</v>
      </c>
      <c r="I15">
        <v>204.21180000000001</v>
      </c>
      <c r="J15">
        <v>81.7</v>
      </c>
      <c r="K15">
        <v>7673</v>
      </c>
      <c r="M15">
        <f t="shared" si="0"/>
        <v>3.1429688518180634</v>
      </c>
      <c r="N15">
        <f t="shared" si="1"/>
        <v>81.766447612866472</v>
      </c>
    </row>
    <row r="16" spans="1:14" x14ac:dyDescent="0.35">
      <c r="B16">
        <v>250</v>
      </c>
      <c r="C16" t="s">
        <v>93</v>
      </c>
      <c r="D16" t="s">
        <v>36</v>
      </c>
      <c r="E16">
        <v>250</v>
      </c>
      <c r="F16" s="1">
        <v>44615.935416666667</v>
      </c>
      <c r="G16">
        <v>19.061</v>
      </c>
      <c r="H16">
        <v>30203</v>
      </c>
      <c r="I16">
        <v>223.81880000000001</v>
      </c>
      <c r="J16">
        <v>89.5</v>
      </c>
      <c r="K16">
        <v>8800</v>
      </c>
      <c r="M16">
        <f t="shared" si="0"/>
        <v>3.4321590909090909</v>
      </c>
      <c r="N16">
        <f t="shared" si="1"/>
        <v>89.591860068802049</v>
      </c>
    </row>
    <row r="17" spans="2:26" x14ac:dyDescent="0.35">
      <c r="B17">
        <v>500</v>
      </c>
      <c r="C17" t="s">
        <v>41</v>
      </c>
      <c r="D17" t="s">
        <v>36</v>
      </c>
      <c r="E17">
        <v>500</v>
      </c>
      <c r="F17" s="1">
        <v>44614.675694444442</v>
      </c>
      <c r="G17">
        <v>19.062999999999999</v>
      </c>
      <c r="H17">
        <v>51386</v>
      </c>
      <c r="I17">
        <v>533.52430000000004</v>
      </c>
      <c r="J17">
        <v>106.7</v>
      </c>
      <c r="K17">
        <v>6419</v>
      </c>
      <c r="M17">
        <f t="shared" si="0"/>
        <v>8.0052967751986284</v>
      </c>
      <c r="N17">
        <f t="shared" si="1"/>
        <v>106.66988662061085</v>
      </c>
    </row>
    <row r="18" spans="2:26" x14ac:dyDescent="0.35">
      <c r="B18">
        <v>500</v>
      </c>
      <c r="C18" t="s">
        <v>96</v>
      </c>
      <c r="D18" t="s">
        <v>36</v>
      </c>
      <c r="E18">
        <v>500</v>
      </c>
      <c r="F18" s="1">
        <v>44616.040277777778</v>
      </c>
      <c r="G18">
        <v>19.062000000000001</v>
      </c>
      <c r="H18">
        <v>49150</v>
      </c>
      <c r="I18">
        <v>498.27670000000001</v>
      </c>
      <c r="J18">
        <v>99.7</v>
      </c>
      <c r="K18">
        <v>6566</v>
      </c>
      <c r="M18">
        <f t="shared" si="0"/>
        <v>7.4855315260432533</v>
      </c>
      <c r="N18">
        <f t="shared" si="1"/>
        <v>99.63753057068439</v>
      </c>
    </row>
    <row r="19" spans="2:26" x14ac:dyDescent="0.35">
      <c r="F19" s="1"/>
      <c r="L19" t="s">
        <v>104</v>
      </c>
      <c r="M19">
        <f>SLOPE(M5:M18,E5:E18)</f>
        <v>1.4782108455979283E-2</v>
      </c>
    </row>
    <row r="20" spans="2:26" x14ac:dyDescent="0.35">
      <c r="F20" s="1"/>
      <c r="L20" t="s">
        <v>105</v>
      </c>
      <c r="M20">
        <f>INTERCEPT(M5:M18,E5:E18)</f>
        <v>0.1212676101342125</v>
      </c>
    </row>
    <row r="21" spans="2:26" ht="29.15" customHeight="1" x14ac:dyDescent="0.35">
      <c r="B21" t="s">
        <v>0</v>
      </c>
      <c r="G21" s="2" t="s">
        <v>18</v>
      </c>
      <c r="K21" s="3" t="s">
        <v>1</v>
      </c>
      <c r="M21" s="5" t="s">
        <v>153</v>
      </c>
      <c r="O21" s="7" t="s">
        <v>154</v>
      </c>
      <c r="Q21" s="8" t="s">
        <v>154</v>
      </c>
      <c r="S21" s="12" t="s">
        <v>154</v>
      </c>
      <c r="U21" s="42" t="s">
        <v>290</v>
      </c>
      <c r="W21" t="s">
        <v>447</v>
      </c>
      <c r="Y21" t="s">
        <v>479</v>
      </c>
      <c r="Z21" t="s">
        <v>453</v>
      </c>
    </row>
    <row r="22" spans="2:26" x14ac:dyDescent="0.35">
      <c r="F22" s="1"/>
      <c r="H22" t="s">
        <v>29</v>
      </c>
      <c r="I22" t="s">
        <v>30</v>
      </c>
      <c r="K22" t="s">
        <v>29</v>
      </c>
      <c r="Q22" s="6" t="s">
        <v>106</v>
      </c>
      <c r="S22" s="6" t="s">
        <v>106</v>
      </c>
      <c r="U22" s="9" t="s">
        <v>480</v>
      </c>
      <c r="Y22" s="9"/>
      <c r="Z22" s="9"/>
    </row>
    <row r="23" spans="2:26" x14ac:dyDescent="0.35">
      <c r="B23" t="s">
        <v>54</v>
      </c>
      <c r="C23" t="s">
        <v>55</v>
      </c>
      <c r="D23" t="s">
        <v>0</v>
      </c>
      <c r="F23" s="1">
        <v>44615.024305555555</v>
      </c>
      <c r="G23">
        <v>22.776</v>
      </c>
      <c r="H23">
        <v>310</v>
      </c>
      <c r="I23">
        <v>0</v>
      </c>
      <c r="K23">
        <v>7925</v>
      </c>
      <c r="M23">
        <f t="shared" ref="M23:M37" si="2">H23/K23</f>
        <v>3.9116719242902206E-2</v>
      </c>
      <c r="N23" t="s">
        <v>54</v>
      </c>
      <c r="O23">
        <f>(M23-$M$20)/$M$19</f>
        <v>-5.5574542113497145</v>
      </c>
      <c r="Q23" s="9" t="s">
        <v>108</v>
      </c>
      <c r="S23" s="9" t="str">
        <f>Q23</f>
        <v>DNQ</v>
      </c>
      <c r="U23" s="9">
        <f>M23/0.0151</f>
        <v>2.590511208139219</v>
      </c>
      <c r="W23">
        <v>4.4499999999999993</v>
      </c>
      <c r="Y23" s="9">
        <f>(U23*2)/W23</f>
        <v>1.1642747002872895</v>
      </c>
      <c r="Z23" s="66" t="s">
        <v>456</v>
      </c>
    </row>
    <row r="24" spans="2:26" x14ac:dyDescent="0.35">
      <c r="B24" t="s">
        <v>81</v>
      </c>
      <c r="C24" t="s">
        <v>82</v>
      </c>
      <c r="D24" t="s">
        <v>0</v>
      </c>
      <c r="F24" s="1">
        <v>44615.652083333334</v>
      </c>
      <c r="G24">
        <v>22.75</v>
      </c>
      <c r="H24">
        <v>68</v>
      </c>
      <c r="I24">
        <v>0</v>
      </c>
      <c r="K24">
        <v>8407</v>
      </c>
      <c r="M24">
        <f t="shared" si="2"/>
        <v>8.0884976805043422E-3</v>
      </c>
      <c r="N24" t="s">
        <v>81</v>
      </c>
      <c r="O24">
        <f t="shared" ref="O24:O37" si="3">(M24-$M$20)/$M$19</f>
        <v>-7.6564931715088189</v>
      </c>
      <c r="Q24" s="9" t="s">
        <v>107</v>
      </c>
      <c r="S24" s="9" t="str">
        <f t="shared" ref="S24:S37" si="4">Q24</f>
        <v>ND</v>
      </c>
      <c r="U24" s="9"/>
      <c r="W24">
        <v>4.4900000000000011</v>
      </c>
      <c r="Y24" s="9" t="s">
        <v>107</v>
      </c>
      <c r="Z24" s="66" t="s">
        <v>455</v>
      </c>
    </row>
    <row r="25" spans="2:26" x14ac:dyDescent="0.35">
      <c r="B25" t="s">
        <v>45</v>
      </c>
      <c r="C25" t="s">
        <v>46</v>
      </c>
      <c r="D25" t="s">
        <v>0</v>
      </c>
      <c r="F25" s="1">
        <v>44614.81527777778</v>
      </c>
      <c r="G25">
        <v>22.774999999999999</v>
      </c>
      <c r="H25">
        <v>476</v>
      </c>
      <c r="I25">
        <v>0</v>
      </c>
      <c r="K25">
        <v>8309</v>
      </c>
      <c r="M25">
        <f t="shared" si="2"/>
        <v>5.7287278854254421E-2</v>
      </c>
      <c r="N25" t="s">
        <v>45</v>
      </c>
      <c r="O25">
        <f t="shared" si="3"/>
        <v>-4.3282276997554021</v>
      </c>
      <c r="Q25" s="9" t="s">
        <v>108</v>
      </c>
      <c r="S25" s="9" t="str">
        <f t="shared" si="4"/>
        <v>DNQ</v>
      </c>
      <c r="U25" s="9">
        <f>M25/0.0151</f>
        <v>3.7938595267718158</v>
      </c>
      <c r="W25">
        <v>4.5999999999999996</v>
      </c>
      <c r="Y25" s="9">
        <f>(U25*2)/W25</f>
        <v>1.6495041420747028</v>
      </c>
      <c r="Z25" s="66" t="s">
        <v>456</v>
      </c>
    </row>
    <row r="26" spans="2:26" x14ac:dyDescent="0.35">
      <c r="B26" t="s">
        <v>72</v>
      </c>
      <c r="C26" t="s">
        <v>73</v>
      </c>
      <c r="D26" t="s">
        <v>0</v>
      </c>
      <c r="F26" s="1">
        <v>44615.440972222219</v>
      </c>
      <c r="G26">
        <v>22.771999999999998</v>
      </c>
      <c r="H26">
        <v>1859</v>
      </c>
      <c r="I26">
        <v>0</v>
      </c>
      <c r="K26">
        <v>7601</v>
      </c>
      <c r="M26">
        <f t="shared" si="2"/>
        <v>0.24457308248914617</v>
      </c>
      <c r="N26" t="s">
        <v>72</v>
      </c>
      <c r="O26">
        <f t="shared" si="3"/>
        <v>8.341534817048192</v>
      </c>
      <c r="Q26" s="9">
        <f>O26</f>
        <v>8.341534817048192</v>
      </c>
      <c r="S26" s="9">
        <f t="shared" si="4"/>
        <v>8.341534817048192</v>
      </c>
      <c r="U26" s="9"/>
      <c r="W26">
        <v>4.5200000000000005</v>
      </c>
      <c r="Y26" s="9">
        <f t="shared" ref="Y26:Y34" si="5">(O26*2)/W26</f>
        <v>3.6909446093133589</v>
      </c>
      <c r="Z26" s="66"/>
    </row>
    <row r="27" spans="2:26" x14ac:dyDescent="0.35">
      <c r="B27" t="s">
        <v>48</v>
      </c>
      <c r="C27" t="s">
        <v>49</v>
      </c>
      <c r="D27" t="s">
        <v>0</v>
      </c>
      <c r="F27" s="1">
        <v>44614.884722222225</v>
      </c>
      <c r="G27">
        <v>22.786999999999999</v>
      </c>
      <c r="H27">
        <v>61</v>
      </c>
      <c r="I27">
        <v>0</v>
      </c>
      <c r="K27">
        <v>7549</v>
      </c>
      <c r="M27">
        <f t="shared" si="2"/>
        <v>8.0805404689362828E-3</v>
      </c>
      <c r="N27" t="s">
        <v>48</v>
      </c>
      <c r="O27">
        <f>(M27-$M$20)/$M$19</f>
        <v>-7.6570314716837755</v>
      </c>
      <c r="Q27" s="9" t="s">
        <v>107</v>
      </c>
      <c r="S27" s="9" t="str">
        <f t="shared" si="4"/>
        <v>ND</v>
      </c>
      <c r="U27" s="9"/>
      <c r="W27">
        <v>4.9399999999999995</v>
      </c>
      <c r="Y27" s="9" t="s">
        <v>107</v>
      </c>
      <c r="Z27" s="66" t="s">
        <v>455</v>
      </c>
    </row>
    <row r="28" spans="2:26" x14ac:dyDescent="0.35">
      <c r="B28" t="s">
        <v>84</v>
      </c>
      <c r="C28" t="s">
        <v>85</v>
      </c>
      <c r="D28" t="s">
        <v>0</v>
      </c>
      <c r="F28" s="1">
        <v>44615.724305555559</v>
      </c>
      <c r="G28">
        <v>22.777000000000001</v>
      </c>
      <c r="H28">
        <v>103</v>
      </c>
      <c r="I28">
        <v>0</v>
      </c>
      <c r="K28">
        <v>8878</v>
      </c>
      <c r="M28">
        <f t="shared" si="2"/>
        <v>1.1601712097319215E-2</v>
      </c>
      <c r="N28" t="s">
        <v>84</v>
      </c>
      <c r="O28">
        <f t="shared" si="3"/>
        <v>-7.4188265066161128</v>
      </c>
      <c r="Q28" s="9" t="s">
        <v>108</v>
      </c>
      <c r="S28" s="9" t="str">
        <f t="shared" si="4"/>
        <v>DNQ</v>
      </c>
      <c r="U28" s="9">
        <f>M28/0.0151</f>
        <v>0.76832530445822611</v>
      </c>
      <c r="W28">
        <v>4.28</v>
      </c>
      <c r="Y28" s="9">
        <f>(U28*2)/W28</f>
        <v>0.35903051610197478</v>
      </c>
      <c r="Z28" s="66" t="s">
        <v>456</v>
      </c>
    </row>
    <row r="29" spans="2:26" x14ac:dyDescent="0.35">
      <c r="B29" t="s">
        <v>78</v>
      </c>
      <c r="C29" t="s">
        <v>79</v>
      </c>
      <c r="D29" t="s">
        <v>0</v>
      </c>
      <c r="F29" s="1">
        <v>44615.581250000003</v>
      </c>
      <c r="G29">
        <v>22.776</v>
      </c>
      <c r="H29">
        <v>1757</v>
      </c>
      <c r="I29">
        <v>0</v>
      </c>
      <c r="K29">
        <v>7153</v>
      </c>
      <c r="M29">
        <f t="shared" si="2"/>
        <v>0.24563120369075911</v>
      </c>
      <c r="N29" t="s">
        <v>78</v>
      </c>
      <c r="O29">
        <f t="shared" si="3"/>
        <v>8.4131160265058273</v>
      </c>
      <c r="Q29" s="9">
        <f>O29</f>
        <v>8.4131160265058273</v>
      </c>
      <c r="S29" s="9">
        <f t="shared" si="4"/>
        <v>8.4131160265058273</v>
      </c>
      <c r="U29" s="9"/>
      <c r="W29">
        <v>4.1299999999999981</v>
      </c>
      <c r="Y29" s="9">
        <f t="shared" si="5"/>
        <v>4.0741481968551243</v>
      </c>
      <c r="Z29" s="66"/>
    </row>
    <row r="30" spans="2:26" x14ac:dyDescent="0.35">
      <c r="B30" t="s">
        <v>51</v>
      </c>
      <c r="C30" t="s">
        <v>52</v>
      </c>
      <c r="D30" t="s">
        <v>0</v>
      </c>
      <c r="F30" s="1">
        <v>44614.95416666667</v>
      </c>
      <c r="G30">
        <v>22.777999999999999</v>
      </c>
      <c r="H30">
        <v>2264</v>
      </c>
      <c r="I30">
        <v>0</v>
      </c>
      <c r="K30">
        <v>8392</v>
      </c>
      <c r="M30">
        <f t="shared" si="2"/>
        <v>0.2697807435653003</v>
      </c>
      <c r="N30" t="s">
        <v>51</v>
      </c>
      <c r="O30">
        <f t="shared" si="3"/>
        <v>10.046816654968801</v>
      </c>
      <c r="Q30" s="9">
        <f>O30</f>
        <v>10.046816654968801</v>
      </c>
      <c r="S30" s="9">
        <f t="shared" si="4"/>
        <v>10.046816654968801</v>
      </c>
      <c r="U30" s="9"/>
      <c r="W30">
        <v>4.2300000000000004</v>
      </c>
      <c r="Y30" s="9">
        <f t="shared" si="5"/>
        <v>4.750267921971064</v>
      </c>
      <c r="Z30" s="66"/>
    </row>
    <row r="31" spans="2:26" x14ac:dyDescent="0.35">
      <c r="B31" t="s">
        <v>60</v>
      </c>
      <c r="C31" t="s">
        <v>61</v>
      </c>
      <c r="D31" t="s">
        <v>0</v>
      </c>
      <c r="F31" s="1">
        <v>44615.163194444445</v>
      </c>
      <c r="G31">
        <v>22.78</v>
      </c>
      <c r="H31">
        <v>41</v>
      </c>
      <c r="I31">
        <v>0</v>
      </c>
      <c r="K31">
        <v>7637</v>
      </c>
      <c r="M31">
        <f t="shared" si="2"/>
        <v>5.3686002356946446E-3</v>
      </c>
      <c r="N31" t="s">
        <v>60</v>
      </c>
      <c r="O31">
        <f t="shared" si="3"/>
        <v>-7.8404924604404007</v>
      </c>
      <c r="Q31" s="9" t="s">
        <v>107</v>
      </c>
      <c r="S31" s="9" t="str">
        <f t="shared" si="4"/>
        <v>ND</v>
      </c>
      <c r="W31">
        <v>4.5500000000000007</v>
      </c>
      <c r="Y31" s="9" t="s">
        <v>107</v>
      </c>
      <c r="Z31" s="66" t="s">
        <v>455</v>
      </c>
    </row>
    <row r="32" spans="2:26" x14ac:dyDescent="0.35">
      <c r="B32" t="s">
        <v>69</v>
      </c>
      <c r="C32" t="s">
        <v>70</v>
      </c>
      <c r="D32" t="s">
        <v>0</v>
      </c>
      <c r="F32" s="1">
        <v>44615.371527777781</v>
      </c>
      <c r="G32">
        <v>22.798999999999999</v>
      </c>
      <c r="H32">
        <v>19</v>
      </c>
      <c r="I32">
        <v>399.6497</v>
      </c>
      <c r="K32">
        <v>8149</v>
      </c>
      <c r="M32">
        <f t="shared" si="2"/>
        <v>2.3315744263099768E-3</v>
      </c>
      <c r="N32" t="s">
        <v>69</v>
      </c>
      <c r="O32">
        <f t="shared" si="3"/>
        <v>-8.0459452764868296</v>
      </c>
      <c r="Q32" s="9" t="s">
        <v>107</v>
      </c>
      <c r="S32" s="9" t="str">
        <f t="shared" si="4"/>
        <v>ND</v>
      </c>
      <c r="W32">
        <v>4.41</v>
      </c>
      <c r="Y32" s="9" t="s">
        <v>107</v>
      </c>
      <c r="Z32" s="66" t="s">
        <v>455</v>
      </c>
    </row>
    <row r="33" spans="1:26" x14ac:dyDescent="0.35">
      <c r="B33" t="s">
        <v>57</v>
      </c>
      <c r="C33" t="s">
        <v>58</v>
      </c>
      <c r="D33" t="s">
        <v>0</v>
      </c>
      <c r="F33" s="1">
        <v>44615.09375</v>
      </c>
      <c r="G33">
        <v>22.795000000000002</v>
      </c>
      <c r="H33">
        <v>23</v>
      </c>
      <c r="I33">
        <v>282.28820000000002</v>
      </c>
      <c r="K33">
        <v>7633</v>
      </c>
      <c r="M33">
        <f t="shared" si="2"/>
        <v>3.0132320188654528E-3</v>
      </c>
      <c r="N33" t="s">
        <v>57</v>
      </c>
      <c r="O33">
        <f t="shared" si="3"/>
        <v>-7.9998315847502655</v>
      </c>
      <c r="Q33" s="9" t="s">
        <v>107</v>
      </c>
      <c r="S33" s="9" t="str">
        <f t="shared" si="4"/>
        <v>ND</v>
      </c>
      <c r="W33">
        <v>4.5199999999999996</v>
      </c>
      <c r="Y33" s="9" t="s">
        <v>107</v>
      </c>
      <c r="Z33" s="66" t="s">
        <v>455</v>
      </c>
    </row>
    <row r="34" spans="1:26" s="4" customFormat="1" x14ac:dyDescent="0.35">
      <c r="A34" s="4" t="s">
        <v>109</v>
      </c>
      <c r="B34" s="4" t="s">
        <v>75</v>
      </c>
      <c r="C34" s="4" t="s">
        <v>76</v>
      </c>
      <c r="D34" s="4" t="s">
        <v>0</v>
      </c>
      <c r="F34" s="10">
        <v>44615.511111111111</v>
      </c>
      <c r="G34" s="4">
        <v>22.771999999999998</v>
      </c>
      <c r="H34" s="4">
        <v>20</v>
      </c>
      <c r="I34" s="4">
        <v>0</v>
      </c>
      <c r="K34" s="4">
        <v>114</v>
      </c>
      <c r="M34" s="4">
        <f t="shared" si="2"/>
        <v>0.17543859649122806</v>
      </c>
      <c r="N34" s="4" t="s">
        <v>75</v>
      </c>
      <c r="O34" s="4">
        <f t="shared" si="3"/>
        <v>3.6646319108221461</v>
      </c>
      <c r="Q34" s="11" t="s">
        <v>466</v>
      </c>
      <c r="S34" s="11" t="s">
        <v>466</v>
      </c>
      <c r="W34" s="4">
        <v>4.589999999999999</v>
      </c>
      <c r="Y34" s="11">
        <f t="shared" si="5"/>
        <v>1.5967895036262079</v>
      </c>
      <c r="Z34" s="67" t="s">
        <v>466</v>
      </c>
    </row>
    <row r="35" spans="1:26" s="4" customFormat="1" x14ac:dyDescent="0.35">
      <c r="A35" s="4" t="s">
        <v>169</v>
      </c>
      <c r="B35" t="s">
        <v>168</v>
      </c>
      <c r="C35" t="s">
        <v>170</v>
      </c>
      <c r="D35" t="s">
        <v>0</v>
      </c>
      <c r="E35" t="s">
        <v>171</v>
      </c>
      <c r="F35" s="1">
        <v>44620.470728888897</v>
      </c>
      <c r="G35">
        <v>22.840666666666699</v>
      </c>
      <c r="H35">
        <v>10.956786550034501</v>
      </c>
      <c r="I35">
        <v>650.58437770806802</v>
      </c>
      <c r="J35" s="21"/>
      <c r="K35" s="27">
        <v>13049</v>
      </c>
      <c r="M35">
        <f t="shared" si="2"/>
        <v>8.3966484405199643E-4</v>
      </c>
      <c r="N35" t="s">
        <v>168</v>
      </c>
      <c r="O35">
        <f t="shared" si="3"/>
        <v>-8.1468719870911279</v>
      </c>
      <c r="Q35" s="9" t="s">
        <v>107</v>
      </c>
      <c r="S35" s="9" t="s">
        <v>107</v>
      </c>
      <c r="W35">
        <v>4.589999999999999</v>
      </c>
      <c r="Y35" s="9" t="s">
        <v>107</v>
      </c>
      <c r="Z35" s="66" t="s">
        <v>455</v>
      </c>
    </row>
    <row r="36" spans="1:26" x14ac:dyDescent="0.35">
      <c r="B36" t="s">
        <v>66</v>
      </c>
      <c r="C36" t="s">
        <v>67</v>
      </c>
      <c r="D36" t="s">
        <v>0</v>
      </c>
      <c r="F36" s="1">
        <v>44615.302083333336</v>
      </c>
      <c r="G36">
        <v>22.81</v>
      </c>
      <c r="H36">
        <v>9</v>
      </c>
      <c r="I36">
        <v>644.36779999999999</v>
      </c>
      <c r="K36">
        <v>10549</v>
      </c>
      <c r="M36">
        <f t="shared" si="2"/>
        <v>8.5316143710304296E-4</v>
      </c>
      <c r="N36" t="s">
        <v>66</v>
      </c>
      <c r="O36">
        <f t="shared" si="3"/>
        <v>-8.1459589513701935</v>
      </c>
      <c r="Q36" s="9" t="s">
        <v>107</v>
      </c>
      <c r="S36" s="9" t="str">
        <f t="shared" si="4"/>
        <v>ND</v>
      </c>
      <c r="W36">
        <v>5</v>
      </c>
      <c r="Y36" s="9" t="s">
        <v>107</v>
      </c>
      <c r="Z36" s="66" t="s">
        <v>455</v>
      </c>
    </row>
    <row r="37" spans="1:26" x14ac:dyDescent="0.35">
      <c r="B37" t="s">
        <v>63</v>
      </c>
      <c r="C37" t="s">
        <v>64</v>
      </c>
      <c r="D37" t="s">
        <v>0</v>
      </c>
      <c r="F37" s="1">
        <v>44615.232638888891</v>
      </c>
      <c r="G37">
        <v>22.823</v>
      </c>
      <c r="H37">
        <v>5</v>
      </c>
      <c r="I37">
        <v>709.1463</v>
      </c>
      <c r="K37">
        <v>9941</v>
      </c>
      <c r="M37">
        <f t="shared" si="2"/>
        <v>5.029675082989639E-4</v>
      </c>
      <c r="N37" t="s">
        <v>63</v>
      </c>
      <c r="O37">
        <f t="shared" si="3"/>
        <v>-8.1696493423483769</v>
      </c>
      <c r="Q37" s="9" t="s">
        <v>107</v>
      </c>
      <c r="S37" s="9" t="str">
        <f t="shared" si="4"/>
        <v>ND</v>
      </c>
      <c r="W37">
        <v>5</v>
      </c>
      <c r="Y37" s="9" t="s">
        <v>107</v>
      </c>
      <c r="Z37" s="66" t="s">
        <v>455</v>
      </c>
    </row>
    <row r="38" spans="1:26" x14ac:dyDescent="0.35">
      <c r="F38" s="1"/>
    </row>
    <row r="39" spans="1:26" x14ac:dyDescent="0.35">
      <c r="F39" s="1"/>
    </row>
    <row r="41" spans="1:26" x14ac:dyDescent="0.35">
      <c r="C41" s="170" t="s">
        <v>473</v>
      </c>
      <c r="D41" s="170"/>
      <c r="E41" s="170"/>
      <c r="F41" s="170"/>
      <c r="H41">
        <v>32.333333333333336</v>
      </c>
    </row>
    <row r="42" spans="1:26" x14ac:dyDescent="0.35">
      <c r="C42" s="170" t="s">
        <v>474</v>
      </c>
      <c r="D42" s="170"/>
      <c r="E42" s="170"/>
      <c r="F42" s="170"/>
      <c r="H42">
        <v>97</v>
      </c>
    </row>
  </sheetData>
  <mergeCells count="2">
    <mergeCell ref="C41:F41"/>
    <mergeCell ref="C42:F42"/>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BD1D08-EBC6-480A-BB1B-B6E5C1D159F4}">
  <sheetPr>
    <tabColor theme="4"/>
  </sheetPr>
  <dimension ref="A3:AT22"/>
  <sheetViews>
    <sheetView workbookViewId="0">
      <selection sqref="A1:XFD1048576"/>
    </sheetView>
  </sheetViews>
  <sheetFormatPr defaultRowHeight="14.5" x14ac:dyDescent="0.35"/>
  <cols>
    <col min="2" max="2" width="12" bestFit="1" customWidth="1"/>
    <col min="3" max="3" width="14.54296875" customWidth="1"/>
    <col min="4" max="4" width="9.54296875" customWidth="1"/>
    <col min="5" max="5" width="13" customWidth="1"/>
    <col min="6" max="6" width="8" bestFit="1" customWidth="1"/>
    <col min="7" max="7" width="13" customWidth="1"/>
    <col min="8" max="8" width="8" bestFit="1" customWidth="1"/>
    <col min="9" max="9" width="13" customWidth="1"/>
    <col min="10" max="10" width="8" bestFit="1" customWidth="1"/>
    <col min="11" max="11" width="13" customWidth="1"/>
    <col min="12" max="12" width="8" bestFit="1" customWidth="1"/>
    <col min="13" max="13" width="13" customWidth="1"/>
    <col min="14" max="14" width="8" bestFit="1" customWidth="1"/>
    <col min="15" max="15" width="13" customWidth="1"/>
    <col min="16" max="16" width="8" bestFit="1" customWidth="1"/>
    <col min="17" max="17" width="13" customWidth="1"/>
    <col min="18" max="18" width="8" bestFit="1" customWidth="1"/>
    <col min="19" max="19" width="13" customWidth="1"/>
    <col min="20" max="20" width="8" bestFit="1" customWidth="1"/>
    <col min="21" max="21" width="13" customWidth="1"/>
    <col min="22" max="22" width="8" bestFit="1" customWidth="1"/>
    <col min="23" max="23" width="13" customWidth="1"/>
    <col min="24" max="24" width="8" bestFit="1" customWidth="1"/>
    <col min="25" max="25" width="13" customWidth="1"/>
    <col min="26" max="26" width="8" bestFit="1" customWidth="1"/>
    <col min="27" max="27" width="13" customWidth="1"/>
    <col min="28" max="28" width="8" bestFit="1" customWidth="1"/>
    <col min="29" max="29" width="13" customWidth="1"/>
    <col min="30" max="30" width="8" bestFit="1" customWidth="1"/>
    <col min="31" max="31" width="13" customWidth="1"/>
    <col min="32" max="32" width="8" bestFit="1" customWidth="1"/>
    <col min="33" max="33" width="13" customWidth="1"/>
    <col min="34" max="34" width="8" bestFit="1" customWidth="1"/>
    <col min="35" max="35" width="13" customWidth="1"/>
    <col min="36" max="36" width="8" bestFit="1" customWidth="1"/>
    <col min="37" max="37" width="13" customWidth="1"/>
    <col min="38" max="38" width="8" bestFit="1" customWidth="1"/>
    <col min="39" max="39" width="13" customWidth="1"/>
    <col min="40" max="40" width="8" bestFit="1" customWidth="1"/>
    <col min="41" max="41" width="13" customWidth="1"/>
    <col min="42" max="42" width="8" bestFit="1" customWidth="1"/>
    <col min="43" max="43" width="13" customWidth="1"/>
    <col min="44" max="44" width="8" bestFit="1" customWidth="1"/>
    <col min="45" max="45" width="13" customWidth="1"/>
    <col min="46" max="46" width="8" bestFit="1" customWidth="1"/>
  </cols>
  <sheetData>
    <row r="3" spans="1:46" x14ac:dyDescent="0.35">
      <c r="A3" s="18"/>
      <c r="B3" s="18"/>
      <c r="C3" s="18"/>
      <c r="D3" s="18"/>
      <c r="E3" s="18"/>
      <c r="F3" s="18"/>
      <c r="G3" s="18"/>
      <c r="H3" s="18"/>
      <c r="I3" s="18"/>
      <c r="J3" s="18"/>
      <c r="K3" s="18"/>
      <c r="L3" s="18"/>
      <c r="M3" s="18"/>
      <c r="N3" s="18"/>
      <c r="O3" s="18"/>
      <c r="P3" s="18"/>
      <c r="Q3" s="18"/>
      <c r="R3" s="18"/>
      <c r="S3" s="18"/>
      <c r="T3" s="18"/>
      <c r="U3" s="18"/>
      <c r="V3" s="18"/>
      <c r="W3" s="18"/>
      <c r="X3" s="18"/>
      <c r="Y3" s="18"/>
      <c r="Z3" s="18"/>
      <c r="AA3" s="18"/>
      <c r="AB3" s="18"/>
      <c r="AC3" s="18"/>
      <c r="AD3" s="18"/>
      <c r="AE3" s="18"/>
      <c r="AF3" s="18"/>
      <c r="AG3" s="18"/>
      <c r="AH3" s="18"/>
      <c r="AI3" s="18"/>
      <c r="AJ3" s="18"/>
      <c r="AK3" s="18"/>
      <c r="AL3" s="18"/>
      <c r="AM3" s="18"/>
      <c r="AN3" s="18"/>
      <c r="AO3" s="18"/>
      <c r="AP3" s="18"/>
      <c r="AQ3" s="18"/>
      <c r="AR3" s="18"/>
      <c r="AS3" s="18"/>
      <c r="AT3" s="18"/>
    </row>
    <row r="4" spans="1:46" x14ac:dyDescent="0.35">
      <c r="A4" s="18"/>
      <c r="B4" s="18"/>
      <c r="C4" s="18"/>
      <c r="D4" s="18"/>
      <c r="E4" s="18"/>
      <c r="F4" s="18"/>
      <c r="G4" s="18"/>
      <c r="H4" s="18"/>
      <c r="I4" s="18"/>
      <c r="J4" s="18"/>
      <c r="K4" s="18"/>
      <c r="L4" s="18"/>
      <c r="M4" s="18"/>
      <c r="N4" s="18"/>
      <c r="O4" s="18"/>
      <c r="P4" s="18"/>
      <c r="Q4" s="18"/>
      <c r="R4" s="18"/>
      <c r="S4" s="18"/>
      <c r="T4" s="18"/>
      <c r="U4" s="18"/>
      <c r="V4" s="18"/>
      <c r="W4" s="18"/>
      <c r="X4" s="18"/>
      <c r="Y4" s="18"/>
      <c r="Z4" s="18"/>
      <c r="AA4" s="18"/>
      <c r="AB4" s="18"/>
      <c r="AC4" s="18"/>
      <c r="AD4" s="18"/>
      <c r="AE4" s="18"/>
      <c r="AF4" s="18"/>
      <c r="AG4" s="18"/>
      <c r="AH4" s="18"/>
      <c r="AI4" s="18"/>
      <c r="AJ4" s="18"/>
      <c r="AK4" s="18"/>
      <c r="AL4" s="18"/>
      <c r="AM4" s="18"/>
      <c r="AN4" s="18"/>
      <c r="AO4" s="18"/>
      <c r="AP4" s="18"/>
      <c r="AQ4" s="18"/>
      <c r="AR4" s="18"/>
      <c r="AS4" s="18"/>
      <c r="AT4" s="18"/>
    </row>
    <row r="5" spans="1:46" s="38" customFormat="1" x14ac:dyDescent="0.35">
      <c r="A5" s="39"/>
      <c r="B5" s="112"/>
      <c r="C5" s="160" t="s">
        <v>523</v>
      </c>
      <c r="D5" s="161"/>
      <c r="E5" s="160" t="s">
        <v>299</v>
      </c>
      <c r="F5" s="161"/>
      <c r="G5" s="160" t="s">
        <v>297</v>
      </c>
      <c r="H5" s="161"/>
      <c r="I5" s="160" t="s">
        <v>300</v>
      </c>
      <c r="J5" s="161"/>
      <c r="K5" s="160" t="s">
        <v>524</v>
      </c>
      <c r="L5" s="161"/>
      <c r="M5" s="160" t="s">
        <v>525</v>
      </c>
      <c r="N5" s="161"/>
      <c r="O5" s="160" t="s">
        <v>554</v>
      </c>
      <c r="P5" s="161"/>
      <c r="Q5" s="160" t="s">
        <v>302</v>
      </c>
      <c r="R5" s="161"/>
      <c r="S5" s="160" t="s">
        <v>301</v>
      </c>
      <c r="T5" s="161"/>
      <c r="U5" s="160" t="s">
        <v>526</v>
      </c>
      <c r="V5" s="161"/>
      <c r="W5" s="160" t="s">
        <v>305</v>
      </c>
      <c r="X5" s="161"/>
      <c r="Y5" s="160" t="s">
        <v>527</v>
      </c>
      <c r="Z5" s="161"/>
      <c r="AA5" s="160" t="s">
        <v>303</v>
      </c>
      <c r="AB5" s="161"/>
      <c r="AC5" s="160" t="s">
        <v>528</v>
      </c>
      <c r="AD5" s="161"/>
      <c r="AE5" s="160" t="s">
        <v>529</v>
      </c>
      <c r="AF5" s="161"/>
      <c r="AG5" s="160" t="s">
        <v>530</v>
      </c>
      <c r="AH5" s="161"/>
      <c r="AI5" s="160" t="s">
        <v>531</v>
      </c>
      <c r="AJ5" s="161"/>
      <c r="AK5" s="160" t="s">
        <v>532</v>
      </c>
      <c r="AL5" s="161"/>
      <c r="AM5" s="160" t="s">
        <v>533</v>
      </c>
      <c r="AN5" s="161"/>
      <c r="AO5" s="160" t="s">
        <v>534</v>
      </c>
      <c r="AP5" s="161"/>
      <c r="AQ5" s="160" t="s">
        <v>535</v>
      </c>
      <c r="AR5" s="161"/>
      <c r="AS5" s="160" t="s">
        <v>536</v>
      </c>
      <c r="AT5" s="161"/>
    </row>
    <row r="6" spans="1:46" s="71" customFormat="1" ht="42" customHeight="1" x14ac:dyDescent="0.35">
      <c r="A6" s="103"/>
      <c r="B6" s="109"/>
      <c r="C6" s="105" t="s">
        <v>479</v>
      </c>
      <c r="D6" s="107" t="s">
        <v>453</v>
      </c>
      <c r="E6" s="105" t="s">
        <v>479</v>
      </c>
      <c r="F6" s="107" t="s">
        <v>453</v>
      </c>
      <c r="G6" s="105" t="s">
        <v>479</v>
      </c>
      <c r="H6" s="107" t="s">
        <v>453</v>
      </c>
      <c r="I6" s="105" t="s">
        <v>479</v>
      </c>
      <c r="J6" s="107" t="s">
        <v>453</v>
      </c>
      <c r="K6" s="105" t="s">
        <v>479</v>
      </c>
      <c r="L6" s="107" t="s">
        <v>453</v>
      </c>
      <c r="M6" s="105" t="s">
        <v>479</v>
      </c>
      <c r="N6" s="107" t="s">
        <v>453</v>
      </c>
      <c r="O6" s="105" t="s">
        <v>479</v>
      </c>
      <c r="P6" s="107" t="s">
        <v>453</v>
      </c>
      <c r="Q6" s="105" t="s">
        <v>479</v>
      </c>
      <c r="R6" s="107" t="s">
        <v>453</v>
      </c>
      <c r="S6" s="105" t="s">
        <v>479</v>
      </c>
      <c r="T6" s="107" t="s">
        <v>453</v>
      </c>
      <c r="U6" s="105" t="s">
        <v>479</v>
      </c>
      <c r="V6" s="107" t="s">
        <v>453</v>
      </c>
      <c r="W6" s="105" t="s">
        <v>479</v>
      </c>
      <c r="X6" s="107" t="s">
        <v>453</v>
      </c>
      <c r="Y6" s="105" t="s">
        <v>479</v>
      </c>
      <c r="Z6" s="107" t="s">
        <v>453</v>
      </c>
      <c r="AA6" s="105" t="s">
        <v>479</v>
      </c>
      <c r="AB6" s="107" t="s">
        <v>453</v>
      </c>
      <c r="AC6" s="105" t="s">
        <v>479</v>
      </c>
      <c r="AD6" s="107" t="s">
        <v>453</v>
      </c>
      <c r="AE6" s="105" t="s">
        <v>479</v>
      </c>
      <c r="AF6" s="107" t="s">
        <v>453</v>
      </c>
      <c r="AG6" s="105" t="s">
        <v>479</v>
      </c>
      <c r="AH6" s="107" t="s">
        <v>453</v>
      </c>
      <c r="AI6" s="105" t="s">
        <v>479</v>
      </c>
      <c r="AJ6" s="107" t="s">
        <v>453</v>
      </c>
      <c r="AK6" s="105" t="s">
        <v>479</v>
      </c>
      <c r="AL6" s="107" t="s">
        <v>453</v>
      </c>
      <c r="AM6" s="105" t="s">
        <v>479</v>
      </c>
      <c r="AN6" s="107" t="s">
        <v>453</v>
      </c>
      <c r="AO6" s="105" t="s">
        <v>479</v>
      </c>
      <c r="AP6" s="107" t="s">
        <v>453</v>
      </c>
      <c r="AQ6" s="105" t="s">
        <v>479</v>
      </c>
      <c r="AR6" s="107" t="s">
        <v>453</v>
      </c>
      <c r="AS6" s="105" t="s">
        <v>479</v>
      </c>
      <c r="AT6" s="107" t="s">
        <v>453</v>
      </c>
    </row>
    <row r="7" spans="1:46" s="9" customFormat="1" x14ac:dyDescent="0.35">
      <c r="A7" s="104"/>
      <c r="B7" s="110" t="s">
        <v>54</v>
      </c>
      <c r="C7" s="106" t="s">
        <v>107</v>
      </c>
      <c r="D7" s="108" t="s">
        <v>455</v>
      </c>
      <c r="E7" s="106">
        <v>1.8141724053910766</v>
      </c>
      <c r="F7" s="108" t="s">
        <v>456</v>
      </c>
      <c r="G7" s="106" t="s">
        <v>107</v>
      </c>
      <c r="H7" s="108" t="s">
        <v>455</v>
      </c>
      <c r="I7" s="106">
        <v>1.4000638003757135</v>
      </c>
      <c r="J7" s="108" t="s">
        <v>456</v>
      </c>
      <c r="K7" s="106" t="s">
        <v>107</v>
      </c>
      <c r="L7" s="108" t="s">
        <v>455</v>
      </c>
      <c r="M7" s="106" t="s">
        <v>107</v>
      </c>
      <c r="N7" s="108" t="s">
        <v>455</v>
      </c>
      <c r="O7" s="106" t="s">
        <v>107</v>
      </c>
      <c r="P7" s="108" t="s">
        <v>455</v>
      </c>
      <c r="Q7" s="106">
        <v>0.61981092630052881</v>
      </c>
      <c r="R7" s="108" t="s">
        <v>456</v>
      </c>
      <c r="S7" s="106">
        <v>7.0952319064891292</v>
      </c>
      <c r="T7" s="108" t="s">
        <v>456</v>
      </c>
      <c r="U7" s="106" t="s">
        <v>107</v>
      </c>
      <c r="V7" s="108" t="s">
        <v>455</v>
      </c>
      <c r="W7" s="106" t="s">
        <v>107</v>
      </c>
      <c r="X7" s="108" t="s">
        <v>455</v>
      </c>
      <c r="Y7" s="106">
        <v>0.37754341445779699</v>
      </c>
      <c r="Z7" s="108"/>
      <c r="AA7" s="106" t="s">
        <v>107</v>
      </c>
      <c r="AB7" s="108" t="s">
        <v>455</v>
      </c>
      <c r="AC7" s="106">
        <v>7.119944706341049</v>
      </c>
      <c r="AD7" s="108" t="s">
        <v>456</v>
      </c>
      <c r="AE7" s="106" t="s">
        <v>107</v>
      </c>
      <c r="AF7" s="108" t="s">
        <v>455</v>
      </c>
      <c r="AG7" s="106">
        <v>3.389394959770319</v>
      </c>
      <c r="AH7" s="108" t="s">
        <v>456</v>
      </c>
      <c r="AI7" s="106">
        <v>1.3595723919483833</v>
      </c>
      <c r="AJ7" s="108" t="s">
        <v>456</v>
      </c>
      <c r="AK7" s="106">
        <v>1.0013114521674407</v>
      </c>
      <c r="AL7" s="108" t="s">
        <v>456</v>
      </c>
      <c r="AM7" s="106">
        <v>1.1642747002872895</v>
      </c>
      <c r="AN7" s="108" t="s">
        <v>456</v>
      </c>
      <c r="AO7" s="106" t="s">
        <v>107</v>
      </c>
      <c r="AP7" s="108" t="s">
        <v>455</v>
      </c>
      <c r="AQ7" s="106" t="s">
        <v>107</v>
      </c>
      <c r="AR7" s="108" t="s">
        <v>455</v>
      </c>
      <c r="AS7" s="106" t="s">
        <v>107</v>
      </c>
      <c r="AT7" s="108" t="s">
        <v>455</v>
      </c>
    </row>
    <row r="8" spans="1:46" s="9" customFormat="1" x14ac:dyDescent="0.35">
      <c r="A8" s="104"/>
      <c r="B8" s="110" t="s">
        <v>81</v>
      </c>
      <c r="C8" s="106">
        <v>0.30083987713573684</v>
      </c>
      <c r="D8" s="108"/>
      <c r="E8" s="106">
        <v>1.0846409511048392</v>
      </c>
      <c r="F8" s="108" t="s">
        <v>456</v>
      </c>
      <c r="G8" s="106" t="s">
        <v>107</v>
      </c>
      <c r="H8" s="108" t="s">
        <v>455</v>
      </c>
      <c r="I8" s="106">
        <v>0.63332126187133775</v>
      </c>
      <c r="J8" s="108" t="s">
        <v>456</v>
      </c>
      <c r="K8" s="106" t="s">
        <v>107</v>
      </c>
      <c r="L8" s="108" t="s">
        <v>455</v>
      </c>
      <c r="M8" s="106" t="s">
        <v>107</v>
      </c>
      <c r="N8" s="108" t="s">
        <v>455</v>
      </c>
      <c r="O8" s="106" t="s">
        <v>107</v>
      </c>
      <c r="P8" s="108" t="s">
        <v>455</v>
      </c>
      <c r="Q8" s="106" t="s">
        <v>107</v>
      </c>
      <c r="R8" s="108" t="s">
        <v>455</v>
      </c>
      <c r="S8" s="106">
        <v>1.8603179666065268</v>
      </c>
      <c r="T8" s="108" t="s">
        <v>456</v>
      </c>
      <c r="U8" s="106" t="s">
        <v>107</v>
      </c>
      <c r="V8" s="108" t="s">
        <v>455</v>
      </c>
      <c r="W8" s="106" t="s">
        <v>107</v>
      </c>
      <c r="X8" s="108" t="s">
        <v>455</v>
      </c>
      <c r="Y8" s="106">
        <v>2.9761959953300123</v>
      </c>
      <c r="Z8" s="108" t="s">
        <v>456</v>
      </c>
      <c r="AA8" s="106" t="s">
        <v>107</v>
      </c>
      <c r="AB8" s="108" t="s">
        <v>455</v>
      </c>
      <c r="AC8" s="106">
        <v>4.1517727167121032</v>
      </c>
      <c r="AD8" s="108" t="s">
        <v>456</v>
      </c>
      <c r="AE8" s="106" t="s">
        <v>107</v>
      </c>
      <c r="AF8" s="108" t="s">
        <v>455</v>
      </c>
      <c r="AG8" s="106">
        <v>2.355292797416936</v>
      </c>
      <c r="AH8" s="108" t="s">
        <v>456</v>
      </c>
      <c r="AI8" s="106" t="s">
        <v>107</v>
      </c>
      <c r="AJ8" s="108" t="s">
        <v>455</v>
      </c>
      <c r="AK8" s="106">
        <v>1.0224205992301989</v>
      </c>
      <c r="AL8" s="108" t="s">
        <v>456</v>
      </c>
      <c r="AM8" s="106" t="s">
        <v>107</v>
      </c>
      <c r="AN8" s="108" t="s">
        <v>455</v>
      </c>
      <c r="AO8" s="106" t="s">
        <v>107</v>
      </c>
      <c r="AP8" s="108" t="s">
        <v>455</v>
      </c>
      <c r="AQ8" s="106" t="s">
        <v>107</v>
      </c>
      <c r="AR8" s="108" t="s">
        <v>455</v>
      </c>
      <c r="AS8" s="106" t="s">
        <v>107</v>
      </c>
      <c r="AT8" s="108" t="s">
        <v>455</v>
      </c>
    </row>
    <row r="9" spans="1:46" s="9" customFormat="1" x14ac:dyDescent="0.35">
      <c r="A9" s="104"/>
      <c r="B9" s="110" t="s">
        <v>45</v>
      </c>
      <c r="C9" s="106" t="s">
        <v>107</v>
      </c>
      <c r="D9" s="108" t="s">
        <v>455</v>
      </c>
      <c r="E9" s="106">
        <v>3.2108324940741375</v>
      </c>
      <c r="F9" s="108" t="s">
        <v>456</v>
      </c>
      <c r="G9" s="106" t="s">
        <v>107</v>
      </c>
      <c r="H9" s="108" t="s">
        <v>455</v>
      </c>
      <c r="I9" s="106">
        <v>2.4487263679509383</v>
      </c>
      <c r="J9" s="108" t="s">
        <v>456</v>
      </c>
      <c r="K9" s="106" t="s">
        <v>107</v>
      </c>
      <c r="L9" s="108" t="s">
        <v>455</v>
      </c>
      <c r="M9" s="106" t="s">
        <v>107</v>
      </c>
      <c r="N9" s="108" t="s">
        <v>455</v>
      </c>
      <c r="O9" s="106" t="s">
        <v>107</v>
      </c>
      <c r="P9" s="108" t="s">
        <v>455</v>
      </c>
      <c r="Q9" s="106">
        <v>0.33803978876495594</v>
      </c>
      <c r="R9" s="108" t="s">
        <v>456</v>
      </c>
      <c r="S9" s="106">
        <v>33.138322209672801</v>
      </c>
      <c r="T9" s="108"/>
      <c r="U9" s="106">
        <v>2.3059226825898316</v>
      </c>
      <c r="V9" s="108" t="s">
        <v>456</v>
      </c>
      <c r="W9" s="106" t="s">
        <v>107</v>
      </c>
      <c r="X9" s="108" t="s">
        <v>455</v>
      </c>
      <c r="Y9" s="106">
        <v>31.585119721185194</v>
      </c>
      <c r="Z9" s="108"/>
      <c r="AA9" s="106">
        <v>0.57178189798807966</v>
      </c>
      <c r="AB9" s="108" t="s">
        <v>456</v>
      </c>
      <c r="AC9" s="106">
        <v>27.35873143423176</v>
      </c>
      <c r="AD9" s="108"/>
      <c r="AE9" s="106" t="s">
        <v>107</v>
      </c>
      <c r="AF9" s="108" t="s">
        <v>455</v>
      </c>
      <c r="AG9" s="106">
        <v>10.229149549494906</v>
      </c>
      <c r="AH9" s="108"/>
      <c r="AI9" s="106">
        <v>1.4311874173883452</v>
      </c>
      <c r="AJ9" s="108" t="s">
        <v>456</v>
      </c>
      <c r="AK9" s="106">
        <v>5.7641138210531278</v>
      </c>
      <c r="AL9" s="108" t="s">
        <v>456</v>
      </c>
      <c r="AM9" s="106">
        <v>1.6495041420747028</v>
      </c>
      <c r="AN9" s="108" t="s">
        <v>456</v>
      </c>
      <c r="AO9" s="106">
        <v>1.361311987525313</v>
      </c>
      <c r="AP9" s="108" t="s">
        <v>456</v>
      </c>
      <c r="AQ9" s="106">
        <v>0.44009879420900677</v>
      </c>
      <c r="AR9" s="108" t="s">
        <v>456</v>
      </c>
      <c r="AS9" s="106" t="s">
        <v>107</v>
      </c>
      <c r="AT9" s="108" t="s">
        <v>455</v>
      </c>
    </row>
    <row r="10" spans="1:46" s="9" customFormat="1" x14ac:dyDescent="0.35">
      <c r="A10" s="104"/>
      <c r="B10" s="110" t="s">
        <v>72</v>
      </c>
      <c r="C10" s="106" t="s">
        <v>107</v>
      </c>
      <c r="D10" s="108" t="s">
        <v>455</v>
      </c>
      <c r="E10" s="106">
        <v>3.2733447096589874</v>
      </c>
      <c r="F10" s="108" t="s">
        <v>456</v>
      </c>
      <c r="G10" s="106" t="s">
        <v>107</v>
      </c>
      <c r="H10" s="108" t="s">
        <v>455</v>
      </c>
      <c r="I10" s="106">
        <v>3.392733024182891</v>
      </c>
      <c r="J10" s="108" t="s">
        <v>456</v>
      </c>
      <c r="K10" s="106" t="s">
        <v>107</v>
      </c>
      <c r="L10" s="108" t="s">
        <v>455</v>
      </c>
      <c r="M10" s="106" t="s">
        <v>107</v>
      </c>
      <c r="N10" s="108" t="s">
        <v>455</v>
      </c>
      <c r="O10" s="106" t="s">
        <v>107</v>
      </c>
      <c r="P10" s="108" t="s">
        <v>455</v>
      </c>
      <c r="Q10" s="106">
        <v>0.49712968652526845</v>
      </c>
      <c r="R10" s="108" t="s">
        <v>456</v>
      </c>
      <c r="S10" s="106">
        <v>8.5573276920945425</v>
      </c>
      <c r="T10" s="108" t="s">
        <v>456</v>
      </c>
      <c r="U10" s="106" t="s">
        <v>107</v>
      </c>
      <c r="V10" s="108" t="s">
        <v>455</v>
      </c>
      <c r="W10" s="106" t="s">
        <v>107</v>
      </c>
      <c r="X10" s="108" t="s">
        <v>455</v>
      </c>
      <c r="Y10" s="106">
        <v>21.418537404279775</v>
      </c>
      <c r="Z10" s="108"/>
      <c r="AA10" s="106" t="s">
        <v>107</v>
      </c>
      <c r="AB10" s="108" t="s">
        <v>455</v>
      </c>
      <c r="AC10" s="106">
        <v>25.641076880129514</v>
      </c>
      <c r="AD10" s="108"/>
      <c r="AE10" s="106">
        <v>1.2220898672766454</v>
      </c>
      <c r="AF10" s="108" t="s">
        <v>456</v>
      </c>
      <c r="AG10" s="106">
        <v>11.794406567155733</v>
      </c>
      <c r="AH10" s="108"/>
      <c r="AI10" s="106">
        <v>4.8014829381624411</v>
      </c>
      <c r="AJ10" s="108"/>
      <c r="AK10" s="106">
        <v>4.7116238780877682</v>
      </c>
      <c r="AL10" s="108" t="s">
        <v>456</v>
      </c>
      <c r="AM10" s="106">
        <v>3.6909446093133589</v>
      </c>
      <c r="AN10" s="108"/>
      <c r="AO10" s="106">
        <v>0.89593620075607183</v>
      </c>
      <c r="AP10" s="108" t="s">
        <v>456</v>
      </c>
      <c r="AQ10" s="106">
        <v>2.4827314653822068</v>
      </c>
      <c r="AR10" s="108" t="s">
        <v>456</v>
      </c>
      <c r="AS10" s="106" t="s">
        <v>107</v>
      </c>
      <c r="AT10" s="108" t="s">
        <v>455</v>
      </c>
    </row>
    <row r="11" spans="1:46" s="9" customFormat="1" x14ac:dyDescent="0.35">
      <c r="A11" s="104"/>
      <c r="B11" s="110" t="s">
        <v>84</v>
      </c>
      <c r="C11" s="106" t="s">
        <v>107</v>
      </c>
      <c r="D11" s="108" t="s">
        <v>455</v>
      </c>
      <c r="E11" s="106">
        <v>2.0502680984577979</v>
      </c>
      <c r="F11" s="108" t="s">
        <v>456</v>
      </c>
      <c r="G11" s="106" t="s">
        <v>107</v>
      </c>
      <c r="H11" s="108" t="s">
        <v>455</v>
      </c>
      <c r="I11" s="106">
        <v>1.916227343448996</v>
      </c>
      <c r="J11" s="108" t="s">
        <v>456</v>
      </c>
      <c r="K11" s="106" t="s">
        <v>107</v>
      </c>
      <c r="L11" s="108" t="s">
        <v>455</v>
      </c>
      <c r="M11" s="106" t="s">
        <v>107</v>
      </c>
      <c r="N11" s="108" t="s">
        <v>455</v>
      </c>
      <c r="O11" s="106" t="s">
        <v>107</v>
      </c>
      <c r="P11" s="108" t="s">
        <v>455</v>
      </c>
      <c r="Q11" s="106" t="s">
        <v>107</v>
      </c>
      <c r="R11" s="108" t="s">
        <v>455</v>
      </c>
      <c r="S11" s="106">
        <v>4.5792076602248972</v>
      </c>
      <c r="T11" s="108" t="s">
        <v>456</v>
      </c>
      <c r="U11" s="106">
        <v>1.6860904885690735</v>
      </c>
      <c r="V11" s="108" t="s">
        <v>456</v>
      </c>
      <c r="W11" s="106" t="s">
        <v>107</v>
      </c>
      <c r="X11" s="108" t="s">
        <v>455</v>
      </c>
      <c r="Y11" s="106">
        <v>5.3259015088550035</v>
      </c>
      <c r="Z11" s="108"/>
      <c r="AA11" s="106" t="s">
        <v>107</v>
      </c>
      <c r="AB11" s="108" t="s">
        <v>455</v>
      </c>
      <c r="AC11" s="106">
        <v>7.9303905814450957</v>
      </c>
      <c r="AD11" s="108"/>
      <c r="AE11" s="106" t="s">
        <v>107</v>
      </c>
      <c r="AF11" s="108" t="s">
        <v>455</v>
      </c>
      <c r="AG11" s="106">
        <v>2.1320438607703172</v>
      </c>
      <c r="AH11" s="108"/>
      <c r="AI11" s="106">
        <v>0.60651757089071479</v>
      </c>
      <c r="AJ11" s="108" t="s">
        <v>456</v>
      </c>
      <c r="AK11" s="106">
        <v>3.4623678609099882</v>
      </c>
      <c r="AL11" s="108" t="s">
        <v>456</v>
      </c>
      <c r="AM11" s="106">
        <v>0.35903051610197478</v>
      </c>
      <c r="AN11" s="108" t="s">
        <v>456</v>
      </c>
      <c r="AO11" s="106" t="s">
        <v>107</v>
      </c>
      <c r="AP11" s="108" t="s">
        <v>455</v>
      </c>
      <c r="AQ11" s="106" t="s">
        <v>107</v>
      </c>
      <c r="AR11" s="108" t="s">
        <v>455</v>
      </c>
      <c r="AS11" s="106" t="s">
        <v>107</v>
      </c>
      <c r="AT11" s="108" t="s">
        <v>455</v>
      </c>
    </row>
    <row r="12" spans="1:46" s="9" customFormat="1" x14ac:dyDescent="0.35">
      <c r="A12" s="104"/>
      <c r="B12" s="110" t="s">
        <v>48</v>
      </c>
      <c r="C12" s="106" t="s">
        <v>107</v>
      </c>
      <c r="D12" s="108" t="s">
        <v>455</v>
      </c>
      <c r="E12" s="106">
        <v>0.11028864384236226</v>
      </c>
      <c r="F12" s="108"/>
      <c r="G12" s="106" t="s">
        <v>107</v>
      </c>
      <c r="H12" s="108" t="s">
        <v>455</v>
      </c>
      <c r="I12" s="106">
        <v>1.5041740788789895</v>
      </c>
      <c r="J12" s="108" t="s">
        <v>456</v>
      </c>
      <c r="K12" s="106" t="s">
        <v>107</v>
      </c>
      <c r="L12" s="108" t="s">
        <v>455</v>
      </c>
      <c r="M12" s="106" t="s">
        <v>107</v>
      </c>
      <c r="N12" s="108" t="s">
        <v>455</v>
      </c>
      <c r="O12" s="106" t="s">
        <v>107</v>
      </c>
      <c r="P12" s="108" t="s">
        <v>455</v>
      </c>
      <c r="Q12" s="106" t="s">
        <v>107</v>
      </c>
      <c r="R12" s="108" t="s">
        <v>455</v>
      </c>
      <c r="S12" s="106">
        <v>2.288244021202726</v>
      </c>
      <c r="T12" s="108" t="s">
        <v>456</v>
      </c>
      <c r="U12" s="106" t="s">
        <v>107</v>
      </c>
      <c r="V12" s="108" t="s">
        <v>455</v>
      </c>
      <c r="W12" s="106" t="s">
        <v>107</v>
      </c>
      <c r="X12" s="108" t="s">
        <v>455</v>
      </c>
      <c r="Y12" s="106">
        <v>0.32992243898939422</v>
      </c>
      <c r="Z12" s="108"/>
      <c r="AA12" s="106" t="s">
        <v>107</v>
      </c>
      <c r="AB12" s="108" t="s">
        <v>455</v>
      </c>
      <c r="AC12" s="106">
        <v>3.5621481762855161</v>
      </c>
      <c r="AD12" s="108"/>
      <c r="AE12" s="106" t="s">
        <v>107</v>
      </c>
      <c r="AF12" s="108" t="s">
        <v>455</v>
      </c>
      <c r="AG12" s="106">
        <v>5.3546921248115549</v>
      </c>
      <c r="AH12" s="108" t="s">
        <v>456</v>
      </c>
      <c r="AI12" s="106">
        <v>0.60023785117434925</v>
      </c>
      <c r="AJ12" s="108" t="s">
        <v>456</v>
      </c>
      <c r="AK12" s="106">
        <v>2.2332166686420649</v>
      </c>
      <c r="AL12" s="108" t="s">
        <v>456</v>
      </c>
      <c r="AM12" s="106" t="s">
        <v>107</v>
      </c>
      <c r="AN12" s="108" t="s">
        <v>455</v>
      </c>
      <c r="AO12" s="106" t="s">
        <v>107</v>
      </c>
      <c r="AP12" s="108" t="s">
        <v>455</v>
      </c>
      <c r="AQ12" s="106" t="s">
        <v>107</v>
      </c>
      <c r="AR12" s="108" t="s">
        <v>455</v>
      </c>
      <c r="AS12" s="106" t="s">
        <v>107</v>
      </c>
      <c r="AT12" s="108" t="s">
        <v>455</v>
      </c>
    </row>
    <row r="13" spans="1:46" s="104" customFormat="1" x14ac:dyDescent="0.35">
      <c r="B13" s="116" t="s">
        <v>78</v>
      </c>
      <c r="C13" s="117">
        <v>5.266867500318468</v>
      </c>
      <c r="D13" s="118" t="s">
        <v>456</v>
      </c>
      <c r="E13" s="117">
        <v>3.2042528715621916</v>
      </c>
      <c r="F13" s="118" t="s">
        <v>456</v>
      </c>
      <c r="G13" s="117">
        <v>5.4848859807238064</v>
      </c>
      <c r="H13" s="118" t="s">
        <v>456</v>
      </c>
      <c r="I13" s="117">
        <v>2.1168576788777758</v>
      </c>
      <c r="J13" s="118"/>
      <c r="K13" s="117">
        <v>7.5273749024159367</v>
      </c>
      <c r="L13" s="118" t="s">
        <v>456</v>
      </c>
      <c r="M13" s="117" t="s">
        <v>107</v>
      </c>
      <c r="N13" s="118" t="s">
        <v>455</v>
      </c>
      <c r="O13" s="117" t="s">
        <v>107</v>
      </c>
      <c r="P13" s="118" t="s">
        <v>455</v>
      </c>
      <c r="Q13" s="117">
        <v>0.74590346894151016</v>
      </c>
      <c r="R13" s="118" t="s">
        <v>456</v>
      </c>
      <c r="S13" s="117">
        <v>31.771386513010707</v>
      </c>
      <c r="T13" s="118"/>
      <c r="U13" s="117">
        <v>7.0339646572880614</v>
      </c>
      <c r="V13" s="118" t="s">
        <v>456</v>
      </c>
      <c r="W13" s="117" t="s">
        <v>107</v>
      </c>
      <c r="X13" s="118" t="s">
        <v>455</v>
      </c>
      <c r="Y13" s="117">
        <v>110.79357015658073</v>
      </c>
      <c r="Z13" s="118"/>
      <c r="AA13" s="117">
        <v>1.9682456120525271</v>
      </c>
      <c r="AB13" s="118" t="s">
        <v>456</v>
      </c>
      <c r="AC13" s="117">
        <v>83.168715715410499</v>
      </c>
      <c r="AD13" s="118"/>
      <c r="AE13" s="117">
        <v>0.55221045636654809</v>
      </c>
      <c r="AF13" s="118"/>
      <c r="AG13" s="117">
        <v>37.361400582735591</v>
      </c>
      <c r="AH13" s="118"/>
      <c r="AI13" s="117">
        <v>4.147426485343833</v>
      </c>
      <c r="AJ13" s="118"/>
      <c r="AK13" s="117">
        <v>6.6764079074647906</v>
      </c>
      <c r="AL13" s="118"/>
      <c r="AM13" s="117">
        <v>4.0741481968551243</v>
      </c>
      <c r="AN13" s="118"/>
      <c r="AO13" s="117">
        <v>3.5542749634502071</v>
      </c>
      <c r="AP13" s="118" t="s">
        <v>456</v>
      </c>
      <c r="AQ13" s="117">
        <v>2.5107461110465041</v>
      </c>
      <c r="AR13" s="118" t="s">
        <v>456</v>
      </c>
      <c r="AS13" s="117" t="s">
        <v>107</v>
      </c>
      <c r="AT13" s="118" t="s">
        <v>455</v>
      </c>
    </row>
    <row r="14" spans="1:46" s="104" customFormat="1" x14ac:dyDescent="0.35">
      <c r="B14" s="116" t="s">
        <v>51</v>
      </c>
      <c r="C14" s="117">
        <v>4.2828670078980071</v>
      </c>
      <c r="D14" s="118" t="s">
        <v>456</v>
      </c>
      <c r="E14" s="117">
        <v>1.5516973377808132</v>
      </c>
      <c r="F14" s="118"/>
      <c r="G14" s="117">
        <v>4.3353882309603016</v>
      </c>
      <c r="H14" s="118" t="s">
        <v>456</v>
      </c>
      <c r="I14" s="117">
        <v>5.000163766514989</v>
      </c>
      <c r="J14" s="118"/>
      <c r="K14" s="117">
        <v>5.0706853538324239</v>
      </c>
      <c r="L14" s="118" t="s">
        <v>456</v>
      </c>
      <c r="M14" s="117" t="s">
        <v>107</v>
      </c>
      <c r="N14" s="118" t="s">
        <v>455</v>
      </c>
      <c r="O14" s="117" t="s">
        <v>107</v>
      </c>
      <c r="P14" s="118" t="s">
        <v>455</v>
      </c>
      <c r="Q14" s="117">
        <v>2.9441884969892294</v>
      </c>
      <c r="R14" s="118" t="s">
        <v>456</v>
      </c>
      <c r="S14" s="117">
        <v>40.534664844772266</v>
      </c>
      <c r="T14" s="118"/>
      <c r="U14" s="117">
        <v>5.1088826069686375</v>
      </c>
      <c r="V14" s="118" t="s">
        <v>456</v>
      </c>
      <c r="W14" s="117" t="s">
        <v>107</v>
      </c>
      <c r="X14" s="118" t="s">
        <v>455</v>
      </c>
      <c r="Y14" s="117">
        <v>141.53254515158969</v>
      </c>
      <c r="Z14" s="118"/>
      <c r="AA14" s="117">
        <v>3.2610588662616173</v>
      </c>
      <c r="AB14" s="118" t="s">
        <v>456</v>
      </c>
      <c r="AC14" s="117">
        <v>89.003319900864781</v>
      </c>
      <c r="AD14" s="118"/>
      <c r="AE14" s="117">
        <v>2.775947996932266</v>
      </c>
      <c r="AF14" s="118"/>
      <c r="AG14" s="117">
        <v>32.2203592602675</v>
      </c>
      <c r="AH14" s="118"/>
      <c r="AI14" s="117">
        <v>20.708718744630225</v>
      </c>
      <c r="AJ14" s="118"/>
      <c r="AK14" s="117">
        <v>5.1346875683757283</v>
      </c>
      <c r="AL14" s="118"/>
      <c r="AM14" s="117">
        <v>4.750267921971064</v>
      </c>
      <c r="AN14" s="118"/>
      <c r="AO14" s="117">
        <v>2.3328673936902642</v>
      </c>
      <c r="AP14" s="118" t="s">
        <v>456</v>
      </c>
      <c r="AQ14" s="117">
        <v>2.0036482965474698</v>
      </c>
      <c r="AR14" s="118" t="s">
        <v>456</v>
      </c>
      <c r="AS14" s="117" t="s">
        <v>107</v>
      </c>
      <c r="AT14" s="118" t="s">
        <v>455</v>
      </c>
    </row>
    <row r="15" spans="1:46" s="9" customFormat="1" x14ac:dyDescent="0.35">
      <c r="A15" s="104"/>
      <c r="B15" s="110" t="s">
        <v>60</v>
      </c>
      <c r="C15" s="106" t="s">
        <v>107</v>
      </c>
      <c r="D15" s="108" t="s">
        <v>455</v>
      </c>
      <c r="E15" s="106" t="s">
        <v>107</v>
      </c>
      <c r="F15" s="108" t="s">
        <v>455</v>
      </c>
      <c r="G15" s="106" t="s">
        <v>107</v>
      </c>
      <c r="H15" s="108" t="s">
        <v>455</v>
      </c>
      <c r="I15" s="106" t="s">
        <v>107</v>
      </c>
      <c r="J15" s="108" t="s">
        <v>455</v>
      </c>
      <c r="K15" s="106" t="s">
        <v>107</v>
      </c>
      <c r="L15" s="108" t="s">
        <v>455</v>
      </c>
      <c r="M15" s="106" t="s">
        <v>107</v>
      </c>
      <c r="N15" s="108" t="s">
        <v>455</v>
      </c>
      <c r="O15" s="106" t="s">
        <v>107</v>
      </c>
      <c r="P15" s="108" t="s">
        <v>455</v>
      </c>
      <c r="Q15" s="106" t="s">
        <v>107</v>
      </c>
      <c r="R15" s="108" t="s">
        <v>455</v>
      </c>
      <c r="S15" s="106" t="s">
        <v>107</v>
      </c>
      <c r="T15" s="108" t="s">
        <v>455</v>
      </c>
      <c r="U15" s="106" t="s">
        <v>107</v>
      </c>
      <c r="V15" s="108" t="s">
        <v>455</v>
      </c>
      <c r="W15" s="106" t="s">
        <v>107</v>
      </c>
      <c r="X15" s="108" t="s">
        <v>455</v>
      </c>
      <c r="Y15" s="106" t="s">
        <v>107</v>
      </c>
      <c r="Z15" s="108" t="s">
        <v>455</v>
      </c>
      <c r="AA15" s="106" t="s">
        <v>107</v>
      </c>
      <c r="AB15" s="108" t="s">
        <v>455</v>
      </c>
      <c r="AC15" s="106" t="s">
        <v>107</v>
      </c>
      <c r="AD15" s="108" t="s">
        <v>455</v>
      </c>
      <c r="AE15" s="106" t="s">
        <v>107</v>
      </c>
      <c r="AF15" s="108" t="s">
        <v>455</v>
      </c>
      <c r="AG15" s="106" t="s">
        <v>107</v>
      </c>
      <c r="AH15" s="108" t="s">
        <v>455</v>
      </c>
      <c r="AI15" s="106" t="s">
        <v>107</v>
      </c>
      <c r="AJ15" s="108" t="s">
        <v>455</v>
      </c>
      <c r="AK15" s="106" t="s">
        <v>107</v>
      </c>
      <c r="AL15" s="108" t="s">
        <v>455</v>
      </c>
      <c r="AM15" s="106" t="s">
        <v>107</v>
      </c>
      <c r="AN15" s="108" t="s">
        <v>455</v>
      </c>
      <c r="AO15" s="106" t="s">
        <v>107</v>
      </c>
      <c r="AP15" s="108" t="s">
        <v>455</v>
      </c>
      <c r="AQ15" s="106" t="s">
        <v>107</v>
      </c>
      <c r="AR15" s="108" t="s">
        <v>455</v>
      </c>
      <c r="AS15" s="106" t="s">
        <v>107</v>
      </c>
      <c r="AT15" s="108" t="s">
        <v>455</v>
      </c>
    </row>
    <row r="16" spans="1:46" s="9" customFormat="1" x14ac:dyDescent="0.35">
      <c r="A16" s="104"/>
      <c r="B16" s="110" t="s">
        <v>69</v>
      </c>
      <c r="C16" s="106" t="s">
        <v>107</v>
      </c>
      <c r="D16" s="108" t="s">
        <v>455</v>
      </c>
      <c r="E16" s="106" t="s">
        <v>107</v>
      </c>
      <c r="F16" s="108" t="s">
        <v>455</v>
      </c>
      <c r="G16" s="106" t="s">
        <v>107</v>
      </c>
      <c r="H16" s="108" t="s">
        <v>455</v>
      </c>
      <c r="I16" s="106">
        <v>0.94783690053924774</v>
      </c>
      <c r="J16" s="108" t="s">
        <v>456</v>
      </c>
      <c r="K16" s="106" t="s">
        <v>107</v>
      </c>
      <c r="L16" s="108" t="s">
        <v>455</v>
      </c>
      <c r="M16" s="106" t="s">
        <v>107</v>
      </c>
      <c r="N16" s="108" t="s">
        <v>455</v>
      </c>
      <c r="O16" s="106" t="s">
        <v>107</v>
      </c>
      <c r="P16" s="108" t="s">
        <v>455</v>
      </c>
      <c r="Q16" s="106" t="s">
        <v>107</v>
      </c>
      <c r="R16" s="108" t="s">
        <v>455</v>
      </c>
      <c r="S16" s="106" t="s">
        <v>107</v>
      </c>
      <c r="T16" s="108" t="s">
        <v>455</v>
      </c>
      <c r="U16" s="106" t="s">
        <v>107</v>
      </c>
      <c r="V16" s="108" t="s">
        <v>455</v>
      </c>
      <c r="W16" s="106" t="s">
        <v>107</v>
      </c>
      <c r="X16" s="108" t="s">
        <v>455</v>
      </c>
      <c r="Y16" s="106" t="s">
        <v>107</v>
      </c>
      <c r="Z16" s="108" t="s">
        <v>455</v>
      </c>
      <c r="AA16" s="106" t="s">
        <v>107</v>
      </c>
      <c r="AB16" s="108" t="s">
        <v>455</v>
      </c>
      <c r="AC16" s="106" t="s">
        <v>107</v>
      </c>
      <c r="AD16" s="108" t="s">
        <v>455</v>
      </c>
      <c r="AE16" s="106" t="s">
        <v>107</v>
      </c>
      <c r="AF16" s="108" t="s">
        <v>455</v>
      </c>
      <c r="AG16" s="106" t="s">
        <v>107</v>
      </c>
      <c r="AH16" s="108" t="s">
        <v>455</v>
      </c>
      <c r="AI16" s="106" t="s">
        <v>107</v>
      </c>
      <c r="AJ16" s="108" t="s">
        <v>455</v>
      </c>
      <c r="AK16" s="106" t="s">
        <v>107</v>
      </c>
      <c r="AL16" s="108" t="s">
        <v>455</v>
      </c>
      <c r="AM16" s="106" t="s">
        <v>107</v>
      </c>
      <c r="AN16" s="108" t="s">
        <v>455</v>
      </c>
      <c r="AO16" s="106" t="s">
        <v>107</v>
      </c>
      <c r="AP16" s="108" t="s">
        <v>455</v>
      </c>
      <c r="AQ16" s="106" t="s">
        <v>107</v>
      </c>
      <c r="AR16" s="108" t="s">
        <v>455</v>
      </c>
      <c r="AS16" s="106" t="s">
        <v>107</v>
      </c>
      <c r="AT16" s="108" t="s">
        <v>455</v>
      </c>
    </row>
    <row r="17" spans="1:46" s="9" customFormat="1" x14ac:dyDescent="0.35">
      <c r="A17" s="104"/>
      <c r="B17" s="111" t="s">
        <v>555</v>
      </c>
      <c r="C17" s="106" t="s">
        <v>107</v>
      </c>
      <c r="D17" s="108" t="s">
        <v>455</v>
      </c>
      <c r="E17" s="106">
        <v>7.0122820119439214E-3</v>
      </c>
      <c r="F17" s="108"/>
      <c r="G17" s="106" t="s">
        <v>107</v>
      </c>
      <c r="H17" s="108" t="s">
        <v>455</v>
      </c>
      <c r="I17" s="106">
        <v>0.87868021322496892</v>
      </c>
      <c r="J17" s="108" t="s">
        <v>456</v>
      </c>
      <c r="K17" s="106" t="s">
        <v>107</v>
      </c>
      <c r="L17" s="108" t="s">
        <v>455</v>
      </c>
      <c r="M17" s="106" t="s">
        <v>107</v>
      </c>
      <c r="N17" s="108" t="s">
        <v>455</v>
      </c>
      <c r="O17" s="106" t="s">
        <v>107</v>
      </c>
      <c r="P17" s="108" t="s">
        <v>455</v>
      </c>
      <c r="Q17" s="106" t="s">
        <v>107</v>
      </c>
      <c r="R17" s="108" t="s">
        <v>455</v>
      </c>
      <c r="S17" s="106" t="s">
        <v>107</v>
      </c>
      <c r="T17" s="108" t="s">
        <v>455</v>
      </c>
      <c r="U17" s="106" t="s">
        <v>107</v>
      </c>
      <c r="V17" s="108" t="s">
        <v>455</v>
      </c>
      <c r="W17" s="106" t="s">
        <v>107</v>
      </c>
      <c r="X17" s="108" t="s">
        <v>455</v>
      </c>
      <c r="Y17" s="106" t="s">
        <v>107</v>
      </c>
      <c r="Z17" s="108" t="s">
        <v>455</v>
      </c>
      <c r="AA17" s="106" t="s">
        <v>107</v>
      </c>
      <c r="AB17" s="108" t="s">
        <v>455</v>
      </c>
      <c r="AC17" s="106" t="s">
        <v>107</v>
      </c>
      <c r="AD17" s="108" t="s">
        <v>455</v>
      </c>
      <c r="AE17" s="106" t="s">
        <v>107</v>
      </c>
      <c r="AF17" s="108" t="s">
        <v>455</v>
      </c>
      <c r="AG17" s="106" t="s">
        <v>107</v>
      </c>
      <c r="AH17" s="108" t="s">
        <v>455</v>
      </c>
      <c r="AI17" s="106" t="s">
        <v>107</v>
      </c>
      <c r="AJ17" s="108" t="s">
        <v>455</v>
      </c>
      <c r="AK17" s="106" t="s">
        <v>107</v>
      </c>
      <c r="AL17" s="108" t="s">
        <v>455</v>
      </c>
      <c r="AM17" s="106" t="s">
        <v>107</v>
      </c>
      <c r="AN17" s="108" t="s">
        <v>455</v>
      </c>
      <c r="AO17" s="106" t="s">
        <v>107</v>
      </c>
      <c r="AP17" s="108" t="s">
        <v>455</v>
      </c>
      <c r="AQ17" s="106" t="s">
        <v>107</v>
      </c>
      <c r="AR17" s="108" t="s">
        <v>455</v>
      </c>
      <c r="AS17" s="106" t="s">
        <v>107</v>
      </c>
      <c r="AT17" s="108" t="s">
        <v>455</v>
      </c>
    </row>
    <row r="18" spans="1:46" s="9" customFormat="1" x14ac:dyDescent="0.35">
      <c r="A18" s="104"/>
      <c r="B18" s="113" t="s">
        <v>57</v>
      </c>
      <c r="C18" s="114">
        <v>0.24563163299977281</v>
      </c>
      <c r="D18" s="115" t="s">
        <v>456</v>
      </c>
      <c r="E18" s="114" t="s">
        <v>107</v>
      </c>
      <c r="F18" s="115" t="s">
        <v>455</v>
      </c>
      <c r="G18" s="114" t="s">
        <v>107</v>
      </c>
      <c r="H18" s="115" t="s">
        <v>455</v>
      </c>
      <c r="I18" s="114" t="s">
        <v>107</v>
      </c>
      <c r="J18" s="115" t="s">
        <v>455</v>
      </c>
      <c r="K18" s="114" t="s">
        <v>107</v>
      </c>
      <c r="L18" s="115" t="s">
        <v>455</v>
      </c>
      <c r="M18" s="114" t="s">
        <v>107</v>
      </c>
      <c r="N18" s="115" t="s">
        <v>455</v>
      </c>
      <c r="O18" s="114" t="s">
        <v>107</v>
      </c>
      <c r="P18" s="115" t="s">
        <v>455</v>
      </c>
      <c r="Q18" s="114" t="s">
        <v>107</v>
      </c>
      <c r="R18" s="115" t="s">
        <v>455</v>
      </c>
      <c r="S18" s="114" t="s">
        <v>107</v>
      </c>
      <c r="T18" s="115" t="s">
        <v>455</v>
      </c>
      <c r="U18" s="114" t="s">
        <v>107</v>
      </c>
      <c r="V18" s="115" t="s">
        <v>455</v>
      </c>
      <c r="W18" s="114" t="s">
        <v>107</v>
      </c>
      <c r="X18" s="115" t="s">
        <v>455</v>
      </c>
      <c r="Y18" s="114" t="s">
        <v>107</v>
      </c>
      <c r="Z18" s="115" t="s">
        <v>455</v>
      </c>
      <c r="AA18" s="114" t="s">
        <v>107</v>
      </c>
      <c r="AB18" s="115" t="s">
        <v>455</v>
      </c>
      <c r="AC18" s="114" t="s">
        <v>107</v>
      </c>
      <c r="AD18" s="115" t="s">
        <v>455</v>
      </c>
      <c r="AE18" s="114" t="s">
        <v>107</v>
      </c>
      <c r="AF18" s="115" t="s">
        <v>455</v>
      </c>
      <c r="AG18" s="114" t="s">
        <v>107</v>
      </c>
      <c r="AH18" s="115" t="s">
        <v>455</v>
      </c>
      <c r="AI18" s="114" t="s">
        <v>107</v>
      </c>
      <c r="AJ18" s="115" t="s">
        <v>455</v>
      </c>
      <c r="AK18" s="114" t="s">
        <v>107</v>
      </c>
      <c r="AL18" s="115" t="s">
        <v>455</v>
      </c>
      <c r="AM18" s="114" t="s">
        <v>107</v>
      </c>
      <c r="AN18" s="115" t="s">
        <v>455</v>
      </c>
      <c r="AO18" s="114" t="s">
        <v>107</v>
      </c>
      <c r="AP18" s="115" t="s">
        <v>455</v>
      </c>
      <c r="AQ18" s="114" t="s">
        <v>107</v>
      </c>
      <c r="AR18" s="115" t="s">
        <v>455</v>
      </c>
      <c r="AS18" s="114" t="s">
        <v>107</v>
      </c>
      <c r="AT18" s="115" t="s">
        <v>455</v>
      </c>
    </row>
    <row r="21" spans="1:46" s="9" customFormat="1" x14ac:dyDescent="0.35"/>
    <row r="22" spans="1:46" s="9" customFormat="1" x14ac:dyDescent="0.35"/>
  </sheetData>
  <mergeCells count="22">
    <mergeCell ref="Y5:Z5"/>
    <mergeCell ref="C5:D5"/>
    <mergeCell ref="E5:F5"/>
    <mergeCell ref="G5:H5"/>
    <mergeCell ref="I5:J5"/>
    <mergeCell ref="K5:L5"/>
    <mergeCell ref="M5:N5"/>
    <mergeCell ref="O5:P5"/>
    <mergeCell ref="Q5:R5"/>
    <mergeCell ref="S5:T5"/>
    <mergeCell ref="U5:V5"/>
    <mergeCell ref="W5:X5"/>
    <mergeCell ref="AM5:AN5"/>
    <mergeCell ref="AO5:AP5"/>
    <mergeCell ref="AQ5:AR5"/>
    <mergeCell ref="AS5:AT5"/>
    <mergeCell ref="AA5:AB5"/>
    <mergeCell ref="AC5:AD5"/>
    <mergeCell ref="AE5:AF5"/>
    <mergeCell ref="AG5:AH5"/>
    <mergeCell ref="AI5:AJ5"/>
    <mergeCell ref="AK5:AL5"/>
  </mergeCells>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9B21FB-5F47-4A19-BE34-B8593BE3E88E}">
  <dimension ref="A1:Z42"/>
  <sheetViews>
    <sheetView topLeftCell="I7" workbookViewId="0">
      <selection activeCell="Y21" sqref="Y21:Z37"/>
    </sheetView>
  </sheetViews>
  <sheetFormatPr defaultRowHeight="14.5" x14ac:dyDescent="0.35"/>
  <cols>
    <col min="1" max="1" width="24.1796875" bestFit="1" customWidth="1"/>
    <col min="2" max="2" width="10.81640625" bestFit="1" customWidth="1"/>
    <col min="3" max="3" width="10.54296875" bestFit="1" customWidth="1"/>
    <col min="4" max="5" width="6.81640625" bestFit="1" customWidth="1"/>
    <col min="6" max="6" width="14.54296875" bestFit="1" customWidth="1"/>
    <col min="7" max="7" width="10.453125" customWidth="1"/>
    <col min="8" max="8" width="7.1796875" customWidth="1"/>
    <col min="9" max="9" width="9.81640625" bestFit="1" customWidth="1"/>
    <col min="10" max="10" width="8.1796875" bestFit="1" customWidth="1"/>
    <col min="11" max="11" width="11.54296875" customWidth="1"/>
    <col min="13" max="13" width="13" bestFit="1" customWidth="1"/>
    <col min="14" max="14" width="10.81640625" bestFit="1" customWidth="1"/>
    <col min="15" max="15" width="17.453125" customWidth="1"/>
    <col min="17" max="17" width="14.81640625" bestFit="1" customWidth="1"/>
    <col min="19" max="19" width="14.81640625" bestFit="1" customWidth="1"/>
    <col min="21" max="21" width="24.54296875" bestFit="1" customWidth="1"/>
    <col min="25" max="25" width="25.81640625" bestFit="1" customWidth="1"/>
    <col min="26" max="26" width="12.453125" bestFit="1" customWidth="1"/>
  </cols>
  <sheetData>
    <row r="1" spans="1:14" ht="44.5" customHeight="1" x14ac:dyDescent="0.35">
      <c r="A1" s="17" t="s">
        <v>157</v>
      </c>
      <c r="B1" t="s">
        <v>0</v>
      </c>
      <c r="G1" s="14" t="s">
        <v>5</v>
      </c>
      <c r="H1" s="16"/>
      <c r="I1" s="16"/>
      <c r="J1" s="16"/>
      <c r="K1" s="15" t="s">
        <v>1</v>
      </c>
      <c r="L1" s="16"/>
      <c r="M1" s="13" t="s">
        <v>115</v>
      </c>
      <c r="N1" s="13" t="s">
        <v>110</v>
      </c>
    </row>
    <row r="2" spans="1:14" x14ac:dyDescent="0.35">
      <c r="B2" t="s">
        <v>23</v>
      </c>
      <c r="C2" t="s">
        <v>24</v>
      </c>
      <c r="D2" t="s">
        <v>25</v>
      </c>
      <c r="E2" t="s">
        <v>26</v>
      </c>
      <c r="F2" t="s">
        <v>27</v>
      </c>
      <c r="G2" t="s">
        <v>28</v>
      </c>
      <c r="H2" t="s">
        <v>29</v>
      </c>
      <c r="I2" t="s">
        <v>30</v>
      </c>
      <c r="J2" t="s">
        <v>31</v>
      </c>
      <c r="K2" t="s">
        <v>29</v>
      </c>
      <c r="N2" t="s">
        <v>31</v>
      </c>
    </row>
    <row r="3" spans="1:14" x14ac:dyDescent="0.35">
      <c r="A3" s="4" t="s">
        <v>100</v>
      </c>
      <c r="B3">
        <v>3.90625</v>
      </c>
      <c r="C3" t="s">
        <v>39</v>
      </c>
      <c r="D3" t="s">
        <v>36</v>
      </c>
      <c r="E3">
        <v>3.9060000000000001</v>
      </c>
      <c r="F3" s="1">
        <v>44614.604166666664</v>
      </c>
      <c r="G3">
        <v>14.843</v>
      </c>
      <c r="H3">
        <v>890</v>
      </c>
      <c r="I3">
        <v>0</v>
      </c>
      <c r="J3" s="4">
        <v>0</v>
      </c>
      <c r="K3">
        <v>7715</v>
      </c>
      <c r="M3">
        <f t="shared" ref="M3:M18" si="0">H3/K3</f>
        <v>0.11535968891769281</v>
      </c>
      <c r="N3" s="4" t="s">
        <v>102</v>
      </c>
    </row>
    <row r="4" spans="1:14" x14ac:dyDescent="0.35">
      <c r="A4" s="4" t="s">
        <v>100</v>
      </c>
      <c r="B4">
        <v>3.90625</v>
      </c>
      <c r="C4" t="s">
        <v>94</v>
      </c>
      <c r="D4" t="s">
        <v>36</v>
      </c>
      <c r="E4">
        <v>3.9060000000000001</v>
      </c>
      <c r="F4" s="1">
        <v>44615.970138888886</v>
      </c>
      <c r="G4">
        <v>14.819000000000001</v>
      </c>
      <c r="H4">
        <v>756</v>
      </c>
      <c r="I4">
        <v>0</v>
      </c>
      <c r="J4" s="4">
        <v>0</v>
      </c>
      <c r="K4">
        <v>7407</v>
      </c>
      <c r="M4">
        <f t="shared" si="0"/>
        <v>0.10206561360874848</v>
      </c>
      <c r="N4" s="4" t="s">
        <v>102</v>
      </c>
    </row>
    <row r="5" spans="1:14" x14ac:dyDescent="0.35">
      <c r="A5" s="4"/>
      <c r="B5">
        <v>7.8125</v>
      </c>
      <c r="C5" t="s">
        <v>42</v>
      </c>
      <c r="D5" t="s">
        <v>36</v>
      </c>
      <c r="E5">
        <v>7.8125</v>
      </c>
      <c r="F5" s="1">
        <v>44614.711111111108</v>
      </c>
      <c r="G5">
        <v>14.837</v>
      </c>
      <c r="H5">
        <v>2126</v>
      </c>
      <c r="I5">
        <v>8.5614000000000008</v>
      </c>
      <c r="J5">
        <v>109.6</v>
      </c>
      <c r="K5">
        <v>7454</v>
      </c>
      <c r="M5">
        <f t="shared" si="0"/>
        <v>0.28521599141400589</v>
      </c>
      <c r="N5">
        <f>(((M5-$M$20)/$M$19)/E5)*100</f>
        <v>79.548089198225185</v>
      </c>
    </row>
    <row r="6" spans="1:14" x14ac:dyDescent="0.35">
      <c r="A6" s="4"/>
      <c r="B6">
        <v>7.8125</v>
      </c>
      <c r="C6" t="s">
        <v>97</v>
      </c>
      <c r="D6" t="s">
        <v>36</v>
      </c>
      <c r="E6">
        <v>7.8125</v>
      </c>
      <c r="F6" s="1">
        <v>44616.074999999997</v>
      </c>
      <c r="G6">
        <v>14.836</v>
      </c>
      <c r="H6">
        <v>2289</v>
      </c>
      <c r="I6">
        <v>8.7207000000000008</v>
      </c>
      <c r="J6">
        <v>111.6</v>
      </c>
      <c r="K6">
        <v>7971</v>
      </c>
      <c r="M6">
        <f t="shared" si="0"/>
        <v>0.2871659766654121</v>
      </c>
      <c r="N6">
        <f>(((M6-$M$20)/$M$19)/E6)*100</f>
        <v>81.603119726831892</v>
      </c>
    </row>
    <row r="7" spans="1:14" x14ac:dyDescent="0.35">
      <c r="B7">
        <v>15.625</v>
      </c>
      <c r="C7" t="s">
        <v>40</v>
      </c>
      <c r="D7" t="s">
        <v>36</v>
      </c>
      <c r="E7">
        <v>15.625</v>
      </c>
      <c r="F7" s="1">
        <v>44614.63958333333</v>
      </c>
      <c r="G7">
        <v>14.848000000000001</v>
      </c>
      <c r="H7">
        <v>2765</v>
      </c>
      <c r="I7">
        <v>17.8184</v>
      </c>
      <c r="J7">
        <v>114</v>
      </c>
      <c r="K7">
        <v>6939</v>
      </c>
      <c r="M7">
        <f t="shared" si="0"/>
        <v>0.39847240236345294</v>
      </c>
      <c r="N7">
        <f>(((M7-$M$20)/$M$19)/E7)*100</f>
        <v>99.452799064997961</v>
      </c>
    </row>
    <row r="8" spans="1:14" x14ac:dyDescent="0.35">
      <c r="B8">
        <v>15.625</v>
      </c>
      <c r="C8" t="s">
        <v>95</v>
      </c>
      <c r="D8" t="s">
        <v>36</v>
      </c>
      <c r="E8">
        <v>15.625</v>
      </c>
      <c r="F8" s="1">
        <v>44616.004861111112</v>
      </c>
      <c r="G8">
        <v>14.851000000000001</v>
      </c>
      <c r="H8">
        <v>3271</v>
      </c>
      <c r="I8">
        <v>18.316700000000001</v>
      </c>
      <c r="J8">
        <v>117.2</v>
      </c>
      <c r="K8">
        <v>8085</v>
      </c>
      <c r="M8">
        <f t="shared" si="0"/>
        <v>0.40457637600494745</v>
      </c>
      <c r="N8">
        <f t="shared" ref="N8:N18" si="1">(((M8-$M$20)/$M$19)/E8)*100</f>
        <v>102.66919574544357</v>
      </c>
    </row>
    <row r="9" spans="1:14" x14ac:dyDescent="0.35">
      <c r="B9">
        <v>31.25</v>
      </c>
      <c r="C9" t="s">
        <v>37</v>
      </c>
      <c r="D9" t="s">
        <v>36</v>
      </c>
      <c r="E9">
        <v>31.25</v>
      </c>
      <c r="F9" s="1">
        <v>44614.533333333333</v>
      </c>
      <c r="G9">
        <v>14.843999999999999</v>
      </c>
      <c r="H9">
        <v>4547</v>
      </c>
      <c r="I9">
        <v>35.793399999999998</v>
      </c>
      <c r="J9">
        <v>114.5</v>
      </c>
      <c r="K9">
        <v>7353</v>
      </c>
      <c r="M9">
        <f t="shared" si="0"/>
        <v>0.61838705290357676</v>
      </c>
      <c r="N9">
        <f t="shared" si="1"/>
        <v>107.66675064822147</v>
      </c>
    </row>
    <row r="10" spans="1:14" x14ac:dyDescent="0.35">
      <c r="B10">
        <v>31.25</v>
      </c>
      <c r="C10" t="s">
        <v>92</v>
      </c>
      <c r="D10" t="s">
        <v>36</v>
      </c>
      <c r="E10">
        <v>31.25</v>
      </c>
      <c r="F10" s="1">
        <v>44615.9</v>
      </c>
      <c r="G10">
        <v>14.843999999999999</v>
      </c>
      <c r="H10">
        <v>5121</v>
      </c>
      <c r="I10">
        <v>39.365900000000003</v>
      </c>
      <c r="J10">
        <v>126</v>
      </c>
      <c r="K10">
        <v>7736</v>
      </c>
      <c r="M10">
        <f t="shared" si="0"/>
        <v>0.66197001034126168</v>
      </c>
      <c r="N10">
        <f t="shared" si="1"/>
        <v>119.14944109380559</v>
      </c>
    </row>
    <row r="11" spans="1:14" x14ac:dyDescent="0.35">
      <c r="B11">
        <v>62.5</v>
      </c>
      <c r="C11" t="s">
        <v>43</v>
      </c>
      <c r="D11" t="s">
        <v>36</v>
      </c>
      <c r="E11">
        <v>62.5</v>
      </c>
      <c r="F11" s="1">
        <v>44614.746527777781</v>
      </c>
      <c r="G11">
        <v>14.840999999999999</v>
      </c>
      <c r="H11">
        <v>7820</v>
      </c>
      <c r="I11">
        <v>60.084200000000003</v>
      </c>
      <c r="J11">
        <v>96.1</v>
      </c>
      <c r="K11">
        <v>8543</v>
      </c>
      <c r="M11">
        <f t="shared" si="0"/>
        <v>0.9153693082055484</v>
      </c>
      <c r="N11">
        <f t="shared" si="1"/>
        <v>92.955953344886737</v>
      </c>
    </row>
    <row r="12" spans="1:14" x14ac:dyDescent="0.35">
      <c r="B12">
        <v>62.5</v>
      </c>
      <c r="C12" t="s">
        <v>98</v>
      </c>
      <c r="D12" t="s">
        <v>36</v>
      </c>
      <c r="E12">
        <v>62.5</v>
      </c>
      <c r="F12" s="1">
        <v>44616.109722222223</v>
      </c>
      <c r="G12">
        <v>14.84</v>
      </c>
      <c r="H12">
        <v>8324</v>
      </c>
      <c r="I12">
        <v>67.375900000000001</v>
      </c>
      <c r="J12">
        <v>107.8</v>
      </c>
      <c r="K12">
        <v>8285</v>
      </c>
      <c r="M12">
        <f t="shared" si="0"/>
        <v>1.0047073023536512</v>
      </c>
      <c r="N12">
        <f t="shared" si="1"/>
        <v>104.7247798787311</v>
      </c>
    </row>
    <row r="13" spans="1:14" x14ac:dyDescent="0.35">
      <c r="B13">
        <v>125</v>
      </c>
      <c r="C13" t="s">
        <v>35</v>
      </c>
      <c r="D13" t="s">
        <v>36</v>
      </c>
      <c r="E13">
        <v>125</v>
      </c>
      <c r="F13" s="1">
        <v>44614.497916666667</v>
      </c>
      <c r="G13">
        <v>14.851000000000001</v>
      </c>
      <c r="H13">
        <v>15575</v>
      </c>
      <c r="I13">
        <v>144.11840000000001</v>
      </c>
      <c r="J13">
        <v>115.3</v>
      </c>
      <c r="K13">
        <v>8015</v>
      </c>
      <c r="M13">
        <f t="shared" si="0"/>
        <v>1.9432314410480349</v>
      </c>
      <c r="N13">
        <f t="shared" si="1"/>
        <v>114.18002918370067</v>
      </c>
    </row>
    <row r="14" spans="1:14" x14ac:dyDescent="0.35">
      <c r="B14">
        <v>125</v>
      </c>
      <c r="C14" t="s">
        <v>91</v>
      </c>
      <c r="D14" t="s">
        <v>36</v>
      </c>
      <c r="E14">
        <v>125</v>
      </c>
      <c r="F14" s="1">
        <v>44615.865277777775</v>
      </c>
      <c r="G14">
        <v>14.845000000000001</v>
      </c>
      <c r="H14">
        <v>14301</v>
      </c>
      <c r="I14">
        <v>147.03540000000001</v>
      </c>
      <c r="J14">
        <v>117.6</v>
      </c>
      <c r="K14">
        <v>7227</v>
      </c>
      <c r="M14">
        <f t="shared" si="0"/>
        <v>1.9788293897882938</v>
      </c>
      <c r="N14">
        <f t="shared" si="1"/>
        <v>116.52475433496312</v>
      </c>
    </row>
    <row r="15" spans="1:14" x14ac:dyDescent="0.35">
      <c r="B15">
        <v>250</v>
      </c>
      <c r="C15" t="s">
        <v>38</v>
      </c>
      <c r="D15" t="s">
        <v>36</v>
      </c>
      <c r="E15">
        <v>250</v>
      </c>
      <c r="F15" s="1">
        <v>44614.568055555559</v>
      </c>
      <c r="G15">
        <v>14.852</v>
      </c>
      <c r="H15">
        <v>23930</v>
      </c>
      <c r="I15">
        <v>240.2028</v>
      </c>
      <c r="J15">
        <v>96.1</v>
      </c>
      <c r="K15">
        <v>7673</v>
      </c>
      <c r="M15">
        <f t="shared" si="0"/>
        <v>3.1187280072983188</v>
      </c>
      <c r="N15">
        <f t="shared" si="1"/>
        <v>95.80314921964144</v>
      </c>
    </row>
    <row r="16" spans="1:14" x14ac:dyDescent="0.35">
      <c r="B16">
        <v>250</v>
      </c>
      <c r="C16" t="s">
        <v>93</v>
      </c>
      <c r="D16" t="s">
        <v>36</v>
      </c>
      <c r="E16">
        <v>250</v>
      </c>
      <c r="F16" s="1">
        <v>44615.935416666667</v>
      </c>
      <c r="G16">
        <v>14.843</v>
      </c>
      <c r="H16">
        <v>22696</v>
      </c>
      <c r="I16">
        <v>196.1046</v>
      </c>
      <c r="J16">
        <v>78.400000000000006</v>
      </c>
      <c r="K16">
        <v>8800</v>
      </c>
      <c r="M16">
        <f t="shared" si="0"/>
        <v>2.5790909090909091</v>
      </c>
      <c r="N16">
        <f t="shared" si="1"/>
        <v>78.031048277063348</v>
      </c>
    </row>
    <row r="17" spans="2:26" x14ac:dyDescent="0.35">
      <c r="B17">
        <v>500</v>
      </c>
      <c r="C17" t="s">
        <v>41</v>
      </c>
      <c r="D17" t="s">
        <v>36</v>
      </c>
      <c r="E17">
        <v>500</v>
      </c>
      <c r="F17" s="1">
        <v>44614.675694444442</v>
      </c>
      <c r="G17">
        <v>14.849</v>
      </c>
      <c r="H17">
        <v>44923</v>
      </c>
      <c r="I17">
        <v>557.44640000000004</v>
      </c>
      <c r="J17">
        <v>111.5</v>
      </c>
      <c r="K17">
        <v>6419</v>
      </c>
      <c r="M17">
        <f t="shared" si="0"/>
        <v>6.9984421249415796</v>
      </c>
      <c r="N17">
        <f t="shared" si="1"/>
        <v>111.7877225008244</v>
      </c>
    </row>
    <row r="18" spans="2:26" x14ac:dyDescent="0.35">
      <c r="B18">
        <v>500</v>
      </c>
      <c r="C18" t="s">
        <v>96</v>
      </c>
      <c r="D18" t="s">
        <v>36</v>
      </c>
      <c r="E18">
        <v>500</v>
      </c>
      <c r="F18" s="1">
        <v>44616.040277777778</v>
      </c>
      <c r="G18">
        <v>14.843999999999999</v>
      </c>
      <c r="H18">
        <v>38370</v>
      </c>
      <c r="I18">
        <v>462.98689999999999</v>
      </c>
      <c r="J18">
        <v>92.6</v>
      </c>
      <c r="K18">
        <v>6566</v>
      </c>
      <c r="M18">
        <f t="shared" si="0"/>
        <v>5.8437404812671341</v>
      </c>
      <c r="N18">
        <f t="shared" si="1"/>
        <v>92.773579257047984</v>
      </c>
    </row>
    <row r="19" spans="2:26" x14ac:dyDescent="0.35">
      <c r="F19" s="1"/>
      <c r="L19" t="s">
        <v>104</v>
      </c>
      <c r="M19">
        <f>SLOPE(M5:M18,E5:E18)</f>
        <v>1.2145713102823009E-2</v>
      </c>
    </row>
    <row r="20" spans="2:26" x14ac:dyDescent="0.35">
      <c r="F20" s="1"/>
      <c r="L20" t="s">
        <v>105</v>
      </c>
      <c r="M20">
        <f>INTERCEPT(M5:M18,E5:E18)</f>
        <v>0.20973409537655141</v>
      </c>
    </row>
    <row r="21" spans="2:26" ht="29.15" customHeight="1" x14ac:dyDescent="0.35">
      <c r="B21" t="s">
        <v>0</v>
      </c>
      <c r="G21" s="2" t="s">
        <v>19</v>
      </c>
      <c r="K21" s="3" t="s">
        <v>1</v>
      </c>
      <c r="M21" s="5" t="s">
        <v>159</v>
      </c>
      <c r="O21" s="7" t="s">
        <v>160</v>
      </c>
      <c r="Q21" s="8" t="s">
        <v>160</v>
      </c>
      <c r="S21" s="12" t="s">
        <v>160</v>
      </c>
      <c r="U21" s="42" t="s">
        <v>290</v>
      </c>
      <c r="W21" t="s">
        <v>447</v>
      </c>
      <c r="Y21" t="s">
        <v>479</v>
      </c>
      <c r="Z21" t="s">
        <v>453</v>
      </c>
    </row>
    <row r="22" spans="2:26" x14ac:dyDescent="0.35">
      <c r="F22" s="1"/>
      <c r="H22" t="s">
        <v>29</v>
      </c>
      <c r="I22" t="s">
        <v>30</v>
      </c>
      <c r="K22" t="s">
        <v>29</v>
      </c>
      <c r="Q22" s="6" t="s">
        <v>106</v>
      </c>
      <c r="S22" s="6" t="s">
        <v>106</v>
      </c>
      <c r="U22" s="9" t="s">
        <v>480</v>
      </c>
      <c r="Y22" s="9"/>
      <c r="Z22" s="9"/>
    </row>
    <row r="23" spans="2:26" x14ac:dyDescent="0.35">
      <c r="B23" t="s">
        <v>54</v>
      </c>
      <c r="C23" t="s">
        <v>55</v>
      </c>
      <c r="D23" t="s">
        <v>0</v>
      </c>
      <c r="F23" s="1">
        <v>44615.024305555555</v>
      </c>
      <c r="G23">
        <v>23.58</v>
      </c>
      <c r="H23">
        <v>105</v>
      </c>
      <c r="I23">
        <v>0</v>
      </c>
      <c r="K23">
        <v>7925</v>
      </c>
      <c r="M23">
        <f t="shared" ref="M23:M37" si="2">H23/K23</f>
        <v>1.3249211356466877E-2</v>
      </c>
      <c r="N23" t="s">
        <v>54</v>
      </c>
      <c r="O23">
        <f>(M23-$M$20)/$M$19</f>
        <v>-16.177303247383296</v>
      </c>
      <c r="Q23" s="9" t="s">
        <v>107</v>
      </c>
      <c r="S23" s="9" t="str">
        <f>Q23</f>
        <v>ND</v>
      </c>
      <c r="W23">
        <v>4.4499999999999993</v>
      </c>
      <c r="Y23" s="9" t="s">
        <v>107</v>
      </c>
      <c r="Z23" s="66" t="s">
        <v>455</v>
      </c>
    </row>
    <row r="24" spans="2:26" x14ac:dyDescent="0.35">
      <c r="B24" t="s">
        <v>81</v>
      </c>
      <c r="C24" t="s">
        <v>82</v>
      </c>
      <c r="D24" t="s">
        <v>0</v>
      </c>
      <c r="F24" s="1">
        <v>44615.652083333334</v>
      </c>
      <c r="G24">
        <v>23.561</v>
      </c>
      <c r="H24">
        <v>60</v>
      </c>
      <c r="I24">
        <v>0</v>
      </c>
      <c r="K24">
        <v>8407</v>
      </c>
      <c r="M24">
        <f t="shared" si="2"/>
        <v>7.1369097180920662E-3</v>
      </c>
      <c r="N24" t="s">
        <v>81</v>
      </c>
      <c r="O24">
        <f t="shared" ref="O24:O37" si="3">(M24-$M$20)/$M$19</f>
        <v>-16.680550902471918</v>
      </c>
      <c r="Q24" s="9" t="s">
        <v>107</v>
      </c>
      <c r="S24" s="9" t="str">
        <f t="shared" ref="S24:S37" si="4">Q24</f>
        <v>ND</v>
      </c>
      <c r="U24" s="9"/>
      <c r="W24">
        <v>4.4900000000000011</v>
      </c>
      <c r="Y24" s="9" t="s">
        <v>107</v>
      </c>
      <c r="Z24" s="66" t="s">
        <v>455</v>
      </c>
    </row>
    <row r="25" spans="2:26" x14ac:dyDescent="0.35">
      <c r="B25" t="s">
        <v>45</v>
      </c>
      <c r="C25" t="s">
        <v>46</v>
      </c>
      <c r="D25" t="s">
        <v>0</v>
      </c>
      <c r="F25" s="1">
        <v>44614.81527777778</v>
      </c>
      <c r="G25">
        <v>23.582999999999998</v>
      </c>
      <c r="H25">
        <v>333</v>
      </c>
      <c r="I25">
        <v>0</v>
      </c>
      <c r="K25">
        <v>8309</v>
      </c>
      <c r="M25">
        <f t="shared" si="2"/>
        <v>4.0077024912745216E-2</v>
      </c>
      <c r="N25" t="s">
        <v>45</v>
      </c>
      <c r="O25">
        <f t="shared" si="3"/>
        <v>-13.968473405186316</v>
      </c>
      <c r="Q25" s="9" t="s">
        <v>108</v>
      </c>
      <c r="S25" s="9" t="str">
        <f t="shared" si="4"/>
        <v>DNQ</v>
      </c>
      <c r="U25" s="9">
        <f>M25/0.0128</f>
        <v>3.1310175713082198</v>
      </c>
      <c r="W25">
        <v>4.5999999999999996</v>
      </c>
      <c r="Y25" s="9">
        <f>(U25*2)/W25</f>
        <v>1.361311987525313</v>
      </c>
      <c r="Z25" s="66" t="s">
        <v>456</v>
      </c>
    </row>
    <row r="26" spans="2:26" x14ac:dyDescent="0.35">
      <c r="B26" t="s">
        <v>72</v>
      </c>
      <c r="C26" t="s">
        <v>73</v>
      </c>
      <c r="D26" t="s">
        <v>0</v>
      </c>
      <c r="F26" s="1">
        <v>44615.440972222219</v>
      </c>
      <c r="G26">
        <v>23.58</v>
      </c>
      <c r="H26">
        <v>197</v>
      </c>
      <c r="I26">
        <v>0</v>
      </c>
      <c r="K26">
        <v>7601</v>
      </c>
      <c r="M26">
        <f t="shared" si="2"/>
        <v>2.5917642415471648E-2</v>
      </c>
      <c r="N26" t="s">
        <v>72</v>
      </c>
      <c r="O26">
        <f t="shared" si="3"/>
        <v>-15.134266008502669</v>
      </c>
      <c r="Q26" s="9" t="s">
        <v>108</v>
      </c>
      <c r="S26" s="9" t="str">
        <f t="shared" si="4"/>
        <v>DNQ</v>
      </c>
      <c r="U26" s="9">
        <f>M26/0.0128</f>
        <v>2.0248158137087224</v>
      </c>
      <c r="W26">
        <v>4.5200000000000005</v>
      </c>
      <c r="Y26" s="9">
        <f>(U26*2)/W26</f>
        <v>0.89593620075607183</v>
      </c>
      <c r="Z26" s="66" t="s">
        <v>456</v>
      </c>
    </row>
    <row r="27" spans="2:26" x14ac:dyDescent="0.35">
      <c r="B27" t="s">
        <v>48</v>
      </c>
      <c r="C27" t="s">
        <v>49</v>
      </c>
      <c r="D27" t="s">
        <v>0</v>
      </c>
      <c r="F27" s="1">
        <v>44614.884722222225</v>
      </c>
      <c r="G27">
        <v>23.574999999999999</v>
      </c>
      <c r="H27">
        <v>81</v>
      </c>
      <c r="I27">
        <v>0</v>
      </c>
      <c r="K27">
        <v>7549</v>
      </c>
      <c r="M27">
        <f t="shared" si="2"/>
        <v>1.0729897999735064E-2</v>
      </c>
      <c r="N27" t="s">
        <v>48</v>
      </c>
      <c r="O27">
        <f t="shared" si="3"/>
        <v>-16.384727326595762</v>
      </c>
      <c r="Q27" s="9" t="s">
        <v>107</v>
      </c>
      <c r="S27" s="9" t="str">
        <f t="shared" si="4"/>
        <v>ND</v>
      </c>
      <c r="U27" s="9"/>
      <c r="W27">
        <v>4.9399999999999995</v>
      </c>
      <c r="Y27" s="9" t="s">
        <v>107</v>
      </c>
      <c r="Z27" s="66" t="s">
        <v>455</v>
      </c>
    </row>
    <row r="28" spans="2:26" x14ac:dyDescent="0.35">
      <c r="B28" t="s">
        <v>84</v>
      </c>
      <c r="C28" t="s">
        <v>85</v>
      </c>
      <c r="D28" t="s">
        <v>0</v>
      </c>
      <c r="F28" s="1">
        <v>44615.724305555559</v>
      </c>
      <c r="G28">
        <v>23.564</v>
      </c>
      <c r="H28">
        <v>170</v>
      </c>
      <c r="I28">
        <v>0</v>
      </c>
      <c r="K28">
        <v>8878</v>
      </c>
      <c r="M28">
        <f t="shared" si="2"/>
        <v>1.9148456859653076E-2</v>
      </c>
      <c r="N28" t="s">
        <v>84</v>
      </c>
      <c r="O28">
        <f t="shared" si="3"/>
        <v>-15.691597265919347</v>
      </c>
      <c r="Q28" s="9" t="s">
        <v>107</v>
      </c>
      <c r="S28" s="9" t="str">
        <f t="shared" si="4"/>
        <v>ND</v>
      </c>
      <c r="U28" s="9"/>
      <c r="W28">
        <v>4.28</v>
      </c>
      <c r="Y28" s="9" t="s">
        <v>107</v>
      </c>
      <c r="Z28" s="66" t="s">
        <v>455</v>
      </c>
    </row>
    <row r="29" spans="2:26" x14ac:dyDescent="0.35">
      <c r="B29" t="s">
        <v>78</v>
      </c>
      <c r="C29" t="s">
        <v>79</v>
      </c>
      <c r="D29" t="s">
        <v>0</v>
      </c>
      <c r="F29" s="1">
        <v>44615.581250000003</v>
      </c>
      <c r="G29">
        <v>23.582999999999998</v>
      </c>
      <c r="H29">
        <v>672</v>
      </c>
      <c r="I29">
        <v>0</v>
      </c>
      <c r="K29">
        <v>7153</v>
      </c>
      <c r="M29">
        <f t="shared" si="2"/>
        <v>9.3946595833915833E-2</v>
      </c>
      <c r="N29" t="s">
        <v>78</v>
      </c>
      <c r="O29">
        <f t="shared" si="3"/>
        <v>-9.5331989618397355</v>
      </c>
      <c r="Q29" s="9" t="s">
        <v>108</v>
      </c>
      <c r="S29" s="9" t="str">
        <f t="shared" si="4"/>
        <v>DNQ</v>
      </c>
      <c r="U29" s="9">
        <f>M29/0.0128</f>
        <v>7.3395777995246743</v>
      </c>
      <c r="W29">
        <v>4.1299999999999981</v>
      </c>
      <c r="Y29" s="9">
        <f>(U29*2)/W29</f>
        <v>3.5542749634502071</v>
      </c>
      <c r="Z29" s="66" t="s">
        <v>456</v>
      </c>
    </row>
    <row r="30" spans="2:26" x14ac:dyDescent="0.35">
      <c r="B30" t="s">
        <v>51</v>
      </c>
      <c r="C30" t="s">
        <v>52</v>
      </c>
      <c r="D30" t="s">
        <v>0</v>
      </c>
      <c r="F30" s="1">
        <v>44614.95416666667</v>
      </c>
      <c r="G30">
        <v>23.582999999999998</v>
      </c>
      <c r="H30">
        <v>530</v>
      </c>
      <c r="I30">
        <v>0</v>
      </c>
      <c r="K30">
        <v>8392</v>
      </c>
      <c r="M30">
        <f t="shared" si="2"/>
        <v>6.3155386081982845E-2</v>
      </c>
      <c r="N30" t="s">
        <v>51</v>
      </c>
      <c r="O30">
        <f t="shared" si="3"/>
        <v>-12.068349388270953</v>
      </c>
      <c r="Q30" s="9" t="s">
        <v>108</v>
      </c>
      <c r="S30" s="9" t="str">
        <f t="shared" si="4"/>
        <v>DNQ</v>
      </c>
      <c r="U30" s="9">
        <f>M30/0.0128</f>
        <v>4.9340145376549094</v>
      </c>
      <c r="W30">
        <v>4.2300000000000004</v>
      </c>
      <c r="Y30" s="9">
        <f>(U30*2)/W30</f>
        <v>2.3328673936902642</v>
      </c>
      <c r="Z30" s="66" t="s">
        <v>456</v>
      </c>
    </row>
    <row r="31" spans="2:26" x14ac:dyDescent="0.35">
      <c r="B31" t="s">
        <v>60</v>
      </c>
      <c r="C31" t="s">
        <v>61</v>
      </c>
      <c r="D31" t="s">
        <v>0</v>
      </c>
      <c r="F31" s="1">
        <v>44615.163194444445</v>
      </c>
      <c r="K31">
        <v>7637</v>
      </c>
      <c r="M31">
        <f t="shared" si="2"/>
        <v>0</v>
      </c>
      <c r="N31" t="s">
        <v>60</v>
      </c>
      <c r="O31">
        <f t="shared" si="3"/>
        <v>-17.268158205367392</v>
      </c>
      <c r="Q31" s="9" t="s">
        <v>107</v>
      </c>
      <c r="S31" s="9" t="str">
        <f t="shared" si="4"/>
        <v>ND</v>
      </c>
      <c r="U31" s="9"/>
      <c r="W31">
        <v>4.5500000000000007</v>
      </c>
      <c r="Y31" s="9" t="s">
        <v>107</v>
      </c>
      <c r="Z31" s="66" t="s">
        <v>455</v>
      </c>
    </row>
    <row r="32" spans="2:26" x14ac:dyDescent="0.35">
      <c r="B32" t="s">
        <v>69</v>
      </c>
      <c r="C32" t="s">
        <v>70</v>
      </c>
      <c r="D32" t="s">
        <v>0</v>
      </c>
      <c r="F32" s="1">
        <v>44615.371527777781</v>
      </c>
      <c r="G32">
        <v>23.677</v>
      </c>
      <c r="H32">
        <v>32</v>
      </c>
      <c r="I32">
        <v>0</v>
      </c>
      <c r="K32">
        <v>8149</v>
      </c>
      <c r="M32">
        <f t="shared" si="2"/>
        <v>3.9268621916799607E-3</v>
      </c>
      <c r="N32" t="s">
        <v>69</v>
      </c>
      <c r="O32">
        <f t="shared" si="3"/>
        <v>-16.944845596347569</v>
      </c>
      <c r="Q32" s="9" t="s">
        <v>107</v>
      </c>
      <c r="S32" s="9" t="str">
        <f t="shared" si="4"/>
        <v>ND</v>
      </c>
      <c r="W32">
        <v>4.41</v>
      </c>
      <c r="Y32" s="9" t="s">
        <v>107</v>
      </c>
      <c r="Z32" s="66" t="s">
        <v>455</v>
      </c>
    </row>
    <row r="33" spans="1:26" x14ac:dyDescent="0.35">
      <c r="B33" t="s">
        <v>57</v>
      </c>
      <c r="C33" t="s">
        <v>58</v>
      </c>
      <c r="D33" t="s">
        <v>0</v>
      </c>
      <c r="F33" s="1">
        <v>44615.09375</v>
      </c>
      <c r="G33">
        <v>23.672000000000001</v>
      </c>
      <c r="H33">
        <v>28</v>
      </c>
      <c r="I33">
        <v>0</v>
      </c>
      <c r="K33">
        <v>7633</v>
      </c>
      <c r="M33">
        <f t="shared" si="2"/>
        <v>3.6682824577492466E-3</v>
      </c>
      <c r="N33" t="s">
        <v>57</v>
      </c>
      <c r="O33">
        <f>(M33-$M$20)/$M$19</f>
        <v>-16.966135390675959</v>
      </c>
      <c r="Q33" s="9" t="s">
        <v>107</v>
      </c>
      <c r="S33" s="9" t="str">
        <f t="shared" si="4"/>
        <v>ND</v>
      </c>
      <c r="W33">
        <v>4.5199999999999996</v>
      </c>
      <c r="Y33" s="9" t="s">
        <v>107</v>
      </c>
      <c r="Z33" s="66" t="s">
        <v>455</v>
      </c>
    </row>
    <row r="34" spans="1:26" s="4" customFormat="1" x14ac:dyDescent="0.35">
      <c r="A34" s="4" t="s">
        <v>109</v>
      </c>
      <c r="B34" s="4" t="s">
        <v>75</v>
      </c>
      <c r="C34" s="4" t="s">
        <v>76</v>
      </c>
      <c r="D34" s="4" t="s">
        <v>0</v>
      </c>
      <c r="F34" s="10">
        <v>44615.511111111111</v>
      </c>
      <c r="K34" s="4">
        <v>114</v>
      </c>
      <c r="M34" s="4">
        <f t="shared" si="2"/>
        <v>0</v>
      </c>
      <c r="N34" s="4" t="s">
        <v>75</v>
      </c>
      <c r="O34" s="4">
        <f t="shared" si="3"/>
        <v>-17.268158205367392</v>
      </c>
      <c r="Q34" s="11" t="s">
        <v>466</v>
      </c>
      <c r="S34" s="11" t="s">
        <v>466</v>
      </c>
      <c r="W34" s="4">
        <v>4.589999999999999</v>
      </c>
      <c r="Y34" s="11">
        <f t="shared" ref="Y34" si="5">(O34*2)/W34</f>
        <v>-7.5242519413365558</v>
      </c>
      <c r="Z34" s="67" t="s">
        <v>466</v>
      </c>
    </row>
    <row r="35" spans="1:26" s="4" customFormat="1" x14ac:dyDescent="0.35">
      <c r="A35" s="4" t="s">
        <v>169</v>
      </c>
      <c r="B35" t="s">
        <v>168</v>
      </c>
      <c r="C35" t="s">
        <v>170</v>
      </c>
      <c r="D35" t="s">
        <v>0</v>
      </c>
      <c r="E35" t="s">
        <v>171</v>
      </c>
      <c r="F35" s="1">
        <v>44620.470728888897</v>
      </c>
      <c r="G35" s="21">
        <v>23.552</v>
      </c>
      <c r="H35" s="21">
        <v>26.270216405814899</v>
      </c>
      <c r="I35" s="21">
        <v>436.91258976623999</v>
      </c>
      <c r="J35" s="21"/>
      <c r="K35">
        <v>13049</v>
      </c>
      <c r="M35">
        <f t="shared" si="2"/>
        <v>2.0131976707651851E-3</v>
      </c>
      <c r="N35" t="s">
        <v>168</v>
      </c>
      <c r="O35">
        <f t="shared" si="3"/>
        <v>-17.102404440749218</v>
      </c>
      <c r="Q35" s="9" t="s">
        <v>107</v>
      </c>
      <c r="R35"/>
      <c r="S35" s="9" t="str">
        <f t="shared" ref="S35" si="6">Q35</f>
        <v>ND</v>
      </c>
      <c r="W35">
        <v>4.589999999999999</v>
      </c>
      <c r="Y35" s="9" t="s">
        <v>107</v>
      </c>
      <c r="Z35" s="66" t="s">
        <v>455</v>
      </c>
    </row>
    <row r="36" spans="1:26" x14ac:dyDescent="0.35">
      <c r="B36" t="s">
        <v>66</v>
      </c>
      <c r="C36" t="s">
        <v>67</v>
      </c>
      <c r="D36" t="s">
        <v>0</v>
      </c>
      <c r="F36" s="1">
        <v>44615.302083333336</v>
      </c>
      <c r="G36">
        <v>23.558</v>
      </c>
      <c r="H36">
        <v>13</v>
      </c>
      <c r="I36">
        <v>1059.5292999999999</v>
      </c>
      <c r="K36">
        <v>10549</v>
      </c>
      <c r="M36">
        <f t="shared" si="2"/>
        <v>1.2323442980377286E-3</v>
      </c>
      <c r="N36" t="s">
        <v>66</v>
      </c>
      <c r="O36">
        <f t="shared" si="3"/>
        <v>-17.166694891718787</v>
      </c>
      <c r="Q36" s="9" t="s">
        <v>107</v>
      </c>
      <c r="S36" s="9" t="str">
        <f t="shared" si="4"/>
        <v>ND</v>
      </c>
      <c r="W36">
        <v>5</v>
      </c>
      <c r="Y36" s="9" t="s">
        <v>107</v>
      </c>
      <c r="Z36" s="66" t="s">
        <v>455</v>
      </c>
    </row>
    <row r="37" spans="1:26" x14ac:dyDescent="0.35">
      <c r="B37" t="s">
        <v>63</v>
      </c>
      <c r="C37" t="s">
        <v>64</v>
      </c>
      <c r="D37" t="s">
        <v>0</v>
      </c>
      <c r="F37" s="1">
        <v>44615.232638888891</v>
      </c>
      <c r="G37">
        <v>23.527000000000001</v>
      </c>
      <c r="H37">
        <v>40</v>
      </c>
      <c r="I37">
        <v>0</v>
      </c>
      <c r="K37">
        <v>9941</v>
      </c>
      <c r="M37">
        <f t="shared" si="2"/>
        <v>4.0237400663917112E-3</v>
      </c>
      <c r="N37" t="s">
        <v>63</v>
      </c>
      <c r="O37">
        <f t="shared" si="3"/>
        <v>-16.936869294430043</v>
      </c>
      <c r="Q37" s="9" t="s">
        <v>107</v>
      </c>
      <c r="S37" s="9" t="str">
        <f t="shared" si="4"/>
        <v>ND</v>
      </c>
      <c r="W37">
        <v>5</v>
      </c>
      <c r="Y37" s="9" t="s">
        <v>107</v>
      </c>
      <c r="Z37" s="66" t="s">
        <v>455</v>
      </c>
    </row>
    <row r="38" spans="1:26" x14ac:dyDescent="0.35">
      <c r="F38" s="1"/>
    </row>
    <row r="39" spans="1:26" x14ac:dyDescent="0.35">
      <c r="F39" s="1"/>
    </row>
    <row r="41" spans="1:26" x14ac:dyDescent="0.35">
      <c r="C41" s="170" t="s">
        <v>473</v>
      </c>
      <c r="D41" s="170"/>
      <c r="E41" s="170"/>
      <c r="F41" s="170"/>
      <c r="H41">
        <v>18.375</v>
      </c>
    </row>
    <row r="42" spans="1:26" x14ac:dyDescent="0.35">
      <c r="C42" s="170" t="s">
        <v>474</v>
      </c>
      <c r="D42" s="170"/>
      <c r="E42" s="170"/>
      <c r="F42" s="170"/>
      <c r="H42">
        <v>55.125</v>
      </c>
    </row>
  </sheetData>
  <mergeCells count="2">
    <mergeCell ref="C41:F41"/>
    <mergeCell ref="C42:F42"/>
  </mergeCells>
  <pageMargins left="0.7" right="0.7" top="0.75" bottom="0.75" header="0.3" footer="0.3"/>
  <drawing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3A351A-A70E-4106-92BC-6374C6D6C9E1}">
  <dimension ref="A1:Z42"/>
  <sheetViews>
    <sheetView topLeftCell="H7" workbookViewId="0">
      <selection activeCell="Y29" sqref="Y29"/>
    </sheetView>
  </sheetViews>
  <sheetFormatPr defaultRowHeight="14.5" x14ac:dyDescent="0.35"/>
  <cols>
    <col min="1" max="1" width="24.1796875" bestFit="1" customWidth="1"/>
    <col min="2" max="2" width="10.81640625" bestFit="1" customWidth="1"/>
    <col min="3" max="3" width="10.54296875" bestFit="1" customWidth="1"/>
    <col min="4" max="5" width="6.81640625" bestFit="1" customWidth="1"/>
    <col min="6" max="6" width="14.54296875" bestFit="1" customWidth="1"/>
    <col min="7" max="7" width="10.453125" customWidth="1"/>
    <col min="8" max="8" width="7.1796875" customWidth="1"/>
    <col min="9" max="9" width="9.81640625" bestFit="1" customWidth="1"/>
    <col min="10" max="10" width="8.1796875" bestFit="1" customWidth="1"/>
    <col min="11" max="11" width="11.54296875" customWidth="1"/>
    <col min="13" max="13" width="13" bestFit="1" customWidth="1"/>
    <col min="14" max="14" width="10.81640625" bestFit="1" customWidth="1"/>
    <col min="15" max="15" width="17.453125" customWidth="1"/>
    <col min="17" max="17" width="14.81640625" bestFit="1" customWidth="1"/>
    <col min="19" max="19" width="14.81640625" bestFit="1" customWidth="1"/>
    <col min="21" max="21" width="24.54296875" bestFit="1" customWidth="1"/>
    <col min="25" max="25" width="25.81640625" bestFit="1" customWidth="1"/>
    <col min="26" max="26" width="12.453125" bestFit="1" customWidth="1"/>
  </cols>
  <sheetData>
    <row r="1" spans="1:14" ht="44.5" customHeight="1" x14ac:dyDescent="0.35">
      <c r="A1" s="17" t="s">
        <v>158</v>
      </c>
      <c r="B1" t="s">
        <v>0</v>
      </c>
      <c r="G1" s="14" t="s">
        <v>12</v>
      </c>
      <c r="H1" s="16"/>
      <c r="I1" s="16"/>
      <c r="J1" s="16"/>
      <c r="K1" s="15" t="s">
        <v>1</v>
      </c>
      <c r="L1" s="16"/>
      <c r="M1" s="13" t="s">
        <v>137</v>
      </c>
      <c r="N1" s="13" t="s">
        <v>110</v>
      </c>
    </row>
    <row r="2" spans="1:14" x14ac:dyDescent="0.35">
      <c r="B2" t="s">
        <v>23</v>
      </c>
      <c r="C2" t="s">
        <v>24</v>
      </c>
      <c r="D2" t="s">
        <v>25</v>
      </c>
      <c r="E2" t="s">
        <v>26</v>
      </c>
      <c r="F2" t="s">
        <v>27</v>
      </c>
      <c r="G2" t="s">
        <v>28</v>
      </c>
      <c r="H2" t="s">
        <v>29</v>
      </c>
      <c r="I2" t="s">
        <v>30</v>
      </c>
      <c r="J2" t="s">
        <v>31</v>
      </c>
      <c r="K2" t="s">
        <v>29</v>
      </c>
      <c r="N2" t="s">
        <v>31</v>
      </c>
    </row>
    <row r="3" spans="1:14" x14ac:dyDescent="0.35">
      <c r="A3" s="4" t="s">
        <v>100</v>
      </c>
      <c r="B3">
        <v>3.90625</v>
      </c>
      <c r="C3" t="s">
        <v>39</v>
      </c>
      <c r="D3" t="s">
        <v>36</v>
      </c>
      <c r="E3">
        <v>3.9060000000000001</v>
      </c>
      <c r="F3" s="1">
        <v>44614.604166666664</v>
      </c>
      <c r="G3">
        <v>19.064</v>
      </c>
      <c r="H3">
        <v>1270</v>
      </c>
      <c r="I3">
        <v>2.5388000000000002</v>
      </c>
      <c r="J3" s="4">
        <v>65</v>
      </c>
      <c r="K3">
        <v>7715</v>
      </c>
      <c r="M3">
        <f>H3/K3</f>
        <v>0.16461438755670771</v>
      </c>
      <c r="N3">
        <f>(((M3-$M$20)/$M$19)/E3)*100</f>
        <v>75.073764289197115</v>
      </c>
    </row>
    <row r="4" spans="1:14" x14ac:dyDescent="0.35">
      <c r="A4" s="4" t="s">
        <v>100</v>
      </c>
      <c r="B4">
        <v>3.90625</v>
      </c>
      <c r="C4" t="s">
        <v>94</v>
      </c>
      <c r="D4" t="s">
        <v>36</v>
      </c>
      <c r="E4">
        <v>3.9060000000000001</v>
      </c>
      <c r="F4" s="1">
        <v>44615.970138888886</v>
      </c>
      <c r="G4">
        <v>19.062999999999999</v>
      </c>
      <c r="H4">
        <v>1047</v>
      </c>
      <c r="I4">
        <v>0.96260000000000001</v>
      </c>
      <c r="J4" s="4">
        <v>24.6</v>
      </c>
      <c r="K4">
        <v>7407</v>
      </c>
      <c r="M4">
        <f>H4/K4</f>
        <v>0.14135277440259214</v>
      </c>
      <c r="N4">
        <f>(((M4-$M$20)/$M$19)/E4)*100</f>
        <v>34.786181987582196</v>
      </c>
    </row>
    <row r="5" spans="1:14" x14ac:dyDescent="0.35">
      <c r="A5" s="4"/>
      <c r="B5">
        <v>7.8125</v>
      </c>
      <c r="C5" t="s">
        <v>42</v>
      </c>
      <c r="D5" t="s">
        <v>36</v>
      </c>
      <c r="E5">
        <v>7.8125</v>
      </c>
      <c r="F5" s="1">
        <v>44614.711111111108</v>
      </c>
      <c r="G5">
        <v>19.065000000000001</v>
      </c>
      <c r="H5">
        <v>1678</v>
      </c>
      <c r="I5">
        <v>6.6380999999999997</v>
      </c>
      <c r="J5">
        <v>85</v>
      </c>
      <c r="K5">
        <v>7454</v>
      </c>
      <c r="M5">
        <f>H5/K5</f>
        <v>0.22511403273410249</v>
      </c>
      <c r="N5">
        <f>(((M5-$M$20)/$M$19)/E5)*100</f>
        <v>89.92182767681723</v>
      </c>
    </row>
    <row r="6" spans="1:14" x14ac:dyDescent="0.35">
      <c r="A6" s="4"/>
      <c r="B6">
        <v>7.8125</v>
      </c>
      <c r="C6" t="s">
        <v>97</v>
      </c>
      <c r="D6" t="s">
        <v>36</v>
      </c>
      <c r="E6">
        <v>7.8125</v>
      </c>
      <c r="F6" s="1">
        <v>44616.074999999997</v>
      </c>
      <c r="G6">
        <v>19.062999999999999</v>
      </c>
      <c r="H6">
        <v>2181</v>
      </c>
      <c r="I6">
        <v>9.9230999999999998</v>
      </c>
      <c r="J6">
        <v>127</v>
      </c>
      <c r="K6">
        <v>7971</v>
      </c>
      <c r="M6">
        <f>H6/K6</f>
        <v>0.27361686112156569</v>
      </c>
      <c r="N6">
        <f>(((M6-$M$20)/$M$19)/E6)*100</f>
        <v>131.92099208616804</v>
      </c>
    </row>
    <row r="7" spans="1:14" x14ac:dyDescent="0.35">
      <c r="A7" s="4" t="s">
        <v>100</v>
      </c>
      <c r="B7">
        <v>15.625</v>
      </c>
      <c r="C7" t="s">
        <v>40</v>
      </c>
      <c r="D7" t="s">
        <v>36</v>
      </c>
      <c r="E7">
        <v>15.625</v>
      </c>
      <c r="F7" s="1">
        <v>44614.63958333333</v>
      </c>
      <c r="G7">
        <v>19.065999999999999</v>
      </c>
      <c r="H7">
        <v>3246</v>
      </c>
      <c r="I7">
        <v>23.075399999999998</v>
      </c>
      <c r="J7" s="4">
        <v>147.69999999999999</v>
      </c>
      <c r="K7">
        <v>6939</v>
      </c>
      <c r="N7" s="4" t="s">
        <v>102</v>
      </c>
    </row>
    <row r="8" spans="1:14" x14ac:dyDescent="0.35">
      <c r="B8">
        <v>15.625</v>
      </c>
      <c r="C8" t="s">
        <v>95</v>
      </c>
      <c r="D8" t="s">
        <v>36</v>
      </c>
      <c r="E8">
        <v>15.625</v>
      </c>
      <c r="F8" s="1">
        <v>44616.004861111112</v>
      </c>
      <c r="G8">
        <v>19.062000000000001</v>
      </c>
      <c r="H8">
        <v>3300</v>
      </c>
      <c r="I8">
        <v>19.0303</v>
      </c>
      <c r="J8">
        <v>121.8</v>
      </c>
      <c r="K8">
        <v>8085</v>
      </c>
      <c r="M8">
        <f t="shared" ref="M8:M18" si="0">H8/K8</f>
        <v>0.40816326530612246</v>
      </c>
      <c r="N8">
        <f t="shared" ref="N8:N18" si="1">(((M8-$M$20)/$M$19)/E8)*100</f>
        <v>124.21314581530609</v>
      </c>
    </row>
    <row r="9" spans="1:14" x14ac:dyDescent="0.35">
      <c r="B9">
        <v>31.25</v>
      </c>
      <c r="C9" t="s">
        <v>37</v>
      </c>
      <c r="D9" t="s">
        <v>36</v>
      </c>
      <c r="E9">
        <v>31.25</v>
      </c>
      <c r="F9" s="1">
        <v>44614.533333333333</v>
      </c>
      <c r="G9">
        <v>19.071999999999999</v>
      </c>
      <c r="H9">
        <v>4895</v>
      </c>
      <c r="I9">
        <v>36.4679</v>
      </c>
      <c r="J9">
        <v>116.7</v>
      </c>
      <c r="K9">
        <v>7353</v>
      </c>
      <c r="M9">
        <f t="shared" si="0"/>
        <v>0.66571467428260578</v>
      </c>
      <c r="N9">
        <f t="shared" si="1"/>
        <v>117.8607646171163</v>
      </c>
    </row>
    <row r="10" spans="1:14" x14ac:dyDescent="0.35">
      <c r="B10">
        <v>31.25</v>
      </c>
      <c r="C10" t="s">
        <v>92</v>
      </c>
      <c r="D10" t="s">
        <v>36</v>
      </c>
      <c r="E10">
        <v>31.25</v>
      </c>
      <c r="F10" s="1">
        <v>44615.9</v>
      </c>
      <c r="G10">
        <v>19.059000000000001</v>
      </c>
      <c r="H10">
        <v>5509</v>
      </c>
      <c r="I10">
        <v>39.617100000000001</v>
      </c>
      <c r="J10">
        <v>126.8</v>
      </c>
      <c r="K10">
        <v>7736</v>
      </c>
      <c r="M10">
        <f t="shared" si="0"/>
        <v>0.71212512926577043</v>
      </c>
      <c r="N10">
        <f t="shared" si="1"/>
        <v>127.90760309001723</v>
      </c>
    </row>
    <row r="11" spans="1:14" x14ac:dyDescent="0.35">
      <c r="B11">
        <v>62.5</v>
      </c>
      <c r="C11" t="s">
        <v>43</v>
      </c>
      <c r="D11" t="s">
        <v>36</v>
      </c>
      <c r="E11">
        <v>62.5</v>
      </c>
      <c r="F11" s="1">
        <v>44614.746527777781</v>
      </c>
      <c r="G11">
        <v>19.065000000000001</v>
      </c>
      <c r="H11">
        <v>8467</v>
      </c>
      <c r="I11">
        <v>58.511299999999999</v>
      </c>
      <c r="J11">
        <v>93.6</v>
      </c>
      <c r="K11">
        <v>8543</v>
      </c>
      <c r="M11">
        <f t="shared" si="0"/>
        <v>0.99110382769518901</v>
      </c>
      <c r="N11">
        <f t="shared" si="1"/>
        <v>94.15016485923644</v>
      </c>
    </row>
    <row r="12" spans="1:14" x14ac:dyDescent="0.35">
      <c r="B12">
        <v>62.5</v>
      </c>
      <c r="C12" t="s">
        <v>98</v>
      </c>
      <c r="D12" t="s">
        <v>36</v>
      </c>
      <c r="E12">
        <v>62.5</v>
      </c>
      <c r="F12" s="1">
        <v>44616.109722222223</v>
      </c>
      <c r="G12">
        <v>19.058</v>
      </c>
      <c r="H12">
        <v>10912</v>
      </c>
      <c r="I12">
        <v>80.577600000000004</v>
      </c>
      <c r="J12">
        <v>128.9</v>
      </c>
      <c r="K12">
        <v>8285</v>
      </c>
      <c r="M12">
        <f t="shared" si="0"/>
        <v>1.3170790585395293</v>
      </c>
      <c r="N12">
        <f t="shared" si="1"/>
        <v>129.43338381978845</v>
      </c>
    </row>
    <row r="13" spans="1:14" x14ac:dyDescent="0.35">
      <c r="B13">
        <v>125</v>
      </c>
      <c r="C13" t="s">
        <v>35</v>
      </c>
      <c r="D13" t="s">
        <v>36</v>
      </c>
      <c r="E13">
        <v>125</v>
      </c>
      <c r="F13" s="1">
        <v>44614.497916666667</v>
      </c>
      <c r="G13">
        <v>19.065999999999999</v>
      </c>
      <c r="H13">
        <v>15250</v>
      </c>
      <c r="I13">
        <v>120.2414</v>
      </c>
      <c r="J13">
        <v>96.2</v>
      </c>
      <c r="K13">
        <v>8015</v>
      </c>
      <c r="M13">
        <f t="shared" si="0"/>
        <v>1.9026824703680598</v>
      </c>
      <c r="N13">
        <f t="shared" si="1"/>
        <v>96.409243135448648</v>
      </c>
    </row>
    <row r="14" spans="1:14" x14ac:dyDescent="0.35">
      <c r="B14">
        <v>125</v>
      </c>
      <c r="C14" t="s">
        <v>91</v>
      </c>
      <c r="D14" t="s">
        <v>36</v>
      </c>
      <c r="E14">
        <v>125</v>
      </c>
      <c r="F14" s="1">
        <v>44615.865277777775</v>
      </c>
      <c r="G14">
        <v>19.059000000000001</v>
      </c>
      <c r="H14">
        <v>15301</v>
      </c>
      <c r="I14">
        <v>134.77199999999999</v>
      </c>
      <c r="J14">
        <v>107.8</v>
      </c>
      <c r="K14">
        <v>7227</v>
      </c>
      <c r="M14">
        <f t="shared" si="0"/>
        <v>2.1171993911719937</v>
      </c>
      <c r="N14">
        <f t="shared" si="1"/>
        <v>108.01878700763761</v>
      </c>
    </row>
    <row r="15" spans="1:14" x14ac:dyDescent="0.35">
      <c r="B15">
        <v>250</v>
      </c>
      <c r="C15" t="s">
        <v>38</v>
      </c>
      <c r="D15" t="s">
        <v>36</v>
      </c>
      <c r="E15">
        <v>250</v>
      </c>
      <c r="F15" s="1">
        <v>44614.568055555559</v>
      </c>
      <c r="G15">
        <v>19.067</v>
      </c>
      <c r="H15">
        <v>24116</v>
      </c>
      <c r="I15">
        <v>204.21180000000001</v>
      </c>
      <c r="J15">
        <v>81.7</v>
      </c>
      <c r="K15">
        <v>7673</v>
      </c>
      <c r="M15">
        <f t="shared" si="0"/>
        <v>3.1429688518180634</v>
      </c>
      <c r="N15">
        <f t="shared" si="1"/>
        <v>81.766447612866472</v>
      </c>
    </row>
    <row r="16" spans="1:14" x14ac:dyDescent="0.35">
      <c r="B16">
        <v>250</v>
      </c>
      <c r="C16" t="s">
        <v>93</v>
      </c>
      <c r="D16" t="s">
        <v>36</v>
      </c>
      <c r="E16">
        <v>250</v>
      </c>
      <c r="F16" s="1">
        <v>44615.935416666667</v>
      </c>
      <c r="G16">
        <v>19.061</v>
      </c>
      <c r="H16">
        <v>30203</v>
      </c>
      <c r="I16">
        <v>223.81880000000001</v>
      </c>
      <c r="J16">
        <v>89.5</v>
      </c>
      <c r="K16">
        <v>8800</v>
      </c>
      <c r="M16">
        <f t="shared" si="0"/>
        <v>3.4321590909090909</v>
      </c>
      <c r="N16">
        <f t="shared" si="1"/>
        <v>89.591860068802049</v>
      </c>
    </row>
    <row r="17" spans="2:26" x14ac:dyDescent="0.35">
      <c r="B17">
        <v>500</v>
      </c>
      <c r="C17" t="s">
        <v>41</v>
      </c>
      <c r="D17" t="s">
        <v>36</v>
      </c>
      <c r="E17">
        <v>500</v>
      </c>
      <c r="F17" s="1">
        <v>44614.675694444442</v>
      </c>
      <c r="G17">
        <v>19.062999999999999</v>
      </c>
      <c r="H17">
        <v>51386</v>
      </c>
      <c r="I17">
        <v>533.52430000000004</v>
      </c>
      <c r="J17">
        <v>106.7</v>
      </c>
      <c r="K17">
        <v>6419</v>
      </c>
      <c r="M17">
        <f t="shared" si="0"/>
        <v>8.0052967751986284</v>
      </c>
      <c r="N17">
        <f t="shared" si="1"/>
        <v>106.66988662061085</v>
      </c>
    </row>
    <row r="18" spans="2:26" x14ac:dyDescent="0.35">
      <c r="B18">
        <v>500</v>
      </c>
      <c r="C18" t="s">
        <v>96</v>
      </c>
      <c r="D18" t="s">
        <v>36</v>
      </c>
      <c r="E18">
        <v>500</v>
      </c>
      <c r="F18" s="1">
        <v>44616.040277777778</v>
      </c>
      <c r="G18">
        <v>19.062000000000001</v>
      </c>
      <c r="H18">
        <v>49150</v>
      </c>
      <c r="I18">
        <v>498.27670000000001</v>
      </c>
      <c r="J18">
        <v>99.7</v>
      </c>
      <c r="K18">
        <v>6566</v>
      </c>
      <c r="M18">
        <f t="shared" si="0"/>
        <v>7.4855315260432533</v>
      </c>
      <c r="N18">
        <f t="shared" si="1"/>
        <v>99.63753057068439</v>
      </c>
    </row>
    <row r="19" spans="2:26" x14ac:dyDescent="0.35">
      <c r="F19" s="1"/>
      <c r="L19" t="s">
        <v>104</v>
      </c>
      <c r="M19">
        <f>SLOPE(M5:M18,E5:E18)</f>
        <v>1.4782108455979283E-2</v>
      </c>
    </row>
    <row r="20" spans="2:26" x14ac:dyDescent="0.35">
      <c r="F20" s="1"/>
      <c r="L20" t="s">
        <v>105</v>
      </c>
      <c r="M20">
        <f>INTERCEPT(M5:M18,E5:E18)</f>
        <v>0.1212676101342125</v>
      </c>
    </row>
    <row r="21" spans="2:26" ht="29.15" customHeight="1" x14ac:dyDescent="0.35">
      <c r="B21" t="s">
        <v>0</v>
      </c>
      <c r="G21" s="2" t="s">
        <v>20</v>
      </c>
      <c r="K21" s="3" t="s">
        <v>1</v>
      </c>
      <c r="M21" s="5" t="s">
        <v>161</v>
      </c>
      <c r="O21" s="7" t="s">
        <v>162</v>
      </c>
      <c r="Q21" s="8" t="s">
        <v>162</v>
      </c>
      <c r="S21" s="12" t="s">
        <v>162</v>
      </c>
      <c r="U21" s="42" t="s">
        <v>290</v>
      </c>
      <c r="W21" t="s">
        <v>447</v>
      </c>
      <c r="Y21" t="s">
        <v>479</v>
      </c>
      <c r="Z21" t="s">
        <v>453</v>
      </c>
    </row>
    <row r="22" spans="2:26" x14ac:dyDescent="0.35">
      <c r="F22" s="1"/>
      <c r="H22" t="s">
        <v>29</v>
      </c>
      <c r="I22" t="s">
        <v>30</v>
      </c>
      <c r="K22" t="s">
        <v>29</v>
      </c>
      <c r="Q22" s="6" t="s">
        <v>106</v>
      </c>
      <c r="S22" s="6" t="s">
        <v>106</v>
      </c>
      <c r="U22" s="9" t="s">
        <v>480</v>
      </c>
      <c r="Y22" s="9" t="e">
        <f>(O22*2)/W22</f>
        <v>#DIV/0!</v>
      </c>
      <c r="Z22" s="9"/>
    </row>
    <row r="23" spans="2:26" x14ac:dyDescent="0.35">
      <c r="B23" t="s">
        <v>54</v>
      </c>
      <c r="C23" t="s">
        <v>55</v>
      </c>
      <c r="D23" t="s">
        <v>0</v>
      </c>
      <c r="F23" s="1">
        <v>44615.024305555555</v>
      </c>
      <c r="G23">
        <v>23.756</v>
      </c>
      <c r="H23">
        <v>62</v>
      </c>
      <c r="I23">
        <v>0</v>
      </c>
      <c r="K23">
        <v>7925</v>
      </c>
      <c r="M23">
        <f t="shared" ref="M23:M37" si="2">H23/K23</f>
        <v>7.823343848580442E-3</v>
      </c>
      <c r="N23" t="s">
        <v>54</v>
      </c>
      <c r="O23">
        <f>(M23-$M$20)/$M$19</f>
        <v>-7.6744306553740964</v>
      </c>
      <c r="Q23" s="9" t="s">
        <v>107</v>
      </c>
      <c r="S23" s="9" t="str">
        <f>Q23</f>
        <v>ND</v>
      </c>
      <c r="W23">
        <v>4.4499999999999993</v>
      </c>
      <c r="Y23" s="9" t="s">
        <v>107</v>
      </c>
      <c r="Z23" t="s">
        <v>455</v>
      </c>
    </row>
    <row r="24" spans="2:26" x14ac:dyDescent="0.35">
      <c r="B24" t="s">
        <v>81</v>
      </c>
      <c r="C24" t="s">
        <v>82</v>
      </c>
      <c r="D24" t="s">
        <v>0</v>
      </c>
      <c r="F24" s="1">
        <v>44615.652083333334</v>
      </c>
      <c r="G24">
        <v>23.747</v>
      </c>
      <c r="H24">
        <v>45</v>
      </c>
      <c r="I24">
        <v>0</v>
      </c>
      <c r="K24">
        <v>8407</v>
      </c>
      <c r="M24">
        <f t="shared" si="2"/>
        <v>5.3526822885690498E-3</v>
      </c>
      <c r="N24" t="s">
        <v>81</v>
      </c>
      <c r="O24">
        <f t="shared" ref="O24:O37" si="3">(M24-$M$20)/$M$19</f>
        <v>-7.8415692991859007</v>
      </c>
      <c r="Q24" s="9" t="s">
        <v>107</v>
      </c>
      <c r="S24" s="9" t="str">
        <f t="shared" ref="S24:S37" si="4">Q24</f>
        <v>ND</v>
      </c>
      <c r="U24" s="9"/>
      <c r="W24">
        <v>4.4900000000000011</v>
      </c>
      <c r="Y24" s="9" t="s">
        <v>107</v>
      </c>
      <c r="Z24" t="s">
        <v>455</v>
      </c>
    </row>
    <row r="25" spans="2:26" x14ac:dyDescent="0.35">
      <c r="B25" t="s">
        <v>45</v>
      </c>
      <c r="C25" t="s">
        <v>46</v>
      </c>
      <c r="D25" t="s">
        <v>0</v>
      </c>
      <c r="F25" s="1">
        <v>44614.81527777778</v>
      </c>
      <c r="G25">
        <v>23.748999999999999</v>
      </c>
      <c r="H25">
        <v>127</v>
      </c>
      <c r="I25">
        <v>0</v>
      </c>
      <c r="K25">
        <v>8309</v>
      </c>
      <c r="M25">
        <f t="shared" si="2"/>
        <v>1.5284631122878806E-2</v>
      </c>
      <c r="N25" t="s">
        <v>45</v>
      </c>
      <c r="O25">
        <f t="shared" si="3"/>
        <v>-7.1696794355790399</v>
      </c>
      <c r="Q25" s="9" t="s">
        <v>108</v>
      </c>
      <c r="S25" s="9" t="str">
        <f t="shared" si="4"/>
        <v>DNQ</v>
      </c>
      <c r="U25" s="9">
        <f>M25/0.0151</f>
        <v>1.0122272266807155</v>
      </c>
      <c r="W25">
        <v>4.5999999999999996</v>
      </c>
      <c r="Y25" s="9">
        <f>(U25*2)/W25</f>
        <v>0.44009879420900677</v>
      </c>
      <c r="Z25" t="s">
        <v>456</v>
      </c>
    </row>
    <row r="26" spans="2:26" x14ac:dyDescent="0.35">
      <c r="B26" t="s">
        <v>72</v>
      </c>
      <c r="C26" t="s">
        <v>73</v>
      </c>
      <c r="D26" t="s">
        <v>0</v>
      </c>
      <c r="F26" s="1">
        <v>44615.440972222219</v>
      </c>
      <c r="G26">
        <v>23.75</v>
      </c>
      <c r="H26">
        <v>644</v>
      </c>
      <c r="I26">
        <v>0</v>
      </c>
      <c r="K26">
        <v>7601</v>
      </c>
      <c r="M26">
        <f t="shared" si="2"/>
        <v>8.4725693987633202E-2</v>
      </c>
      <c r="N26" t="s">
        <v>72</v>
      </c>
      <c r="O26">
        <f t="shared" si="3"/>
        <v>-2.4720368041812257</v>
      </c>
      <c r="Q26" s="9" t="s">
        <v>108</v>
      </c>
      <c r="S26" s="9" t="str">
        <f t="shared" si="4"/>
        <v>DNQ</v>
      </c>
      <c r="U26" s="9">
        <f>M26/0.0151</f>
        <v>5.610973111763788</v>
      </c>
      <c r="W26">
        <v>4.5200000000000005</v>
      </c>
      <c r="Y26" s="9">
        <f>(U26*2)/W26</f>
        <v>2.4827314653822068</v>
      </c>
      <c r="Z26" t="s">
        <v>456</v>
      </c>
    </row>
    <row r="27" spans="2:26" x14ac:dyDescent="0.35">
      <c r="B27" t="s">
        <v>48</v>
      </c>
      <c r="C27" t="s">
        <v>49</v>
      </c>
      <c r="D27" t="s">
        <v>0</v>
      </c>
      <c r="F27" s="1">
        <v>44614.884722222225</v>
      </c>
      <c r="G27">
        <v>23.744</v>
      </c>
      <c r="H27">
        <v>42</v>
      </c>
      <c r="I27">
        <v>0</v>
      </c>
      <c r="K27">
        <v>7549</v>
      </c>
      <c r="M27">
        <f t="shared" si="2"/>
        <v>5.5636508146774408E-3</v>
      </c>
      <c r="N27" t="s">
        <v>48</v>
      </c>
      <c r="O27">
        <f>(M27-$M$20)/$M$19</f>
        <v>-7.8272974159334785</v>
      </c>
      <c r="Q27" s="9" t="s">
        <v>107</v>
      </c>
      <c r="S27" s="9" t="str">
        <f t="shared" si="4"/>
        <v>ND</v>
      </c>
      <c r="U27" s="9"/>
      <c r="W27">
        <v>4.9399999999999995</v>
      </c>
      <c r="Y27" s="9" t="s">
        <v>107</v>
      </c>
      <c r="Z27" t="s">
        <v>455</v>
      </c>
    </row>
    <row r="28" spans="2:26" x14ac:dyDescent="0.35">
      <c r="B28" t="s">
        <v>84</v>
      </c>
      <c r="C28" t="s">
        <v>85</v>
      </c>
      <c r="D28" t="s">
        <v>0</v>
      </c>
      <c r="F28" s="1">
        <v>44615.724305555559</v>
      </c>
      <c r="G28">
        <v>23.744</v>
      </c>
      <c r="H28">
        <v>46</v>
      </c>
      <c r="I28">
        <v>0</v>
      </c>
      <c r="K28">
        <v>8878</v>
      </c>
      <c r="M28">
        <f t="shared" si="2"/>
        <v>5.1813471502590676E-3</v>
      </c>
      <c r="N28" t="s">
        <v>84</v>
      </c>
      <c r="O28">
        <f t="shared" si="3"/>
        <v>-7.8531600095923508</v>
      </c>
      <c r="Q28" s="9" t="s">
        <v>107</v>
      </c>
      <c r="S28" s="9" t="str">
        <f t="shared" si="4"/>
        <v>ND</v>
      </c>
      <c r="U28" s="9"/>
      <c r="W28">
        <v>4.28</v>
      </c>
      <c r="Y28" s="9" t="s">
        <v>107</v>
      </c>
      <c r="Z28" t="s">
        <v>455</v>
      </c>
    </row>
    <row r="29" spans="2:26" x14ac:dyDescent="0.35">
      <c r="B29" t="s">
        <v>78</v>
      </c>
      <c r="C29" t="s">
        <v>79</v>
      </c>
      <c r="D29" t="s">
        <v>0</v>
      </c>
      <c r="F29" s="1">
        <v>44615.581250000003</v>
      </c>
      <c r="G29">
        <v>23.748999999999999</v>
      </c>
      <c r="H29">
        <v>560</v>
      </c>
      <c r="I29">
        <v>0</v>
      </c>
      <c r="K29">
        <v>7153</v>
      </c>
      <c r="M29">
        <f t="shared" si="2"/>
        <v>7.8288829861596534E-2</v>
      </c>
      <c r="N29" t="s">
        <v>78</v>
      </c>
      <c r="O29">
        <f t="shared" si="3"/>
        <v>-2.9074864658587511</v>
      </c>
      <c r="Q29" s="9" t="s">
        <v>108</v>
      </c>
      <c r="S29" s="9" t="str">
        <f t="shared" si="4"/>
        <v>DNQ</v>
      </c>
      <c r="U29" s="9">
        <f>M29/0.0151</f>
        <v>5.1846907193110283</v>
      </c>
      <c r="W29">
        <v>4.1299999999999981</v>
      </c>
      <c r="Y29" s="9">
        <f>(U29*2)/W29</f>
        <v>2.5107461110465041</v>
      </c>
      <c r="Z29" t="s">
        <v>456</v>
      </c>
    </row>
    <row r="30" spans="2:26" x14ac:dyDescent="0.35">
      <c r="B30" t="s">
        <v>51</v>
      </c>
      <c r="C30" t="s">
        <v>52</v>
      </c>
      <c r="D30" t="s">
        <v>0</v>
      </c>
      <c r="F30" s="1">
        <v>44614.95416666667</v>
      </c>
      <c r="G30">
        <v>23.759</v>
      </c>
      <c r="H30">
        <v>537</v>
      </c>
      <c r="I30">
        <v>0</v>
      </c>
      <c r="K30">
        <v>8392</v>
      </c>
      <c r="M30">
        <f t="shared" si="2"/>
        <v>6.3989513822688276E-2</v>
      </c>
      <c r="N30" t="s">
        <v>51</v>
      </c>
      <c r="O30">
        <f t="shared" si="3"/>
        <v>-3.874825873595559</v>
      </c>
      <c r="Q30" s="9" t="s">
        <v>108</v>
      </c>
      <c r="S30" s="9" t="str">
        <f t="shared" si="4"/>
        <v>DNQ</v>
      </c>
      <c r="U30" s="9">
        <f>M30/0.0151</f>
        <v>4.237716147197899</v>
      </c>
      <c r="W30">
        <v>4.2300000000000004</v>
      </c>
      <c r="Y30" s="9">
        <f>(U30*2)/W30</f>
        <v>2.0036482965474698</v>
      </c>
      <c r="Z30" t="s">
        <v>456</v>
      </c>
    </row>
    <row r="31" spans="2:26" x14ac:dyDescent="0.35">
      <c r="B31" t="s">
        <v>60</v>
      </c>
      <c r="C31" t="s">
        <v>61</v>
      </c>
      <c r="D31" t="s">
        <v>0</v>
      </c>
      <c r="F31" s="1">
        <v>44615.163194444445</v>
      </c>
      <c r="K31">
        <v>7637</v>
      </c>
      <c r="M31">
        <f t="shared" si="2"/>
        <v>0</v>
      </c>
      <c r="N31" t="s">
        <v>60</v>
      </c>
      <c r="O31">
        <f t="shared" si="3"/>
        <v>-8.2036747663801926</v>
      </c>
      <c r="Q31" s="9" t="s">
        <v>107</v>
      </c>
      <c r="S31" s="9" t="str">
        <f t="shared" si="4"/>
        <v>ND</v>
      </c>
      <c r="U31" s="9"/>
      <c r="W31">
        <v>4.5500000000000007</v>
      </c>
      <c r="Y31" s="9" t="s">
        <v>107</v>
      </c>
      <c r="Z31" t="s">
        <v>455</v>
      </c>
    </row>
    <row r="32" spans="2:26" x14ac:dyDescent="0.35">
      <c r="B32" t="s">
        <v>69</v>
      </c>
      <c r="C32" t="s">
        <v>70</v>
      </c>
      <c r="D32" t="s">
        <v>0</v>
      </c>
      <c r="F32" s="1">
        <v>44615.371527777781</v>
      </c>
      <c r="G32">
        <v>23.753</v>
      </c>
      <c r="H32">
        <v>15</v>
      </c>
      <c r="I32">
        <v>1647.6087</v>
      </c>
      <c r="K32">
        <v>8149</v>
      </c>
      <c r="M32">
        <f t="shared" si="2"/>
        <v>1.8407166523499816E-3</v>
      </c>
      <c r="N32" t="s">
        <v>69</v>
      </c>
      <c r="O32">
        <f t="shared" si="3"/>
        <v>-8.0791514848854309</v>
      </c>
      <c r="Q32" s="9" t="s">
        <v>107</v>
      </c>
      <c r="S32" s="9" t="str">
        <f t="shared" si="4"/>
        <v>ND</v>
      </c>
      <c r="U32" s="9"/>
      <c r="W32">
        <v>4.41</v>
      </c>
      <c r="Y32" s="9" t="s">
        <v>107</v>
      </c>
      <c r="Z32" t="s">
        <v>455</v>
      </c>
    </row>
    <row r="33" spans="1:26" x14ac:dyDescent="0.35">
      <c r="B33" t="s">
        <v>57</v>
      </c>
      <c r="C33" t="s">
        <v>58</v>
      </c>
      <c r="D33" t="s">
        <v>0</v>
      </c>
      <c r="F33" s="1">
        <v>44615.09375</v>
      </c>
      <c r="G33">
        <v>23.748999999999999</v>
      </c>
      <c r="H33">
        <v>17</v>
      </c>
      <c r="I33">
        <v>1294.1392000000001</v>
      </c>
      <c r="K33">
        <v>7633</v>
      </c>
      <c r="M33">
        <f t="shared" si="2"/>
        <v>2.2271714922048997E-3</v>
      </c>
      <c r="N33" t="s">
        <v>57</v>
      </c>
      <c r="O33">
        <f t="shared" si="3"/>
        <v>-8.0530080669145949</v>
      </c>
      <c r="Q33" s="9" t="s">
        <v>107</v>
      </c>
      <c r="S33" s="9" t="str">
        <f t="shared" si="4"/>
        <v>ND</v>
      </c>
      <c r="U33" s="9"/>
      <c r="W33">
        <v>4.5199999999999996</v>
      </c>
      <c r="Y33" s="9" t="s">
        <v>107</v>
      </c>
      <c r="Z33" t="s">
        <v>455</v>
      </c>
    </row>
    <row r="34" spans="1:26" s="4" customFormat="1" x14ac:dyDescent="0.35">
      <c r="A34" s="4" t="s">
        <v>109</v>
      </c>
      <c r="B34" s="4" t="s">
        <v>75</v>
      </c>
      <c r="C34" s="4" t="s">
        <v>76</v>
      </c>
      <c r="D34" s="4" t="s">
        <v>0</v>
      </c>
      <c r="F34" s="10">
        <v>44615.511111111111</v>
      </c>
      <c r="G34" s="4">
        <v>23.736000000000001</v>
      </c>
      <c r="H34" s="4">
        <v>26</v>
      </c>
      <c r="I34" s="4">
        <v>0</v>
      </c>
      <c r="K34" s="4">
        <v>114</v>
      </c>
      <c r="M34" s="4">
        <f t="shared" si="2"/>
        <v>0.22807017543859648</v>
      </c>
      <c r="N34" s="4" t="s">
        <v>75</v>
      </c>
      <c r="O34" s="4">
        <f t="shared" si="3"/>
        <v>7.2251239139828476</v>
      </c>
      <c r="Q34" s="11" t="s">
        <v>466</v>
      </c>
      <c r="S34" s="11" t="s">
        <v>466</v>
      </c>
      <c r="U34" s="11"/>
      <c r="W34" s="4">
        <v>4.589999999999999</v>
      </c>
      <c r="Y34" s="11">
        <f t="shared" ref="Y34" si="5">(O34*2)/W34</f>
        <v>3.1482021411689973</v>
      </c>
      <c r="Z34" s="4" t="s">
        <v>466</v>
      </c>
    </row>
    <row r="35" spans="1:26" s="27" customFormat="1" x14ac:dyDescent="0.35">
      <c r="A35" s="27" t="s">
        <v>169</v>
      </c>
      <c r="B35" s="27" t="s">
        <v>168</v>
      </c>
      <c r="C35" s="27" t="s">
        <v>170</v>
      </c>
      <c r="D35" s="27" t="s">
        <v>0</v>
      </c>
      <c r="E35" s="27" t="s">
        <v>171</v>
      </c>
      <c r="F35" s="28">
        <v>44620.470728888897</v>
      </c>
      <c r="G35" s="30">
        <v>23.748000000000001</v>
      </c>
      <c r="H35" s="30">
        <v>13.6705160299535</v>
      </c>
      <c r="I35" s="30">
        <v>2468.3087030562401</v>
      </c>
      <c r="J35" s="30"/>
      <c r="K35" s="27">
        <v>13049</v>
      </c>
      <c r="M35">
        <f t="shared" si="2"/>
        <v>1.0476293991841137E-3</v>
      </c>
      <c r="N35" s="27" t="s">
        <v>168</v>
      </c>
      <c r="O35">
        <f t="shared" si="3"/>
        <v>-8.1328033205168406</v>
      </c>
      <c r="Q35" s="9" t="s">
        <v>107</v>
      </c>
      <c r="R35"/>
      <c r="S35" s="9" t="str">
        <f t="shared" ref="S35" si="6">Q35</f>
        <v>ND</v>
      </c>
      <c r="U35" s="25"/>
      <c r="W35">
        <v>4.589999999999999</v>
      </c>
      <c r="Y35" s="9" t="s">
        <v>107</v>
      </c>
      <c r="Z35" s="27" t="s">
        <v>455</v>
      </c>
    </row>
    <row r="36" spans="1:26" x14ac:dyDescent="0.35">
      <c r="B36" t="s">
        <v>66</v>
      </c>
      <c r="C36" t="s">
        <v>67</v>
      </c>
      <c r="D36" t="s">
        <v>0</v>
      </c>
      <c r="F36" s="1">
        <v>44615.302083333336</v>
      </c>
      <c r="G36">
        <v>23.707000000000001</v>
      </c>
      <c r="H36">
        <v>13</v>
      </c>
      <c r="I36">
        <v>2290.4333999999999</v>
      </c>
      <c r="K36">
        <v>10549</v>
      </c>
      <c r="M36">
        <f t="shared" si="2"/>
        <v>1.2323442980377286E-3</v>
      </c>
      <c r="N36" t="s">
        <v>66</v>
      </c>
      <c r="O36">
        <f t="shared" si="3"/>
        <v>-8.1203074780324158</v>
      </c>
      <c r="Q36" s="9" t="s">
        <v>107</v>
      </c>
      <c r="S36" s="9" t="str">
        <f t="shared" si="4"/>
        <v>ND</v>
      </c>
      <c r="W36">
        <v>5</v>
      </c>
      <c r="Y36" s="9" t="s">
        <v>107</v>
      </c>
      <c r="Z36" t="s">
        <v>455</v>
      </c>
    </row>
    <row r="37" spans="1:26" x14ac:dyDescent="0.35">
      <c r="B37" t="s">
        <v>63</v>
      </c>
      <c r="C37" t="s">
        <v>64</v>
      </c>
      <c r="D37" t="s">
        <v>0</v>
      </c>
      <c r="F37" s="1">
        <v>44615.232638888891</v>
      </c>
      <c r="G37">
        <v>23.783000000000001</v>
      </c>
      <c r="H37">
        <v>35</v>
      </c>
      <c r="I37">
        <v>0</v>
      </c>
      <c r="K37">
        <v>9941</v>
      </c>
      <c r="M37">
        <f t="shared" si="2"/>
        <v>3.5207725580927471E-3</v>
      </c>
      <c r="N37" t="s">
        <v>63</v>
      </c>
      <c r="O37">
        <f t="shared" si="3"/>
        <v>-7.9654967981574911</v>
      </c>
      <c r="Q37" s="9" t="s">
        <v>107</v>
      </c>
      <c r="S37" s="9" t="str">
        <f t="shared" si="4"/>
        <v>ND</v>
      </c>
      <c r="W37">
        <v>5</v>
      </c>
      <c r="Y37" s="9" t="s">
        <v>107</v>
      </c>
      <c r="Z37" t="s">
        <v>455</v>
      </c>
    </row>
    <row r="38" spans="1:26" x14ac:dyDescent="0.35">
      <c r="F38" s="1"/>
    </row>
    <row r="39" spans="1:26" x14ac:dyDescent="0.35">
      <c r="F39" s="1"/>
    </row>
    <row r="41" spans="1:26" x14ac:dyDescent="0.35">
      <c r="C41" s="170" t="s">
        <v>473</v>
      </c>
      <c r="D41" s="170"/>
      <c r="E41" s="170"/>
      <c r="F41" s="170"/>
      <c r="H41">
        <v>24.692307692307693</v>
      </c>
    </row>
    <row r="42" spans="1:26" x14ac:dyDescent="0.35">
      <c r="C42" s="170" t="s">
        <v>474</v>
      </c>
      <c r="D42" s="170"/>
      <c r="E42" s="170"/>
      <c r="F42" s="170"/>
      <c r="H42">
        <v>74.07692307692308</v>
      </c>
    </row>
  </sheetData>
  <mergeCells count="2">
    <mergeCell ref="C41:F41"/>
    <mergeCell ref="C42:F42"/>
  </mergeCells>
  <pageMargins left="0.7" right="0.7" top="0.75" bottom="0.75" header="0.3" footer="0.3"/>
  <drawing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32BD4E-6AF2-4C43-BA16-51DBE2E14E7B}">
  <dimension ref="A1:Z42"/>
  <sheetViews>
    <sheetView topLeftCell="I13" workbookViewId="0">
      <selection activeCell="B23" sqref="B23:B37"/>
    </sheetView>
  </sheetViews>
  <sheetFormatPr defaultRowHeight="14.5" x14ac:dyDescent="0.35"/>
  <cols>
    <col min="1" max="1" width="24.1796875" bestFit="1" customWidth="1"/>
    <col min="2" max="2" width="10.81640625" bestFit="1" customWidth="1"/>
    <col min="3" max="3" width="10.54296875" bestFit="1" customWidth="1"/>
    <col min="4" max="5" width="6.81640625" bestFit="1" customWidth="1"/>
    <col min="6" max="6" width="14.54296875" bestFit="1" customWidth="1"/>
    <col min="7" max="7" width="10.453125" customWidth="1"/>
    <col min="8" max="8" width="7.1796875" customWidth="1"/>
    <col min="9" max="9" width="9.81640625" bestFit="1" customWidth="1"/>
    <col min="10" max="10" width="8.1796875" bestFit="1" customWidth="1"/>
    <col min="11" max="11" width="11.54296875" customWidth="1"/>
    <col min="13" max="13" width="13" bestFit="1" customWidth="1"/>
    <col min="14" max="14" width="10.81640625" bestFit="1" customWidth="1"/>
    <col min="15" max="15" width="17.453125" customWidth="1"/>
    <col min="17" max="17" width="14.81640625" bestFit="1" customWidth="1"/>
    <col min="19" max="19" width="14.81640625" bestFit="1" customWidth="1"/>
    <col min="21" max="21" width="24.54296875" bestFit="1" customWidth="1"/>
    <col min="25" max="25" width="25.81640625" bestFit="1" customWidth="1"/>
    <col min="26" max="26" width="12.453125" bestFit="1" customWidth="1"/>
  </cols>
  <sheetData>
    <row r="1" spans="1:14" ht="44.5" customHeight="1" x14ac:dyDescent="0.35">
      <c r="A1" s="17" t="s">
        <v>163</v>
      </c>
      <c r="B1" t="s">
        <v>0</v>
      </c>
      <c r="G1" s="14" t="s">
        <v>5</v>
      </c>
      <c r="H1" s="16"/>
      <c r="I1" s="16"/>
      <c r="J1" s="16"/>
      <c r="K1" s="15" t="s">
        <v>1</v>
      </c>
      <c r="L1" s="16"/>
      <c r="M1" s="13" t="s">
        <v>115</v>
      </c>
      <c r="N1" s="13" t="s">
        <v>110</v>
      </c>
    </row>
    <row r="2" spans="1:14" x14ac:dyDescent="0.35">
      <c r="B2" t="s">
        <v>23</v>
      </c>
      <c r="C2" t="s">
        <v>24</v>
      </c>
      <c r="D2" t="s">
        <v>25</v>
      </c>
      <c r="E2" t="s">
        <v>26</v>
      </c>
      <c r="F2" t="s">
        <v>27</v>
      </c>
      <c r="G2" t="s">
        <v>28</v>
      </c>
      <c r="H2" t="s">
        <v>29</v>
      </c>
      <c r="I2" t="s">
        <v>30</v>
      </c>
      <c r="J2" t="s">
        <v>31</v>
      </c>
      <c r="K2" t="s">
        <v>29</v>
      </c>
      <c r="N2" t="s">
        <v>31</v>
      </c>
    </row>
    <row r="3" spans="1:14" x14ac:dyDescent="0.35">
      <c r="A3" s="4" t="s">
        <v>100</v>
      </c>
      <c r="B3">
        <v>3.90625</v>
      </c>
      <c r="C3" t="s">
        <v>39</v>
      </c>
      <c r="D3" t="s">
        <v>36</v>
      </c>
      <c r="E3">
        <v>3.9060000000000001</v>
      </c>
      <c r="F3" s="1">
        <v>44614.604166666664</v>
      </c>
      <c r="G3">
        <v>14.843</v>
      </c>
      <c r="H3">
        <v>890</v>
      </c>
      <c r="I3">
        <v>0</v>
      </c>
      <c r="J3" s="4">
        <v>0</v>
      </c>
      <c r="K3">
        <v>7715</v>
      </c>
      <c r="M3">
        <f t="shared" ref="M3:M18" si="0">H3/K3</f>
        <v>0.11535968891769281</v>
      </c>
      <c r="N3" s="4" t="s">
        <v>102</v>
      </c>
    </row>
    <row r="4" spans="1:14" x14ac:dyDescent="0.35">
      <c r="A4" s="4" t="s">
        <v>100</v>
      </c>
      <c r="B4">
        <v>3.90625</v>
      </c>
      <c r="C4" t="s">
        <v>94</v>
      </c>
      <c r="D4" t="s">
        <v>36</v>
      </c>
      <c r="E4">
        <v>3.9060000000000001</v>
      </c>
      <c r="F4" s="1">
        <v>44615.970138888886</v>
      </c>
      <c r="G4">
        <v>14.819000000000001</v>
      </c>
      <c r="H4">
        <v>756</v>
      </c>
      <c r="I4">
        <v>0</v>
      </c>
      <c r="J4" s="4">
        <v>0</v>
      </c>
      <c r="K4">
        <v>7407</v>
      </c>
      <c r="M4">
        <f t="shared" si="0"/>
        <v>0.10206561360874848</v>
      </c>
      <c r="N4" s="4" t="s">
        <v>102</v>
      </c>
    </row>
    <row r="5" spans="1:14" x14ac:dyDescent="0.35">
      <c r="A5" s="4"/>
      <c r="B5">
        <v>7.8125</v>
      </c>
      <c r="C5" t="s">
        <v>42</v>
      </c>
      <c r="D5" t="s">
        <v>36</v>
      </c>
      <c r="E5">
        <v>7.8125</v>
      </c>
      <c r="F5" s="1">
        <v>44614.711111111108</v>
      </c>
      <c r="G5">
        <v>14.837</v>
      </c>
      <c r="H5">
        <v>2126</v>
      </c>
      <c r="I5">
        <v>8.5614000000000008</v>
      </c>
      <c r="J5">
        <v>109.6</v>
      </c>
      <c r="K5">
        <v>7454</v>
      </c>
      <c r="M5">
        <f t="shared" si="0"/>
        <v>0.28521599141400589</v>
      </c>
      <c r="N5">
        <f>(((M5-$M$20)/$M$19)/E5)*100</f>
        <v>79.548089198225185</v>
      </c>
    </row>
    <row r="6" spans="1:14" x14ac:dyDescent="0.35">
      <c r="A6" s="4"/>
      <c r="B6">
        <v>7.8125</v>
      </c>
      <c r="C6" t="s">
        <v>97</v>
      </c>
      <c r="D6" t="s">
        <v>36</v>
      </c>
      <c r="E6">
        <v>7.8125</v>
      </c>
      <c r="F6" s="1">
        <v>44616.074999999997</v>
      </c>
      <c r="G6">
        <v>14.836</v>
      </c>
      <c r="H6">
        <v>2289</v>
      </c>
      <c r="I6">
        <v>8.7207000000000008</v>
      </c>
      <c r="J6">
        <v>111.6</v>
      </c>
      <c r="K6">
        <v>7971</v>
      </c>
      <c r="M6">
        <f t="shared" si="0"/>
        <v>0.2871659766654121</v>
      </c>
      <c r="N6">
        <f>(((M6-$M$20)/$M$19)/E6)*100</f>
        <v>81.603119726831892</v>
      </c>
    </row>
    <row r="7" spans="1:14" x14ac:dyDescent="0.35">
      <c r="B7">
        <v>15.625</v>
      </c>
      <c r="C7" t="s">
        <v>40</v>
      </c>
      <c r="D7" t="s">
        <v>36</v>
      </c>
      <c r="E7">
        <v>15.625</v>
      </c>
      <c r="F7" s="1">
        <v>44614.63958333333</v>
      </c>
      <c r="G7">
        <v>14.848000000000001</v>
      </c>
      <c r="H7">
        <v>2765</v>
      </c>
      <c r="I7">
        <v>17.8184</v>
      </c>
      <c r="J7">
        <v>114</v>
      </c>
      <c r="K7">
        <v>6939</v>
      </c>
      <c r="M7">
        <f t="shared" si="0"/>
        <v>0.39847240236345294</v>
      </c>
      <c r="N7">
        <f>(((M7-$M$20)/$M$19)/E7)*100</f>
        <v>99.452799064997961</v>
      </c>
    </row>
    <row r="8" spans="1:14" x14ac:dyDescent="0.35">
      <c r="B8">
        <v>15.625</v>
      </c>
      <c r="C8" t="s">
        <v>95</v>
      </c>
      <c r="D8" t="s">
        <v>36</v>
      </c>
      <c r="E8">
        <v>15.625</v>
      </c>
      <c r="F8" s="1">
        <v>44616.004861111112</v>
      </c>
      <c r="G8">
        <v>14.851000000000001</v>
      </c>
      <c r="H8">
        <v>3271</v>
      </c>
      <c r="I8">
        <v>18.316700000000001</v>
      </c>
      <c r="J8">
        <v>117.2</v>
      </c>
      <c r="K8">
        <v>8085</v>
      </c>
      <c r="M8">
        <f t="shared" si="0"/>
        <v>0.40457637600494745</v>
      </c>
      <c r="N8">
        <f t="shared" ref="N8:N18" si="1">(((M8-$M$20)/$M$19)/E8)*100</f>
        <v>102.66919574544357</v>
      </c>
    </row>
    <row r="9" spans="1:14" x14ac:dyDescent="0.35">
      <c r="B9">
        <v>31.25</v>
      </c>
      <c r="C9" t="s">
        <v>37</v>
      </c>
      <c r="D9" t="s">
        <v>36</v>
      </c>
      <c r="E9">
        <v>31.25</v>
      </c>
      <c r="F9" s="1">
        <v>44614.533333333333</v>
      </c>
      <c r="G9">
        <v>14.843999999999999</v>
      </c>
      <c r="H9">
        <v>4547</v>
      </c>
      <c r="I9">
        <v>35.793399999999998</v>
      </c>
      <c r="J9">
        <v>114.5</v>
      </c>
      <c r="K9">
        <v>7353</v>
      </c>
      <c r="M9">
        <f t="shared" si="0"/>
        <v>0.61838705290357676</v>
      </c>
      <c r="N9">
        <f t="shared" si="1"/>
        <v>107.66675064822147</v>
      </c>
    </row>
    <row r="10" spans="1:14" x14ac:dyDescent="0.35">
      <c r="B10">
        <v>31.25</v>
      </c>
      <c r="C10" t="s">
        <v>92</v>
      </c>
      <c r="D10" t="s">
        <v>36</v>
      </c>
      <c r="E10">
        <v>31.25</v>
      </c>
      <c r="F10" s="1">
        <v>44615.9</v>
      </c>
      <c r="G10">
        <v>14.843999999999999</v>
      </c>
      <c r="H10">
        <v>5121</v>
      </c>
      <c r="I10">
        <v>39.365900000000003</v>
      </c>
      <c r="J10">
        <v>126</v>
      </c>
      <c r="K10">
        <v>7736</v>
      </c>
      <c r="M10">
        <f t="shared" si="0"/>
        <v>0.66197001034126168</v>
      </c>
      <c r="N10">
        <f t="shared" si="1"/>
        <v>119.14944109380559</v>
      </c>
    </row>
    <row r="11" spans="1:14" x14ac:dyDescent="0.35">
      <c r="B11">
        <v>62.5</v>
      </c>
      <c r="C11" t="s">
        <v>43</v>
      </c>
      <c r="D11" t="s">
        <v>36</v>
      </c>
      <c r="E11">
        <v>62.5</v>
      </c>
      <c r="F11" s="1">
        <v>44614.746527777781</v>
      </c>
      <c r="G11">
        <v>14.840999999999999</v>
      </c>
      <c r="H11">
        <v>7820</v>
      </c>
      <c r="I11">
        <v>60.084200000000003</v>
      </c>
      <c r="J11">
        <v>96.1</v>
      </c>
      <c r="K11">
        <v>8543</v>
      </c>
      <c r="M11">
        <f t="shared" si="0"/>
        <v>0.9153693082055484</v>
      </c>
      <c r="N11">
        <f t="shared" si="1"/>
        <v>92.955953344886737</v>
      </c>
    </row>
    <row r="12" spans="1:14" x14ac:dyDescent="0.35">
      <c r="B12">
        <v>62.5</v>
      </c>
      <c r="C12" t="s">
        <v>98</v>
      </c>
      <c r="D12" t="s">
        <v>36</v>
      </c>
      <c r="E12">
        <v>62.5</v>
      </c>
      <c r="F12" s="1">
        <v>44616.109722222223</v>
      </c>
      <c r="G12">
        <v>14.84</v>
      </c>
      <c r="H12">
        <v>8324</v>
      </c>
      <c r="I12">
        <v>67.375900000000001</v>
      </c>
      <c r="J12">
        <v>107.8</v>
      </c>
      <c r="K12">
        <v>8285</v>
      </c>
      <c r="M12">
        <f t="shared" si="0"/>
        <v>1.0047073023536512</v>
      </c>
      <c r="N12">
        <f t="shared" si="1"/>
        <v>104.7247798787311</v>
      </c>
    </row>
    <row r="13" spans="1:14" x14ac:dyDescent="0.35">
      <c r="B13">
        <v>125</v>
      </c>
      <c r="C13" t="s">
        <v>35</v>
      </c>
      <c r="D13" t="s">
        <v>36</v>
      </c>
      <c r="E13">
        <v>125</v>
      </c>
      <c r="F13" s="1">
        <v>44614.497916666667</v>
      </c>
      <c r="G13">
        <v>14.851000000000001</v>
      </c>
      <c r="H13">
        <v>15575</v>
      </c>
      <c r="I13">
        <v>144.11840000000001</v>
      </c>
      <c r="J13">
        <v>115.3</v>
      </c>
      <c r="K13">
        <v>8015</v>
      </c>
      <c r="M13">
        <f t="shared" si="0"/>
        <v>1.9432314410480349</v>
      </c>
      <c r="N13">
        <f t="shared" si="1"/>
        <v>114.18002918370067</v>
      </c>
    </row>
    <row r="14" spans="1:14" x14ac:dyDescent="0.35">
      <c r="B14">
        <v>125</v>
      </c>
      <c r="C14" t="s">
        <v>91</v>
      </c>
      <c r="D14" t="s">
        <v>36</v>
      </c>
      <c r="E14">
        <v>125</v>
      </c>
      <c r="F14" s="1">
        <v>44615.865277777775</v>
      </c>
      <c r="G14">
        <v>14.845000000000001</v>
      </c>
      <c r="H14">
        <v>14301</v>
      </c>
      <c r="I14">
        <v>147.03540000000001</v>
      </c>
      <c r="J14">
        <v>117.6</v>
      </c>
      <c r="K14">
        <v>7227</v>
      </c>
      <c r="M14">
        <f t="shared" si="0"/>
        <v>1.9788293897882938</v>
      </c>
      <c r="N14">
        <f t="shared" si="1"/>
        <v>116.52475433496312</v>
      </c>
    </row>
    <row r="15" spans="1:14" x14ac:dyDescent="0.35">
      <c r="B15">
        <v>250</v>
      </c>
      <c r="C15" t="s">
        <v>38</v>
      </c>
      <c r="D15" t="s">
        <v>36</v>
      </c>
      <c r="E15">
        <v>250</v>
      </c>
      <c r="F15" s="1">
        <v>44614.568055555559</v>
      </c>
      <c r="G15">
        <v>14.852</v>
      </c>
      <c r="H15">
        <v>23930</v>
      </c>
      <c r="I15">
        <v>240.2028</v>
      </c>
      <c r="J15">
        <v>96.1</v>
      </c>
      <c r="K15">
        <v>7673</v>
      </c>
      <c r="M15">
        <f t="shared" si="0"/>
        <v>3.1187280072983188</v>
      </c>
      <c r="N15">
        <f t="shared" si="1"/>
        <v>95.80314921964144</v>
      </c>
    </row>
    <row r="16" spans="1:14" x14ac:dyDescent="0.35">
      <c r="B16">
        <v>250</v>
      </c>
      <c r="C16" t="s">
        <v>93</v>
      </c>
      <c r="D16" t="s">
        <v>36</v>
      </c>
      <c r="E16">
        <v>250</v>
      </c>
      <c r="F16" s="1">
        <v>44615.935416666667</v>
      </c>
      <c r="G16">
        <v>14.843</v>
      </c>
      <c r="H16">
        <v>22696</v>
      </c>
      <c r="I16">
        <v>196.1046</v>
      </c>
      <c r="J16">
        <v>78.400000000000006</v>
      </c>
      <c r="K16">
        <v>8800</v>
      </c>
      <c r="M16">
        <f t="shared" si="0"/>
        <v>2.5790909090909091</v>
      </c>
      <c r="N16">
        <f t="shared" si="1"/>
        <v>78.031048277063348</v>
      </c>
    </row>
    <row r="17" spans="2:26" x14ac:dyDescent="0.35">
      <c r="B17">
        <v>500</v>
      </c>
      <c r="C17" t="s">
        <v>41</v>
      </c>
      <c r="D17" t="s">
        <v>36</v>
      </c>
      <c r="E17">
        <v>500</v>
      </c>
      <c r="F17" s="1">
        <v>44614.675694444442</v>
      </c>
      <c r="G17">
        <v>14.849</v>
      </c>
      <c r="H17">
        <v>44923</v>
      </c>
      <c r="I17">
        <v>557.44640000000004</v>
      </c>
      <c r="J17">
        <v>111.5</v>
      </c>
      <c r="K17">
        <v>6419</v>
      </c>
      <c r="M17">
        <f t="shared" si="0"/>
        <v>6.9984421249415796</v>
      </c>
      <c r="N17">
        <f t="shared" si="1"/>
        <v>111.7877225008244</v>
      </c>
    </row>
    <row r="18" spans="2:26" x14ac:dyDescent="0.35">
      <c r="B18">
        <v>500</v>
      </c>
      <c r="C18" t="s">
        <v>96</v>
      </c>
      <c r="D18" t="s">
        <v>36</v>
      </c>
      <c r="E18">
        <v>500</v>
      </c>
      <c r="F18" s="1">
        <v>44616.040277777778</v>
      </c>
      <c r="G18">
        <v>14.843999999999999</v>
      </c>
      <c r="H18">
        <v>38370</v>
      </c>
      <c r="I18">
        <v>462.98689999999999</v>
      </c>
      <c r="J18">
        <v>92.6</v>
      </c>
      <c r="K18">
        <v>6566</v>
      </c>
      <c r="M18">
        <f t="shared" si="0"/>
        <v>5.8437404812671341</v>
      </c>
      <c r="N18">
        <f t="shared" si="1"/>
        <v>92.773579257047984</v>
      </c>
    </row>
    <row r="19" spans="2:26" x14ac:dyDescent="0.35">
      <c r="F19" s="1"/>
      <c r="L19" t="s">
        <v>104</v>
      </c>
      <c r="M19">
        <f>SLOPE(M5:M18,E5:E18)</f>
        <v>1.2145713102823009E-2</v>
      </c>
    </row>
    <row r="20" spans="2:26" x14ac:dyDescent="0.35">
      <c r="F20" s="1"/>
      <c r="L20" t="s">
        <v>105</v>
      </c>
      <c r="M20">
        <f>INTERCEPT(M5:M18,E5:E18)</f>
        <v>0.20973409537655141</v>
      </c>
    </row>
    <row r="21" spans="2:26" ht="29.15" customHeight="1" x14ac:dyDescent="0.35">
      <c r="B21" t="s">
        <v>0</v>
      </c>
      <c r="G21" s="2" t="s">
        <v>21</v>
      </c>
      <c r="K21" s="3" t="s">
        <v>1</v>
      </c>
      <c r="M21" s="5" t="s">
        <v>164</v>
      </c>
      <c r="O21" s="7" t="s">
        <v>165</v>
      </c>
      <c r="Q21" s="8" t="s">
        <v>165</v>
      </c>
      <c r="S21" s="12" t="s">
        <v>165</v>
      </c>
      <c r="U21" s="42" t="s">
        <v>290</v>
      </c>
      <c r="W21" t="s">
        <v>447</v>
      </c>
      <c r="Y21" t="s">
        <v>479</v>
      </c>
      <c r="Z21" t="s">
        <v>453</v>
      </c>
    </row>
    <row r="22" spans="2:26" x14ac:dyDescent="0.35">
      <c r="F22" s="1"/>
      <c r="H22" t="s">
        <v>29</v>
      </c>
      <c r="I22" t="s">
        <v>30</v>
      </c>
      <c r="K22" t="s">
        <v>29</v>
      </c>
      <c r="Q22" s="6" t="s">
        <v>106</v>
      </c>
      <c r="S22" s="6" t="s">
        <v>106</v>
      </c>
      <c r="Y22" s="9"/>
      <c r="Z22" s="9"/>
    </row>
    <row r="23" spans="2:26" x14ac:dyDescent="0.35">
      <c r="B23" t="s">
        <v>54</v>
      </c>
      <c r="C23" t="s">
        <v>55</v>
      </c>
      <c r="D23" t="s">
        <v>0</v>
      </c>
      <c r="F23" s="1">
        <v>44615.024305555555</v>
      </c>
      <c r="G23">
        <v>24.102</v>
      </c>
      <c r="H23">
        <v>33</v>
      </c>
      <c r="I23">
        <v>0</v>
      </c>
      <c r="K23">
        <v>7925</v>
      </c>
      <c r="M23">
        <f t="shared" ref="M23:M37" si="2">H23/K23</f>
        <v>4.1640378548895903E-3</v>
      </c>
      <c r="N23" t="s">
        <v>54</v>
      </c>
      <c r="O23">
        <f>(M23-$M$20)/$M$19</f>
        <v>-16.92531807571525</v>
      </c>
      <c r="Q23" s="9" t="s">
        <v>107</v>
      </c>
      <c r="S23" s="9" t="str">
        <f>Q23</f>
        <v>ND</v>
      </c>
      <c r="W23">
        <v>4.4499999999999993</v>
      </c>
      <c r="Y23" s="66" t="s">
        <v>107</v>
      </c>
      <c r="Z23" s="66" t="s">
        <v>455</v>
      </c>
    </row>
    <row r="24" spans="2:26" x14ac:dyDescent="0.35">
      <c r="B24" t="s">
        <v>81</v>
      </c>
      <c r="C24" t="s">
        <v>82</v>
      </c>
      <c r="D24" t="s">
        <v>0</v>
      </c>
      <c r="F24" s="1">
        <v>44615.652083333334</v>
      </c>
      <c r="G24">
        <v>24.146000000000001</v>
      </c>
      <c r="H24">
        <v>21</v>
      </c>
      <c r="I24">
        <v>337.88780000000003</v>
      </c>
      <c r="K24">
        <v>8407</v>
      </c>
      <c r="M24">
        <f t="shared" si="2"/>
        <v>2.4979184013322231E-3</v>
      </c>
      <c r="N24" t="s">
        <v>81</v>
      </c>
      <c r="O24">
        <f t="shared" ref="O24:O37" si="3">(M24-$M$20)/$M$19</f>
        <v>-17.062495649353977</v>
      </c>
      <c r="Q24" s="9" t="s">
        <v>107</v>
      </c>
      <c r="S24" s="9" t="str">
        <f t="shared" ref="S24:S37" si="4">Q24</f>
        <v>ND</v>
      </c>
      <c r="W24">
        <v>4.4900000000000011</v>
      </c>
      <c r="Y24" s="66" t="s">
        <v>107</v>
      </c>
      <c r="Z24" s="66" t="s">
        <v>455</v>
      </c>
    </row>
    <row r="25" spans="2:26" x14ac:dyDescent="0.35">
      <c r="B25" t="s">
        <v>45</v>
      </c>
      <c r="C25" t="s">
        <v>46</v>
      </c>
      <c r="D25" t="s">
        <v>0</v>
      </c>
      <c r="F25" s="1">
        <v>44614.81527777778</v>
      </c>
      <c r="G25">
        <v>24.195</v>
      </c>
      <c r="H25">
        <v>23</v>
      </c>
      <c r="I25">
        <v>142.6027</v>
      </c>
      <c r="K25">
        <v>8309</v>
      </c>
      <c r="M25">
        <f t="shared" si="2"/>
        <v>2.7680828017812012E-3</v>
      </c>
      <c r="N25" t="s">
        <v>45</v>
      </c>
      <c r="O25">
        <f t="shared" si="3"/>
        <v>-17.04025204799753</v>
      </c>
      <c r="Q25" s="9" t="s">
        <v>107</v>
      </c>
      <c r="S25" s="9" t="str">
        <f t="shared" si="4"/>
        <v>ND</v>
      </c>
      <c r="W25">
        <v>4.5999999999999996</v>
      </c>
      <c r="Y25" s="66" t="s">
        <v>107</v>
      </c>
      <c r="Z25" s="66" t="s">
        <v>455</v>
      </c>
    </row>
    <row r="26" spans="2:26" x14ac:dyDescent="0.35">
      <c r="B26" t="s">
        <v>72</v>
      </c>
      <c r="C26" t="s">
        <v>73</v>
      </c>
      <c r="D26" t="s">
        <v>0</v>
      </c>
      <c r="F26" s="1">
        <v>44615.440972222219</v>
      </c>
      <c r="G26">
        <v>24.158000000000001</v>
      </c>
      <c r="H26">
        <v>10</v>
      </c>
      <c r="I26">
        <v>1064.6165000000001</v>
      </c>
      <c r="K26">
        <v>7601</v>
      </c>
      <c r="M26">
        <f t="shared" si="2"/>
        <v>1.3156163662675965E-3</v>
      </c>
      <c r="N26" t="s">
        <v>72</v>
      </c>
      <c r="O26">
        <f t="shared" si="3"/>
        <v>-17.159838804511317</v>
      </c>
      <c r="Q26" s="9" t="s">
        <v>107</v>
      </c>
      <c r="S26" s="9" t="str">
        <f t="shared" si="4"/>
        <v>ND</v>
      </c>
      <c r="W26">
        <v>4.5200000000000005</v>
      </c>
      <c r="Y26" s="66" t="s">
        <v>107</v>
      </c>
      <c r="Z26" s="66" t="s">
        <v>455</v>
      </c>
    </row>
    <row r="27" spans="2:26" x14ac:dyDescent="0.35">
      <c r="B27" t="s">
        <v>48</v>
      </c>
      <c r="C27" t="s">
        <v>49</v>
      </c>
      <c r="D27" t="s">
        <v>0</v>
      </c>
      <c r="F27" s="1">
        <v>44614.884722222225</v>
      </c>
      <c r="G27">
        <v>24.193000000000001</v>
      </c>
      <c r="H27">
        <v>16</v>
      </c>
      <c r="I27">
        <v>593.75890000000004</v>
      </c>
      <c r="K27">
        <v>7549</v>
      </c>
      <c r="M27">
        <f t="shared" si="2"/>
        <v>2.119486024639025E-3</v>
      </c>
      <c r="N27" t="s">
        <v>48</v>
      </c>
      <c r="O27">
        <f t="shared" si="3"/>
        <v>-17.093653340424851</v>
      </c>
      <c r="Q27" s="9" t="s">
        <v>107</v>
      </c>
      <c r="S27" s="9" t="str">
        <f t="shared" si="4"/>
        <v>ND</v>
      </c>
      <c r="W27">
        <v>4.9399999999999995</v>
      </c>
      <c r="Y27" s="66" t="s">
        <v>107</v>
      </c>
      <c r="Z27" s="66" t="s">
        <v>455</v>
      </c>
    </row>
    <row r="28" spans="2:26" x14ac:dyDescent="0.35">
      <c r="B28" t="s">
        <v>84</v>
      </c>
      <c r="C28" t="s">
        <v>85</v>
      </c>
      <c r="D28" t="s">
        <v>0</v>
      </c>
      <c r="F28" s="1">
        <v>44615.724305555559</v>
      </c>
      <c r="G28">
        <v>24.245999999999999</v>
      </c>
      <c r="H28">
        <v>41</v>
      </c>
      <c r="I28">
        <v>0</v>
      </c>
      <c r="K28">
        <v>8878</v>
      </c>
      <c r="M28">
        <f t="shared" si="2"/>
        <v>4.6181572426222126E-3</v>
      </c>
      <c r="N28" t="s">
        <v>84</v>
      </c>
      <c r="O28">
        <f t="shared" si="3"/>
        <v>-16.887928802324041</v>
      </c>
      <c r="Q28" s="9" t="s">
        <v>107</v>
      </c>
      <c r="S28" s="9" t="str">
        <f t="shared" si="4"/>
        <v>ND</v>
      </c>
      <c r="W28">
        <v>4.28</v>
      </c>
      <c r="Y28" s="66" t="s">
        <v>107</v>
      </c>
      <c r="Z28" s="66" t="s">
        <v>455</v>
      </c>
    </row>
    <row r="29" spans="2:26" x14ac:dyDescent="0.35">
      <c r="B29" t="s">
        <v>78</v>
      </c>
      <c r="C29" t="s">
        <v>79</v>
      </c>
      <c r="D29" t="s">
        <v>0</v>
      </c>
      <c r="F29" s="1">
        <v>44615.581250000003</v>
      </c>
      <c r="G29">
        <v>24.248000000000001</v>
      </c>
      <c r="H29">
        <v>35</v>
      </c>
      <c r="I29">
        <v>0</v>
      </c>
      <c r="K29">
        <v>7153</v>
      </c>
      <c r="M29">
        <f t="shared" si="2"/>
        <v>4.8930518663497834E-3</v>
      </c>
      <c r="N29" t="s">
        <v>78</v>
      </c>
      <c r="O29">
        <f t="shared" si="3"/>
        <v>-16.865295744766996</v>
      </c>
      <c r="Q29" s="9" t="s">
        <v>107</v>
      </c>
      <c r="S29" s="9" t="str">
        <f t="shared" si="4"/>
        <v>ND</v>
      </c>
      <c r="W29">
        <v>4.1299999999999981</v>
      </c>
      <c r="Y29" s="66" t="s">
        <v>107</v>
      </c>
      <c r="Z29" s="66" t="s">
        <v>455</v>
      </c>
    </row>
    <row r="30" spans="2:26" x14ac:dyDescent="0.35">
      <c r="B30" t="s">
        <v>51</v>
      </c>
      <c r="C30" t="s">
        <v>52</v>
      </c>
      <c r="D30" t="s">
        <v>0</v>
      </c>
      <c r="F30" s="1">
        <v>44614.95416666667</v>
      </c>
      <c r="G30">
        <v>24.100999999999999</v>
      </c>
      <c r="H30">
        <v>24</v>
      </c>
      <c r="I30">
        <v>125.8485</v>
      </c>
      <c r="K30">
        <v>8392</v>
      </c>
      <c r="M30">
        <f t="shared" si="2"/>
        <v>2.859866539561487E-3</v>
      </c>
      <c r="N30" t="s">
        <v>51</v>
      </c>
      <c r="O30">
        <f t="shared" si="3"/>
        <v>-17.032695164593214</v>
      </c>
      <c r="Q30" s="9" t="s">
        <v>107</v>
      </c>
      <c r="S30" s="9" t="str">
        <f t="shared" si="4"/>
        <v>ND</v>
      </c>
      <c r="W30">
        <v>4.2300000000000004</v>
      </c>
      <c r="Y30" s="66" t="s">
        <v>107</v>
      </c>
      <c r="Z30" s="66" t="s">
        <v>455</v>
      </c>
    </row>
    <row r="31" spans="2:26" x14ac:dyDescent="0.35">
      <c r="B31" t="s">
        <v>60</v>
      </c>
      <c r="C31" t="s">
        <v>61</v>
      </c>
      <c r="D31" t="s">
        <v>0</v>
      </c>
      <c r="F31" s="1">
        <v>44615.163194444445</v>
      </c>
      <c r="G31">
        <v>24.206</v>
      </c>
      <c r="H31">
        <v>13</v>
      </c>
      <c r="I31">
        <v>809.85940000000005</v>
      </c>
      <c r="K31">
        <v>7637</v>
      </c>
      <c r="M31">
        <f t="shared" si="2"/>
        <v>1.7022390991226922E-3</v>
      </c>
      <c r="N31" t="s">
        <v>60</v>
      </c>
      <c r="O31">
        <f t="shared" si="3"/>
        <v>-17.128006772124081</v>
      </c>
      <c r="Q31" s="9" t="s">
        <v>107</v>
      </c>
      <c r="S31" s="9" t="str">
        <f t="shared" si="4"/>
        <v>ND</v>
      </c>
      <c r="W31">
        <v>4.5500000000000007</v>
      </c>
      <c r="Y31" s="66" t="s">
        <v>107</v>
      </c>
      <c r="Z31" s="66" t="s">
        <v>455</v>
      </c>
    </row>
    <row r="32" spans="2:26" x14ac:dyDescent="0.35">
      <c r="B32" t="s">
        <v>69</v>
      </c>
      <c r="C32" t="s">
        <v>70</v>
      </c>
      <c r="D32" t="s">
        <v>0</v>
      </c>
      <c r="F32" s="1">
        <v>44615.371527777781</v>
      </c>
      <c r="G32">
        <v>24.225000000000001</v>
      </c>
      <c r="H32">
        <v>6</v>
      </c>
      <c r="I32">
        <v>1390.0145</v>
      </c>
      <c r="K32">
        <v>8149</v>
      </c>
      <c r="M32">
        <f t="shared" si="2"/>
        <v>7.3628666093999268E-4</v>
      </c>
      <c r="N32" t="s">
        <v>69</v>
      </c>
      <c r="O32">
        <f t="shared" si="3"/>
        <v>-17.207537091176174</v>
      </c>
      <c r="Q32" s="9" t="s">
        <v>107</v>
      </c>
      <c r="S32" s="9" t="str">
        <f t="shared" si="4"/>
        <v>ND</v>
      </c>
      <c r="W32">
        <v>4.41</v>
      </c>
      <c r="Y32" s="66" t="s">
        <v>107</v>
      </c>
      <c r="Z32" s="66" t="s">
        <v>455</v>
      </c>
    </row>
    <row r="33" spans="1:26" x14ac:dyDescent="0.35">
      <c r="B33" t="s">
        <v>57</v>
      </c>
      <c r="C33" t="s">
        <v>58</v>
      </c>
      <c r="D33" t="s">
        <v>0</v>
      </c>
      <c r="F33" s="1">
        <v>44615.09375</v>
      </c>
      <c r="G33">
        <v>24.247</v>
      </c>
      <c r="H33">
        <v>4</v>
      </c>
      <c r="I33">
        <v>1529.193</v>
      </c>
      <c r="K33">
        <v>7633</v>
      </c>
      <c r="M33">
        <f t="shared" si="2"/>
        <v>5.240403511070353E-4</v>
      </c>
      <c r="N33" t="s">
        <v>57</v>
      </c>
      <c r="O33">
        <f>(M33-$M$20)/$M$19</f>
        <v>-17.225012088982901</v>
      </c>
      <c r="Q33" s="9" t="s">
        <v>107</v>
      </c>
      <c r="S33" s="9" t="str">
        <f t="shared" si="4"/>
        <v>ND</v>
      </c>
      <c r="W33">
        <v>4.5199999999999996</v>
      </c>
      <c r="Y33" s="66" t="s">
        <v>107</v>
      </c>
      <c r="Z33" s="66" t="s">
        <v>455</v>
      </c>
    </row>
    <row r="34" spans="1:26" s="4" customFormat="1" x14ac:dyDescent="0.35">
      <c r="A34" s="4" t="s">
        <v>109</v>
      </c>
      <c r="B34" s="4" t="s">
        <v>75</v>
      </c>
      <c r="C34" s="4" t="s">
        <v>76</v>
      </c>
      <c r="D34" s="4" t="s">
        <v>0</v>
      </c>
      <c r="F34" s="10">
        <v>44615.511111111111</v>
      </c>
      <c r="G34" s="4">
        <v>24.170999999999999</v>
      </c>
      <c r="H34" s="4">
        <v>64</v>
      </c>
      <c r="I34" s="4">
        <v>0</v>
      </c>
      <c r="K34" s="4">
        <v>114</v>
      </c>
      <c r="M34" s="4">
        <f t="shared" si="2"/>
        <v>0.56140350877192979</v>
      </c>
      <c r="N34" s="4" t="s">
        <v>75</v>
      </c>
      <c r="O34" s="4">
        <f t="shared" si="3"/>
        <v>28.954200582396467</v>
      </c>
      <c r="Q34" s="11" t="s">
        <v>466</v>
      </c>
      <c r="S34" s="11" t="s">
        <v>466</v>
      </c>
      <c r="W34" s="4">
        <v>4.589999999999999</v>
      </c>
      <c r="Y34" s="67" t="s">
        <v>466</v>
      </c>
      <c r="Z34" s="67" t="s">
        <v>466</v>
      </c>
    </row>
    <row r="35" spans="1:26" s="27" customFormat="1" x14ac:dyDescent="0.35">
      <c r="A35" s="27" t="s">
        <v>169</v>
      </c>
      <c r="B35" s="27" t="s">
        <v>168</v>
      </c>
      <c r="C35" s="27" t="s">
        <v>170</v>
      </c>
      <c r="D35" s="27" t="s">
        <v>0</v>
      </c>
      <c r="E35" s="27" t="s">
        <v>171</v>
      </c>
      <c r="F35" s="28">
        <v>44620.470728888897</v>
      </c>
      <c r="G35" s="30">
        <v>24.253</v>
      </c>
      <c r="H35" s="30">
        <v>27.412126636860201</v>
      </c>
      <c r="I35" s="30">
        <v>578.49594675860305</v>
      </c>
      <c r="J35" s="29" t="s">
        <v>171</v>
      </c>
      <c r="K35" s="27">
        <v>13049</v>
      </c>
      <c r="M35">
        <f t="shared" si="2"/>
        <v>2.1007070761637063E-3</v>
      </c>
      <c r="N35" s="27" t="s">
        <v>168</v>
      </c>
      <c r="O35">
        <f t="shared" si="3"/>
        <v>-17.095199478417435</v>
      </c>
      <c r="Q35" s="9" t="s">
        <v>107</v>
      </c>
      <c r="R35"/>
      <c r="S35" s="9" t="str">
        <f t="shared" ref="S35" si="5">Q35</f>
        <v>ND</v>
      </c>
      <c r="W35">
        <v>4.589999999999999</v>
      </c>
      <c r="Y35" s="83" t="s">
        <v>107</v>
      </c>
      <c r="Z35" s="66" t="s">
        <v>455</v>
      </c>
    </row>
    <row r="36" spans="1:26" x14ac:dyDescent="0.35">
      <c r="B36" t="s">
        <v>66</v>
      </c>
      <c r="C36" t="s">
        <v>67</v>
      </c>
      <c r="D36" t="s">
        <v>0</v>
      </c>
      <c r="F36" s="1">
        <v>44615.302083333336</v>
      </c>
      <c r="G36">
        <v>24.158999999999999</v>
      </c>
      <c r="H36">
        <v>3</v>
      </c>
      <c r="I36">
        <v>1724.4558</v>
      </c>
      <c r="K36">
        <v>10549</v>
      </c>
      <c r="M36">
        <f t="shared" si="2"/>
        <v>2.8438714570101434E-4</v>
      </c>
      <c r="N36" t="s">
        <v>66</v>
      </c>
      <c r="O36">
        <f t="shared" si="3"/>
        <v>-17.244743594525406</v>
      </c>
      <c r="Q36" s="9" t="s">
        <v>107</v>
      </c>
      <c r="S36" s="9" t="str">
        <f t="shared" si="4"/>
        <v>ND</v>
      </c>
      <c r="W36">
        <v>5</v>
      </c>
      <c r="Y36" s="66" t="s">
        <v>107</v>
      </c>
      <c r="Z36" s="66" t="s">
        <v>455</v>
      </c>
    </row>
    <row r="37" spans="1:26" x14ac:dyDescent="0.35">
      <c r="B37" t="s">
        <v>63</v>
      </c>
      <c r="C37" t="s">
        <v>64</v>
      </c>
      <c r="D37" t="s">
        <v>0</v>
      </c>
      <c r="F37" s="1">
        <v>44615.232638888891</v>
      </c>
      <c r="G37">
        <v>24.228999999999999</v>
      </c>
      <c r="H37">
        <v>7</v>
      </c>
      <c r="I37">
        <v>1407.8612000000001</v>
      </c>
      <c r="K37">
        <v>9941</v>
      </c>
      <c r="M37">
        <f t="shared" si="2"/>
        <v>7.0415451161854941E-4</v>
      </c>
      <c r="N37" t="s">
        <v>63</v>
      </c>
      <c r="O37">
        <f t="shared" si="3"/>
        <v>-17.21018264595336</v>
      </c>
      <c r="Q37" s="9" t="s">
        <v>107</v>
      </c>
      <c r="S37" s="9" t="str">
        <f t="shared" si="4"/>
        <v>ND</v>
      </c>
      <c r="W37">
        <v>5</v>
      </c>
      <c r="Y37" s="66" t="s">
        <v>107</v>
      </c>
      <c r="Z37" s="66" t="s">
        <v>455</v>
      </c>
    </row>
    <row r="38" spans="1:26" x14ac:dyDescent="0.35">
      <c r="F38" s="1"/>
    </row>
    <row r="39" spans="1:26" x14ac:dyDescent="0.35">
      <c r="F39" s="1"/>
    </row>
    <row r="41" spans="1:26" x14ac:dyDescent="0.35">
      <c r="C41" s="170" t="s">
        <v>473</v>
      </c>
      <c r="D41" s="170"/>
      <c r="E41" s="170"/>
      <c r="F41" s="170"/>
      <c r="H41">
        <v>17.857142857142858</v>
      </c>
    </row>
    <row r="42" spans="1:26" x14ac:dyDescent="0.35">
      <c r="C42" s="170" t="s">
        <v>474</v>
      </c>
      <c r="D42" s="170"/>
      <c r="E42" s="170"/>
      <c r="F42" s="170"/>
      <c r="H42">
        <v>53.571428571428569</v>
      </c>
    </row>
  </sheetData>
  <mergeCells count="2">
    <mergeCell ref="C41:F41"/>
    <mergeCell ref="C42:F42"/>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B54B15-14CB-4C3C-AA28-A9975492E330}">
  <dimension ref="B5:AV46"/>
  <sheetViews>
    <sheetView workbookViewId="0">
      <selection activeCell="B35" sqref="B35:P36"/>
    </sheetView>
  </sheetViews>
  <sheetFormatPr defaultRowHeight="14.5" x14ac:dyDescent="0.35"/>
  <cols>
    <col min="2" max="2" width="12.1796875" bestFit="1" customWidth="1"/>
    <col min="3" max="3" width="23.54296875" customWidth="1"/>
    <col min="4" max="4" width="10.1796875" customWidth="1"/>
    <col min="5" max="5" width="14.54296875" customWidth="1"/>
    <col min="6" max="6" width="9.54296875" customWidth="1"/>
    <col min="7" max="7" width="14.81640625" customWidth="1"/>
    <col min="8" max="8" width="8.54296875" customWidth="1"/>
    <col min="9" max="9" width="14.81640625" customWidth="1"/>
    <col min="10" max="10" width="9.54296875" customWidth="1"/>
    <col min="11" max="11" width="13.453125" customWidth="1"/>
    <col min="12" max="12" width="9" customWidth="1"/>
    <col min="13" max="13" width="14.81640625" customWidth="1"/>
    <col min="14" max="14" width="8.54296875" customWidth="1"/>
    <col min="15" max="15" width="14" customWidth="1"/>
    <col min="16" max="16" width="8.54296875" customWidth="1"/>
    <col min="17" max="17" width="15.1796875" customWidth="1"/>
    <col min="18" max="18" width="8.81640625" customWidth="1"/>
    <col min="19" max="19" width="14.54296875" customWidth="1"/>
    <col min="20" max="20" width="9.453125" customWidth="1"/>
    <col min="21" max="21" width="13.453125" customWidth="1"/>
    <col min="22" max="22" width="9.81640625" customWidth="1"/>
    <col min="23" max="23" width="13.81640625" customWidth="1"/>
    <col min="24" max="24" width="9.1796875" customWidth="1"/>
    <col min="25" max="25" width="13.54296875" customWidth="1"/>
    <col min="26" max="26" width="8.81640625" customWidth="1"/>
    <col min="27" max="27" width="13.81640625" customWidth="1"/>
    <col min="28" max="28" width="8.81640625" customWidth="1"/>
    <col min="29" max="29" width="14.453125" customWidth="1"/>
    <col min="30" max="30" width="9.1796875" customWidth="1"/>
    <col min="31" max="31" width="13.81640625" customWidth="1"/>
    <col min="32" max="32" width="9.453125" customWidth="1"/>
    <col min="33" max="33" width="14.54296875" customWidth="1"/>
    <col min="34" max="34" width="9.81640625" customWidth="1"/>
    <col min="35" max="35" width="14.1796875" customWidth="1"/>
    <col min="36" max="36" width="9.453125" customWidth="1"/>
    <col min="37" max="37" width="14.54296875" customWidth="1"/>
    <col min="38" max="38" width="9" customWidth="1"/>
    <col min="39" max="39" width="15" customWidth="1"/>
    <col min="40" max="40" width="9.54296875" customWidth="1"/>
    <col min="41" max="41" width="14.453125" customWidth="1"/>
    <col min="42" max="42" width="9.54296875" customWidth="1"/>
    <col min="43" max="43" width="14.81640625" customWidth="1"/>
    <col min="44" max="44" width="9.453125" customWidth="1"/>
    <col min="45" max="45" width="14.1796875" customWidth="1"/>
    <col min="46" max="46" width="9.1796875" customWidth="1"/>
    <col min="47" max="47" width="14.453125" customWidth="1"/>
    <col min="48" max="48" width="9.453125" customWidth="1"/>
  </cols>
  <sheetData>
    <row r="5" spans="2:48" s="38" customFormat="1" x14ac:dyDescent="0.35">
      <c r="B5" s="112"/>
      <c r="C5" s="125"/>
      <c r="D5" s="112"/>
      <c r="E5" s="160" t="s">
        <v>523</v>
      </c>
      <c r="F5" s="161"/>
      <c r="G5" s="160" t="s">
        <v>299</v>
      </c>
      <c r="H5" s="161"/>
      <c r="I5" s="160" t="s">
        <v>297</v>
      </c>
      <c r="J5" s="161"/>
      <c r="K5" s="160" t="s">
        <v>300</v>
      </c>
      <c r="L5" s="161"/>
      <c r="M5" s="160" t="s">
        <v>524</v>
      </c>
      <c r="N5" s="161"/>
      <c r="O5" s="160" t="s">
        <v>525</v>
      </c>
      <c r="P5" s="161"/>
      <c r="Q5" s="160" t="s">
        <v>554</v>
      </c>
      <c r="R5" s="161"/>
      <c r="S5" s="160" t="s">
        <v>302</v>
      </c>
      <c r="T5" s="161"/>
      <c r="U5" s="160" t="s">
        <v>301</v>
      </c>
      <c r="V5" s="161"/>
      <c r="W5" s="160" t="s">
        <v>526</v>
      </c>
      <c r="X5" s="161"/>
      <c r="Y5" s="160" t="s">
        <v>305</v>
      </c>
      <c r="Z5" s="161"/>
      <c r="AA5" s="160" t="s">
        <v>527</v>
      </c>
      <c r="AB5" s="161"/>
      <c r="AC5" s="160" t="s">
        <v>303</v>
      </c>
      <c r="AD5" s="161"/>
      <c r="AE5" s="160" t="s">
        <v>528</v>
      </c>
      <c r="AF5" s="161"/>
      <c r="AG5" s="160" t="s">
        <v>529</v>
      </c>
      <c r="AH5" s="161"/>
      <c r="AI5" s="160" t="s">
        <v>530</v>
      </c>
      <c r="AJ5" s="161"/>
      <c r="AK5" s="160" t="s">
        <v>531</v>
      </c>
      <c r="AL5" s="161"/>
      <c r="AM5" s="160" t="s">
        <v>532</v>
      </c>
      <c r="AN5" s="161"/>
      <c r="AO5" s="160" t="s">
        <v>533</v>
      </c>
      <c r="AP5" s="161"/>
      <c r="AQ5" s="160" t="s">
        <v>534</v>
      </c>
      <c r="AR5" s="161"/>
      <c r="AS5" s="160" t="s">
        <v>535</v>
      </c>
      <c r="AT5" s="161"/>
      <c r="AU5" s="160" t="s">
        <v>536</v>
      </c>
      <c r="AV5" s="161"/>
    </row>
    <row r="6" spans="2:48" s="126" customFormat="1" ht="42" customHeight="1" x14ac:dyDescent="0.35">
      <c r="B6" s="130" t="s">
        <v>549</v>
      </c>
      <c r="C6" s="131" t="s">
        <v>548</v>
      </c>
      <c r="D6" s="130" t="s">
        <v>547</v>
      </c>
      <c r="E6" s="131" t="s">
        <v>479</v>
      </c>
      <c r="F6" s="132" t="s">
        <v>453</v>
      </c>
      <c r="G6" s="131" t="s">
        <v>479</v>
      </c>
      <c r="H6" s="132" t="s">
        <v>453</v>
      </c>
      <c r="I6" s="131" t="s">
        <v>479</v>
      </c>
      <c r="J6" s="132" t="s">
        <v>453</v>
      </c>
      <c r="K6" s="131" t="s">
        <v>479</v>
      </c>
      <c r="L6" s="132" t="s">
        <v>453</v>
      </c>
      <c r="M6" s="131" t="s">
        <v>479</v>
      </c>
      <c r="N6" s="132" t="s">
        <v>453</v>
      </c>
      <c r="O6" s="131" t="s">
        <v>479</v>
      </c>
      <c r="P6" s="132" t="s">
        <v>453</v>
      </c>
      <c r="Q6" s="131" t="s">
        <v>479</v>
      </c>
      <c r="R6" s="132" t="s">
        <v>453</v>
      </c>
      <c r="S6" s="131" t="s">
        <v>479</v>
      </c>
      <c r="T6" s="132" t="s">
        <v>453</v>
      </c>
      <c r="U6" s="131" t="s">
        <v>479</v>
      </c>
      <c r="V6" s="132" t="s">
        <v>453</v>
      </c>
      <c r="W6" s="131" t="s">
        <v>479</v>
      </c>
      <c r="X6" s="132" t="s">
        <v>453</v>
      </c>
      <c r="Y6" s="131" t="s">
        <v>479</v>
      </c>
      <c r="Z6" s="132" t="s">
        <v>453</v>
      </c>
      <c r="AA6" s="131" t="s">
        <v>479</v>
      </c>
      <c r="AB6" s="132" t="s">
        <v>453</v>
      </c>
      <c r="AC6" s="131" t="s">
        <v>479</v>
      </c>
      <c r="AD6" s="132" t="s">
        <v>453</v>
      </c>
      <c r="AE6" s="131" t="s">
        <v>479</v>
      </c>
      <c r="AF6" s="132" t="s">
        <v>453</v>
      </c>
      <c r="AG6" s="131" t="s">
        <v>479</v>
      </c>
      <c r="AH6" s="132" t="s">
        <v>453</v>
      </c>
      <c r="AI6" s="131" t="s">
        <v>479</v>
      </c>
      <c r="AJ6" s="132" t="s">
        <v>453</v>
      </c>
      <c r="AK6" s="131" t="s">
        <v>479</v>
      </c>
      <c r="AL6" s="132" t="s">
        <v>453</v>
      </c>
      <c r="AM6" s="131" t="s">
        <v>479</v>
      </c>
      <c r="AN6" s="132" t="s">
        <v>453</v>
      </c>
      <c r="AO6" s="131" t="s">
        <v>479</v>
      </c>
      <c r="AP6" s="132" t="s">
        <v>453</v>
      </c>
      <c r="AQ6" s="131" t="s">
        <v>479</v>
      </c>
      <c r="AR6" s="132" t="s">
        <v>453</v>
      </c>
      <c r="AS6" s="131" t="s">
        <v>479</v>
      </c>
      <c r="AT6" s="132" t="s">
        <v>453</v>
      </c>
      <c r="AU6" s="131" t="s">
        <v>479</v>
      </c>
      <c r="AV6" s="132" t="s">
        <v>453</v>
      </c>
    </row>
    <row r="7" spans="2:48" s="104" customFormat="1" x14ac:dyDescent="0.35">
      <c r="B7" s="116" t="s">
        <v>54</v>
      </c>
      <c r="C7" s="117" t="s">
        <v>505</v>
      </c>
      <c r="D7" s="116"/>
      <c r="E7" s="117" t="s">
        <v>107</v>
      </c>
      <c r="F7" s="118" t="s">
        <v>455</v>
      </c>
      <c r="G7" s="117">
        <v>1.8141724053910766</v>
      </c>
      <c r="H7" s="118" t="s">
        <v>456</v>
      </c>
      <c r="I7" s="117" t="s">
        <v>107</v>
      </c>
      <c r="J7" s="118" t="s">
        <v>455</v>
      </c>
      <c r="K7" s="117">
        <v>1.4000638003757135</v>
      </c>
      <c r="L7" s="118" t="s">
        <v>456</v>
      </c>
      <c r="M7" s="117" t="s">
        <v>107</v>
      </c>
      <c r="N7" s="118" t="s">
        <v>455</v>
      </c>
      <c r="O7" s="117" t="s">
        <v>107</v>
      </c>
      <c r="P7" s="118" t="s">
        <v>455</v>
      </c>
      <c r="Q7" s="117" t="s">
        <v>107</v>
      </c>
      <c r="R7" s="118" t="s">
        <v>455</v>
      </c>
      <c r="S7" s="117">
        <v>0.61981092630052881</v>
      </c>
      <c r="T7" s="118" t="s">
        <v>456</v>
      </c>
      <c r="U7" s="117">
        <v>7.0952319064891292</v>
      </c>
      <c r="V7" s="118" t="s">
        <v>456</v>
      </c>
      <c r="W7" s="117" t="s">
        <v>107</v>
      </c>
      <c r="X7" s="118" t="s">
        <v>455</v>
      </c>
      <c r="Y7" s="117" t="s">
        <v>107</v>
      </c>
      <c r="Z7" s="118" t="s">
        <v>455</v>
      </c>
      <c r="AA7" s="117">
        <v>0.37754341445779699</v>
      </c>
      <c r="AB7" s="118"/>
      <c r="AC7" s="117" t="s">
        <v>107</v>
      </c>
      <c r="AD7" s="118" t="s">
        <v>455</v>
      </c>
      <c r="AE7" s="117">
        <v>7.119944706341049</v>
      </c>
      <c r="AF7" s="118" t="s">
        <v>456</v>
      </c>
      <c r="AG7" s="117" t="s">
        <v>107</v>
      </c>
      <c r="AH7" s="118" t="s">
        <v>455</v>
      </c>
      <c r="AI7" s="117">
        <v>3.389394959770319</v>
      </c>
      <c r="AJ7" s="118" t="s">
        <v>456</v>
      </c>
      <c r="AK7" s="117">
        <v>1.3595723919483833</v>
      </c>
      <c r="AL7" s="118" t="s">
        <v>456</v>
      </c>
      <c r="AM7" s="117">
        <v>1.0013114521674407</v>
      </c>
      <c r="AN7" s="118" t="s">
        <v>456</v>
      </c>
      <c r="AO7" s="117">
        <v>1.1642747002872895</v>
      </c>
      <c r="AP7" s="118" t="s">
        <v>456</v>
      </c>
      <c r="AQ7" s="117" t="s">
        <v>107</v>
      </c>
      <c r="AR7" s="118" t="s">
        <v>455</v>
      </c>
      <c r="AS7" s="117" t="s">
        <v>107</v>
      </c>
      <c r="AT7" s="118" t="s">
        <v>455</v>
      </c>
      <c r="AU7" s="117" t="s">
        <v>107</v>
      </c>
      <c r="AV7" s="118" t="s">
        <v>455</v>
      </c>
    </row>
    <row r="8" spans="2:48" s="104" customFormat="1" x14ac:dyDescent="0.35">
      <c r="B8" s="116" t="s">
        <v>81</v>
      </c>
      <c r="C8" s="117" t="s">
        <v>505</v>
      </c>
      <c r="D8" s="116" t="s">
        <v>546</v>
      </c>
      <c r="E8" s="117">
        <v>0.30083987713573684</v>
      </c>
      <c r="F8" s="118"/>
      <c r="G8" s="117">
        <v>1.0846409511048392</v>
      </c>
      <c r="H8" s="118" t="s">
        <v>456</v>
      </c>
      <c r="I8" s="117" t="s">
        <v>107</v>
      </c>
      <c r="J8" s="118" t="s">
        <v>455</v>
      </c>
      <c r="K8" s="117">
        <v>0.63332126187133775</v>
      </c>
      <c r="L8" s="118" t="s">
        <v>456</v>
      </c>
      <c r="M8" s="117" t="s">
        <v>107</v>
      </c>
      <c r="N8" s="118" t="s">
        <v>455</v>
      </c>
      <c r="O8" s="117" t="s">
        <v>107</v>
      </c>
      <c r="P8" s="118" t="s">
        <v>455</v>
      </c>
      <c r="Q8" s="117" t="s">
        <v>107</v>
      </c>
      <c r="R8" s="118" t="s">
        <v>455</v>
      </c>
      <c r="S8" s="117" t="s">
        <v>107</v>
      </c>
      <c r="T8" s="118" t="s">
        <v>455</v>
      </c>
      <c r="U8" s="117">
        <v>1.8603179666065268</v>
      </c>
      <c r="V8" s="118" t="s">
        <v>456</v>
      </c>
      <c r="W8" s="117" t="s">
        <v>107</v>
      </c>
      <c r="X8" s="118" t="s">
        <v>455</v>
      </c>
      <c r="Y8" s="117" t="s">
        <v>107</v>
      </c>
      <c r="Z8" s="118" t="s">
        <v>455</v>
      </c>
      <c r="AA8" s="117">
        <v>2.9761959953300123</v>
      </c>
      <c r="AB8" s="118" t="s">
        <v>456</v>
      </c>
      <c r="AC8" s="117" t="s">
        <v>107</v>
      </c>
      <c r="AD8" s="118" t="s">
        <v>455</v>
      </c>
      <c r="AE8" s="117">
        <v>4.1517727167121032</v>
      </c>
      <c r="AF8" s="118" t="s">
        <v>456</v>
      </c>
      <c r="AG8" s="117" t="s">
        <v>107</v>
      </c>
      <c r="AH8" s="118" t="s">
        <v>455</v>
      </c>
      <c r="AI8" s="117">
        <v>2.355292797416936</v>
      </c>
      <c r="AJ8" s="118" t="s">
        <v>456</v>
      </c>
      <c r="AK8" s="117" t="s">
        <v>107</v>
      </c>
      <c r="AL8" s="118" t="s">
        <v>455</v>
      </c>
      <c r="AM8" s="117">
        <v>1.0224205992301989</v>
      </c>
      <c r="AN8" s="118" t="s">
        <v>456</v>
      </c>
      <c r="AO8" s="117" t="s">
        <v>107</v>
      </c>
      <c r="AP8" s="118" t="s">
        <v>455</v>
      </c>
      <c r="AQ8" s="117" t="s">
        <v>107</v>
      </c>
      <c r="AR8" s="118" t="s">
        <v>455</v>
      </c>
      <c r="AS8" s="117" t="s">
        <v>107</v>
      </c>
      <c r="AT8" s="118" t="s">
        <v>455</v>
      </c>
      <c r="AU8" s="117" t="s">
        <v>107</v>
      </c>
      <c r="AV8" s="118" t="s">
        <v>455</v>
      </c>
    </row>
    <row r="9" spans="2:48" s="104" customFormat="1" x14ac:dyDescent="0.35">
      <c r="B9" s="116" t="s">
        <v>45</v>
      </c>
      <c r="C9" s="117" t="s">
        <v>506</v>
      </c>
      <c r="D9" s="116"/>
      <c r="E9" s="117" t="s">
        <v>107</v>
      </c>
      <c r="F9" s="118" t="s">
        <v>455</v>
      </c>
      <c r="G9" s="117">
        <v>3.2108324940741375</v>
      </c>
      <c r="H9" s="118" t="s">
        <v>456</v>
      </c>
      <c r="I9" s="117" t="s">
        <v>107</v>
      </c>
      <c r="J9" s="118" t="s">
        <v>455</v>
      </c>
      <c r="K9" s="117">
        <v>2.4487263679509383</v>
      </c>
      <c r="L9" s="118" t="s">
        <v>456</v>
      </c>
      <c r="M9" s="117" t="s">
        <v>107</v>
      </c>
      <c r="N9" s="118" t="s">
        <v>455</v>
      </c>
      <c r="O9" s="117" t="s">
        <v>107</v>
      </c>
      <c r="P9" s="118" t="s">
        <v>455</v>
      </c>
      <c r="Q9" s="117" t="s">
        <v>107</v>
      </c>
      <c r="R9" s="118" t="s">
        <v>455</v>
      </c>
      <c r="S9" s="117">
        <v>0.33803978876495594</v>
      </c>
      <c r="T9" s="118" t="s">
        <v>456</v>
      </c>
      <c r="U9" s="117">
        <v>33.138322209672801</v>
      </c>
      <c r="V9" s="118"/>
      <c r="W9" s="117">
        <v>2.3059226825898316</v>
      </c>
      <c r="X9" s="118" t="s">
        <v>456</v>
      </c>
      <c r="Y9" s="117" t="s">
        <v>107</v>
      </c>
      <c r="Z9" s="118" t="s">
        <v>455</v>
      </c>
      <c r="AA9" s="117">
        <v>31.585119721185194</v>
      </c>
      <c r="AB9" s="118"/>
      <c r="AC9" s="117">
        <v>0.57178189798807966</v>
      </c>
      <c r="AD9" s="118" t="s">
        <v>456</v>
      </c>
      <c r="AE9" s="117">
        <v>27.35873143423176</v>
      </c>
      <c r="AF9" s="118"/>
      <c r="AG9" s="117" t="s">
        <v>107</v>
      </c>
      <c r="AH9" s="118" t="s">
        <v>455</v>
      </c>
      <c r="AI9" s="117">
        <v>10.229149549494906</v>
      </c>
      <c r="AJ9" s="118"/>
      <c r="AK9" s="117">
        <v>1.4311874173883452</v>
      </c>
      <c r="AL9" s="118" t="s">
        <v>456</v>
      </c>
      <c r="AM9" s="117">
        <v>5.7641138210531278</v>
      </c>
      <c r="AN9" s="118" t="s">
        <v>456</v>
      </c>
      <c r="AO9" s="117">
        <v>1.6495041420747028</v>
      </c>
      <c r="AP9" s="118" t="s">
        <v>456</v>
      </c>
      <c r="AQ9" s="117">
        <v>1.361311987525313</v>
      </c>
      <c r="AR9" s="118" t="s">
        <v>456</v>
      </c>
      <c r="AS9" s="117">
        <v>0.44009879420900677</v>
      </c>
      <c r="AT9" s="118" t="s">
        <v>456</v>
      </c>
      <c r="AU9" s="117" t="s">
        <v>107</v>
      </c>
      <c r="AV9" s="118" t="s">
        <v>455</v>
      </c>
    </row>
    <row r="10" spans="2:48" s="104" customFormat="1" x14ac:dyDescent="0.35">
      <c r="B10" s="116" t="s">
        <v>72</v>
      </c>
      <c r="C10" s="117" t="s">
        <v>506</v>
      </c>
      <c r="D10" s="116" t="s">
        <v>546</v>
      </c>
      <c r="E10" s="117" t="s">
        <v>107</v>
      </c>
      <c r="F10" s="118" t="s">
        <v>455</v>
      </c>
      <c r="G10" s="117">
        <v>3.2733447096589874</v>
      </c>
      <c r="H10" s="118" t="s">
        <v>456</v>
      </c>
      <c r="I10" s="117" t="s">
        <v>107</v>
      </c>
      <c r="J10" s="118" t="s">
        <v>455</v>
      </c>
      <c r="K10" s="117">
        <v>3.392733024182891</v>
      </c>
      <c r="L10" s="118" t="s">
        <v>456</v>
      </c>
      <c r="M10" s="117" t="s">
        <v>107</v>
      </c>
      <c r="N10" s="118" t="s">
        <v>455</v>
      </c>
      <c r="O10" s="117" t="s">
        <v>107</v>
      </c>
      <c r="P10" s="118" t="s">
        <v>455</v>
      </c>
      <c r="Q10" s="117" t="s">
        <v>107</v>
      </c>
      <c r="R10" s="118" t="s">
        <v>455</v>
      </c>
      <c r="S10" s="117">
        <v>0.49712968652526845</v>
      </c>
      <c r="T10" s="118" t="s">
        <v>456</v>
      </c>
      <c r="U10" s="117">
        <v>8.5573276920945425</v>
      </c>
      <c r="V10" s="118" t="s">
        <v>456</v>
      </c>
      <c r="W10" s="117" t="s">
        <v>107</v>
      </c>
      <c r="X10" s="118" t="s">
        <v>455</v>
      </c>
      <c r="Y10" s="117" t="s">
        <v>107</v>
      </c>
      <c r="Z10" s="118" t="s">
        <v>455</v>
      </c>
      <c r="AA10" s="117">
        <v>21.418537404279775</v>
      </c>
      <c r="AB10" s="118"/>
      <c r="AC10" s="117" t="s">
        <v>107</v>
      </c>
      <c r="AD10" s="118" t="s">
        <v>455</v>
      </c>
      <c r="AE10" s="117">
        <v>25.641076880129514</v>
      </c>
      <c r="AF10" s="118"/>
      <c r="AG10" s="117">
        <v>1.2220898672766454</v>
      </c>
      <c r="AH10" s="118" t="s">
        <v>456</v>
      </c>
      <c r="AI10" s="117">
        <v>11.794406567155733</v>
      </c>
      <c r="AJ10" s="118"/>
      <c r="AK10" s="117">
        <v>4.8014829381624411</v>
      </c>
      <c r="AL10" s="118"/>
      <c r="AM10" s="117">
        <v>4.7116238780877682</v>
      </c>
      <c r="AN10" s="118" t="s">
        <v>456</v>
      </c>
      <c r="AO10" s="117">
        <v>3.6909446093133589</v>
      </c>
      <c r="AP10" s="118"/>
      <c r="AQ10" s="117">
        <v>0.89593620075607183</v>
      </c>
      <c r="AR10" s="118" t="s">
        <v>456</v>
      </c>
      <c r="AS10" s="117">
        <v>2.4827314653822068</v>
      </c>
      <c r="AT10" s="118" t="s">
        <v>456</v>
      </c>
      <c r="AU10" s="117" t="s">
        <v>107</v>
      </c>
      <c r="AV10" s="118" t="s">
        <v>455</v>
      </c>
    </row>
    <row r="11" spans="2:48" s="104" customFormat="1" x14ac:dyDescent="0.35">
      <c r="B11" s="116" t="s">
        <v>84</v>
      </c>
      <c r="C11" s="117" t="s">
        <v>507</v>
      </c>
      <c r="D11" s="116"/>
      <c r="E11" s="117" t="s">
        <v>107</v>
      </c>
      <c r="F11" s="118" t="s">
        <v>455</v>
      </c>
      <c r="G11" s="117">
        <v>2.0502680984577979</v>
      </c>
      <c r="H11" s="118" t="s">
        <v>456</v>
      </c>
      <c r="I11" s="117" t="s">
        <v>107</v>
      </c>
      <c r="J11" s="118" t="s">
        <v>455</v>
      </c>
      <c r="K11" s="117">
        <v>1.916227343448996</v>
      </c>
      <c r="L11" s="118" t="s">
        <v>456</v>
      </c>
      <c r="M11" s="117" t="s">
        <v>107</v>
      </c>
      <c r="N11" s="118" t="s">
        <v>455</v>
      </c>
      <c r="O11" s="117" t="s">
        <v>107</v>
      </c>
      <c r="P11" s="118" t="s">
        <v>455</v>
      </c>
      <c r="Q11" s="117" t="s">
        <v>107</v>
      </c>
      <c r="R11" s="118" t="s">
        <v>455</v>
      </c>
      <c r="S11" s="117" t="s">
        <v>107</v>
      </c>
      <c r="T11" s="118" t="s">
        <v>455</v>
      </c>
      <c r="U11" s="117">
        <v>4.5792076602248972</v>
      </c>
      <c r="V11" s="118" t="s">
        <v>456</v>
      </c>
      <c r="W11" s="117">
        <v>1.6860904885690735</v>
      </c>
      <c r="X11" s="118" t="s">
        <v>456</v>
      </c>
      <c r="Y11" s="117" t="s">
        <v>107</v>
      </c>
      <c r="Z11" s="118" t="s">
        <v>455</v>
      </c>
      <c r="AA11" s="117">
        <v>5.3259015088550035</v>
      </c>
      <c r="AB11" s="118"/>
      <c r="AC11" s="117" t="s">
        <v>107</v>
      </c>
      <c r="AD11" s="118" t="s">
        <v>455</v>
      </c>
      <c r="AE11" s="117">
        <v>7.9303905814450957</v>
      </c>
      <c r="AF11" s="118"/>
      <c r="AG11" s="117" t="s">
        <v>107</v>
      </c>
      <c r="AH11" s="118" t="s">
        <v>455</v>
      </c>
      <c r="AI11" s="117">
        <v>2.1320438607703172</v>
      </c>
      <c r="AJ11" s="118"/>
      <c r="AK11" s="117">
        <v>0.60651757089071479</v>
      </c>
      <c r="AL11" s="118" t="s">
        <v>456</v>
      </c>
      <c r="AM11" s="117">
        <v>3.4623678609099882</v>
      </c>
      <c r="AN11" s="118" t="s">
        <v>456</v>
      </c>
      <c r="AO11" s="117">
        <v>0.35903051610197478</v>
      </c>
      <c r="AP11" s="118" t="s">
        <v>456</v>
      </c>
      <c r="AQ11" s="117" t="s">
        <v>107</v>
      </c>
      <c r="AR11" s="118" t="s">
        <v>455</v>
      </c>
      <c r="AS11" s="117" t="s">
        <v>107</v>
      </c>
      <c r="AT11" s="118" t="s">
        <v>455</v>
      </c>
      <c r="AU11" s="117" t="s">
        <v>107</v>
      </c>
      <c r="AV11" s="118" t="s">
        <v>455</v>
      </c>
    </row>
    <row r="12" spans="2:48" s="104" customFormat="1" x14ac:dyDescent="0.35">
      <c r="B12" s="116" t="s">
        <v>48</v>
      </c>
      <c r="C12" s="117" t="s">
        <v>507</v>
      </c>
      <c r="D12" s="116" t="s">
        <v>546</v>
      </c>
      <c r="E12" s="117" t="s">
        <v>107</v>
      </c>
      <c r="F12" s="118" t="s">
        <v>455</v>
      </c>
      <c r="G12" s="117">
        <v>0.11028864384236226</v>
      </c>
      <c r="H12" s="118"/>
      <c r="I12" s="117" t="s">
        <v>107</v>
      </c>
      <c r="J12" s="118" t="s">
        <v>455</v>
      </c>
      <c r="K12" s="117">
        <v>1.5041740788789895</v>
      </c>
      <c r="L12" s="118" t="s">
        <v>456</v>
      </c>
      <c r="M12" s="117" t="s">
        <v>107</v>
      </c>
      <c r="N12" s="118" t="s">
        <v>455</v>
      </c>
      <c r="O12" s="117" t="s">
        <v>107</v>
      </c>
      <c r="P12" s="118" t="s">
        <v>455</v>
      </c>
      <c r="Q12" s="117" t="s">
        <v>107</v>
      </c>
      <c r="R12" s="118" t="s">
        <v>455</v>
      </c>
      <c r="S12" s="117" t="s">
        <v>107</v>
      </c>
      <c r="T12" s="118" t="s">
        <v>455</v>
      </c>
      <c r="U12" s="117">
        <v>2.288244021202726</v>
      </c>
      <c r="V12" s="118" t="s">
        <v>456</v>
      </c>
      <c r="W12" s="117" t="s">
        <v>107</v>
      </c>
      <c r="X12" s="118" t="s">
        <v>455</v>
      </c>
      <c r="Y12" s="117" t="s">
        <v>107</v>
      </c>
      <c r="Z12" s="118" t="s">
        <v>455</v>
      </c>
      <c r="AA12" s="117">
        <v>0.32992243898939422</v>
      </c>
      <c r="AB12" s="118"/>
      <c r="AC12" s="117" t="s">
        <v>107</v>
      </c>
      <c r="AD12" s="118" t="s">
        <v>455</v>
      </c>
      <c r="AE12" s="117">
        <v>3.5621481762855161</v>
      </c>
      <c r="AF12" s="118"/>
      <c r="AG12" s="117" t="s">
        <v>107</v>
      </c>
      <c r="AH12" s="118" t="s">
        <v>455</v>
      </c>
      <c r="AI12" s="117">
        <v>5.3546921248115549</v>
      </c>
      <c r="AJ12" s="118" t="s">
        <v>456</v>
      </c>
      <c r="AK12" s="117">
        <v>0.60023785117434925</v>
      </c>
      <c r="AL12" s="118" t="s">
        <v>456</v>
      </c>
      <c r="AM12" s="117">
        <v>2.2332166686420649</v>
      </c>
      <c r="AN12" s="118" t="s">
        <v>456</v>
      </c>
      <c r="AO12" s="117" t="s">
        <v>107</v>
      </c>
      <c r="AP12" s="118" t="s">
        <v>455</v>
      </c>
      <c r="AQ12" s="117" t="s">
        <v>107</v>
      </c>
      <c r="AR12" s="118" t="s">
        <v>455</v>
      </c>
      <c r="AS12" s="117" t="s">
        <v>107</v>
      </c>
      <c r="AT12" s="118" t="s">
        <v>455</v>
      </c>
      <c r="AU12" s="117" t="s">
        <v>107</v>
      </c>
      <c r="AV12" s="118" t="s">
        <v>455</v>
      </c>
    </row>
    <row r="13" spans="2:48" s="104" customFormat="1" x14ac:dyDescent="0.35">
      <c r="B13" s="116" t="s">
        <v>78</v>
      </c>
      <c r="C13" s="117" t="s">
        <v>508</v>
      </c>
      <c r="D13" s="116"/>
      <c r="E13" s="117">
        <v>5.266867500318468</v>
      </c>
      <c r="F13" s="118" t="s">
        <v>456</v>
      </c>
      <c r="G13" s="117">
        <v>3.2042528715621916</v>
      </c>
      <c r="H13" s="118" t="s">
        <v>456</v>
      </c>
      <c r="I13" s="117">
        <v>5.4848859807238064</v>
      </c>
      <c r="J13" s="118" t="s">
        <v>456</v>
      </c>
      <c r="K13" s="117">
        <v>2.1168576788777758</v>
      </c>
      <c r="L13" s="118"/>
      <c r="M13" s="117">
        <v>7.5273749024159367</v>
      </c>
      <c r="N13" s="118" t="s">
        <v>456</v>
      </c>
      <c r="O13" s="117" t="s">
        <v>107</v>
      </c>
      <c r="P13" s="118" t="s">
        <v>455</v>
      </c>
      <c r="Q13" s="117" t="s">
        <v>107</v>
      </c>
      <c r="R13" s="118" t="s">
        <v>455</v>
      </c>
      <c r="S13" s="117">
        <v>0.74590346894151016</v>
      </c>
      <c r="T13" s="118" t="s">
        <v>456</v>
      </c>
      <c r="U13" s="117">
        <v>31.771386513010707</v>
      </c>
      <c r="V13" s="118"/>
      <c r="W13" s="117">
        <v>7.0339646572880614</v>
      </c>
      <c r="X13" s="118" t="s">
        <v>456</v>
      </c>
      <c r="Y13" s="117" t="s">
        <v>107</v>
      </c>
      <c r="Z13" s="118" t="s">
        <v>455</v>
      </c>
      <c r="AA13" s="117">
        <v>110.79357015658073</v>
      </c>
      <c r="AB13" s="118"/>
      <c r="AC13" s="117">
        <v>1.9682456120525271</v>
      </c>
      <c r="AD13" s="118" t="s">
        <v>456</v>
      </c>
      <c r="AE13" s="117">
        <v>83.168715715410499</v>
      </c>
      <c r="AF13" s="118"/>
      <c r="AG13" s="117">
        <v>0.55221045636654809</v>
      </c>
      <c r="AH13" s="118"/>
      <c r="AI13" s="117">
        <v>37.361400582735591</v>
      </c>
      <c r="AJ13" s="118"/>
      <c r="AK13" s="117">
        <v>4.147426485343833</v>
      </c>
      <c r="AL13" s="118"/>
      <c r="AM13" s="117">
        <v>6.6764079074647906</v>
      </c>
      <c r="AN13" s="118"/>
      <c r="AO13" s="117">
        <v>4.0741481968551243</v>
      </c>
      <c r="AP13" s="118"/>
      <c r="AQ13" s="117">
        <v>3.5542749634502071</v>
      </c>
      <c r="AR13" s="118" t="s">
        <v>456</v>
      </c>
      <c r="AS13" s="117">
        <v>2.5107461110465041</v>
      </c>
      <c r="AT13" s="118" t="s">
        <v>456</v>
      </c>
      <c r="AU13" s="117" t="s">
        <v>107</v>
      </c>
      <c r="AV13" s="118" t="s">
        <v>455</v>
      </c>
    </row>
    <row r="14" spans="2:48" s="104" customFormat="1" x14ac:dyDescent="0.35">
      <c r="B14" s="116" t="s">
        <v>51</v>
      </c>
      <c r="C14" s="117" t="s">
        <v>508</v>
      </c>
      <c r="D14" s="116" t="s">
        <v>546</v>
      </c>
      <c r="E14" s="117">
        <v>4.2828670078980071</v>
      </c>
      <c r="F14" s="118" t="s">
        <v>456</v>
      </c>
      <c r="G14" s="117">
        <v>1.5516973377808132</v>
      </c>
      <c r="H14" s="118"/>
      <c r="I14" s="117">
        <v>4.3353882309603016</v>
      </c>
      <c r="J14" s="118" t="s">
        <v>456</v>
      </c>
      <c r="K14" s="117">
        <v>5.000163766514989</v>
      </c>
      <c r="L14" s="118"/>
      <c r="M14" s="117">
        <v>5.0706853538324239</v>
      </c>
      <c r="N14" s="118" t="s">
        <v>456</v>
      </c>
      <c r="O14" s="117" t="s">
        <v>107</v>
      </c>
      <c r="P14" s="118" t="s">
        <v>455</v>
      </c>
      <c r="Q14" s="117" t="s">
        <v>107</v>
      </c>
      <c r="R14" s="118" t="s">
        <v>455</v>
      </c>
      <c r="S14" s="117">
        <v>2.9441884969892294</v>
      </c>
      <c r="T14" s="118" t="s">
        <v>456</v>
      </c>
      <c r="U14" s="117">
        <v>40.534664844772266</v>
      </c>
      <c r="V14" s="118"/>
      <c r="W14" s="117">
        <v>5.1088826069686375</v>
      </c>
      <c r="X14" s="118" t="s">
        <v>456</v>
      </c>
      <c r="Y14" s="117" t="s">
        <v>107</v>
      </c>
      <c r="Z14" s="118" t="s">
        <v>455</v>
      </c>
      <c r="AA14" s="117">
        <v>141.53254515158969</v>
      </c>
      <c r="AB14" s="118"/>
      <c r="AC14" s="117">
        <v>3.2610588662616173</v>
      </c>
      <c r="AD14" s="118" t="s">
        <v>456</v>
      </c>
      <c r="AE14" s="117">
        <v>89.003319900864781</v>
      </c>
      <c r="AF14" s="118"/>
      <c r="AG14" s="117">
        <v>2.775947996932266</v>
      </c>
      <c r="AH14" s="118"/>
      <c r="AI14" s="117">
        <v>32.2203592602675</v>
      </c>
      <c r="AJ14" s="118"/>
      <c r="AK14" s="117">
        <v>20.708718744630225</v>
      </c>
      <c r="AL14" s="118"/>
      <c r="AM14" s="117">
        <v>5.1346875683757283</v>
      </c>
      <c r="AN14" s="118"/>
      <c r="AO14" s="117">
        <v>4.750267921971064</v>
      </c>
      <c r="AP14" s="118"/>
      <c r="AQ14" s="117">
        <v>2.3328673936902642</v>
      </c>
      <c r="AR14" s="118" t="s">
        <v>456</v>
      </c>
      <c r="AS14" s="117">
        <v>2.0036482965474698</v>
      </c>
      <c r="AT14" s="118" t="s">
        <v>456</v>
      </c>
      <c r="AU14" s="117" t="s">
        <v>107</v>
      </c>
      <c r="AV14" s="118" t="s">
        <v>455</v>
      </c>
    </row>
    <row r="15" spans="2:48" s="104" customFormat="1" x14ac:dyDescent="0.35">
      <c r="B15" s="116" t="s">
        <v>60</v>
      </c>
      <c r="C15" s="117" t="s">
        <v>521</v>
      </c>
      <c r="D15" s="116"/>
      <c r="E15" s="117" t="s">
        <v>107</v>
      </c>
      <c r="F15" s="118" t="s">
        <v>455</v>
      </c>
      <c r="G15" s="117" t="s">
        <v>107</v>
      </c>
      <c r="H15" s="118" t="s">
        <v>455</v>
      </c>
      <c r="I15" s="117" t="s">
        <v>107</v>
      </c>
      <c r="J15" s="118" t="s">
        <v>455</v>
      </c>
      <c r="K15" s="117" t="s">
        <v>107</v>
      </c>
      <c r="L15" s="118" t="s">
        <v>455</v>
      </c>
      <c r="M15" s="117" t="s">
        <v>107</v>
      </c>
      <c r="N15" s="118" t="s">
        <v>455</v>
      </c>
      <c r="O15" s="117" t="s">
        <v>107</v>
      </c>
      <c r="P15" s="118" t="s">
        <v>455</v>
      </c>
      <c r="Q15" s="117" t="s">
        <v>107</v>
      </c>
      <c r="R15" s="118" t="s">
        <v>455</v>
      </c>
      <c r="S15" s="117" t="s">
        <v>107</v>
      </c>
      <c r="T15" s="118" t="s">
        <v>455</v>
      </c>
      <c r="U15" s="117" t="s">
        <v>107</v>
      </c>
      <c r="V15" s="118" t="s">
        <v>455</v>
      </c>
      <c r="W15" s="117" t="s">
        <v>107</v>
      </c>
      <c r="X15" s="118" t="s">
        <v>455</v>
      </c>
      <c r="Y15" s="117" t="s">
        <v>107</v>
      </c>
      <c r="Z15" s="118" t="s">
        <v>455</v>
      </c>
      <c r="AA15" s="117" t="s">
        <v>107</v>
      </c>
      <c r="AB15" s="118" t="s">
        <v>455</v>
      </c>
      <c r="AC15" s="117" t="s">
        <v>107</v>
      </c>
      <c r="AD15" s="118" t="s">
        <v>455</v>
      </c>
      <c r="AE15" s="117" t="s">
        <v>107</v>
      </c>
      <c r="AF15" s="118" t="s">
        <v>455</v>
      </c>
      <c r="AG15" s="117" t="s">
        <v>107</v>
      </c>
      <c r="AH15" s="118" t="s">
        <v>455</v>
      </c>
      <c r="AI15" s="117" t="s">
        <v>107</v>
      </c>
      <c r="AJ15" s="118" t="s">
        <v>455</v>
      </c>
      <c r="AK15" s="117" t="s">
        <v>107</v>
      </c>
      <c r="AL15" s="118" t="s">
        <v>455</v>
      </c>
      <c r="AM15" s="117" t="s">
        <v>107</v>
      </c>
      <c r="AN15" s="118" t="s">
        <v>455</v>
      </c>
      <c r="AO15" s="117" t="s">
        <v>107</v>
      </c>
      <c r="AP15" s="118" t="s">
        <v>455</v>
      </c>
      <c r="AQ15" s="117" t="s">
        <v>107</v>
      </c>
      <c r="AR15" s="118" t="s">
        <v>455</v>
      </c>
      <c r="AS15" s="117" t="s">
        <v>107</v>
      </c>
      <c r="AT15" s="118" t="s">
        <v>455</v>
      </c>
      <c r="AU15" s="117" t="s">
        <v>107</v>
      </c>
      <c r="AV15" s="118" t="s">
        <v>455</v>
      </c>
    </row>
    <row r="16" spans="2:48" s="104" customFormat="1" x14ac:dyDescent="0.35">
      <c r="B16" s="116" t="s">
        <v>69</v>
      </c>
      <c r="C16" s="117" t="s">
        <v>521</v>
      </c>
      <c r="D16" s="116" t="s">
        <v>546</v>
      </c>
      <c r="E16" s="117" t="s">
        <v>107</v>
      </c>
      <c r="F16" s="118" t="s">
        <v>455</v>
      </c>
      <c r="G16" s="117" t="s">
        <v>107</v>
      </c>
      <c r="H16" s="118" t="s">
        <v>455</v>
      </c>
      <c r="I16" s="117" t="s">
        <v>107</v>
      </c>
      <c r="J16" s="118" t="s">
        <v>455</v>
      </c>
      <c r="K16" s="117">
        <v>0.94783690053924774</v>
      </c>
      <c r="L16" s="118" t="s">
        <v>456</v>
      </c>
      <c r="M16" s="117" t="s">
        <v>107</v>
      </c>
      <c r="N16" s="118" t="s">
        <v>455</v>
      </c>
      <c r="O16" s="117" t="s">
        <v>107</v>
      </c>
      <c r="P16" s="118" t="s">
        <v>455</v>
      </c>
      <c r="Q16" s="117" t="s">
        <v>107</v>
      </c>
      <c r="R16" s="118" t="s">
        <v>455</v>
      </c>
      <c r="S16" s="117" t="s">
        <v>107</v>
      </c>
      <c r="T16" s="118" t="s">
        <v>455</v>
      </c>
      <c r="U16" s="117" t="s">
        <v>107</v>
      </c>
      <c r="V16" s="118" t="s">
        <v>455</v>
      </c>
      <c r="W16" s="117" t="s">
        <v>107</v>
      </c>
      <c r="X16" s="118" t="s">
        <v>455</v>
      </c>
      <c r="Y16" s="117" t="s">
        <v>107</v>
      </c>
      <c r="Z16" s="118" t="s">
        <v>455</v>
      </c>
      <c r="AA16" s="117" t="s">
        <v>107</v>
      </c>
      <c r="AB16" s="118" t="s">
        <v>455</v>
      </c>
      <c r="AC16" s="117" t="s">
        <v>107</v>
      </c>
      <c r="AD16" s="118" t="s">
        <v>455</v>
      </c>
      <c r="AE16" s="117" t="s">
        <v>107</v>
      </c>
      <c r="AF16" s="118" t="s">
        <v>455</v>
      </c>
      <c r="AG16" s="117" t="s">
        <v>107</v>
      </c>
      <c r="AH16" s="118" t="s">
        <v>455</v>
      </c>
      <c r="AI16" s="117" t="s">
        <v>107</v>
      </c>
      <c r="AJ16" s="118" t="s">
        <v>455</v>
      </c>
      <c r="AK16" s="117" t="s">
        <v>107</v>
      </c>
      <c r="AL16" s="118" t="s">
        <v>455</v>
      </c>
      <c r="AM16" s="117" t="s">
        <v>107</v>
      </c>
      <c r="AN16" s="118" t="s">
        <v>455</v>
      </c>
      <c r="AO16" s="117" t="s">
        <v>107</v>
      </c>
      <c r="AP16" s="118" t="s">
        <v>455</v>
      </c>
      <c r="AQ16" s="117" t="s">
        <v>107</v>
      </c>
      <c r="AR16" s="118" t="s">
        <v>455</v>
      </c>
      <c r="AS16" s="117" t="s">
        <v>107</v>
      </c>
      <c r="AT16" s="118" t="s">
        <v>455</v>
      </c>
      <c r="AU16" s="117" t="s">
        <v>107</v>
      </c>
      <c r="AV16" s="118" t="s">
        <v>455</v>
      </c>
    </row>
    <row r="17" spans="2:48" s="104" customFormat="1" x14ac:dyDescent="0.35">
      <c r="B17" s="133" t="s">
        <v>550</v>
      </c>
      <c r="C17" s="134" t="s">
        <v>522</v>
      </c>
      <c r="D17" s="133"/>
      <c r="E17" s="117" t="s">
        <v>107</v>
      </c>
      <c r="F17" s="118" t="s">
        <v>455</v>
      </c>
      <c r="G17" s="117">
        <v>7.0122820119439214E-3</v>
      </c>
      <c r="H17" s="118"/>
      <c r="I17" s="117" t="s">
        <v>107</v>
      </c>
      <c r="J17" s="118" t="s">
        <v>455</v>
      </c>
      <c r="K17" s="117">
        <v>0.87868021322496892</v>
      </c>
      <c r="L17" s="118" t="s">
        <v>456</v>
      </c>
      <c r="M17" s="117" t="s">
        <v>107</v>
      </c>
      <c r="N17" s="118" t="s">
        <v>455</v>
      </c>
      <c r="O17" s="117" t="s">
        <v>107</v>
      </c>
      <c r="P17" s="118" t="s">
        <v>455</v>
      </c>
      <c r="Q17" s="117" t="s">
        <v>107</v>
      </c>
      <c r="R17" s="118" t="s">
        <v>455</v>
      </c>
      <c r="S17" s="117" t="s">
        <v>107</v>
      </c>
      <c r="T17" s="118" t="s">
        <v>455</v>
      </c>
      <c r="U17" s="117" t="s">
        <v>107</v>
      </c>
      <c r="V17" s="118" t="s">
        <v>455</v>
      </c>
      <c r="W17" s="117" t="s">
        <v>107</v>
      </c>
      <c r="X17" s="118" t="s">
        <v>455</v>
      </c>
      <c r="Y17" s="117" t="s">
        <v>107</v>
      </c>
      <c r="Z17" s="118" t="s">
        <v>455</v>
      </c>
      <c r="AA17" s="117" t="s">
        <v>107</v>
      </c>
      <c r="AB17" s="118" t="s">
        <v>455</v>
      </c>
      <c r="AC17" s="117" t="s">
        <v>107</v>
      </c>
      <c r="AD17" s="118" t="s">
        <v>455</v>
      </c>
      <c r="AE17" s="117" t="s">
        <v>107</v>
      </c>
      <c r="AF17" s="118" t="s">
        <v>455</v>
      </c>
      <c r="AG17" s="117" t="s">
        <v>107</v>
      </c>
      <c r="AH17" s="118" t="s">
        <v>455</v>
      </c>
      <c r="AI17" s="117" t="s">
        <v>107</v>
      </c>
      <c r="AJ17" s="118" t="s">
        <v>455</v>
      </c>
      <c r="AK17" s="117" t="s">
        <v>107</v>
      </c>
      <c r="AL17" s="118" t="s">
        <v>455</v>
      </c>
      <c r="AM17" s="117" t="s">
        <v>107</v>
      </c>
      <c r="AN17" s="118" t="s">
        <v>455</v>
      </c>
      <c r="AO17" s="117" t="s">
        <v>107</v>
      </c>
      <c r="AP17" s="118" t="s">
        <v>455</v>
      </c>
      <c r="AQ17" s="117" t="s">
        <v>107</v>
      </c>
      <c r="AR17" s="118" t="s">
        <v>455</v>
      </c>
      <c r="AS17" s="117" t="s">
        <v>107</v>
      </c>
      <c r="AT17" s="118" t="s">
        <v>455</v>
      </c>
      <c r="AU17" s="117" t="s">
        <v>107</v>
      </c>
      <c r="AV17" s="118" t="s">
        <v>455</v>
      </c>
    </row>
    <row r="18" spans="2:48" s="104" customFormat="1" x14ac:dyDescent="0.35">
      <c r="B18" s="135" t="s">
        <v>57</v>
      </c>
      <c r="C18" s="136" t="s">
        <v>522</v>
      </c>
      <c r="D18" s="135" t="s">
        <v>546</v>
      </c>
      <c r="E18" s="136">
        <v>0.24563163299977281</v>
      </c>
      <c r="F18" s="137" t="s">
        <v>456</v>
      </c>
      <c r="G18" s="136" t="s">
        <v>107</v>
      </c>
      <c r="H18" s="137" t="s">
        <v>455</v>
      </c>
      <c r="I18" s="136" t="s">
        <v>107</v>
      </c>
      <c r="J18" s="137" t="s">
        <v>455</v>
      </c>
      <c r="K18" s="136" t="s">
        <v>107</v>
      </c>
      <c r="L18" s="137" t="s">
        <v>455</v>
      </c>
      <c r="M18" s="136" t="s">
        <v>107</v>
      </c>
      <c r="N18" s="137" t="s">
        <v>455</v>
      </c>
      <c r="O18" s="136" t="s">
        <v>107</v>
      </c>
      <c r="P18" s="137" t="s">
        <v>455</v>
      </c>
      <c r="Q18" s="136" t="s">
        <v>107</v>
      </c>
      <c r="R18" s="137" t="s">
        <v>455</v>
      </c>
      <c r="S18" s="136" t="s">
        <v>107</v>
      </c>
      <c r="T18" s="137" t="s">
        <v>455</v>
      </c>
      <c r="U18" s="136" t="s">
        <v>107</v>
      </c>
      <c r="V18" s="137" t="s">
        <v>455</v>
      </c>
      <c r="W18" s="136" t="s">
        <v>107</v>
      </c>
      <c r="X18" s="137" t="s">
        <v>455</v>
      </c>
      <c r="Y18" s="136" t="s">
        <v>107</v>
      </c>
      <c r="Z18" s="137" t="s">
        <v>455</v>
      </c>
      <c r="AA18" s="136" t="s">
        <v>107</v>
      </c>
      <c r="AB18" s="137" t="s">
        <v>455</v>
      </c>
      <c r="AC18" s="136" t="s">
        <v>107</v>
      </c>
      <c r="AD18" s="137" t="s">
        <v>455</v>
      </c>
      <c r="AE18" s="136" t="s">
        <v>107</v>
      </c>
      <c r="AF18" s="137" t="s">
        <v>455</v>
      </c>
      <c r="AG18" s="136" t="s">
        <v>107</v>
      </c>
      <c r="AH18" s="137" t="s">
        <v>455</v>
      </c>
      <c r="AI18" s="136" t="s">
        <v>107</v>
      </c>
      <c r="AJ18" s="137" t="s">
        <v>455</v>
      </c>
      <c r="AK18" s="136" t="s">
        <v>107</v>
      </c>
      <c r="AL18" s="137" t="s">
        <v>455</v>
      </c>
      <c r="AM18" s="136" t="s">
        <v>107</v>
      </c>
      <c r="AN18" s="137" t="s">
        <v>455</v>
      </c>
      <c r="AO18" s="136" t="s">
        <v>107</v>
      </c>
      <c r="AP18" s="137" t="s">
        <v>455</v>
      </c>
      <c r="AQ18" s="136" t="s">
        <v>107</v>
      </c>
      <c r="AR18" s="137" t="s">
        <v>455</v>
      </c>
      <c r="AS18" s="136" t="s">
        <v>107</v>
      </c>
      <c r="AT18" s="137" t="s">
        <v>455</v>
      </c>
      <c r="AU18" s="136" t="s">
        <v>107</v>
      </c>
      <c r="AV18" s="137" t="s">
        <v>455</v>
      </c>
    </row>
    <row r="20" spans="2:48" x14ac:dyDescent="0.35">
      <c r="B20" s="166" t="s">
        <v>545</v>
      </c>
      <c r="C20" s="166"/>
      <c r="D20" s="166"/>
      <c r="E20" s="166"/>
      <c r="F20" s="166"/>
      <c r="G20" s="166"/>
      <c r="H20" s="166"/>
      <c r="I20" s="166"/>
      <c r="J20" s="166"/>
      <c r="K20" s="166"/>
      <c r="L20" s="166"/>
      <c r="M20" s="166"/>
      <c r="N20" s="166"/>
      <c r="O20" s="166"/>
      <c r="P20" s="166"/>
    </row>
    <row r="21" spans="2:48" x14ac:dyDescent="0.35">
      <c r="B21" s="154" t="s">
        <v>544</v>
      </c>
      <c r="C21" s="154"/>
      <c r="D21" s="154"/>
      <c r="E21" s="154"/>
      <c r="F21" s="154"/>
      <c r="G21" s="154"/>
      <c r="H21" s="154"/>
      <c r="I21" s="154"/>
      <c r="J21" s="154"/>
      <c r="K21" s="154"/>
      <c r="L21" s="154"/>
      <c r="M21" s="154"/>
      <c r="N21" s="154"/>
      <c r="O21" s="154"/>
      <c r="P21" s="154"/>
    </row>
    <row r="22" spans="2:48" x14ac:dyDescent="0.35">
      <c r="B22" s="154"/>
      <c r="C22" s="154"/>
      <c r="D22" s="154"/>
      <c r="E22" s="154"/>
      <c r="F22" s="154"/>
      <c r="G22" s="154"/>
      <c r="H22" s="154"/>
      <c r="I22" s="154"/>
      <c r="J22" s="154"/>
      <c r="K22" s="154"/>
      <c r="L22" s="154"/>
      <c r="M22" s="154"/>
      <c r="N22" s="154"/>
      <c r="O22" s="154"/>
      <c r="P22" s="154"/>
    </row>
    <row r="23" spans="2:48" x14ac:dyDescent="0.35">
      <c r="B23" s="154"/>
      <c r="C23" s="154"/>
      <c r="D23" s="154"/>
      <c r="E23" s="154"/>
      <c r="F23" s="154"/>
      <c r="G23" s="154"/>
      <c r="H23" s="154"/>
      <c r="I23" s="154"/>
      <c r="J23" s="154"/>
      <c r="K23" s="154"/>
      <c r="L23" s="154"/>
      <c r="M23" s="154"/>
      <c r="N23" s="154"/>
      <c r="O23" s="154"/>
      <c r="P23" s="154"/>
    </row>
    <row r="24" spans="2:48" ht="3" customHeight="1" x14ac:dyDescent="0.35">
      <c r="B24" s="124"/>
      <c r="C24" s="124"/>
      <c r="D24" s="124"/>
      <c r="E24" s="124"/>
      <c r="F24" s="124"/>
      <c r="G24" s="124"/>
      <c r="H24" s="124"/>
      <c r="I24" s="124"/>
      <c r="J24" s="124"/>
      <c r="K24" s="124"/>
      <c r="L24" s="124"/>
      <c r="M24" s="124"/>
      <c r="N24" s="124"/>
      <c r="O24" s="124"/>
    </row>
    <row r="25" spans="2:48" x14ac:dyDescent="0.35">
      <c r="B25" s="139" t="s">
        <v>543</v>
      </c>
      <c r="C25" s="139"/>
      <c r="D25" s="139"/>
      <c r="E25" s="139"/>
      <c r="F25" s="139"/>
      <c r="G25" s="139"/>
      <c r="H25" s="139"/>
      <c r="I25" s="139"/>
      <c r="J25" s="139"/>
      <c r="K25" s="139"/>
      <c r="L25" s="139"/>
      <c r="M25" s="139"/>
      <c r="N25" s="139"/>
      <c r="O25" s="139"/>
      <c r="P25" s="139"/>
    </row>
    <row r="26" spans="2:48" x14ac:dyDescent="0.35">
      <c r="B26" s="154" t="s">
        <v>553</v>
      </c>
      <c r="C26" s="154"/>
      <c r="D26" s="154"/>
      <c r="E26" s="154"/>
      <c r="F26" s="154"/>
      <c r="G26" s="154"/>
      <c r="H26" s="154"/>
      <c r="I26" s="154"/>
      <c r="J26" s="154"/>
      <c r="K26" s="154"/>
      <c r="L26" s="154"/>
      <c r="M26" s="154"/>
      <c r="N26" s="154"/>
      <c r="O26" s="154"/>
      <c r="P26" s="154"/>
    </row>
    <row r="27" spans="2:48" x14ac:dyDescent="0.35">
      <c r="B27" s="154"/>
      <c r="C27" s="154"/>
      <c r="D27" s="154"/>
      <c r="E27" s="154"/>
      <c r="F27" s="154"/>
      <c r="G27" s="154"/>
      <c r="H27" s="154"/>
      <c r="I27" s="154"/>
      <c r="J27" s="154"/>
      <c r="K27" s="154"/>
      <c r="L27" s="154"/>
      <c r="M27" s="154"/>
      <c r="N27" s="154"/>
      <c r="O27" s="154"/>
      <c r="P27" s="154"/>
    </row>
    <row r="28" spans="2:48" x14ac:dyDescent="0.35">
      <c r="B28" s="154"/>
      <c r="C28" s="154"/>
      <c r="D28" s="154"/>
      <c r="E28" s="154"/>
      <c r="F28" s="154"/>
      <c r="G28" s="154"/>
      <c r="H28" s="154"/>
      <c r="I28" s="154"/>
      <c r="J28" s="154"/>
      <c r="K28" s="154"/>
      <c r="L28" s="154"/>
      <c r="M28" s="154"/>
      <c r="N28" s="154"/>
      <c r="O28" s="154"/>
      <c r="P28" s="154"/>
    </row>
    <row r="29" spans="2:48" ht="9" customHeight="1" x14ac:dyDescent="0.35">
      <c r="B29" s="154"/>
      <c r="C29" s="154"/>
      <c r="D29" s="154"/>
      <c r="E29" s="154"/>
      <c r="F29" s="154"/>
      <c r="G29" s="154"/>
      <c r="H29" s="154"/>
      <c r="I29" s="154"/>
      <c r="J29" s="154"/>
      <c r="K29" s="154"/>
      <c r="L29" s="154"/>
      <c r="M29" s="154"/>
      <c r="N29" s="154"/>
      <c r="O29" s="154"/>
      <c r="P29" s="154"/>
    </row>
    <row r="30" spans="2:48" ht="9" hidden="1" customHeight="1" x14ac:dyDescent="0.35">
      <c r="B30" s="154"/>
      <c r="C30" s="154"/>
      <c r="D30" s="154"/>
      <c r="E30" s="154"/>
      <c r="F30" s="154"/>
      <c r="G30" s="154"/>
      <c r="H30" s="154"/>
      <c r="I30" s="154"/>
      <c r="J30" s="154"/>
      <c r="K30" s="154"/>
      <c r="L30" s="154"/>
      <c r="M30" s="154"/>
      <c r="N30" s="154"/>
      <c r="O30" s="154"/>
      <c r="P30" s="154"/>
    </row>
    <row r="31" spans="2:48" hidden="1" x14ac:dyDescent="0.35">
      <c r="B31" s="154"/>
      <c r="C31" s="154"/>
      <c r="D31" s="154"/>
      <c r="E31" s="154"/>
      <c r="F31" s="154"/>
      <c r="G31" s="154"/>
      <c r="H31" s="154"/>
      <c r="I31" s="154"/>
      <c r="J31" s="154"/>
      <c r="K31" s="154"/>
      <c r="L31" s="154"/>
      <c r="M31" s="154"/>
      <c r="N31" s="154"/>
      <c r="O31" s="154"/>
      <c r="P31" s="154"/>
    </row>
    <row r="32" spans="2:48" hidden="1" x14ac:dyDescent="0.35">
      <c r="B32" s="154"/>
      <c r="C32" s="154"/>
      <c r="D32" s="154"/>
      <c r="E32" s="154"/>
      <c r="F32" s="154"/>
      <c r="G32" s="154"/>
      <c r="H32" s="154"/>
      <c r="I32" s="154"/>
      <c r="J32" s="154"/>
      <c r="K32" s="154"/>
      <c r="L32" s="154"/>
      <c r="M32" s="154"/>
      <c r="N32" s="154"/>
      <c r="O32" s="154"/>
      <c r="P32" s="154"/>
    </row>
    <row r="33" spans="2:16" ht="3.75" customHeight="1" x14ac:dyDescent="0.35">
      <c r="B33" s="89"/>
      <c r="C33" s="89"/>
      <c r="D33" s="89"/>
      <c r="E33" s="89"/>
      <c r="F33" s="89"/>
      <c r="G33" s="89"/>
      <c r="H33" s="89"/>
      <c r="I33" s="89"/>
      <c r="J33" s="89"/>
      <c r="K33" s="89"/>
      <c r="L33" s="89"/>
      <c r="M33" s="89"/>
      <c r="N33" s="89"/>
      <c r="O33" s="89"/>
      <c r="P33" s="89"/>
    </row>
    <row r="34" spans="2:16" x14ac:dyDescent="0.35">
      <c r="B34" s="139" t="s">
        <v>542</v>
      </c>
      <c r="C34" s="139"/>
      <c r="D34" s="139"/>
      <c r="E34" s="139"/>
      <c r="F34" s="139"/>
      <c r="G34" s="139"/>
      <c r="H34" s="139"/>
      <c r="I34" s="139"/>
      <c r="J34" s="139"/>
      <c r="K34" s="139"/>
      <c r="L34" s="139"/>
      <c r="M34" s="139"/>
      <c r="N34" s="139"/>
      <c r="O34" s="139"/>
      <c r="P34" s="139"/>
    </row>
    <row r="35" spans="2:16" x14ac:dyDescent="0.35">
      <c r="B35" s="165" t="s">
        <v>551</v>
      </c>
      <c r="C35" s="165"/>
      <c r="D35" s="165"/>
      <c r="E35" s="165"/>
      <c r="F35" s="165"/>
      <c r="G35" s="165"/>
      <c r="H35" s="165"/>
      <c r="I35" s="165"/>
      <c r="J35" s="165"/>
      <c r="K35" s="165"/>
      <c r="L35" s="165"/>
      <c r="M35" s="165"/>
      <c r="N35" s="165"/>
      <c r="O35" s="165"/>
      <c r="P35" s="165"/>
    </row>
    <row r="36" spans="2:16" x14ac:dyDescent="0.35">
      <c r="B36" s="165"/>
      <c r="C36" s="165"/>
      <c r="D36" s="165"/>
      <c r="E36" s="165"/>
      <c r="F36" s="165"/>
      <c r="G36" s="165"/>
      <c r="H36" s="165"/>
      <c r="I36" s="165"/>
      <c r="J36" s="165"/>
      <c r="K36" s="165"/>
      <c r="L36" s="165"/>
      <c r="M36" s="165"/>
      <c r="N36" s="165"/>
      <c r="O36" s="165"/>
      <c r="P36" s="165"/>
    </row>
    <row r="37" spans="2:16" ht="6" customHeight="1" x14ac:dyDescent="0.35">
      <c r="B37" s="89"/>
      <c r="C37" s="89"/>
      <c r="D37" s="89"/>
      <c r="E37" s="89"/>
      <c r="F37" s="89"/>
      <c r="G37" s="89"/>
      <c r="H37" s="89"/>
      <c r="I37" s="89"/>
      <c r="J37" s="89"/>
      <c r="K37" s="89"/>
      <c r="L37" s="89"/>
      <c r="M37" s="89"/>
      <c r="N37" s="89"/>
      <c r="O37" s="89"/>
      <c r="P37" s="89"/>
    </row>
    <row r="38" spans="2:16" x14ac:dyDescent="0.35">
      <c r="B38" s="139" t="s">
        <v>541</v>
      </c>
      <c r="C38" s="139"/>
      <c r="D38" s="139"/>
      <c r="E38" s="139"/>
      <c r="F38" s="139"/>
      <c r="G38" s="139"/>
      <c r="H38" s="139"/>
      <c r="I38" s="139"/>
      <c r="J38" s="139"/>
      <c r="K38" s="139"/>
      <c r="L38" s="139"/>
      <c r="M38" s="139"/>
      <c r="N38" s="139"/>
      <c r="O38" s="139"/>
      <c r="P38" s="139"/>
    </row>
    <row r="39" spans="2:16" x14ac:dyDescent="0.35">
      <c r="B39" s="165" t="s">
        <v>552</v>
      </c>
      <c r="C39" s="165"/>
      <c r="D39" s="165"/>
      <c r="E39" s="165"/>
      <c r="F39" s="165"/>
      <c r="G39" s="165"/>
      <c r="H39" s="165"/>
      <c r="I39" s="165"/>
      <c r="J39" s="165"/>
      <c r="K39" s="165"/>
      <c r="L39" s="165"/>
      <c r="M39" s="165"/>
      <c r="N39" s="165"/>
      <c r="O39" s="165"/>
      <c r="P39" s="165"/>
    </row>
    <row r="40" spans="2:16" x14ac:dyDescent="0.35">
      <c r="B40" s="165"/>
      <c r="C40" s="165"/>
      <c r="D40" s="165"/>
      <c r="E40" s="165"/>
      <c r="F40" s="165"/>
      <c r="G40" s="165"/>
      <c r="H40" s="165"/>
      <c r="I40" s="165"/>
      <c r="J40" s="165"/>
      <c r="K40" s="165"/>
      <c r="L40" s="165"/>
      <c r="M40" s="165"/>
      <c r="N40" s="165"/>
      <c r="O40" s="165"/>
      <c r="P40" s="165"/>
    </row>
    <row r="41" spans="2:16" x14ac:dyDescent="0.35">
      <c r="B41" s="165"/>
      <c r="C41" s="165"/>
      <c r="D41" s="165"/>
      <c r="E41" s="165"/>
      <c r="F41" s="165"/>
      <c r="G41" s="165"/>
      <c r="H41" s="165"/>
      <c r="I41" s="165"/>
      <c r="J41" s="165"/>
      <c r="K41" s="165"/>
      <c r="L41" s="165"/>
      <c r="M41" s="165"/>
      <c r="N41" s="165"/>
      <c r="O41" s="165"/>
      <c r="P41" s="165"/>
    </row>
    <row r="43" spans="2:16" s="9" customFormat="1" ht="29" x14ac:dyDescent="0.35">
      <c r="B43" s="129" t="s">
        <v>453</v>
      </c>
      <c r="C43" s="163" t="s">
        <v>454</v>
      </c>
      <c r="D43" s="163"/>
      <c r="E43" s="163"/>
      <c r="F43" s="163"/>
      <c r="G43" s="163"/>
      <c r="H43" s="163"/>
      <c r="I43" s="163"/>
      <c r="J43" s="163"/>
      <c r="K43" s="163"/>
      <c r="L43" s="163"/>
      <c r="M43" s="163"/>
      <c r="N43" s="163"/>
      <c r="O43" s="163"/>
      <c r="P43" s="163"/>
    </row>
    <row r="44" spans="2:16" s="9" customFormat="1" x14ac:dyDescent="0.35">
      <c r="B44" s="127" t="s">
        <v>455</v>
      </c>
      <c r="C44" s="164" t="s">
        <v>537</v>
      </c>
      <c r="D44" s="164"/>
      <c r="E44" s="164"/>
      <c r="F44" s="164"/>
      <c r="G44" s="164"/>
      <c r="H44" s="164"/>
      <c r="I44" s="164"/>
      <c r="J44" s="164"/>
      <c r="K44" s="164"/>
      <c r="L44" s="164"/>
      <c r="M44" s="164"/>
      <c r="N44" s="164"/>
      <c r="O44" s="164"/>
      <c r="P44" s="164"/>
    </row>
    <row r="45" spans="2:16" x14ac:dyDescent="0.35">
      <c r="B45" s="127" t="s">
        <v>456</v>
      </c>
      <c r="C45" s="164" t="s">
        <v>457</v>
      </c>
      <c r="D45" s="164"/>
      <c r="E45" s="164"/>
      <c r="F45" s="164"/>
      <c r="G45" s="164"/>
      <c r="H45" s="164"/>
      <c r="I45" s="164"/>
      <c r="J45" s="164"/>
      <c r="K45" s="164"/>
      <c r="L45" s="164"/>
      <c r="M45" s="164"/>
      <c r="N45" s="164"/>
      <c r="O45" s="164"/>
      <c r="P45" s="164"/>
    </row>
    <row r="46" spans="2:16" ht="16.5" customHeight="1" x14ac:dyDescent="0.35">
      <c r="B46" s="128" t="s">
        <v>460</v>
      </c>
      <c r="C46" s="162" t="s">
        <v>461</v>
      </c>
      <c r="D46" s="162"/>
      <c r="E46" s="162"/>
      <c r="F46" s="162"/>
      <c r="G46" s="162"/>
      <c r="H46" s="162"/>
      <c r="I46" s="162"/>
      <c r="J46" s="162"/>
      <c r="K46" s="162"/>
      <c r="L46" s="162"/>
      <c r="M46" s="162"/>
      <c r="N46" s="162"/>
      <c r="O46" s="162"/>
      <c r="P46" s="162"/>
    </row>
  </sheetData>
  <mergeCells count="34">
    <mergeCell ref="Y5:Z5"/>
    <mergeCell ref="AA5:AB5"/>
    <mergeCell ref="E5:F5"/>
    <mergeCell ref="G5:H5"/>
    <mergeCell ref="I5:J5"/>
    <mergeCell ref="K5:L5"/>
    <mergeCell ref="M5:N5"/>
    <mergeCell ref="O5:P5"/>
    <mergeCell ref="Q5:R5"/>
    <mergeCell ref="S5:T5"/>
    <mergeCell ref="U5:V5"/>
    <mergeCell ref="W5:X5"/>
    <mergeCell ref="AQ5:AR5"/>
    <mergeCell ref="AS5:AT5"/>
    <mergeCell ref="AU5:AV5"/>
    <mergeCell ref="B39:P41"/>
    <mergeCell ref="AC5:AD5"/>
    <mergeCell ref="AE5:AF5"/>
    <mergeCell ref="AG5:AH5"/>
    <mergeCell ref="AI5:AJ5"/>
    <mergeCell ref="AK5:AL5"/>
    <mergeCell ref="AM5:AN5"/>
    <mergeCell ref="B20:P20"/>
    <mergeCell ref="B21:P23"/>
    <mergeCell ref="B25:P25"/>
    <mergeCell ref="B26:P32"/>
    <mergeCell ref="B38:P38"/>
    <mergeCell ref="AO5:AP5"/>
    <mergeCell ref="B34:P34"/>
    <mergeCell ref="C46:P46"/>
    <mergeCell ref="C43:P43"/>
    <mergeCell ref="C44:P44"/>
    <mergeCell ref="C45:P45"/>
    <mergeCell ref="B35:P36"/>
  </mergeCells>
  <pageMargins left="0.7" right="0.7" top="0.75" bottom="0.75" header="0.3" footer="0.3"/>
  <pageSetup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25D3F5-39A6-4A56-9459-4136EFD0AE28}">
  <dimension ref="B3:D11"/>
  <sheetViews>
    <sheetView workbookViewId="0">
      <selection activeCell="B11" sqref="B11"/>
    </sheetView>
  </sheetViews>
  <sheetFormatPr defaultRowHeight="14.5" x14ac:dyDescent="0.35"/>
  <cols>
    <col min="2" max="2" width="43.81640625" customWidth="1"/>
    <col min="3" max="3" width="15.54296875" customWidth="1"/>
    <col min="4" max="4" width="14.54296875" customWidth="1"/>
  </cols>
  <sheetData>
    <row r="3" spans="2:4" x14ac:dyDescent="0.35">
      <c r="B3" s="167" t="s">
        <v>503</v>
      </c>
      <c r="C3" s="145" t="s">
        <v>504</v>
      </c>
      <c r="D3" s="145"/>
    </row>
    <row r="4" spans="2:4" x14ac:dyDescent="0.35">
      <c r="B4" s="167"/>
      <c r="C4" s="145"/>
      <c r="D4" s="145"/>
    </row>
    <row r="5" spans="2:4" x14ac:dyDescent="0.35">
      <c r="C5" s="70" t="s">
        <v>509</v>
      </c>
      <c r="D5" s="70" t="s">
        <v>510</v>
      </c>
    </row>
    <row r="6" spans="2:4" x14ac:dyDescent="0.35">
      <c r="B6" t="s">
        <v>505</v>
      </c>
      <c r="C6" t="s">
        <v>54</v>
      </c>
      <c r="D6" t="s">
        <v>81</v>
      </c>
    </row>
    <row r="7" spans="2:4" x14ac:dyDescent="0.35">
      <c r="B7" t="s">
        <v>506</v>
      </c>
      <c r="C7" t="s">
        <v>45</v>
      </c>
      <c r="D7" t="s">
        <v>72</v>
      </c>
    </row>
    <row r="8" spans="2:4" x14ac:dyDescent="0.35">
      <c r="B8" t="s">
        <v>507</v>
      </c>
      <c r="C8" t="s">
        <v>443</v>
      </c>
      <c r="D8" t="s">
        <v>48</v>
      </c>
    </row>
    <row r="9" spans="2:4" x14ac:dyDescent="0.35">
      <c r="B9" t="s">
        <v>508</v>
      </c>
      <c r="C9" t="s">
        <v>78</v>
      </c>
      <c r="D9" t="s">
        <v>51</v>
      </c>
    </row>
    <row r="10" spans="2:4" x14ac:dyDescent="0.35">
      <c r="B10" t="s">
        <v>521</v>
      </c>
      <c r="C10" t="s">
        <v>60</v>
      </c>
      <c r="D10" t="s">
        <v>69</v>
      </c>
    </row>
    <row r="11" spans="2:4" x14ac:dyDescent="0.35">
      <c r="B11" t="s">
        <v>522</v>
      </c>
      <c r="C11" t="s">
        <v>441</v>
      </c>
      <c r="D11" t="s">
        <v>57</v>
      </c>
    </row>
  </sheetData>
  <mergeCells count="2">
    <mergeCell ref="C3:D4"/>
    <mergeCell ref="B3:B4"/>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7E5B59-7430-435F-9169-7B471977F8D8}">
  <dimension ref="A2:K17"/>
  <sheetViews>
    <sheetView workbookViewId="0">
      <selection activeCell="B12" sqref="B12"/>
    </sheetView>
  </sheetViews>
  <sheetFormatPr defaultRowHeight="14.5" x14ac:dyDescent="0.35"/>
  <cols>
    <col min="3" max="3" width="12.1796875" bestFit="1" customWidth="1"/>
    <col min="5" max="5" width="14.81640625" bestFit="1" customWidth="1"/>
    <col min="6" max="6" width="16.1796875" bestFit="1" customWidth="1"/>
    <col min="7" max="7" width="12.1796875" bestFit="1" customWidth="1"/>
    <col min="8" max="8" width="12.81640625" bestFit="1" customWidth="1"/>
    <col min="11" max="11" width="14.81640625" bestFit="1" customWidth="1"/>
  </cols>
  <sheetData>
    <row r="2" spans="1:11" x14ac:dyDescent="0.35">
      <c r="A2" s="146" t="s">
        <v>448</v>
      </c>
      <c r="B2" s="146"/>
      <c r="C2" s="146"/>
      <c r="D2" s="146"/>
      <c r="E2" s="146"/>
      <c r="F2" s="146"/>
      <c r="G2" s="146"/>
      <c r="H2" s="146"/>
      <c r="I2" s="146"/>
      <c r="J2" s="146"/>
      <c r="K2" s="146"/>
    </row>
    <row r="5" spans="1:11" x14ac:dyDescent="0.35">
      <c r="C5" t="s">
        <v>438</v>
      </c>
      <c r="D5" t="s">
        <v>439</v>
      </c>
      <c r="E5" t="s">
        <v>440</v>
      </c>
      <c r="F5" t="s">
        <v>442</v>
      </c>
      <c r="G5" t="s">
        <v>444</v>
      </c>
      <c r="H5" t="s">
        <v>446</v>
      </c>
      <c r="I5" t="s">
        <v>445</v>
      </c>
      <c r="K5" s="66" t="s">
        <v>447</v>
      </c>
    </row>
    <row r="6" spans="1:11" x14ac:dyDescent="0.35">
      <c r="C6" s="46" t="s">
        <v>54</v>
      </c>
      <c r="D6" s="74">
        <v>4.9800000000000004</v>
      </c>
      <c r="E6" s="74">
        <v>11.65</v>
      </c>
      <c r="F6" s="74">
        <v>11.12</v>
      </c>
      <c r="G6" s="74">
        <f>E6-F6</f>
        <v>0.53000000000000114</v>
      </c>
      <c r="H6" s="74">
        <f>(G6/D6)*100</f>
        <v>10.64257028112452</v>
      </c>
      <c r="I6" s="74">
        <f>ABS(100-H6)</f>
        <v>89.35742971887548</v>
      </c>
      <c r="J6" s="74"/>
      <c r="K6" s="66">
        <f>D6*(I6/100)</f>
        <v>4.4499999999999993</v>
      </c>
    </row>
    <row r="7" spans="1:11" x14ac:dyDescent="0.35">
      <c r="C7" s="46" t="s">
        <v>81</v>
      </c>
      <c r="D7" s="74">
        <v>4.9400000000000004</v>
      </c>
      <c r="E7" s="74">
        <v>11.59</v>
      </c>
      <c r="F7" s="74">
        <v>11.14</v>
      </c>
      <c r="G7" s="74">
        <f t="shared" ref="G7:G17" si="0">E7-F7</f>
        <v>0.44999999999999929</v>
      </c>
      <c r="H7" s="74">
        <f t="shared" ref="H7:H17" si="1">(G7/D7)*100</f>
        <v>9.1093117408906732</v>
      </c>
      <c r="I7" s="74">
        <f t="shared" ref="I7:I17" si="2">ABS(100-H7)</f>
        <v>90.890688259109325</v>
      </c>
      <c r="J7" s="74"/>
      <c r="K7" s="66">
        <f t="shared" ref="K7:K17" si="3">D7*(I7/100)</f>
        <v>4.4900000000000011</v>
      </c>
    </row>
    <row r="8" spans="1:11" x14ac:dyDescent="0.35">
      <c r="C8" s="46" t="s">
        <v>45</v>
      </c>
      <c r="D8" s="74">
        <v>5.18</v>
      </c>
      <c r="E8" s="74">
        <v>11.85</v>
      </c>
      <c r="F8" s="74">
        <v>11.27</v>
      </c>
      <c r="G8" s="74">
        <f t="shared" si="0"/>
        <v>0.58000000000000007</v>
      </c>
      <c r="H8" s="74">
        <f t="shared" si="1"/>
        <v>11.1969111969112</v>
      </c>
      <c r="I8" s="74">
        <f t="shared" si="2"/>
        <v>88.803088803088798</v>
      </c>
      <c r="J8" s="74"/>
      <c r="K8" s="66">
        <f t="shared" si="3"/>
        <v>4.5999999999999996</v>
      </c>
    </row>
    <row r="9" spans="1:11" x14ac:dyDescent="0.35">
      <c r="C9" s="46" t="s">
        <v>72</v>
      </c>
      <c r="D9" s="74">
        <v>5.0599999999999996</v>
      </c>
      <c r="E9" s="74">
        <v>11.77</v>
      </c>
      <c r="F9" s="74">
        <v>11.23</v>
      </c>
      <c r="G9" s="74">
        <f t="shared" si="0"/>
        <v>0.53999999999999915</v>
      </c>
      <c r="H9" s="74">
        <f t="shared" si="1"/>
        <v>10.671936758893265</v>
      </c>
      <c r="I9" s="74">
        <f t="shared" si="2"/>
        <v>89.328063241106733</v>
      </c>
      <c r="J9" s="74"/>
      <c r="K9" s="66">
        <f t="shared" si="3"/>
        <v>4.5200000000000005</v>
      </c>
    </row>
    <row r="10" spans="1:11" x14ac:dyDescent="0.35">
      <c r="B10" t="s">
        <v>557</v>
      </c>
      <c r="C10" s="46" t="s">
        <v>48</v>
      </c>
      <c r="D10" s="74">
        <v>5.26</v>
      </c>
      <c r="E10" s="74">
        <v>11.71</v>
      </c>
      <c r="F10" s="74">
        <v>11.39</v>
      </c>
      <c r="G10" s="74">
        <f t="shared" si="0"/>
        <v>0.32000000000000028</v>
      </c>
      <c r="H10" s="74">
        <f t="shared" si="1"/>
        <v>6.0836501901140743</v>
      </c>
      <c r="I10" s="74">
        <f t="shared" si="2"/>
        <v>93.916349809885929</v>
      </c>
      <c r="J10" s="74"/>
      <c r="K10" s="66">
        <f t="shared" si="3"/>
        <v>4.9399999999999995</v>
      </c>
    </row>
    <row r="11" spans="1:11" x14ac:dyDescent="0.35">
      <c r="B11" t="s">
        <v>557</v>
      </c>
      <c r="C11" s="46" t="s">
        <v>443</v>
      </c>
      <c r="D11" s="74">
        <v>5.03</v>
      </c>
      <c r="E11" s="74">
        <v>11.93</v>
      </c>
      <c r="F11" s="74">
        <v>11.18</v>
      </c>
      <c r="G11" s="74">
        <f t="shared" si="0"/>
        <v>0.75</v>
      </c>
      <c r="H11" s="74">
        <f t="shared" si="1"/>
        <v>14.910536779324055</v>
      </c>
      <c r="I11" s="74">
        <f t="shared" si="2"/>
        <v>85.089463220675952</v>
      </c>
      <c r="J11" s="74"/>
      <c r="K11" s="66">
        <f t="shared" si="3"/>
        <v>4.28</v>
      </c>
    </row>
    <row r="12" spans="1:11" x14ac:dyDescent="0.35">
      <c r="C12" s="46" t="s">
        <v>78</v>
      </c>
      <c r="D12" s="74">
        <v>4.83</v>
      </c>
      <c r="E12" s="74">
        <v>11.48</v>
      </c>
      <c r="F12" s="74">
        <v>10.78</v>
      </c>
      <c r="G12" s="74">
        <f t="shared" si="0"/>
        <v>0.70000000000000107</v>
      </c>
      <c r="H12" s="74">
        <f t="shared" si="1"/>
        <v>14.492753623188429</v>
      </c>
      <c r="I12" s="74">
        <f t="shared" si="2"/>
        <v>85.507246376811565</v>
      </c>
      <c r="J12" s="74"/>
      <c r="K12" s="66">
        <f t="shared" si="3"/>
        <v>4.1299999999999981</v>
      </c>
    </row>
    <row r="13" spans="1:11" x14ac:dyDescent="0.35">
      <c r="C13" s="46" t="s">
        <v>51</v>
      </c>
      <c r="D13" s="74">
        <v>5</v>
      </c>
      <c r="E13" s="74">
        <v>11.68</v>
      </c>
      <c r="F13" s="74">
        <v>10.91</v>
      </c>
      <c r="G13" s="74">
        <f t="shared" si="0"/>
        <v>0.76999999999999957</v>
      </c>
      <c r="H13" s="74">
        <f t="shared" si="1"/>
        <v>15.399999999999991</v>
      </c>
      <c r="I13" s="74">
        <f t="shared" si="2"/>
        <v>84.600000000000009</v>
      </c>
      <c r="J13" s="74"/>
      <c r="K13" s="66">
        <f t="shared" si="3"/>
        <v>4.2300000000000004</v>
      </c>
    </row>
    <row r="14" spans="1:11" x14ac:dyDescent="0.35">
      <c r="C14" s="46" t="s">
        <v>60</v>
      </c>
      <c r="D14" s="74">
        <v>4.9800000000000004</v>
      </c>
      <c r="E14" s="74">
        <v>11.66</v>
      </c>
      <c r="F14" s="74">
        <v>11.23</v>
      </c>
      <c r="G14" s="74">
        <f t="shared" si="0"/>
        <v>0.42999999999999972</v>
      </c>
      <c r="H14" s="74">
        <f t="shared" si="1"/>
        <v>8.6345381526104354</v>
      </c>
      <c r="I14" s="74">
        <f t="shared" si="2"/>
        <v>91.365461847389568</v>
      </c>
      <c r="J14" s="74"/>
      <c r="K14" s="66">
        <f t="shared" si="3"/>
        <v>4.5500000000000007</v>
      </c>
    </row>
    <row r="15" spans="1:11" x14ac:dyDescent="0.35">
      <c r="C15" s="46" t="s">
        <v>69</v>
      </c>
      <c r="D15" s="74">
        <v>4.84</v>
      </c>
      <c r="E15" s="74">
        <v>11.51</v>
      </c>
      <c r="F15" s="74">
        <v>11.08</v>
      </c>
      <c r="G15" s="74">
        <f t="shared" si="0"/>
        <v>0.42999999999999972</v>
      </c>
      <c r="H15" s="74">
        <f t="shared" si="1"/>
        <v>8.8842975206611516</v>
      </c>
      <c r="I15" s="74">
        <f t="shared" si="2"/>
        <v>91.11570247933885</v>
      </c>
      <c r="J15" s="74"/>
      <c r="K15" s="66">
        <f t="shared" si="3"/>
        <v>4.41</v>
      </c>
    </row>
    <row r="16" spans="1:11" x14ac:dyDescent="0.35">
      <c r="C16" s="46" t="s">
        <v>57</v>
      </c>
      <c r="D16" s="74">
        <v>5.0199999999999996</v>
      </c>
      <c r="E16" s="74">
        <v>11.7</v>
      </c>
      <c r="F16" s="74">
        <v>11.2</v>
      </c>
      <c r="G16" s="74">
        <f t="shared" si="0"/>
        <v>0.5</v>
      </c>
      <c r="H16" s="74">
        <f t="shared" si="1"/>
        <v>9.9601593625498008</v>
      </c>
      <c r="I16" s="74">
        <f t="shared" si="2"/>
        <v>90.039840637450197</v>
      </c>
      <c r="J16" s="74"/>
      <c r="K16" s="66">
        <f t="shared" si="3"/>
        <v>4.5199999999999996</v>
      </c>
    </row>
    <row r="17" spans="3:11" x14ac:dyDescent="0.35">
      <c r="C17" s="46" t="s">
        <v>441</v>
      </c>
      <c r="D17" s="74">
        <v>4.97</v>
      </c>
      <c r="E17" s="74">
        <v>11.64</v>
      </c>
      <c r="F17" s="74">
        <v>11.26</v>
      </c>
      <c r="G17" s="74">
        <f t="shared" si="0"/>
        <v>0.38000000000000078</v>
      </c>
      <c r="H17" s="74">
        <f t="shared" si="1"/>
        <v>7.6458752515090715</v>
      </c>
      <c r="I17" s="74">
        <f t="shared" si="2"/>
        <v>92.354124748490932</v>
      </c>
      <c r="J17" s="74"/>
      <c r="K17" s="66">
        <f t="shared" si="3"/>
        <v>4.589999999999999</v>
      </c>
    </row>
  </sheetData>
  <mergeCells count="1">
    <mergeCell ref="A2:K2"/>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18C802-3990-4D5C-98D3-AADC16D5C6FB}">
  <dimension ref="A2:K19"/>
  <sheetViews>
    <sheetView workbookViewId="0">
      <selection activeCell="G17" sqref="G17"/>
    </sheetView>
  </sheetViews>
  <sheetFormatPr defaultRowHeight="14.5" x14ac:dyDescent="0.35"/>
  <cols>
    <col min="3" max="3" width="12.81640625" bestFit="1" customWidth="1"/>
    <col min="4" max="4" width="16.54296875" bestFit="1" customWidth="1"/>
    <col min="5" max="5" width="26.1796875" customWidth="1"/>
    <col min="7" max="7" width="10.1796875" customWidth="1"/>
    <col min="8" max="8" width="15.453125" bestFit="1" customWidth="1"/>
  </cols>
  <sheetData>
    <row r="2" spans="1:11" x14ac:dyDescent="0.35">
      <c r="A2" s="146" t="s">
        <v>497</v>
      </c>
      <c r="B2" s="146"/>
      <c r="C2" s="146"/>
      <c r="D2" s="146"/>
      <c r="E2" s="146"/>
      <c r="F2" s="146"/>
      <c r="G2" s="146"/>
      <c r="H2" s="146"/>
      <c r="I2" s="146"/>
      <c r="J2" s="146"/>
      <c r="K2" s="146"/>
    </row>
    <row r="4" spans="1:11" x14ac:dyDescent="0.35">
      <c r="D4" s="70" t="s">
        <v>498</v>
      </c>
      <c r="E4" s="145" t="s">
        <v>500</v>
      </c>
      <c r="G4" s="145" t="s">
        <v>501</v>
      </c>
    </row>
    <row r="5" spans="1:11" x14ac:dyDescent="0.35">
      <c r="C5" t="s">
        <v>438</v>
      </c>
      <c r="D5" s="70" t="s">
        <v>499</v>
      </c>
      <c r="E5" s="145"/>
      <c r="G5" s="145"/>
    </row>
    <row r="6" spans="1:11" x14ac:dyDescent="0.35">
      <c r="C6" s="46" t="s">
        <v>54</v>
      </c>
      <c r="D6">
        <v>7925</v>
      </c>
      <c r="E6" s="90">
        <v>7636.75</v>
      </c>
      <c r="G6" s="91">
        <f>(D6/E6)*100</f>
        <v>103.77451140864898</v>
      </c>
    </row>
    <row r="7" spans="1:11" x14ac:dyDescent="0.35">
      <c r="C7" s="46" t="s">
        <v>81</v>
      </c>
      <c r="D7">
        <v>8407</v>
      </c>
      <c r="E7" s="90">
        <v>7636.75</v>
      </c>
      <c r="G7" s="91">
        <f t="shared" ref="G7:G19" si="0">(D7/E7)*100</f>
        <v>110.08609683438635</v>
      </c>
    </row>
    <row r="8" spans="1:11" x14ac:dyDescent="0.35">
      <c r="C8" s="46" t="s">
        <v>45</v>
      </c>
      <c r="D8">
        <v>8309</v>
      </c>
      <c r="E8" s="90">
        <v>7636.75</v>
      </c>
      <c r="G8" s="91">
        <f t="shared" si="0"/>
        <v>108.80282842832356</v>
      </c>
    </row>
    <row r="9" spans="1:11" x14ac:dyDescent="0.35">
      <c r="C9" s="46" t="s">
        <v>72</v>
      </c>
      <c r="D9">
        <v>7601</v>
      </c>
      <c r="E9" s="90">
        <v>7636.75</v>
      </c>
      <c r="G9" s="91">
        <f t="shared" si="0"/>
        <v>99.531868923298532</v>
      </c>
    </row>
    <row r="10" spans="1:11" x14ac:dyDescent="0.35">
      <c r="C10" s="46" t="s">
        <v>48</v>
      </c>
      <c r="D10">
        <v>7549</v>
      </c>
      <c r="E10" s="90">
        <v>7636.75</v>
      </c>
      <c r="G10" s="91">
        <f t="shared" si="0"/>
        <v>98.850950993550924</v>
      </c>
    </row>
    <row r="11" spans="1:11" x14ac:dyDescent="0.35">
      <c r="C11" s="46" t="s">
        <v>443</v>
      </c>
      <c r="D11">
        <v>8878</v>
      </c>
      <c r="E11" s="90">
        <v>7636.75</v>
      </c>
      <c r="G11" s="91">
        <f t="shared" si="0"/>
        <v>116.25364192883099</v>
      </c>
    </row>
    <row r="12" spans="1:11" x14ac:dyDescent="0.35">
      <c r="C12" s="46" t="s">
        <v>78</v>
      </c>
      <c r="D12">
        <v>7153</v>
      </c>
      <c r="E12" s="90">
        <v>7636.75</v>
      </c>
      <c r="G12" s="91">
        <f t="shared" si="0"/>
        <v>93.665499067011496</v>
      </c>
    </row>
    <row r="13" spans="1:11" x14ac:dyDescent="0.35">
      <c r="C13" s="46" t="s">
        <v>51</v>
      </c>
      <c r="D13">
        <v>8392</v>
      </c>
      <c r="E13" s="90">
        <v>7636.75</v>
      </c>
      <c r="G13" s="91">
        <f t="shared" si="0"/>
        <v>109.88967820080531</v>
      </c>
    </row>
    <row r="14" spans="1:11" x14ac:dyDescent="0.35">
      <c r="C14" s="46" t="s">
        <v>60</v>
      </c>
      <c r="D14">
        <v>7637</v>
      </c>
      <c r="E14" s="90">
        <v>7636.75</v>
      </c>
      <c r="G14" s="91">
        <f t="shared" si="0"/>
        <v>100.00327364389301</v>
      </c>
    </row>
    <row r="15" spans="1:11" x14ac:dyDescent="0.35">
      <c r="C15" s="46" t="s">
        <v>69</v>
      </c>
      <c r="D15">
        <v>8149</v>
      </c>
      <c r="E15" s="90">
        <v>7636.75</v>
      </c>
      <c r="G15" s="91">
        <f t="shared" si="0"/>
        <v>106.70769633679249</v>
      </c>
    </row>
    <row r="16" spans="1:11" x14ac:dyDescent="0.35">
      <c r="C16" s="46" t="s">
        <v>57</v>
      </c>
      <c r="D16">
        <v>7633</v>
      </c>
      <c r="E16" s="90">
        <v>7636.75</v>
      </c>
      <c r="G16" s="91">
        <f t="shared" si="0"/>
        <v>99.950895341604735</v>
      </c>
    </row>
    <row r="17" spans="3:8" x14ac:dyDescent="0.35">
      <c r="C17" s="46" t="s">
        <v>168</v>
      </c>
      <c r="D17" s="90">
        <v>13048.4591702381</v>
      </c>
      <c r="E17" s="90">
        <v>7636.75</v>
      </c>
      <c r="G17" s="123">
        <f t="shared" si="0"/>
        <v>170.8640347037431</v>
      </c>
      <c r="H17" t="s">
        <v>540</v>
      </c>
    </row>
    <row r="18" spans="3:8" x14ac:dyDescent="0.35">
      <c r="C18" s="46" t="s">
        <v>66</v>
      </c>
      <c r="D18">
        <v>10549</v>
      </c>
      <c r="E18" s="90">
        <v>7636.75</v>
      </c>
      <c r="G18" s="123">
        <f t="shared" si="0"/>
        <v>138.13467770975873</v>
      </c>
      <c r="H18" t="s">
        <v>540</v>
      </c>
    </row>
    <row r="19" spans="3:8" x14ac:dyDescent="0.35">
      <c r="C19" s="46" t="s">
        <v>63</v>
      </c>
      <c r="D19">
        <v>9941</v>
      </c>
      <c r="E19" s="90">
        <v>7636.75</v>
      </c>
      <c r="G19" s="123">
        <f t="shared" si="0"/>
        <v>130.1731757619406</v>
      </c>
      <c r="H19" t="s">
        <v>540</v>
      </c>
    </row>
  </sheetData>
  <mergeCells count="3">
    <mergeCell ref="A2:K2"/>
    <mergeCell ref="E4:E5"/>
    <mergeCell ref="G4:G5"/>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20BEA9-7701-44EE-9B23-728661328DCB}">
  <dimension ref="A1:A137"/>
  <sheetViews>
    <sheetView workbookViewId="0">
      <selection activeCell="A137" sqref="A137"/>
    </sheetView>
  </sheetViews>
  <sheetFormatPr defaultRowHeight="14.5" x14ac:dyDescent="0.35"/>
  <cols>
    <col min="1" max="1" width="92.81640625" bestFit="1" customWidth="1"/>
  </cols>
  <sheetData>
    <row r="1" spans="1:1" x14ac:dyDescent="0.35">
      <c r="A1" t="s">
        <v>174</v>
      </c>
    </row>
    <row r="2" spans="1:1" x14ac:dyDescent="0.35">
      <c r="A2" t="s">
        <v>175</v>
      </c>
    </row>
    <row r="3" spans="1:1" x14ac:dyDescent="0.35">
      <c r="A3" t="s">
        <v>176</v>
      </c>
    </row>
    <row r="4" spans="1:1" x14ac:dyDescent="0.35">
      <c r="A4" t="s">
        <v>241</v>
      </c>
    </row>
    <row r="6" spans="1:1" x14ac:dyDescent="0.35">
      <c r="A6" t="s">
        <v>177</v>
      </c>
    </row>
    <row r="7" spans="1:1" x14ac:dyDescent="0.35">
      <c r="A7" t="s">
        <v>178</v>
      </c>
    </row>
    <row r="8" spans="1:1" x14ac:dyDescent="0.35">
      <c r="A8" t="s">
        <v>179</v>
      </c>
    </row>
    <row r="10" spans="1:1" x14ac:dyDescent="0.35">
      <c r="A10" t="s">
        <v>180</v>
      </c>
    </row>
    <row r="11" spans="1:1" x14ac:dyDescent="0.35">
      <c r="A11" t="s">
        <v>181</v>
      </c>
    </row>
    <row r="12" spans="1:1" x14ac:dyDescent="0.35">
      <c r="A12" t="s">
        <v>182</v>
      </c>
    </row>
    <row r="13" spans="1:1" x14ac:dyDescent="0.35">
      <c r="A13" t="s">
        <v>183</v>
      </c>
    </row>
    <row r="14" spans="1:1" x14ac:dyDescent="0.35">
      <c r="A14" t="s">
        <v>184</v>
      </c>
    </row>
    <row r="16" spans="1:1" x14ac:dyDescent="0.35">
      <c r="A16" t="s">
        <v>185</v>
      </c>
    </row>
    <row r="18" spans="1:1" x14ac:dyDescent="0.35">
      <c r="A18" t="s">
        <v>186</v>
      </c>
    </row>
    <row r="20" spans="1:1" x14ac:dyDescent="0.35">
      <c r="A20" t="s">
        <v>187</v>
      </c>
    </row>
    <row r="22" spans="1:1" x14ac:dyDescent="0.35">
      <c r="A22" t="s">
        <v>188</v>
      </c>
    </row>
    <row r="24" spans="1:1" x14ac:dyDescent="0.35">
      <c r="A24" t="s">
        <v>189</v>
      </c>
    </row>
    <row r="26" spans="1:1" x14ac:dyDescent="0.35">
      <c r="A26" t="s">
        <v>190</v>
      </c>
    </row>
    <row r="28" spans="1:1" x14ac:dyDescent="0.35">
      <c r="A28" t="s">
        <v>191</v>
      </c>
    </row>
    <row r="30" spans="1:1" x14ac:dyDescent="0.35">
      <c r="A30" t="s">
        <v>192</v>
      </c>
    </row>
    <row r="32" spans="1:1" x14ac:dyDescent="0.35">
      <c r="A32" t="s">
        <v>193</v>
      </c>
    </row>
    <row r="34" spans="1:1" x14ac:dyDescent="0.35">
      <c r="A34" t="s">
        <v>194</v>
      </c>
    </row>
    <row r="36" spans="1:1" x14ac:dyDescent="0.35">
      <c r="A36" t="s">
        <v>195</v>
      </c>
    </row>
    <row r="38" spans="1:1" x14ac:dyDescent="0.35">
      <c r="A38" t="s">
        <v>196</v>
      </c>
    </row>
    <row r="40" spans="1:1" x14ac:dyDescent="0.35">
      <c r="A40" t="s">
        <v>197</v>
      </c>
    </row>
    <row r="42" spans="1:1" x14ac:dyDescent="0.35">
      <c r="A42" t="s">
        <v>198</v>
      </c>
    </row>
    <row r="44" spans="1:1" x14ac:dyDescent="0.35">
      <c r="A44" t="s">
        <v>199</v>
      </c>
    </row>
    <row r="46" spans="1:1" x14ac:dyDescent="0.35">
      <c r="A46" t="s">
        <v>200</v>
      </c>
    </row>
    <row r="48" spans="1:1" x14ac:dyDescent="0.35">
      <c r="A48" t="s">
        <v>201</v>
      </c>
    </row>
    <row r="50" spans="1:1" x14ac:dyDescent="0.35">
      <c r="A50" t="s">
        <v>202</v>
      </c>
    </row>
    <row r="52" spans="1:1" x14ac:dyDescent="0.35">
      <c r="A52" t="s">
        <v>203</v>
      </c>
    </row>
    <row r="54" spans="1:1" x14ac:dyDescent="0.35">
      <c r="A54" t="s">
        <v>204</v>
      </c>
    </row>
    <row r="56" spans="1:1" x14ac:dyDescent="0.35">
      <c r="A56" t="s">
        <v>205</v>
      </c>
    </row>
    <row r="58" spans="1:1" x14ac:dyDescent="0.35">
      <c r="A58" t="s">
        <v>206</v>
      </c>
    </row>
    <row r="60" spans="1:1" x14ac:dyDescent="0.35">
      <c r="A60" t="s">
        <v>207</v>
      </c>
    </row>
    <row r="62" spans="1:1" x14ac:dyDescent="0.35">
      <c r="A62" t="s">
        <v>208</v>
      </c>
    </row>
    <row r="64" spans="1:1" x14ac:dyDescent="0.35">
      <c r="A64" t="s">
        <v>209</v>
      </c>
    </row>
    <row r="66" spans="1:1" x14ac:dyDescent="0.35">
      <c r="A66" t="s">
        <v>210</v>
      </c>
    </row>
    <row r="68" spans="1:1" x14ac:dyDescent="0.35">
      <c r="A68" t="s">
        <v>211</v>
      </c>
    </row>
    <row r="70" spans="1:1" x14ac:dyDescent="0.35">
      <c r="A70" t="s">
        <v>212</v>
      </c>
    </row>
    <row r="72" spans="1:1" x14ac:dyDescent="0.35">
      <c r="A72" t="s">
        <v>213</v>
      </c>
    </row>
    <row r="74" spans="1:1" x14ac:dyDescent="0.35">
      <c r="A74" t="s">
        <v>214</v>
      </c>
    </row>
    <row r="76" spans="1:1" x14ac:dyDescent="0.35">
      <c r="A76" t="s">
        <v>215</v>
      </c>
    </row>
    <row r="78" spans="1:1" x14ac:dyDescent="0.35">
      <c r="A78" t="s">
        <v>216</v>
      </c>
    </row>
    <row r="80" spans="1:1" x14ac:dyDescent="0.35">
      <c r="A80" t="s">
        <v>217</v>
      </c>
    </row>
    <row r="82" spans="1:1" x14ac:dyDescent="0.35">
      <c r="A82" t="s">
        <v>218</v>
      </c>
    </row>
    <row r="84" spans="1:1" x14ac:dyDescent="0.35">
      <c r="A84" t="s">
        <v>219</v>
      </c>
    </row>
    <row r="86" spans="1:1" x14ac:dyDescent="0.35">
      <c r="A86" t="s">
        <v>220</v>
      </c>
    </row>
    <row r="88" spans="1:1" x14ac:dyDescent="0.35">
      <c r="A88" t="s">
        <v>221</v>
      </c>
    </row>
    <row r="90" spans="1:1" x14ac:dyDescent="0.35">
      <c r="A90" t="s">
        <v>222</v>
      </c>
    </row>
    <row r="92" spans="1:1" x14ac:dyDescent="0.35">
      <c r="A92" t="s">
        <v>223</v>
      </c>
    </row>
    <row r="94" spans="1:1" x14ac:dyDescent="0.35">
      <c r="A94" t="s">
        <v>224</v>
      </c>
    </row>
    <row r="96" spans="1:1" x14ac:dyDescent="0.35">
      <c r="A96" t="s">
        <v>225</v>
      </c>
    </row>
    <row r="98" spans="1:1" x14ac:dyDescent="0.35">
      <c r="A98" t="s">
        <v>226</v>
      </c>
    </row>
    <row r="100" spans="1:1" x14ac:dyDescent="0.35">
      <c r="A100" t="s">
        <v>227</v>
      </c>
    </row>
    <row r="102" spans="1:1" x14ac:dyDescent="0.35">
      <c r="A102" t="s">
        <v>228</v>
      </c>
    </row>
    <row r="104" spans="1:1" x14ac:dyDescent="0.35">
      <c r="A104" t="s">
        <v>229</v>
      </c>
    </row>
    <row r="106" spans="1:1" x14ac:dyDescent="0.35">
      <c r="A106" t="s">
        <v>230</v>
      </c>
    </row>
    <row r="108" spans="1:1" x14ac:dyDescent="0.35">
      <c r="A108" t="s">
        <v>231</v>
      </c>
    </row>
    <row r="110" spans="1:1" x14ac:dyDescent="0.35">
      <c r="A110" t="s">
        <v>232</v>
      </c>
    </row>
    <row r="111" spans="1:1" x14ac:dyDescent="0.35">
      <c r="A111" t="s">
        <v>175</v>
      </c>
    </row>
    <row r="112" spans="1:1" x14ac:dyDescent="0.35">
      <c r="A112" t="s">
        <v>233</v>
      </c>
    </row>
    <row r="113" spans="1:1" x14ac:dyDescent="0.35">
      <c r="A113" t="s">
        <v>175</v>
      </c>
    </row>
    <row r="114" spans="1:1" x14ac:dyDescent="0.35">
      <c r="A114" t="s">
        <v>234</v>
      </c>
    </row>
    <row r="118" spans="1:1" x14ac:dyDescent="0.35">
      <c r="A118" t="s">
        <v>235</v>
      </c>
    </row>
    <row r="119" spans="1:1" x14ac:dyDescent="0.35">
      <c r="A119" t="s">
        <v>175</v>
      </c>
    </row>
    <row r="120" spans="1:1" x14ac:dyDescent="0.35">
      <c r="A120" t="s">
        <v>176</v>
      </c>
    </row>
    <row r="121" spans="1:1" x14ac:dyDescent="0.35">
      <c r="A121" t="s">
        <v>242</v>
      </c>
    </row>
    <row r="123" spans="1:1" x14ac:dyDescent="0.35">
      <c r="A123" t="s">
        <v>236</v>
      </c>
    </row>
    <row r="124" spans="1:1" x14ac:dyDescent="0.35">
      <c r="A124" t="s">
        <v>178</v>
      </c>
    </row>
    <row r="125" spans="1:1" x14ac:dyDescent="0.35">
      <c r="A125" t="s">
        <v>179</v>
      </c>
    </row>
    <row r="127" spans="1:1" x14ac:dyDescent="0.35">
      <c r="A127" t="s">
        <v>180</v>
      </c>
    </row>
    <row r="128" spans="1:1" x14ac:dyDescent="0.35">
      <c r="A128" t="s">
        <v>181</v>
      </c>
    </row>
    <row r="129" spans="1:1" x14ac:dyDescent="0.35">
      <c r="A129" t="s">
        <v>182</v>
      </c>
    </row>
    <row r="130" spans="1:1" x14ac:dyDescent="0.35">
      <c r="A130" t="s">
        <v>183</v>
      </c>
    </row>
    <row r="131" spans="1:1" x14ac:dyDescent="0.35">
      <c r="A131" t="s">
        <v>237</v>
      </c>
    </row>
    <row r="133" spans="1:1" x14ac:dyDescent="0.35">
      <c r="A133" t="s">
        <v>238</v>
      </c>
    </row>
    <row r="134" spans="1:1" x14ac:dyDescent="0.35">
      <c r="A134" t="s">
        <v>175</v>
      </c>
    </row>
    <row r="135" spans="1:1" x14ac:dyDescent="0.35">
      <c r="A135" t="s">
        <v>239</v>
      </c>
    </row>
    <row r="136" spans="1:1" x14ac:dyDescent="0.35">
      <c r="A136" t="s">
        <v>175</v>
      </c>
    </row>
    <row r="137" spans="1:1" x14ac:dyDescent="0.35">
      <c r="A137" t="s">
        <v>240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K57"/>
  <sheetViews>
    <sheetView workbookViewId="0">
      <pane xSplit="5" ySplit="2" topLeftCell="F3" activePane="bottomRight" state="frozen"/>
      <selection pane="topRight" activeCell="D1" sqref="D1"/>
      <selection pane="bottomLeft" activeCell="A3" sqref="A3"/>
      <selection pane="bottomRight" activeCell="A7" sqref="A7:C25"/>
    </sheetView>
  </sheetViews>
  <sheetFormatPr defaultRowHeight="14.5" x14ac:dyDescent="0.35"/>
  <cols>
    <col min="5" max="5" width="10.81640625" style="46" bestFit="1" customWidth="1"/>
    <col min="6" max="6" width="10.54296875" bestFit="1" customWidth="1"/>
    <col min="7" max="8" width="6.81640625" bestFit="1" customWidth="1"/>
    <col min="9" max="9" width="17" bestFit="1" customWidth="1"/>
    <col min="10" max="10" width="15.54296875" customWidth="1"/>
    <col min="11" max="11" width="5.81640625" customWidth="1"/>
    <col min="12" max="12" width="9.81640625" customWidth="1"/>
    <col min="13" max="13" width="8.1796875" customWidth="1"/>
    <col min="14" max="14" width="22.1796875" customWidth="1"/>
    <col min="15" max="15" width="14.81640625" customWidth="1"/>
    <col min="16" max="16" width="5.81640625" customWidth="1"/>
    <col min="17" max="17" width="9.81640625" customWidth="1"/>
    <col min="18" max="18" width="8.1796875" customWidth="1"/>
    <col min="19" max="19" width="22.1796875" customWidth="1"/>
    <col min="20" max="20" width="15.54296875" customWidth="1"/>
    <col min="21" max="21" width="5.81640625" customWidth="1"/>
    <col min="22" max="22" width="9.81640625" customWidth="1"/>
    <col min="23" max="23" width="8.1796875" customWidth="1"/>
    <col min="24" max="24" width="22.1796875" customWidth="1"/>
    <col min="25" max="25" width="14.81640625" customWidth="1"/>
    <col min="26" max="26" width="5.81640625" customWidth="1"/>
    <col min="27" max="27" width="9.81640625" customWidth="1"/>
    <col min="28" max="28" width="8.1796875" customWidth="1"/>
    <col min="29" max="29" width="22.1796875" customWidth="1"/>
    <col min="30" max="30" width="15.54296875" customWidth="1"/>
    <col min="31" max="31" width="4.81640625" customWidth="1"/>
    <col min="32" max="32" width="9.81640625" customWidth="1"/>
    <col min="33" max="33" width="8.1796875" customWidth="1"/>
    <col min="34" max="34" width="22.1796875" customWidth="1"/>
    <col min="35" max="35" width="14.81640625" customWidth="1"/>
    <col min="36" max="36" width="11.81640625" bestFit="1" customWidth="1"/>
    <col min="37" max="37" width="11.81640625" customWidth="1"/>
    <col min="38" max="38" width="8.1796875" customWidth="1"/>
    <col min="39" max="39" width="22.1796875" customWidth="1"/>
    <col min="40" max="40" width="15.54296875" customWidth="1"/>
    <col min="41" max="41" width="6.81640625" customWidth="1"/>
    <col min="42" max="42" width="9.81640625" customWidth="1"/>
    <col min="43" max="43" width="8.1796875" customWidth="1"/>
    <col min="44" max="44" width="22.1796875" customWidth="1"/>
    <col min="45" max="45" width="14.81640625" customWidth="1"/>
    <col min="46" max="46" width="5.81640625" customWidth="1"/>
    <col min="47" max="47" width="9.81640625" customWidth="1"/>
    <col min="48" max="48" width="8.1796875" customWidth="1"/>
    <col min="49" max="49" width="22.1796875" customWidth="1"/>
    <col min="50" max="50" width="15.81640625" customWidth="1"/>
    <col min="51" max="51" width="5.81640625" customWidth="1"/>
    <col min="52" max="52" width="9.81640625" customWidth="1"/>
    <col min="53" max="53" width="8.1796875" customWidth="1"/>
    <col min="54" max="54" width="22.1796875" customWidth="1"/>
    <col min="55" max="55" width="16.54296875" customWidth="1"/>
    <col min="56" max="56" width="4.81640625" customWidth="1"/>
    <col min="57" max="57" width="9.81640625" customWidth="1"/>
    <col min="58" max="58" width="8.81640625" customWidth="1"/>
    <col min="59" max="59" width="22.1796875" customWidth="1"/>
    <col min="60" max="60" width="16.54296875" customWidth="1"/>
    <col min="61" max="61" width="5.81640625" customWidth="1"/>
    <col min="62" max="62" width="9.81640625" customWidth="1"/>
    <col min="63" max="63" width="8.1796875" customWidth="1"/>
    <col min="64" max="64" width="22.1796875" customWidth="1"/>
    <col min="65" max="65" width="15.81640625" customWidth="1"/>
    <col min="66" max="66" width="5.81640625" customWidth="1"/>
    <col min="67" max="67" width="10.81640625" customWidth="1"/>
    <col min="68" max="68" width="8.1796875" customWidth="1"/>
    <col min="69" max="69" width="22.1796875" customWidth="1"/>
    <col min="70" max="70" width="15.81640625" customWidth="1"/>
    <col min="71" max="71" width="5.81640625" customWidth="1"/>
    <col min="72" max="72" width="9.81640625" customWidth="1"/>
    <col min="73" max="73" width="8.1796875" customWidth="1"/>
    <col min="74" max="74" width="22.1796875" customWidth="1"/>
    <col min="75" max="75" width="15.81640625" customWidth="1"/>
    <col min="76" max="76" width="5.81640625" customWidth="1"/>
    <col min="77" max="77" width="11.81640625" customWidth="1"/>
    <col min="78" max="78" width="8.1796875" customWidth="1"/>
    <col min="79" max="79" width="22.1796875" customWidth="1"/>
    <col min="80" max="80" width="15.81640625" customWidth="1"/>
    <col min="81" max="81" width="4.81640625" customWidth="1"/>
    <col min="82" max="82" width="11.81640625" customWidth="1"/>
    <col min="83" max="83" width="8.1796875" customWidth="1"/>
    <col min="84" max="84" width="22.1796875" customWidth="1"/>
    <col min="85" max="85" width="15.81640625" customWidth="1"/>
    <col min="86" max="86" width="4.81640625" customWidth="1"/>
    <col min="87" max="87" width="11.81640625" customWidth="1"/>
    <col min="88" max="88" width="8.1796875" customWidth="1"/>
    <col min="89" max="89" width="22.1796875" customWidth="1"/>
    <col min="90" max="90" width="15.81640625" customWidth="1"/>
    <col min="91" max="91" width="4.81640625" customWidth="1"/>
    <col min="92" max="92" width="9.81640625" customWidth="1"/>
    <col min="93" max="93" width="8.1796875" customWidth="1"/>
    <col min="94" max="94" width="22.1796875" customWidth="1"/>
    <col min="95" max="95" width="15.81640625" customWidth="1"/>
    <col min="96" max="96" width="4.81640625" customWidth="1"/>
    <col min="97" max="97" width="9.81640625" customWidth="1"/>
    <col min="98" max="98" width="8.1796875" customWidth="1"/>
    <col min="99" max="99" width="22.1796875" customWidth="1"/>
    <col min="100" max="100" width="15.81640625" customWidth="1"/>
    <col min="101" max="101" width="4.81640625" customWidth="1"/>
    <col min="102" max="102" width="9.81640625" customWidth="1"/>
    <col min="103" max="103" width="8.1796875" customWidth="1"/>
    <col min="104" max="104" width="22.1796875" customWidth="1"/>
    <col min="105" max="105" width="15.81640625" customWidth="1"/>
    <col min="106" max="106" width="4.81640625" customWidth="1"/>
    <col min="107" max="107" width="9.81640625" customWidth="1"/>
    <col min="108" max="108" width="8.1796875" customWidth="1"/>
    <col min="109" max="109" width="22.1796875" customWidth="1"/>
    <col min="110" max="110" width="15.81640625" customWidth="1"/>
    <col min="111" max="111" width="4.81640625" customWidth="1"/>
    <col min="112" max="112" width="9.81640625" customWidth="1"/>
    <col min="113" max="113" width="8.1796875" customWidth="1"/>
    <col min="114" max="114" width="22.1796875" customWidth="1"/>
    <col min="115" max="115" width="15.81640625" customWidth="1"/>
    <col min="116" max="116" width="4.81640625" customWidth="1"/>
    <col min="117" max="117" width="9.81640625" customWidth="1"/>
    <col min="118" max="118" width="8.1796875" customWidth="1"/>
    <col min="119" max="119" width="22.1796875" customWidth="1"/>
    <col min="120" max="120" width="15.81640625" bestFit="1" customWidth="1"/>
    <col min="121" max="121" width="4.81640625" bestFit="1" customWidth="1"/>
    <col min="122" max="122" width="11.81640625" bestFit="1" customWidth="1"/>
    <col min="123" max="123" width="8.1796875" bestFit="1" customWidth="1"/>
    <col min="124" max="124" width="22.1796875" bestFit="1" customWidth="1"/>
  </cols>
  <sheetData>
    <row r="1" spans="1:124" x14ac:dyDescent="0.35">
      <c r="E1" s="46" t="s">
        <v>0</v>
      </c>
      <c r="J1" s="47" t="s">
        <v>2</v>
      </c>
      <c r="N1" t="s">
        <v>1</v>
      </c>
      <c r="O1" s="47" t="s">
        <v>3</v>
      </c>
      <c r="S1" t="s">
        <v>1</v>
      </c>
      <c r="T1" s="47" t="s">
        <v>4</v>
      </c>
      <c r="X1" t="s">
        <v>1</v>
      </c>
      <c r="Y1" s="47" t="s">
        <v>5</v>
      </c>
      <c r="AC1" t="s">
        <v>1</v>
      </c>
      <c r="AD1" t="s">
        <v>6</v>
      </c>
      <c r="AH1" t="s">
        <v>1</v>
      </c>
      <c r="AI1" t="s">
        <v>7</v>
      </c>
      <c r="AM1" t="s">
        <v>1</v>
      </c>
      <c r="AN1" s="47" t="s">
        <v>124</v>
      </c>
      <c r="AR1" t="s">
        <v>1</v>
      </c>
      <c r="AS1" s="47" t="s">
        <v>8</v>
      </c>
      <c r="AW1" t="s">
        <v>1</v>
      </c>
      <c r="AX1" s="47" t="s">
        <v>9</v>
      </c>
      <c r="BB1" t="s">
        <v>1</v>
      </c>
      <c r="BC1" t="s">
        <v>10</v>
      </c>
      <c r="BG1" t="s">
        <v>1</v>
      </c>
      <c r="BH1" s="47" t="s">
        <v>130</v>
      </c>
      <c r="BL1" t="s">
        <v>1</v>
      </c>
      <c r="BM1" t="s">
        <v>11</v>
      </c>
      <c r="BQ1" t="s">
        <v>1</v>
      </c>
      <c r="BR1" s="47" t="s">
        <v>12</v>
      </c>
      <c r="BV1" t="s">
        <v>1</v>
      </c>
      <c r="BW1" t="s">
        <v>13</v>
      </c>
      <c r="CA1" t="s">
        <v>1</v>
      </c>
      <c r="CB1" t="s">
        <v>14</v>
      </c>
      <c r="CF1" t="s">
        <v>1</v>
      </c>
      <c r="CG1" t="s">
        <v>15</v>
      </c>
      <c r="CK1" t="s">
        <v>1</v>
      </c>
      <c r="CL1" t="s">
        <v>16</v>
      </c>
      <c r="CP1" t="s">
        <v>1</v>
      </c>
      <c r="CQ1" t="s">
        <v>17</v>
      </c>
      <c r="CU1" t="s">
        <v>1</v>
      </c>
      <c r="CV1" t="s">
        <v>18</v>
      </c>
      <c r="CZ1" t="s">
        <v>1</v>
      </c>
      <c r="DA1" t="s">
        <v>19</v>
      </c>
      <c r="DE1" t="s">
        <v>1</v>
      </c>
      <c r="DF1" t="s">
        <v>20</v>
      </c>
      <c r="DJ1" t="s">
        <v>1</v>
      </c>
      <c r="DK1" t="s">
        <v>21</v>
      </c>
      <c r="DO1" t="s">
        <v>1</v>
      </c>
      <c r="DP1" s="47" t="s">
        <v>22</v>
      </c>
      <c r="DT1" t="s">
        <v>1</v>
      </c>
    </row>
    <row r="2" spans="1:124" x14ac:dyDescent="0.35">
      <c r="E2" s="46" t="s">
        <v>23</v>
      </c>
      <c r="F2" t="s">
        <v>24</v>
      </c>
      <c r="G2" t="s">
        <v>25</v>
      </c>
      <c r="H2" t="s">
        <v>26</v>
      </c>
      <c r="I2" t="s">
        <v>27</v>
      </c>
      <c r="J2" t="s">
        <v>28</v>
      </c>
      <c r="K2" t="s">
        <v>29</v>
      </c>
      <c r="L2" t="s">
        <v>30</v>
      </c>
      <c r="M2" t="s">
        <v>31</v>
      </c>
      <c r="N2" t="s">
        <v>29</v>
      </c>
      <c r="O2" t="s">
        <v>28</v>
      </c>
      <c r="P2" t="s">
        <v>29</v>
      </c>
      <c r="Q2" t="s">
        <v>30</v>
      </c>
      <c r="R2" t="s">
        <v>31</v>
      </c>
      <c r="S2" t="s">
        <v>29</v>
      </c>
      <c r="T2" t="s">
        <v>28</v>
      </c>
      <c r="U2" t="s">
        <v>29</v>
      </c>
      <c r="V2" t="s">
        <v>30</v>
      </c>
      <c r="W2" t="s">
        <v>31</v>
      </c>
      <c r="X2" t="s">
        <v>29</v>
      </c>
      <c r="Y2" t="s">
        <v>28</v>
      </c>
      <c r="Z2" t="s">
        <v>29</v>
      </c>
      <c r="AA2" t="s">
        <v>30</v>
      </c>
      <c r="AB2" t="s">
        <v>31</v>
      </c>
      <c r="AC2" t="s">
        <v>29</v>
      </c>
      <c r="AD2" t="s">
        <v>28</v>
      </c>
      <c r="AE2" t="s">
        <v>29</v>
      </c>
      <c r="AF2" t="s">
        <v>30</v>
      </c>
      <c r="AG2" t="s">
        <v>31</v>
      </c>
      <c r="AH2" t="s">
        <v>29</v>
      </c>
      <c r="AI2" t="s">
        <v>28</v>
      </c>
      <c r="AJ2" t="s">
        <v>29</v>
      </c>
      <c r="AK2" t="s">
        <v>30</v>
      </c>
      <c r="AL2" t="s">
        <v>31</v>
      </c>
      <c r="AM2" t="s">
        <v>29</v>
      </c>
      <c r="AN2" t="s">
        <v>28</v>
      </c>
      <c r="AO2" t="s">
        <v>29</v>
      </c>
      <c r="AP2" t="s">
        <v>30</v>
      </c>
      <c r="AQ2" t="s">
        <v>31</v>
      </c>
      <c r="AR2" t="s">
        <v>29</v>
      </c>
      <c r="AS2" t="s">
        <v>28</v>
      </c>
      <c r="AT2" t="s">
        <v>29</v>
      </c>
      <c r="AU2" t="s">
        <v>30</v>
      </c>
      <c r="AV2" t="s">
        <v>31</v>
      </c>
      <c r="AW2" t="s">
        <v>29</v>
      </c>
      <c r="AX2" t="s">
        <v>28</v>
      </c>
      <c r="AY2" t="s">
        <v>29</v>
      </c>
      <c r="AZ2" t="s">
        <v>30</v>
      </c>
      <c r="BA2" t="s">
        <v>31</v>
      </c>
      <c r="BB2" t="s">
        <v>29</v>
      </c>
      <c r="BC2" t="s">
        <v>28</v>
      </c>
      <c r="BD2" t="s">
        <v>29</v>
      </c>
      <c r="BE2" t="s">
        <v>30</v>
      </c>
      <c r="BF2" t="s">
        <v>31</v>
      </c>
      <c r="BG2" t="s">
        <v>29</v>
      </c>
      <c r="BH2" t="s">
        <v>28</v>
      </c>
      <c r="BI2" t="s">
        <v>29</v>
      </c>
      <c r="BJ2" t="s">
        <v>30</v>
      </c>
      <c r="BK2" t="s">
        <v>31</v>
      </c>
      <c r="BL2" t="s">
        <v>29</v>
      </c>
      <c r="BM2" t="s">
        <v>28</v>
      </c>
      <c r="BN2" t="s">
        <v>29</v>
      </c>
      <c r="BO2" t="s">
        <v>30</v>
      </c>
      <c r="BP2" t="s">
        <v>31</v>
      </c>
      <c r="BQ2" t="s">
        <v>29</v>
      </c>
      <c r="BR2" t="s">
        <v>28</v>
      </c>
      <c r="BS2" t="s">
        <v>29</v>
      </c>
      <c r="BT2" t="s">
        <v>30</v>
      </c>
      <c r="BU2" t="s">
        <v>31</v>
      </c>
      <c r="BV2" t="s">
        <v>29</v>
      </c>
      <c r="BW2" t="s">
        <v>28</v>
      </c>
      <c r="BX2" t="s">
        <v>29</v>
      </c>
      <c r="BY2" t="s">
        <v>30</v>
      </c>
      <c r="BZ2" t="s">
        <v>31</v>
      </c>
      <c r="CA2" t="s">
        <v>29</v>
      </c>
      <c r="CB2" t="s">
        <v>28</v>
      </c>
      <c r="CC2" t="s">
        <v>29</v>
      </c>
      <c r="CD2" t="s">
        <v>30</v>
      </c>
      <c r="CE2" t="s">
        <v>31</v>
      </c>
      <c r="CF2" t="s">
        <v>29</v>
      </c>
      <c r="CG2" t="s">
        <v>28</v>
      </c>
      <c r="CH2" t="s">
        <v>29</v>
      </c>
      <c r="CI2" t="s">
        <v>30</v>
      </c>
      <c r="CJ2" t="s">
        <v>31</v>
      </c>
      <c r="CK2" t="s">
        <v>29</v>
      </c>
      <c r="CL2" t="s">
        <v>28</v>
      </c>
      <c r="CM2" t="s">
        <v>29</v>
      </c>
      <c r="CN2" t="s">
        <v>30</v>
      </c>
      <c r="CO2" t="s">
        <v>31</v>
      </c>
      <c r="CP2" t="s">
        <v>29</v>
      </c>
      <c r="CQ2" t="s">
        <v>28</v>
      </c>
      <c r="CR2" t="s">
        <v>29</v>
      </c>
      <c r="CS2" t="s">
        <v>30</v>
      </c>
      <c r="CT2" t="s">
        <v>31</v>
      </c>
      <c r="CU2" t="s">
        <v>29</v>
      </c>
      <c r="CV2" t="s">
        <v>28</v>
      </c>
      <c r="CW2" t="s">
        <v>29</v>
      </c>
      <c r="CX2" t="s">
        <v>30</v>
      </c>
      <c r="CY2" t="s">
        <v>31</v>
      </c>
      <c r="CZ2" t="s">
        <v>29</v>
      </c>
      <c r="DA2" t="s">
        <v>28</v>
      </c>
      <c r="DB2" t="s">
        <v>29</v>
      </c>
      <c r="DC2" t="s">
        <v>30</v>
      </c>
      <c r="DD2" t="s">
        <v>31</v>
      </c>
      <c r="DE2" t="s">
        <v>29</v>
      </c>
      <c r="DF2" t="s">
        <v>28</v>
      </c>
      <c r="DG2" t="s">
        <v>29</v>
      </c>
      <c r="DH2" t="s">
        <v>30</v>
      </c>
      <c r="DI2" t="s">
        <v>31</v>
      </c>
      <c r="DJ2" t="s">
        <v>29</v>
      </c>
      <c r="DK2" t="s">
        <v>28</v>
      </c>
      <c r="DL2" t="s">
        <v>29</v>
      </c>
      <c r="DM2" t="s">
        <v>30</v>
      </c>
      <c r="DN2" t="s">
        <v>31</v>
      </c>
      <c r="DO2" t="s">
        <v>29</v>
      </c>
      <c r="DP2" t="s">
        <v>28</v>
      </c>
      <c r="DQ2" t="s">
        <v>29</v>
      </c>
      <c r="DR2" t="s">
        <v>30</v>
      </c>
      <c r="DS2" t="s">
        <v>31</v>
      </c>
      <c r="DT2" t="s">
        <v>29</v>
      </c>
    </row>
    <row r="3" spans="1:124" x14ac:dyDescent="0.35">
      <c r="E3" s="46">
        <v>3.90625</v>
      </c>
      <c r="F3" t="s">
        <v>39</v>
      </c>
      <c r="G3" t="s">
        <v>36</v>
      </c>
      <c r="H3">
        <v>3.9060000000000001</v>
      </c>
      <c r="I3" s="1">
        <v>44614.604166666664</v>
      </c>
      <c r="J3">
        <v>8.7409999999999997</v>
      </c>
      <c r="K3">
        <v>908</v>
      </c>
      <c r="L3">
        <v>0</v>
      </c>
      <c r="M3">
        <v>0</v>
      </c>
      <c r="N3">
        <v>7715</v>
      </c>
      <c r="O3">
        <v>11.596</v>
      </c>
      <c r="P3">
        <v>1472</v>
      </c>
      <c r="Q3">
        <v>0.48570000000000002</v>
      </c>
      <c r="R3">
        <v>12.4</v>
      </c>
      <c r="S3">
        <v>7715</v>
      </c>
      <c r="T3">
        <v>12.134</v>
      </c>
      <c r="U3">
        <v>358</v>
      </c>
      <c r="V3">
        <v>0</v>
      </c>
      <c r="W3">
        <v>0</v>
      </c>
      <c r="X3">
        <v>7715</v>
      </c>
      <c r="Y3">
        <v>14.843</v>
      </c>
      <c r="Z3">
        <v>890</v>
      </c>
      <c r="AA3">
        <v>0</v>
      </c>
      <c r="AB3">
        <v>0</v>
      </c>
      <c r="AC3">
        <v>7715</v>
      </c>
      <c r="AD3" s="77">
        <v>15.141999999999999</v>
      </c>
      <c r="AE3" s="77">
        <v>64</v>
      </c>
      <c r="AF3" s="77">
        <v>0</v>
      </c>
      <c r="AG3" s="77">
        <v>0</v>
      </c>
      <c r="AH3">
        <v>7715</v>
      </c>
      <c r="AI3">
        <v>15.278</v>
      </c>
      <c r="AJ3">
        <v>66</v>
      </c>
      <c r="AK3">
        <v>534.24189999999999</v>
      </c>
      <c r="AL3">
        <v>13677.5</v>
      </c>
      <c r="AM3">
        <v>7715</v>
      </c>
      <c r="AN3" s="77">
        <v>15.417999999999999</v>
      </c>
      <c r="AO3" s="77">
        <v>2331</v>
      </c>
      <c r="AP3" s="77">
        <v>2.3820000000000001</v>
      </c>
      <c r="AQ3" s="77">
        <v>61</v>
      </c>
      <c r="AR3">
        <v>7715</v>
      </c>
      <c r="AS3">
        <v>17.263000000000002</v>
      </c>
      <c r="AT3">
        <v>1626</v>
      </c>
      <c r="AU3">
        <v>3.1147</v>
      </c>
      <c r="AV3">
        <v>79.7</v>
      </c>
      <c r="AW3">
        <v>7715</v>
      </c>
      <c r="AX3">
        <v>17.295999999999999</v>
      </c>
      <c r="AY3">
        <v>753</v>
      </c>
      <c r="AZ3">
        <v>0</v>
      </c>
      <c r="BA3">
        <v>0</v>
      </c>
      <c r="BB3">
        <v>7715</v>
      </c>
      <c r="BC3" s="77">
        <v>17.343</v>
      </c>
      <c r="BD3" s="77">
        <v>41</v>
      </c>
      <c r="BE3" s="77">
        <v>0</v>
      </c>
      <c r="BF3" s="77">
        <v>0</v>
      </c>
      <c r="BG3">
        <v>7715</v>
      </c>
      <c r="BH3">
        <v>17.710999999999999</v>
      </c>
      <c r="BI3">
        <v>1955</v>
      </c>
      <c r="BJ3">
        <v>1.5626</v>
      </c>
      <c r="BK3">
        <v>40</v>
      </c>
      <c r="BL3">
        <v>7715</v>
      </c>
      <c r="BM3" s="77">
        <v>18.963999999999999</v>
      </c>
      <c r="BN3" s="77">
        <v>5</v>
      </c>
      <c r="BO3" s="77">
        <v>4.6041999999999996</v>
      </c>
      <c r="BP3" s="77">
        <v>117.9</v>
      </c>
      <c r="BQ3">
        <v>7715</v>
      </c>
      <c r="BR3">
        <v>19.064</v>
      </c>
      <c r="BS3">
        <v>1270</v>
      </c>
      <c r="BT3">
        <v>2.5388000000000002</v>
      </c>
      <c r="BU3">
        <v>65</v>
      </c>
      <c r="BV3">
        <v>7715</v>
      </c>
      <c r="BW3" s="77">
        <v>20.36</v>
      </c>
      <c r="BX3" s="77">
        <v>24</v>
      </c>
      <c r="BY3" s="77">
        <v>0</v>
      </c>
      <c r="BZ3" s="77">
        <v>0</v>
      </c>
      <c r="CA3">
        <v>7715</v>
      </c>
      <c r="CB3" s="77">
        <v>20.483000000000001</v>
      </c>
      <c r="CC3" s="77">
        <v>36</v>
      </c>
      <c r="CD3" s="77">
        <v>146.9066</v>
      </c>
      <c r="CE3" s="77">
        <v>3761.1</v>
      </c>
      <c r="CF3">
        <v>7715</v>
      </c>
      <c r="CG3" s="77">
        <v>21.64</v>
      </c>
      <c r="CH3" s="77">
        <v>14</v>
      </c>
      <c r="CI3" s="77">
        <v>0</v>
      </c>
      <c r="CJ3" s="77">
        <v>0</v>
      </c>
      <c r="CK3">
        <v>7715</v>
      </c>
      <c r="CL3" s="77"/>
      <c r="CM3" s="77"/>
      <c r="CN3" s="77"/>
      <c r="CO3" s="77"/>
      <c r="CP3">
        <v>7715</v>
      </c>
      <c r="CQ3" s="77">
        <v>22.587</v>
      </c>
      <c r="CR3" s="77">
        <v>8</v>
      </c>
      <c r="CS3" s="77">
        <v>2311.0189999999998</v>
      </c>
      <c r="CT3" s="77">
        <v>59165.9</v>
      </c>
      <c r="CU3">
        <v>7715</v>
      </c>
      <c r="CV3" s="77">
        <v>22.8</v>
      </c>
      <c r="CW3" s="77">
        <v>30</v>
      </c>
      <c r="CX3" s="77">
        <v>123.1827</v>
      </c>
      <c r="CY3" s="77">
        <v>3153.7</v>
      </c>
      <c r="CZ3">
        <v>7715</v>
      </c>
      <c r="DA3" s="77">
        <v>23.681000000000001</v>
      </c>
      <c r="DB3" s="77">
        <v>15</v>
      </c>
      <c r="DC3" s="77">
        <v>443.17140000000001</v>
      </c>
      <c r="DD3" s="77">
        <v>11345.9</v>
      </c>
      <c r="DE3">
        <v>7715</v>
      </c>
      <c r="DF3" s="77">
        <v>23.806999999999999</v>
      </c>
      <c r="DG3" s="77">
        <v>57</v>
      </c>
      <c r="DH3" s="77">
        <v>0</v>
      </c>
      <c r="DI3" s="77">
        <v>0</v>
      </c>
      <c r="DJ3">
        <v>7715</v>
      </c>
      <c r="DK3" s="77">
        <v>24.219000000000001</v>
      </c>
      <c r="DL3" s="77">
        <v>9</v>
      </c>
      <c r="DM3" s="77">
        <v>1148.1641</v>
      </c>
      <c r="DN3" s="77">
        <v>29394.9</v>
      </c>
      <c r="DO3">
        <v>7715</v>
      </c>
      <c r="DP3" s="77"/>
      <c r="DQ3" s="77"/>
      <c r="DR3" s="77"/>
      <c r="DS3" s="77"/>
      <c r="DT3">
        <v>7715</v>
      </c>
    </row>
    <row r="4" spans="1:124" x14ac:dyDescent="0.35">
      <c r="A4" s="168" t="s">
        <v>476</v>
      </c>
      <c r="B4" s="168"/>
      <c r="C4" s="168"/>
      <c r="E4" s="46">
        <v>3.90625</v>
      </c>
      <c r="F4" t="s">
        <v>94</v>
      </c>
      <c r="G4" t="s">
        <v>36</v>
      </c>
      <c r="H4">
        <v>3.9060000000000001</v>
      </c>
      <c r="I4" s="1">
        <v>44615.970138888886</v>
      </c>
      <c r="J4">
        <v>8.7430000000000003</v>
      </c>
      <c r="K4">
        <v>1303</v>
      </c>
      <c r="L4">
        <v>0</v>
      </c>
      <c r="M4">
        <v>0</v>
      </c>
      <c r="N4">
        <v>7407</v>
      </c>
      <c r="O4">
        <v>11.590999999999999</v>
      </c>
      <c r="P4">
        <v>1533</v>
      </c>
      <c r="Q4">
        <v>1.3585</v>
      </c>
      <c r="R4">
        <v>34.799999999999997</v>
      </c>
      <c r="S4">
        <v>7407</v>
      </c>
      <c r="T4">
        <v>12.122999999999999</v>
      </c>
      <c r="U4">
        <v>706</v>
      </c>
      <c r="V4">
        <v>0</v>
      </c>
      <c r="W4">
        <v>0</v>
      </c>
      <c r="X4">
        <v>7407</v>
      </c>
      <c r="Y4">
        <v>14.819000000000001</v>
      </c>
      <c r="Z4">
        <v>756</v>
      </c>
      <c r="AA4">
        <v>0</v>
      </c>
      <c r="AB4">
        <v>0</v>
      </c>
      <c r="AC4">
        <v>7407</v>
      </c>
      <c r="AD4" s="77">
        <v>15.167999999999999</v>
      </c>
      <c r="AE4" s="77">
        <v>52</v>
      </c>
      <c r="AF4" s="77">
        <v>0</v>
      </c>
      <c r="AG4" s="77">
        <v>0</v>
      </c>
      <c r="AH4">
        <v>7407</v>
      </c>
      <c r="AI4">
        <v>15.164</v>
      </c>
      <c r="AJ4">
        <v>72</v>
      </c>
      <c r="AK4">
        <v>884.9511</v>
      </c>
      <c r="AL4">
        <v>22656.2</v>
      </c>
      <c r="AM4">
        <v>7407</v>
      </c>
      <c r="AN4" s="77">
        <v>15.417</v>
      </c>
      <c r="AO4" s="77">
        <v>2742</v>
      </c>
      <c r="AP4" s="77">
        <v>4.3992000000000004</v>
      </c>
      <c r="AQ4" s="77">
        <v>112.6</v>
      </c>
      <c r="AR4">
        <v>7407</v>
      </c>
      <c r="AS4">
        <v>17.265000000000001</v>
      </c>
      <c r="AT4">
        <v>1634</v>
      </c>
      <c r="AU4">
        <v>3.5554999999999999</v>
      </c>
      <c r="AV4">
        <v>91</v>
      </c>
      <c r="AW4">
        <v>7407</v>
      </c>
      <c r="AX4">
        <v>17.285</v>
      </c>
      <c r="AY4">
        <v>672</v>
      </c>
      <c r="AZ4">
        <v>0</v>
      </c>
      <c r="BA4">
        <v>0</v>
      </c>
      <c r="BB4">
        <v>7407</v>
      </c>
      <c r="BC4" s="77">
        <v>17.423999999999999</v>
      </c>
      <c r="BD4" s="77">
        <v>11</v>
      </c>
      <c r="BE4" s="77">
        <v>4851.7386999999999</v>
      </c>
      <c r="BF4" s="77">
        <v>124212.5</v>
      </c>
      <c r="BG4">
        <v>7407</v>
      </c>
      <c r="BH4">
        <v>17.716999999999999</v>
      </c>
      <c r="BI4">
        <v>2254</v>
      </c>
      <c r="BJ4">
        <v>3.5272999999999999</v>
      </c>
      <c r="BK4">
        <v>90.3</v>
      </c>
      <c r="BL4">
        <v>7407</v>
      </c>
      <c r="BM4" s="77"/>
      <c r="BN4" s="77"/>
      <c r="BO4" s="77"/>
      <c r="BP4" s="77"/>
      <c r="BQ4">
        <v>7407</v>
      </c>
      <c r="BR4">
        <v>19.062999999999999</v>
      </c>
      <c r="BS4">
        <v>1047</v>
      </c>
      <c r="BT4">
        <v>0.96260000000000001</v>
      </c>
      <c r="BU4">
        <v>24.6</v>
      </c>
      <c r="BV4">
        <v>7407</v>
      </c>
      <c r="BW4" s="77">
        <v>20.452000000000002</v>
      </c>
      <c r="BX4" s="77">
        <v>27</v>
      </c>
      <c r="BY4" s="77">
        <v>0</v>
      </c>
      <c r="BZ4" s="77">
        <v>0</v>
      </c>
      <c r="CA4">
        <v>7407</v>
      </c>
      <c r="CB4" s="77"/>
      <c r="CC4" s="77"/>
      <c r="CD4" s="77"/>
      <c r="CE4" s="77"/>
      <c r="CF4">
        <v>7407</v>
      </c>
      <c r="CG4" s="77">
        <v>21.571999999999999</v>
      </c>
      <c r="CH4" s="77">
        <v>37</v>
      </c>
      <c r="CI4" s="77">
        <v>2657.6855999999998</v>
      </c>
      <c r="CJ4" s="77">
        <v>68041.100000000006</v>
      </c>
      <c r="CK4">
        <v>7407</v>
      </c>
      <c r="CL4" s="77">
        <v>21.684999999999999</v>
      </c>
      <c r="CM4" s="77">
        <v>34</v>
      </c>
      <c r="CN4" s="77">
        <v>124.28100000000001</v>
      </c>
      <c r="CO4" s="77">
        <v>3181.8</v>
      </c>
      <c r="CP4">
        <v>7407</v>
      </c>
      <c r="CQ4" s="77">
        <v>22.596</v>
      </c>
      <c r="CR4" s="77">
        <v>72</v>
      </c>
      <c r="CS4" s="77">
        <v>0</v>
      </c>
      <c r="CT4" s="77">
        <v>0</v>
      </c>
      <c r="CU4">
        <v>7407</v>
      </c>
      <c r="CV4" s="77">
        <v>22.748999999999999</v>
      </c>
      <c r="CW4" s="77">
        <v>75</v>
      </c>
      <c r="CX4" s="77">
        <v>0</v>
      </c>
      <c r="CY4" s="77">
        <v>0</v>
      </c>
      <c r="CZ4">
        <v>7407</v>
      </c>
      <c r="DA4" s="77">
        <v>23.606000000000002</v>
      </c>
      <c r="DB4" s="77">
        <v>36</v>
      </c>
      <c r="DC4" s="77">
        <v>0</v>
      </c>
      <c r="DD4" s="77">
        <v>0</v>
      </c>
      <c r="DE4">
        <v>7407</v>
      </c>
      <c r="DF4" s="77">
        <v>23.739000000000001</v>
      </c>
      <c r="DG4" s="77">
        <v>20</v>
      </c>
      <c r="DH4" s="77">
        <v>785.97439999999995</v>
      </c>
      <c r="DI4" s="77">
        <v>20122.2</v>
      </c>
      <c r="DJ4">
        <v>7407</v>
      </c>
      <c r="DK4" s="77">
        <v>24.248000000000001</v>
      </c>
      <c r="DL4" s="77">
        <v>35</v>
      </c>
      <c r="DM4" s="77">
        <v>0</v>
      </c>
      <c r="DN4" s="77">
        <v>0</v>
      </c>
      <c r="DO4">
        <v>7407</v>
      </c>
      <c r="DP4" s="77">
        <v>26.611000000000001</v>
      </c>
      <c r="DQ4" s="77">
        <v>9</v>
      </c>
      <c r="DR4" s="77">
        <v>0</v>
      </c>
      <c r="DS4" s="77">
        <v>0</v>
      </c>
      <c r="DT4">
        <v>7407</v>
      </c>
    </row>
    <row r="5" spans="1:124" x14ac:dyDescent="0.35">
      <c r="A5" s="168"/>
      <c r="B5" s="168"/>
      <c r="C5" s="168"/>
      <c r="E5" s="46">
        <v>7.8125</v>
      </c>
      <c r="F5" t="s">
        <v>42</v>
      </c>
      <c r="G5" t="s">
        <v>36</v>
      </c>
      <c r="H5">
        <v>7.8125</v>
      </c>
      <c r="I5" s="1">
        <v>44614.711111111108</v>
      </c>
      <c r="J5">
        <v>8.7379999999999995</v>
      </c>
      <c r="K5">
        <v>1684</v>
      </c>
      <c r="L5">
        <v>4.0156000000000001</v>
      </c>
      <c r="M5">
        <v>51.4</v>
      </c>
      <c r="N5">
        <v>7454</v>
      </c>
      <c r="O5">
        <v>11.6</v>
      </c>
      <c r="P5">
        <v>1778</v>
      </c>
      <c r="Q5">
        <v>3.0598000000000001</v>
      </c>
      <c r="R5">
        <v>39.200000000000003</v>
      </c>
      <c r="S5">
        <v>7454</v>
      </c>
      <c r="T5">
        <v>12.125</v>
      </c>
      <c r="U5">
        <v>796</v>
      </c>
      <c r="V5">
        <v>0.16980000000000001</v>
      </c>
      <c r="W5">
        <v>2.2000000000000002</v>
      </c>
      <c r="X5">
        <v>7454</v>
      </c>
      <c r="Y5">
        <v>14.837</v>
      </c>
      <c r="Z5">
        <v>2126</v>
      </c>
      <c r="AA5">
        <v>8.5614000000000008</v>
      </c>
      <c r="AB5">
        <v>109.6</v>
      </c>
      <c r="AC5">
        <v>7454</v>
      </c>
      <c r="AD5" s="77"/>
      <c r="AE5" s="77"/>
      <c r="AF5" s="77"/>
      <c r="AG5" s="77"/>
      <c r="AH5">
        <v>7454</v>
      </c>
      <c r="AI5">
        <v>15.15</v>
      </c>
      <c r="AJ5">
        <v>94</v>
      </c>
      <c r="AK5">
        <v>1751.4803999999999</v>
      </c>
      <c r="AL5">
        <v>22418.9</v>
      </c>
      <c r="AM5">
        <v>7454</v>
      </c>
      <c r="AN5" s="77">
        <v>15.422000000000001</v>
      </c>
      <c r="AO5" s="77">
        <v>3700</v>
      </c>
      <c r="AP5" s="77">
        <v>8.1415000000000006</v>
      </c>
      <c r="AQ5" s="77">
        <v>104.2</v>
      </c>
      <c r="AR5">
        <v>7454</v>
      </c>
      <c r="AS5">
        <v>17.263999999999999</v>
      </c>
      <c r="AT5">
        <v>2639</v>
      </c>
      <c r="AU5">
        <v>9.5706000000000007</v>
      </c>
      <c r="AV5">
        <v>122.5</v>
      </c>
      <c r="AW5">
        <v>7454</v>
      </c>
      <c r="AX5">
        <v>17.294</v>
      </c>
      <c r="AY5">
        <v>1180</v>
      </c>
      <c r="AZ5">
        <v>0</v>
      </c>
      <c r="BA5">
        <v>0</v>
      </c>
      <c r="BB5">
        <v>7454</v>
      </c>
      <c r="BC5" s="77">
        <v>17.48</v>
      </c>
      <c r="BD5" s="77">
        <v>15</v>
      </c>
      <c r="BE5" s="77">
        <v>3585.5365000000002</v>
      </c>
      <c r="BF5" s="77">
        <v>45894.9</v>
      </c>
      <c r="BG5">
        <v>7454</v>
      </c>
      <c r="BH5">
        <v>17.716000000000001</v>
      </c>
      <c r="BI5">
        <v>3246</v>
      </c>
      <c r="BJ5">
        <v>8.5947999999999993</v>
      </c>
      <c r="BK5">
        <v>110</v>
      </c>
      <c r="BL5">
        <v>7454</v>
      </c>
      <c r="BM5" s="77">
        <v>19.032</v>
      </c>
      <c r="BN5" s="77">
        <v>50</v>
      </c>
      <c r="BO5" s="77">
        <v>45.093499999999999</v>
      </c>
      <c r="BP5" s="77">
        <v>577.20000000000005</v>
      </c>
      <c r="BQ5">
        <v>7454</v>
      </c>
      <c r="BR5">
        <v>19.065000000000001</v>
      </c>
      <c r="BS5">
        <v>1678</v>
      </c>
      <c r="BT5">
        <v>6.6380999999999997</v>
      </c>
      <c r="BU5">
        <v>85</v>
      </c>
      <c r="BV5">
        <v>7454</v>
      </c>
      <c r="BW5" s="77">
        <v>20.481000000000002</v>
      </c>
      <c r="BX5" s="77">
        <v>21</v>
      </c>
      <c r="BY5" s="77">
        <v>0</v>
      </c>
      <c r="BZ5" s="77">
        <v>0</v>
      </c>
      <c r="CA5">
        <v>7454</v>
      </c>
      <c r="CB5" s="77">
        <v>20.491</v>
      </c>
      <c r="CC5" s="77">
        <v>49</v>
      </c>
      <c r="CD5" s="77">
        <v>309.94740000000002</v>
      </c>
      <c r="CE5" s="77">
        <v>3967.3</v>
      </c>
      <c r="CF5">
        <v>7454</v>
      </c>
      <c r="CG5" s="77">
        <v>21.667999999999999</v>
      </c>
      <c r="CH5" s="77">
        <v>27</v>
      </c>
      <c r="CI5" s="77">
        <v>0</v>
      </c>
      <c r="CJ5" s="77">
        <v>0</v>
      </c>
      <c r="CK5">
        <v>7454</v>
      </c>
      <c r="CL5" s="77">
        <v>21.718</v>
      </c>
      <c r="CM5" s="77">
        <v>26</v>
      </c>
      <c r="CN5" s="77">
        <v>395.90269999999998</v>
      </c>
      <c r="CO5" s="77">
        <v>5067.6000000000004</v>
      </c>
      <c r="CP5">
        <v>7454</v>
      </c>
      <c r="CQ5" s="77">
        <v>22.632000000000001</v>
      </c>
      <c r="CR5" s="77">
        <v>18</v>
      </c>
      <c r="CS5" s="77">
        <v>924.27470000000005</v>
      </c>
      <c r="CT5" s="77">
        <v>11830.7</v>
      </c>
      <c r="CU5">
        <v>7454</v>
      </c>
      <c r="CV5" s="77">
        <v>22.701000000000001</v>
      </c>
      <c r="CW5" s="77">
        <v>17</v>
      </c>
      <c r="CX5" s="77">
        <v>395.90089999999998</v>
      </c>
      <c r="CY5" s="77">
        <v>5067.5</v>
      </c>
      <c r="CZ5">
        <v>7454</v>
      </c>
      <c r="DA5" s="77">
        <v>23.704999999999998</v>
      </c>
      <c r="DB5" s="77">
        <v>27</v>
      </c>
      <c r="DC5" s="77">
        <v>0</v>
      </c>
      <c r="DD5" s="77">
        <v>0</v>
      </c>
      <c r="DE5">
        <v>7454</v>
      </c>
      <c r="DF5" s="77">
        <v>23.664999999999999</v>
      </c>
      <c r="DG5" s="77">
        <v>11</v>
      </c>
      <c r="DH5" s="77">
        <v>2025.1524999999999</v>
      </c>
      <c r="DI5" s="77">
        <v>25922</v>
      </c>
      <c r="DJ5">
        <v>7454</v>
      </c>
      <c r="DK5" s="77">
        <v>24.257000000000001</v>
      </c>
      <c r="DL5" s="77">
        <v>39</v>
      </c>
      <c r="DM5" s="77">
        <v>0</v>
      </c>
      <c r="DN5" s="77">
        <v>0</v>
      </c>
      <c r="DO5">
        <v>7454</v>
      </c>
      <c r="DP5" s="77">
        <v>26.702999999999999</v>
      </c>
      <c r="DQ5" s="77">
        <v>24</v>
      </c>
      <c r="DR5" s="77">
        <v>123.9079</v>
      </c>
      <c r="DS5" s="77">
        <v>1586</v>
      </c>
      <c r="DT5">
        <v>7454</v>
      </c>
    </row>
    <row r="6" spans="1:124" x14ac:dyDescent="0.35">
      <c r="E6" s="46">
        <v>7.8125</v>
      </c>
      <c r="F6" t="s">
        <v>97</v>
      </c>
      <c r="G6" t="s">
        <v>36</v>
      </c>
      <c r="H6">
        <v>7.8125</v>
      </c>
      <c r="I6" s="1">
        <v>44616.074999999997</v>
      </c>
      <c r="J6">
        <v>8.74</v>
      </c>
      <c r="K6">
        <v>1504</v>
      </c>
      <c r="L6">
        <v>0.70330000000000004</v>
      </c>
      <c r="M6">
        <v>9</v>
      </c>
      <c r="N6">
        <v>7971</v>
      </c>
      <c r="O6">
        <v>11.592000000000001</v>
      </c>
      <c r="P6">
        <v>2931</v>
      </c>
      <c r="Q6">
        <v>10.026300000000001</v>
      </c>
      <c r="R6">
        <v>128.30000000000001</v>
      </c>
      <c r="S6">
        <v>7971</v>
      </c>
      <c r="T6">
        <v>12.127000000000001</v>
      </c>
      <c r="U6">
        <v>1040</v>
      </c>
      <c r="V6">
        <v>4.4131999999999998</v>
      </c>
      <c r="W6">
        <v>56.5</v>
      </c>
      <c r="X6">
        <v>7971</v>
      </c>
      <c r="Y6">
        <v>14.836</v>
      </c>
      <c r="Z6">
        <v>2289</v>
      </c>
      <c r="AA6">
        <v>8.7207000000000008</v>
      </c>
      <c r="AB6">
        <v>111.6</v>
      </c>
      <c r="AC6">
        <v>7971</v>
      </c>
      <c r="AD6" s="77">
        <v>15.185</v>
      </c>
      <c r="AE6" s="77">
        <v>35</v>
      </c>
      <c r="AF6" s="77">
        <v>97.424199999999999</v>
      </c>
      <c r="AG6" s="77">
        <v>1247</v>
      </c>
      <c r="AH6">
        <v>7971</v>
      </c>
      <c r="AI6">
        <v>15.185</v>
      </c>
      <c r="AJ6">
        <v>56</v>
      </c>
      <c r="AK6">
        <v>95.406599999999997</v>
      </c>
      <c r="AL6">
        <v>1221.2</v>
      </c>
      <c r="AM6">
        <v>7971</v>
      </c>
      <c r="AN6" s="77">
        <v>15.417</v>
      </c>
      <c r="AO6" s="77">
        <v>4110</v>
      </c>
      <c r="AP6" s="77">
        <v>8.7131000000000007</v>
      </c>
      <c r="AQ6" s="77">
        <v>111.5</v>
      </c>
      <c r="AR6">
        <v>7971</v>
      </c>
      <c r="AS6">
        <v>17.259</v>
      </c>
      <c r="AT6">
        <v>2870</v>
      </c>
      <c r="AU6">
        <v>9.8422999999999998</v>
      </c>
      <c r="AV6">
        <v>126</v>
      </c>
      <c r="AW6">
        <v>7971</v>
      </c>
      <c r="AX6">
        <v>17.285</v>
      </c>
      <c r="AY6">
        <v>1513</v>
      </c>
      <c r="AZ6">
        <v>0</v>
      </c>
      <c r="BA6">
        <v>0</v>
      </c>
      <c r="BB6">
        <v>7971</v>
      </c>
      <c r="BC6" s="77">
        <v>17.425000000000001</v>
      </c>
      <c r="BD6" s="77">
        <v>23</v>
      </c>
      <c r="BE6" s="77">
        <v>1151.9304999999999</v>
      </c>
      <c r="BF6" s="77">
        <v>14744.7</v>
      </c>
      <c r="BG6">
        <v>7971</v>
      </c>
      <c r="BH6">
        <v>17.710999999999999</v>
      </c>
      <c r="BI6">
        <v>4282</v>
      </c>
      <c r="BJ6">
        <v>12.523</v>
      </c>
      <c r="BK6">
        <v>160.30000000000001</v>
      </c>
      <c r="BL6">
        <v>7971</v>
      </c>
      <c r="BM6" s="77"/>
      <c r="BN6" s="77"/>
      <c r="BO6" s="77"/>
      <c r="BP6" s="77"/>
      <c r="BQ6">
        <v>7971</v>
      </c>
      <c r="BR6">
        <v>19.062999999999999</v>
      </c>
      <c r="BS6">
        <v>2181</v>
      </c>
      <c r="BT6">
        <v>9.9230999999999998</v>
      </c>
      <c r="BU6">
        <v>127</v>
      </c>
      <c r="BV6">
        <v>7971</v>
      </c>
      <c r="BW6" s="77">
        <v>20.350000000000001</v>
      </c>
      <c r="BX6" s="77">
        <v>21</v>
      </c>
      <c r="BY6" s="77">
        <v>0</v>
      </c>
      <c r="BZ6" s="77">
        <v>0</v>
      </c>
      <c r="CA6">
        <v>7971</v>
      </c>
      <c r="CB6" s="77">
        <v>20.616</v>
      </c>
      <c r="CC6" s="77">
        <v>17</v>
      </c>
      <c r="CD6" s="77">
        <v>0</v>
      </c>
      <c r="CE6" s="77">
        <v>0</v>
      </c>
      <c r="CF6">
        <v>7971</v>
      </c>
      <c r="CG6" s="77">
        <v>21.533000000000001</v>
      </c>
      <c r="CH6" s="77">
        <v>38</v>
      </c>
      <c r="CI6" s="77">
        <v>2348.4268000000002</v>
      </c>
      <c r="CJ6" s="77">
        <v>30059.9</v>
      </c>
      <c r="CK6">
        <v>7971</v>
      </c>
      <c r="CL6" s="77">
        <v>21.683</v>
      </c>
      <c r="CM6" s="77">
        <v>30</v>
      </c>
      <c r="CN6" s="77">
        <v>313.07350000000002</v>
      </c>
      <c r="CO6" s="77">
        <v>4007.3</v>
      </c>
      <c r="CP6">
        <v>7971</v>
      </c>
      <c r="CQ6" s="77">
        <v>22.603000000000002</v>
      </c>
      <c r="CR6" s="77">
        <v>23</v>
      </c>
      <c r="CS6" s="77">
        <v>462.64030000000002</v>
      </c>
      <c r="CT6" s="77">
        <v>5921.8</v>
      </c>
      <c r="CU6">
        <v>7971</v>
      </c>
      <c r="CV6" s="77">
        <v>22.832999999999998</v>
      </c>
      <c r="CW6" s="77">
        <v>11</v>
      </c>
      <c r="CX6" s="77">
        <v>548.49540000000002</v>
      </c>
      <c r="CY6" s="77">
        <v>7020.7</v>
      </c>
      <c r="CZ6">
        <v>7971</v>
      </c>
      <c r="DA6" s="77">
        <v>23.617000000000001</v>
      </c>
      <c r="DB6" s="77">
        <v>27</v>
      </c>
      <c r="DC6" s="77">
        <v>0</v>
      </c>
      <c r="DD6" s="77">
        <v>0</v>
      </c>
      <c r="DE6">
        <v>7971</v>
      </c>
      <c r="DF6" s="77"/>
      <c r="DG6" s="77"/>
      <c r="DH6" s="77"/>
      <c r="DI6" s="77"/>
      <c r="DJ6">
        <v>7971</v>
      </c>
      <c r="DK6" s="77"/>
      <c r="DL6" s="77"/>
      <c r="DM6" s="77"/>
      <c r="DN6" s="77"/>
      <c r="DO6">
        <v>7971</v>
      </c>
      <c r="DP6" s="77">
        <v>26.640999999999998</v>
      </c>
      <c r="DQ6" s="77">
        <v>46</v>
      </c>
      <c r="DR6" s="77">
        <v>490.7045</v>
      </c>
      <c r="DS6" s="77">
        <v>6281</v>
      </c>
      <c r="DT6">
        <v>7971</v>
      </c>
    </row>
    <row r="7" spans="1:124" ht="14.5" customHeight="1" x14ac:dyDescent="0.35">
      <c r="A7" s="169" t="s">
        <v>478</v>
      </c>
      <c r="B7" s="169"/>
      <c r="C7" s="169"/>
      <c r="E7" s="46">
        <v>15.625</v>
      </c>
      <c r="F7" t="s">
        <v>40</v>
      </c>
      <c r="G7" t="s">
        <v>36</v>
      </c>
      <c r="H7">
        <v>15.625</v>
      </c>
      <c r="I7" s="1">
        <v>44614.63958333333</v>
      </c>
      <c r="J7">
        <v>8.7420000000000009</v>
      </c>
      <c r="K7">
        <v>2576</v>
      </c>
      <c r="L7">
        <v>16.973400000000002</v>
      </c>
      <c r="M7">
        <v>108.6</v>
      </c>
      <c r="N7">
        <v>6939</v>
      </c>
      <c r="O7">
        <v>11.590999999999999</v>
      </c>
      <c r="P7">
        <v>3637</v>
      </c>
      <c r="Q7">
        <v>18.457699999999999</v>
      </c>
      <c r="R7">
        <v>118.1</v>
      </c>
      <c r="S7">
        <v>6939</v>
      </c>
      <c r="T7">
        <v>12.135999999999999</v>
      </c>
      <c r="U7">
        <v>1225</v>
      </c>
      <c r="V7">
        <v>12.6746</v>
      </c>
      <c r="W7">
        <v>81.099999999999994</v>
      </c>
      <c r="X7">
        <v>6939</v>
      </c>
      <c r="Y7">
        <v>14.848000000000001</v>
      </c>
      <c r="Z7">
        <v>2765</v>
      </c>
      <c r="AA7">
        <v>17.8184</v>
      </c>
      <c r="AB7">
        <v>114</v>
      </c>
      <c r="AC7">
        <v>6939</v>
      </c>
      <c r="AD7" s="77">
        <v>15.17</v>
      </c>
      <c r="AE7" s="77">
        <v>9</v>
      </c>
      <c r="AF7" s="77">
        <v>1115.7129</v>
      </c>
      <c r="AG7" s="77">
        <v>7140.6</v>
      </c>
      <c r="AH7">
        <v>6939</v>
      </c>
      <c r="AI7">
        <v>15.224</v>
      </c>
      <c r="AJ7">
        <v>42</v>
      </c>
      <c r="AK7" s="47">
        <v>0</v>
      </c>
      <c r="AL7" s="47">
        <v>0</v>
      </c>
      <c r="AM7">
        <v>6939</v>
      </c>
      <c r="AN7" s="77">
        <v>15.416</v>
      </c>
      <c r="AO7" s="77">
        <v>6638</v>
      </c>
      <c r="AP7" s="77">
        <v>21.795000000000002</v>
      </c>
      <c r="AQ7" s="77">
        <v>139.5</v>
      </c>
      <c r="AR7">
        <v>6939</v>
      </c>
      <c r="AS7">
        <v>17.257999999999999</v>
      </c>
      <c r="AT7">
        <v>4499</v>
      </c>
      <c r="AU7">
        <v>22.841699999999999</v>
      </c>
      <c r="AV7">
        <v>146.19999999999999</v>
      </c>
      <c r="AW7">
        <v>6939</v>
      </c>
      <c r="AX7">
        <v>17.291</v>
      </c>
      <c r="AY7">
        <v>2223</v>
      </c>
      <c r="AZ7">
        <v>14.950100000000001</v>
      </c>
      <c r="BA7">
        <v>95.7</v>
      </c>
      <c r="BB7">
        <v>6939</v>
      </c>
      <c r="BC7" s="77">
        <v>17.497</v>
      </c>
      <c r="BD7" s="77">
        <v>18</v>
      </c>
      <c r="BE7" s="77">
        <v>1834.3521000000001</v>
      </c>
      <c r="BF7" s="77">
        <v>11739.9</v>
      </c>
      <c r="BG7">
        <v>6939</v>
      </c>
      <c r="BH7">
        <v>17.713000000000001</v>
      </c>
      <c r="BI7">
        <v>5408</v>
      </c>
      <c r="BJ7">
        <v>21.875900000000001</v>
      </c>
      <c r="BK7">
        <v>140</v>
      </c>
      <c r="BL7">
        <v>6939</v>
      </c>
      <c r="BM7" s="77">
        <v>19.085999999999999</v>
      </c>
      <c r="BN7" s="77">
        <v>28</v>
      </c>
      <c r="BO7" s="77">
        <v>26.6</v>
      </c>
      <c r="BP7" s="77">
        <v>170.2</v>
      </c>
      <c r="BQ7">
        <v>6939</v>
      </c>
      <c r="BR7">
        <v>19.065999999999999</v>
      </c>
      <c r="BS7">
        <v>3246</v>
      </c>
      <c r="BT7">
        <v>23.075399999999998</v>
      </c>
      <c r="BU7">
        <v>147.69999999999999</v>
      </c>
      <c r="BV7">
        <v>6939</v>
      </c>
      <c r="BW7" s="77"/>
      <c r="BX7" s="77"/>
      <c r="BY7" s="77"/>
      <c r="BZ7" s="77"/>
      <c r="CA7">
        <v>6939</v>
      </c>
      <c r="CB7" s="77">
        <v>20.442</v>
      </c>
      <c r="CC7" s="77">
        <v>25</v>
      </c>
      <c r="CD7" s="77">
        <v>42.029699999999998</v>
      </c>
      <c r="CE7" s="77">
        <v>269</v>
      </c>
      <c r="CF7">
        <v>6939</v>
      </c>
      <c r="CG7" s="77"/>
      <c r="CH7" s="77"/>
      <c r="CI7" s="77"/>
      <c r="CJ7" s="77"/>
      <c r="CK7">
        <v>6939</v>
      </c>
      <c r="CL7" s="77">
        <v>21.652000000000001</v>
      </c>
      <c r="CM7" s="77">
        <v>37</v>
      </c>
      <c r="CN7" s="77">
        <v>0</v>
      </c>
      <c r="CO7" s="77">
        <v>0</v>
      </c>
      <c r="CP7">
        <v>6939</v>
      </c>
      <c r="CQ7" s="77">
        <v>22.622</v>
      </c>
      <c r="CR7" s="77">
        <v>39</v>
      </c>
      <c r="CS7" s="77">
        <v>0</v>
      </c>
      <c r="CT7" s="77">
        <v>0</v>
      </c>
      <c r="CU7">
        <v>6939</v>
      </c>
      <c r="CV7" s="77">
        <v>22.734999999999999</v>
      </c>
      <c r="CW7" s="77">
        <v>61</v>
      </c>
      <c r="CX7" s="77">
        <v>0</v>
      </c>
      <c r="CY7" s="77">
        <v>0</v>
      </c>
      <c r="CZ7">
        <v>6939</v>
      </c>
      <c r="DA7" s="77">
        <v>23.495999999999999</v>
      </c>
      <c r="DB7" s="77">
        <v>11</v>
      </c>
      <c r="DC7" s="77">
        <v>738.23030000000006</v>
      </c>
      <c r="DD7" s="77">
        <v>4724.7</v>
      </c>
      <c r="DE7">
        <v>6939</v>
      </c>
      <c r="DF7" s="77"/>
      <c r="DG7" s="77"/>
      <c r="DH7" s="77"/>
      <c r="DI7" s="77"/>
      <c r="DJ7">
        <v>6939</v>
      </c>
      <c r="DK7" s="77"/>
      <c r="DL7" s="77"/>
      <c r="DM7" s="77"/>
      <c r="DN7" s="77"/>
      <c r="DO7">
        <v>6939</v>
      </c>
      <c r="DP7" s="77">
        <v>26.716999999999999</v>
      </c>
      <c r="DQ7" s="77">
        <v>17</v>
      </c>
      <c r="DR7" s="77">
        <v>2.4811000000000001</v>
      </c>
      <c r="DS7" s="77">
        <v>15.9</v>
      </c>
      <c r="DT7">
        <v>6939</v>
      </c>
    </row>
    <row r="8" spans="1:124" x14ac:dyDescent="0.35">
      <c r="A8" s="169"/>
      <c r="B8" s="169"/>
      <c r="C8" s="169"/>
      <c r="E8" s="46">
        <v>15.625</v>
      </c>
      <c r="F8" t="s">
        <v>95</v>
      </c>
      <c r="G8" t="s">
        <v>36</v>
      </c>
      <c r="H8">
        <v>15.625</v>
      </c>
      <c r="I8" s="1">
        <v>44616.004861111112</v>
      </c>
      <c r="J8">
        <v>8.7420000000000009</v>
      </c>
      <c r="K8">
        <v>2986</v>
      </c>
      <c r="L8">
        <v>16.8003</v>
      </c>
      <c r="M8">
        <v>107.5</v>
      </c>
      <c r="N8">
        <v>8085</v>
      </c>
      <c r="O8">
        <v>11.593999999999999</v>
      </c>
      <c r="P8">
        <v>3952</v>
      </c>
      <c r="Q8">
        <v>16.552499999999998</v>
      </c>
      <c r="R8">
        <v>105.9</v>
      </c>
      <c r="S8">
        <v>8085</v>
      </c>
      <c r="T8">
        <v>12.119</v>
      </c>
      <c r="U8">
        <v>1475</v>
      </c>
      <c r="V8">
        <v>13.732100000000001</v>
      </c>
      <c r="W8">
        <v>87.9</v>
      </c>
      <c r="X8">
        <v>8085</v>
      </c>
      <c r="Y8">
        <v>14.851000000000001</v>
      </c>
      <c r="Z8">
        <v>3271</v>
      </c>
      <c r="AA8">
        <v>18.316700000000001</v>
      </c>
      <c r="AB8">
        <v>117.2</v>
      </c>
      <c r="AC8">
        <v>8085</v>
      </c>
      <c r="AD8" s="77"/>
      <c r="AE8" s="77"/>
      <c r="AF8" s="77"/>
      <c r="AG8" s="77"/>
      <c r="AH8">
        <v>8085</v>
      </c>
      <c r="AK8" s="47"/>
      <c r="AL8" s="47"/>
      <c r="AM8">
        <v>8085</v>
      </c>
      <c r="AN8" s="77">
        <v>15.409000000000001</v>
      </c>
      <c r="AO8" s="77">
        <v>7540</v>
      </c>
      <c r="AP8" s="77">
        <v>21.081299999999999</v>
      </c>
      <c r="AQ8" s="77">
        <v>134.9</v>
      </c>
      <c r="AR8">
        <v>8085</v>
      </c>
      <c r="AS8">
        <v>17.263999999999999</v>
      </c>
      <c r="AT8">
        <v>5351</v>
      </c>
      <c r="AU8">
        <v>23.448499999999999</v>
      </c>
      <c r="AV8">
        <v>150.1</v>
      </c>
      <c r="AW8">
        <v>8085</v>
      </c>
      <c r="AX8">
        <v>17.283999999999999</v>
      </c>
      <c r="AY8">
        <v>2415</v>
      </c>
      <c r="AZ8">
        <v>12.3811</v>
      </c>
      <c r="BA8">
        <v>79.2</v>
      </c>
      <c r="BB8">
        <v>8085</v>
      </c>
      <c r="BC8" s="77"/>
      <c r="BD8" s="77"/>
      <c r="BE8" s="77"/>
      <c r="BF8" s="77"/>
      <c r="BG8">
        <v>8085</v>
      </c>
      <c r="BH8">
        <v>17.716000000000001</v>
      </c>
      <c r="BI8">
        <v>5913</v>
      </c>
      <c r="BJ8">
        <v>20.020499999999998</v>
      </c>
      <c r="BK8">
        <v>128.1</v>
      </c>
      <c r="BL8">
        <v>8085</v>
      </c>
      <c r="BM8" s="77">
        <v>19.039000000000001</v>
      </c>
      <c r="BN8" s="77">
        <v>37</v>
      </c>
      <c r="BO8" s="77">
        <v>30.7394</v>
      </c>
      <c r="BP8" s="77">
        <v>196.7</v>
      </c>
      <c r="BQ8">
        <v>8085</v>
      </c>
      <c r="BR8">
        <v>19.062000000000001</v>
      </c>
      <c r="BS8">
        <v>3300</v>
      </c>
      <c r="BT8">
        <v>19.0303</v>
      </c>
      <c r="BU8">
        <v>121.8</v>
      </c>
      <c r="BV8">
        <v>8085</v>
      </c>
      <c r="BW8" s="77">
        <v>20.431000000000001</v>
      </c>
      <c r="BX8" s="77">
        <v>53</v>
      </c>
      <c r="BY8" s="77">
        <v>481.58229999999998</v>
      </c>
      <c r="BZ8" s="77">
        <v>3082.1</v>
      </c>
      <c r="CA8">
        <v>8085</v>
      </c>
      <c r="CB8" s="77">
        <v>20.475000000000001</v>
      </c>
      <c r="CC8" s="77">
        <v>20</v>
      </c>
      <c r="CD8" s="77">
        <v>0</v>
      </c>
      <c r="CE8" s="77">
        <v>0</v>
      </c>
      <c r="CF8">
        <v>8085</v>
      </c>
      <c r="CG8" s="77">
        <v>21.521000000000001</v>
      </c>
      <c r="CH8" s="77">
        <v>19</v>
      </c>
      <c r="CI8" s="77">
        <v>0</v>
      </c>
      <c r="CJ8" s="77">
        <v>0</v>
      </c>
      <c r="CK8">
        <v>8085</v>
      </c>
      <c r="CL8" s="77">
        <v>21.734000000000002</v>
      </c>
      <c r="CM8" s="77">
        <v>108</v>
      </c>
      <c r="CN8" s="77">
        <v>0</v>
      </c>
      <c r="CO8" s="77">
        <v>0</v>
      </c>
      <c r="CP8">
        <v>8085</v>
      </c>
      <c r="CQ8" s="77">
        <v>22.748000000000001</v>
      </c>
      <c r="CR8" s="77">
        <v>27</v>
      </c>
      <c r="CS8" s="77">
        <v>0</v>
      </c>
      <c r="CT8" s="77">
        <v>0</v>
      </c>
      <c r="CU8">
        <v>8085</v>
      </c>
      <c r="CV8" s="77">
        <v>22.791</v>
      </c>
      <c r="CW8" s="77">
        <v>26</v>
      </c>
      <c r="CX8" s="77">
        <v>246.14330000000001</v>
      </c>
      <c r="CY8" s="77">
        <v>1575.3</v>
      </c>
      <c r="CZ8">
        <v>8085</v>
      </c>
      <c r="DA8" s="77">
        <v>23.602</v>
      </c>
      <c r="DB8" s="77">
        <v>23</v>
      </c>
      <c r="DC8" s="77">
        <v>0</v>
      </c>
      <c r="DD8" s="77">
        <v>0</v>
      </c>
      <c r="DE8">
        <v>8085</v>
      </c>
      <c r="DF8" s="77">
        <v>23.728000000000002</v>
      </c>
      <c r="DG8" s="77">
        <v>16</v>
      </c>
      <c r="DH8" s="77">
        <v>1499.3044</v>
      </c>
      <c r="DI8" s="77">
        <v>9595.5</v>
      </c>
      <c r="DJ8">
        <v>8085</v>
      </c>
      <c r="DK8" s="77">
        <v>24.21</v>
      </c>
      <c r="DL8" s="77">
        <v>22</v>
      </c>
      <c r="DM8" s="77">
        <v>215.41970000000001</v>
      </c>
      <c r="DN8" s="77">
        <v>1378.7</v>
      </c>
      <c r="DO8">
        <v>8085</v>
      </c>
      <c r="DP8" s="77"/>
      <c r="DQ8" s="77"/>
      <c r="DR8" s="77"/>
      <c r="DS8" s="77"/>
      <c r="DT8">
        <v>8085</v>
      </c>
    </row>
    <row r="9" spans="1:124" x14ac:dyDescent="0.35">
      <c r="A9" s="169"/>
      <c r="B9" s="169"/>
      <c r="C9" s="169"/>
      <c r="E9" s="46">
        <v>31.25</v>
      </c>
      <c r="F9" t="s">
        <v>37</v>
      </c>
      <c r="G9" t="s">
        <v>36</v>
      </c>
      <c r="H9">
        <v>31.25</v>
      </c>
      <c r="I9" s="1">
        <v>44614.533333333333</v>
      </c>
      <c r="J9">
        <v>8.7449999999999992</v>
      </c>
      <c r="K9">
        <v>4425</v>
      </c>
      <c r="L9">
        <v>37.526699999999998</v>
      </c>
      <c r="M9">
        <v>120.1</v>
      </c>
      <c r="N9">
        <v>7353</v>
      </c>
      <c r="O9">
        <v>11.6</v>
      </c>
      <c r="P9">
        <v>6383</v>
      </c>
      <c r="Q9">
        <v>36.996899999999997</v>
      </c>
      <c r="R9">
        <v>118.4</v>
      </c>
      <c r="S9">
        <v>7353</v>
      </c>
      <c r="T9">
        <v>12.132</v>
      </c>
      <c r="U9">
        <v>2343</v>
      </c>
      <c r="V9">
        <v>38.146500000000003</v>
      </c>
      <c r="W9">
        <v>122.1</v>
      </c>
      <c r="X9">
        <v>7353</v>
      </c>
      <c r="Y9">
        <v>14.843999999999999</v>
      </c>
      <c r="Z9">
        <v>4547</v>
      </c>
      <c r="AA9">
        <v>35.793399999999998</v>
      </c>
      <c r="AB9">
        <v>114.5</v>
      </c>
      <c r="AC9">
        <v>7353</v>
      </c>
      <c r="AD9" s="77">
        <v>15.163</v>
      </c>
      <c r="AE9" s="77">
        <v>64</v>
      </c>
      <c r="AF9" s="77">
        <v>0</v>
      </c>
      <c r="AG9" s="77">
        <v>0</v>
      </c>
      <c r="AH9">
        <v>7353</v>
      </c>
      <c r="AI9">
        <v>15.183</v>
      </c>
      <c r="AJ9">
        <v>46</v>
      </c>
      <c r="AK9" s="47">
        <v>0</v>
      </c>
      <c r="AL9" s="47">
        <v>0</v>
      </c>
      <c r="AM9">
        <v>7353</v>
      </c>
      <c r="AN9" s="77">
        <v>15.419</v>
      </c>
      <c r="AO9" s="77">
        <v>10565</v>
      </c>
      <c r="AP9" s="77">
        <v>36.033900000000003</v>
      </c>
      <c r="AQ9" s="77">
        <v>115.3</v>
      </c>
      <c r="AR9">
        <v>7353</v>
      </c>
      <c r="AS9">
        <v>17.263999999999999</v>
      </c>
      <c r="AT9">
        <v>7586</v>
      </c>
      <c r="AU9">
        <v>40.1175</v>
      </c>
      <c r="AV9">
        <v>128.4</v>
      </c>
      <c r="AW9">
        <v>7353</v>
      </c>
      <c r="AX9">
        <v>17.297000000000001</v>
      </c>
      <c r="AY9">
        <v>3788</v>
      </c>
      <c r="AZ9">
        <v>38.044600000000003</v>
      </c>
      <c r="BA9">
        <v>121.7</v>
      </c>
      <c r="BB9">
        <v>7353</v>
      </c>
      <c r="BC9" s="77">
        <v>17.376999999999999</v>
      </c>
      <c r="BD9" s="77">
        <v>33</v>
      </c>
      <c r="BE9" s="77">
        <v>0</v>
      </c>
      <c r="BF9" s="77">
        <v>0</v>
      </c>
      <c r="BG9">
        <v>7353</v>
      </c>
      <c r="BH9">
        <v>17.712</v>
      </c>
      <c r="BI9">
        <v>7795</v>
      </c>
      <c r="BJ9">
        <v>32.714799999999997</v>
      </c>
      <c r="BK9">
        <v>104.7</v>
      </c>
      <c r="BL9">
        <v>7353</v>
      </c>
      <c r="BM9" s="77">
        <v>19.035</v>
      </c>
      <c r="BN9" s="77">
        <v>9</v>
      </c>
      <c r="BO9" s="77">
        <v>8.7149999999999999</v>
      </c>
      <c r="BP9" s="77">
        <v>27.9</v>
      </c>
      <c r="BQ9">
        <v>7353</v>
      </c>
      <c r="BR9">
        <v>19.071999999999999</v>
      </c>
      <c r="BS9">
        <v>4895</v>
      </c>
      <c r="BT9">
        <v>36.4679</v>
      </c>
      <c r="BU9">
        <v>116.7</v>
      </c>
      <c r="BV9">
        <v>7353</v>
      </c>
      <c r="BW9" s="77"/>
      <c r="BX9" s="77"/>
      <c r="BY9" s="77"/>
      <c r="BZ9" s="77"/>
      <c r="CA9">
        <v>7353</v>
      </c>
      <c r="CB9" s="77">
        <v>20.564</v>
      </c>
      <c r="CC9" s="77">
        <v>56</v>
      </c>
      <c r="CD9" s="77">
        <v>406.2946</v>
      </c>
      <c r="CE9" s="77">
        <v>1300.0999999999999</v>
      </c>
      <c r="CF9">
        <v>7353</v>
      </c>
      <c r="CG9" s="77">
        <v>21.504999999999999</v>
      </c>
      <c r="CH9" s="77">
        <v>68</v>
      </c>
      <c r="CI9" s="77">
        <v>13182.362499999999</v>
      </c>
      <c r="CJ9" s="77">
        <v>42183.6</v>
      </c>
      <c r="CK9">
        <v>7353</v>
      </c>
      <c r="CL9" s="77">
        <v>21.693999999999999</v>
      </c>
      <c r="CM9" s="77">
        <v>22</v>
      </c>
      <c r="CN9" s="77">
        <v>501.87400000000002</v>
      </c>
      <c r="CO9" s="77">
        <v>1606</v>
      </c>
      <c r="CP9">
        <v>7353</v>
      </c>
      <c r="CQ9" s="77"/>
      <c r="CR9" s="77"/>
      <c r="CS9" s="77"/>
      <c r="CT9" s="77"/>
      <c r="CU9">
        <v>7353</v>
      </c>
      <c r="CV9" s="77">
        <v>22.797999999999998</v>
      </c>
      <c r="CW9" s="77">
        <v>40</v>
      </c>
      <c r="CX9" s="77">
        <v>0</v>
      </c>
      <c r="CY9" s="77">
        <v>0</v>
      </c>
      <c r="CZ9">
        <v>7353</v>
      </c>
      <c r="DA9" s="77">
        <v>23.532</v>
      </c>
      <c r="DB9" s="77">
        <v>22</v>
      </c>
      <c r="DC9" s="77">
        <v>0</v>
      </c>
      <c r="DD9" s="77">
        <v>0</v>
      </c>
      <c r="DE9">
        <v>7353</v>
      </c>
      <c r="DF9" s="77">
        <v>23.768000000000001</v>
      </c>
      <c r="DG9" s="77">
        <v>18</v>
      </c>
      <c r="DH9" s="77">
        <v>992.55430000000001</v>
      </c>
      <c r="DI9" s="77">
        <v>3176.2</v>
      </c>
      <c r="DJ9">
        <v>7353</v>
      </c>
      <c r="DK9" s="77">
        <v>24.117000000000001</v>
      </c>
      <c r="DL9" s="77">
        <v>34</v>
      </c>
      <c r="DM9" s="77">
        <v>0</v>
      </c>
      <c r="DN9" s="77">
        <v>0</v>
      </c>
      <c r="DO9">
        <v>7353</v>
      </c>
      <c r="DP9" s="77"/>
      <c r="DQ9" s="77"/>
      <c r="DR9" s="77"/>
      <c r="DS9" s="77"/>
      <c r="DT9">
        <v>7353</v>
      </c>
    </row>
    <row r="10" spans="1:124" x14ac:dyDescent="0.35">
      <c r="A10" s="169"/>
      <c r="B10" s="169"/>
      <c r="C10" s="169"/>
      <c r="E10" s="46">
        <v>31.25</v>
      </c>
      <c r="F10" t="s">
        <v>92</v>
      </c>
      <c r="G10" t="s">
        <v>36</v>
      </c>
      <c r="H10">
        <v>31.25</v>
      </c>
      <c r="I10" s="1">
        <v>44615.9</v>
      </c>
      <c r="J10">
        <v>8.7349999999999994</v>
      </c>
      <c r="K10">
        <v>4295</v>
      </c>
      <c r="L10">
        <v>33.369900000000001</v>
      </c>
      <c r="M10">
        <v>106.8</v>
      </c>
      <c r="N10">
        <v>7736</v>
      </c>
      <c r="O10">
        <v>11.593999999999999</v>
      </c>
      <c r="P10">
        <v>6437</v>
      </c>
      <c r="Q10">
        <v>35.062899999999999</v>
      </c>
      <c r="R10">
        <v>112.2</v>
      </c>
      <c r="S10">
        <v>7736</v>
      </c>
      <c r="T10">
        <v>12.122</v>
      </c>
      <c r="U10">
        <v>2687</v>
      </c>
      <c r="V10">
        <v>43.284999999999997</v>
      </c>
      <c r="W10">
        <v>138.5</v>
      </c>
      <c r="X10">
        <v>7736</v>
      </c>
      <c r="Y10">
        <v>14.843999999999999</v>
      </c>
      <c r="Z10">
        <v>5121</v>
      </c>
      <c r="AA10">
        <v>39.365900000000003</v>
      </c>
      <c r="AB10">
        <v>126</v>
      </c>
      <c r="AC10">
        <v>7736</v>
      </c>
      <c r="AD10" s="77">
        <v>15.217000000000001</v>
      </c>
      <c r="AE10" s="77">
        <v>33</v>
      </c>
      <c r="AF10" s="77">
        <v>134.7482</v>
      </c>
      <c r="AG10" s="77">
        <v>431.2</v>
      </c>
      <c r="AH10">
        <v>7736</v>
      </c>
      <c r="AI10">
        <v>15.19</v>
      </c>
      <c r="AJ10">
        <v>35</v>
      </c>
      <c r="AK10" s="47">
        <v>0</v>
      </c>
      <c r="AL10" s="47">
        <v>0</v>
      </c>
      <c r="AM10">
        <v>7736</v>
      </c>
      <c r="AN10" s="77">
        <v>15.413</v>
      </c>
      <c r="AO10" s="77">
        <v>10713</v>
      </c>
      <c r="AP10" s="77">
        <v>34.494599999999998</v>
      </c>
      <c r="AQ10" s="77">
        <v>110.4</v>
      </c>
      <c r="AR10">
        <v>7736</v>
      </c>
      <c r="AS10">
        <v>17.260999999999999</v>
      </c>
      <c r="AT10">
        <v>7703</v>
      </c>
      <c r="AU10">
        <v>38.504100000000001</v>
      </c>
      <c r="AV10">
        <v>123.2</v>
      </c>
      <c r="AW10">
        <v>7736</v>
      </c>
      <c r="AX10">
        <v>17.291</v>
      </c>
      <c r="AY10">
        <v>4091</v>
      </c>
      <c r="AZ10">
        <v>39.668199999999999</v>
      </c>
      <c r="BA10">
        <v>126.9</v>
      </c>
      <c r="BB10">
        <v>7736</v>
      </c>
      <c r="BC10" s="77">
        <v>17.41</v>
      </c>
      <c r="BD10" s="77">
        <v>32</v>
      </c>
      <c r="BE10" s="77">
        <v>0</v>
      </c>
      <c r="BF10" s="77">
        <v>0</v>
      </c>
      <c r="BG10">
        <v>7736</v>
      </c>
      <c r="BH10">
        <v>17.709</v>
      </c>
      <c r="BI10">
        <v>8935</v>
      </c>
      <c r="BJ10">
        <v>36.380400000000002</v>
      </c>
      <c r="BK10">
        <v>116.4</v>
      </c>
      <c r="BL10">
        <v>7736</v>
      </c>
      <c r="BM10" s="77">
        <v>19.088999999999999</v>
      </c>
      <c r="BN10" s="77">
        <v>47</v>
      </c>
      <c r="BO10" s="77">
        <v>40.675400000000003</v>
      </c>
      <c r="BP10" s="77">
        <v>130.19999999999999</v>
      </c>
      <c r="BQ10">
        <v>7736</v>
      </c>
      <c r="BR10">
        <v>19.059000000000001</v>
      </c>
      <c r="BS10">
        <v>5509</v>
      </c>
      <c r="BT10">
        <v>39.617100000000001</v>
      </c>
      <c r="BU10">
        <v>126.8</v>
      </c>
      <c r="BV10">
        <v>7736</v>
      </c>
      <c r="BW10" s="77">
        <v>20.417999999999999</v>
      </c>
      <c r="BX10" s="77">
        <v>39</v>
      </c>
      <c r="BY10" s="77">
        <v>161.19030000000001</v>
      </c>
      <c r="BZ10" s="77">
        <v>515.79999999999995</v>
      </c>
      <c r="CA10">
        <v>7736</v>
      </c>
      <c r="CB10" s="77">
        <v>20.561</v>
      </c>
      <c r="CC10" s="77">
        <v>22</v>
      </c>
      <c r="CD10" s="77">
        <v>0</v>
      </c>
      <c r="CE10" s="77">
        <v>0</v>
      </c>
      <c r="CF10">
        <v>7736</v>
      </c>
      <c r="CG10" s="77">
        <v>21.555</v>
      </c>
      <c r="CH10" s="77">
        <v>16</v>
      </c>
      <c r="CI10" s="77">
        <v>0</v>
      </c>
      <c r="CJ10" s="77">
        <v>0</v>
      </c>
      <c r="CK10">
        <v>7736</v>
      </c>
      <c r="CL10" s="77">
        <v>21.664999999999999</v>
      </c>
      <c r="CM10" s="77">
        <v>61</v>
      </c>
      <c r="CN10" s="77">
        <v>0</v>
      </c>
      <c r="CO10" s="77">
        <v>0</v>
      </c>
      <c r="CP10">
        <v>7736</v>
      </c>
      <c r="CQ10" s="77">
        <v>22.614999999999998</v>
      </c>
      <c r="CR10" s="77">
        <v>7</v>
      </c>
      <c r="CS10" s="77">
        <v>2463.067</v>
      </c>
      <c r="CT10" s="77">
        <v>7881.8</v>
      </c>
      <c r="CU10">
        <v>7736</v>
      </c>
      <c r="CV10" s="77">
        <v>22.748000000000001</v>
      </c>
      <c r="CW10" s="77">
        <v>5</v>
      </c>
      <c r="CX10" s="77">
        <v>677.35569999999996</v>
      </c>
      <c r="CY10" s="77">
        <v>2167.5</v>
      </c>
      <c r="CZ10">
        <v>7736</v>
      </c>
      <c r="DA10" s="77">
        <v>23.611999999999998</v>
      </c>
      <c r="DB10" s="77">
        <v>8</v>
      </c>
      <c r="DC10" s="77">
        <v>1215.595</v>
      </c>
      <c r="DD10" s="77">
        <v>3889.9</v>
      </c>
      <c r="DE10">
        <v>7736</v>
      </c>
      <c r="DF10" s="77">
        <v>23.754999999999999</v>
      </c>
      <c r="DG10" s="77">
        <v>52</v>
      </c>
      <c r="DH10" s="77">
        <v>0</v>
      </c>
      <c r="DI10" s="77">
        <v>0</v>
      </c>
      <c r="DJ10">
        <v>7736</v>
      </c>
      <c r="DK10" s="77">
        <v>24.084</v>
      </c>
      <c r="DL10" s="77">
        <v>20</v>
      </c>
      <c r="DM10" s="77">
        <v>306.84070000000003</v>
      </c>
      <c r="DN10" s="77">
        <v>981.9</v>
      </c>
      <c r="DO10">
        <v>7736</v>
      </c>
      <c r="DP10" s="77">
        <v>26.617000000000001</v>
      </c>
      <c r="DQ10" s="77">
        <v>20</v>
      </c>
      <c r="DR10" s="77">
        <v>33.311100000000003</v>
      </c>
      <c r="DS10" s="77">
        <v>106.6</v>
      </c>
      <c r="DT10">
        <v>7736</v>
      </c>
    </row>
    <row r="11" spans="1:124" x14ac:dyDescent="0.35">
      <c r="A11" s="169"/>
      <c r="B11" s="169"/>
      <c r="C11" s="169"/>
      <c r="E11" s="46">
        <v>62.5</v>
      </c>
      <c r="F11" t="s">
        <v>43</v>
      </c>
      <c r="G11" t="s">
        <v>36</v>
      </c>
      <c r="H11">
        <v>62.5</v>
      </c>
      <c r="I11" s="1">
        <v>44614.746527777781</v>
      </c>
      <c r="J11">
        <v>8.7520000000000007</v>
      </c>
      <c r="K11">
        <v>7640</v>
      </c>
      <c r="L11">
        <v>63.604999999999997</v>
      </c>
      <c r="M11">
        <v>101.8</v>
      </c>
      <c r="N11">
        <v>8543</v>
      </c>
      <c r="O11">
        <v>11.6</v>
      </c>
      <c r="P11">
        <v>11491</v>
      </c>
      <c r="Q11">
        <v>62.719799999999999</v>
      </c>
      <c r="R11">
        <v>100.4</v>
      </c>
      <c r="S11">
        <v>8543</v>
      </c>
      <c r="T11">
        <v>12.125999999999999</v>
      </c>
      <c r="U11">
        <v>3819</v>
      </c>
      <c r="V11">
        <v>61.158999999999999</v>
      </c>
      <c r="W11">
        <v>97.9</v>
      </c>
      <c r="X11">
        <v>8543</v>
      </c>
      <c r="Y11">
        <v>14.840999999999999</v>
      </c>
      <c r="Z11">
        <v>7820</v>
      </c>
      <c r="AA11">
        <v>60.084200000000003</v>
      </c>
      <c r="AB11">
        <v>96.1</v>
      </c>
      <c r="AC11">
        <v>8543</v>
      </c>
      <c r="AD11" s="77">
        <v>15.173</v>
      </c>
      <c r="AE11" s="77">
        <v>19</v>
      </c>
      <c r="AF11" s="77">
        <v>795.29870000000005</v>
      </c>
      <c r="AG11" s="77">
        <v>1272.5</v>
      </c>
      <c r="AH11">
        <v>8543</v>
      </c>
      <c r="AI11">
        <v>15.212999999999999</v>
      </c>
      <c r="AJ11">
        <v>82</v>
      </c>
      <c r="AK11">
        <v>849.3451</v>
      </c>
      <c r="AL11">
        <v>1359</v>
      </c>
      <c r="AM11">
        <v>8543</v>
      </c>
      <c r="AN11" s="77">
        <v>15.419</v>
      </c>
      <c r="AO11" s="77">
        <v>20082</v>
      </c>
      <c r="AP11" s="77">
        <v>63.1447</v>
      </c>
      <c r="AQ11" s="77">
        <v>101</v>
      </c>
      <c r="AR11">
        <v>8543</v>
      </c>
      <c r="AS11">
        <v>17.266999999999999</v>
      </c>
      <c r="AT11">
        <v>12287</v>
      </c>
      <c r="AU11">
        <v>58.455599999999997</v>
      </c>
      <c r="AV11">
        <v>93.5</v>
      </c>
      <c r="AW11">
        <v>8543</v>
      </c>
      <c r="AX11">
        <v>17.297000000000001</v>
      </c>
      <c r="AY11">
        <v>6748</v>
      </c>
      <c r="AZ11">
        <v>70.633200000000002</v>
      </c>
      <c r="BA11">
        <v>113</v>
      </c>
      <c r="BB11">
        <v>8543</v>
      </c>
      <c r="BC11" s="77"/>
      <c r="BD11" s="77"/>
      <c r="BE11" s="77"/>
      <c r="BF11" s="77"/>
      <c r="BG11">
        <v>8543</v>
      </c>
      <c r="BH11">
        <v>17.713000000000001</v>
      </c>
      <c r="BI11">
        <v>13945</v>
      </c>
      <c r="BJ11">
        <v>54.814500000000002</v>
      </c>
      <c r="BK11">
        <v>87.7</v>
      </c>
      <c r="BL11">
        <v>8543</v>
      </c>
      <c r="BM11" s="77">
        <v>18.998999999999999</v>
      </c>
      <c r="BN11" s="77">
        <v>62</v>
      </c>
      <c r="BO11" s="77">
        <v>48.439399999999999</v>
      </c>
      <c r="BP11" s="77">
        <v>77.5</v>
      </c>
      <c r="BQ11">
        <v>8543</v>
      </c>
      <c r="BR11">
        <v>19.065000000000001</v>
      </c>
      <c r="BS11">
        <v>8467</v>
      </c>
      <c r="BT11">
        <v>58.511299999999999</v>
      </c>
      <c r="BU11">
        <v>93.6</v>
      </c>
      <c r="BV11">
        <v>8543</v>
      </c>
      <c r="BW11" s="77"/>
      <c r="BX11" s="77"/>
      <c r="BY11" s="77"/>
      <c r="BZ11" s="77"/>
      <c r="CA11">
        <v>8543</v>
      </c>
      <c r="CB11" s="77">
        <v>20.457999999999998</v>
      </c>
      <c r="CC11" s="77">
        <v>17</v>
      </c>
      <c r="CD11" s="77">
        <v>0</v>
      </c>
      <c r="CE11" s="77">
        <v>0</v>
      </c>
      <c r="CF11">
        <v>8543</v>
      </c>
      <c r="CG11" s="77"/>
      <c r="CH11" s="77"/>
      <c r="CI11" s="77"/>
      <c r="CJ11" s="77"/>
      <c r="CK11">
        <v>8543</v>
      </c>
      <c r="CL11" s="77">
        <v>21.695</v>
      </c>
      <c r="CM11" s="77">
        <v>29</v>
      </c>
      <c r="CN11" s="77">
        <v>394.41140000000001</v>
      </c>
      <c r="CO11" s="77">
        <v>631.1</v>
      </c>
      <c r="CP11">
        <v>8543</v>
      </c>
      <c r="CQ11" s="77">
        <v>22.629000000000001</v>
      </c>
      <c r="CR11" s="77">
        <v>25</v>
      </c>
      <c r="CS11" s="77">
        <v>443.45150000000001</v>
      </c>
      <c r="CT11" s="77">
        <v>709.5</v>
      </c>
      <c r="CU11">
        <v>8543</v>
      </c>
      <c r="CV11" s="77">
        <v>22.780999999999999</v>
      </c>
      <c r="CW11" s="77">
        <v>58</v>
      </c>
      <c r="CX11" s="77">
        <v>0</v>
      </c>
      <c r="CY11" s="77">
        <v>0</v>
      </c>
      <c r="CZ11">
        <v>8543</v>
      </c>
      <c r="DA11" s="77">
        <v>23.602</v>
      </c>
      <c r="DB11" s="77">
        <v>7</v>
      </c>
      <c r="DC11" s="77">
        <v>1377.5759</v>
      </c>
      <c r="DD11" s="77">
        <v>2204.1</v>
      </c>
      <c r="DE11">
        <v>8543</v>
      </c>
      <c r="DF11" s="77">
        <v>23.855</v>
      </c>
      <c r="DG11" s="77">
        <v>23</v>
      </c>
      <c r="DH11" s="77">
        <v>735.57870000000003</v>
      </c>
      <c r="DI11" s="77">
        <v>1176.9000000000001</v>
      </c>
      <c r="DJ11">
        <v>8543</v>
      </c>
      <c r="DK11" s="77">
        <v>24.157</v>
      </c>
      <c r="DL11" s="77">
        <v>18</v>
      </c>
      <c r="DM11" s="77">
        <v>553.88660000000004</v>
      </c>
      <c r="DN11" s="77">
        <v>886.2</v>
      </c>
      <c r="DO11">
        <v>8543</v>
      </c>
      <c r="DP11" s="77">
        <v>26.7</v>
      </c>
      <c r="DQ11" s="77">
        <v>12</v>
      </c>
      <c r="DR11" s="77">
        <v>0</v>
      </c>
      <c r="DS11" s="77">
        <v>0</v>
      </c>
      <c r="DT11">
        <v>8543</v>
      </c>
    </row>
    <row r="12" spans="1:124" x14ac:dyDescent="0.35">
      <c r="A12" s="169"/>
      <c r="B12" s="169"/>
      <c r="C12" s="169"/>
      <c r="E12" s="46">
        <v>62.5</v>
      </c>
      <c r="F12" t="s">
        <v>98</v>
      </c>
      <c r="G12" t="s">
        <v>36</v>
      </c>
      <c r="H12">
        <v>62.5</v>
      </c>
      <c r="I12" s="1">
        <v>44616.109722222223</v>
      </c>
      <c r="J12">
        <v>8.734</v>
      </c>
      <c r="K12">
        <v>8039</v>
      </c>
      <c r="L12">
        <v>70.366500000000002</v>
      </c>
      <c r="M12">
        <v>112.6</v>
      </c>
      <c r="N12">
        <v>8285</v>
      </c>
      <c r="O12">
        <v>11.589</v>
      </c>
      <c r="P12">
        <v>11266</v>
      </c>
      <c r="Q12">
        <v>63.503100000000003</v>
      </c>
      <c r="R12">
        <v>101.6</v>
      </c>
      <c r="S12">
        <v>8285</v>
      </c>
      <c r="T12">
        <v>12.118</v>
      </c>
      <c r="U12">
        <v>4332</v>
      </c>
      <c r="V12">
        <v>74.739000000000004</v>
      </c>
      <c r="W12">
        <v>119.6</v>
      </c>
      <c r="X12">
        <v>8285</v>
      </c>
      <c r="Y12">
        <v>14.84</v>
      </c>
      <c r="Z12">
        <v>8324</v>
      </c>
      <c r="AA12">
        <v>67.375900000000001</v>
      </c>
      <c r="AB12">
        <v>107.8</v>
      </c>
      <c r="AC12">
        <v>8285</v>
      </c>
      <c r="AD12" s="77">
        <v>15.119</v>
      </c>
      <c r="AE12" s="77">
        <v>13</v>
      </c>
      <c r="AF12" s="77">
        <v>1042.6088999999999</v>
      </c>
      <c r="AG12" s="77">
        <v>1668.2</v>
      </c>
      <c r="AH12">
        <v>8285</v>
      </c>
      <c r="AI12">
        <v>15.186</v>
      </c>
      <c r="AJ12">
        <v>44</v>
      </c>
      <c r="AK12" s="47">
        <v>0</v>
      </c>
      <c r="AL12" s="47">
        <v>0</v>
      </c>
      <c r="AM12">
        <v>8285</v>
      </c>
      <c r="AN12" s="77">
        <v>15.414999999999999</v>
      </c>
      <c r="AO12" s="77">
        <v>18636</v>
      </c>
      <c r="AP12" s="77">
        <v>60.1297</v>
      </c>
      <c r="AQ12" s="77">
        <v>96.2</v>
      </c>
      <c r="AR12">
        <v>8285</v>
      </c>
      <c r="AS12">
        <v>17.263000000000002</v>
      </c>
      <c r="AT12">
        <v>13361</v>
      </c>
      <c r="AU12">
        <v>66.311400000000006</v>
      </c>
      <c r="AV12">
        <v>106.1</v>
      </c>
      <c r="AW12">
        <v>8285</v>
      </c>
      <c r="AX12">
        <v>17.289000000000001</v>
      </c>
      <c r="AY12">
        <v>7541</v>
      </c>
      <c r="AZ12">
        <v>84.893699999999995</v>
      </c>
      <c r="BA12">
        <v>135.80000000000001</v>
      </c>
      <c r="BB12">
        <v>8285</v>
      </c>
      <c r="BC12" s="77">
        <v>17.428999999999998</v>
      </c>
      <c r="BD12" s="77">
        <v>28</v>
      </c>
      <c r="BE12" s="77">
        <v>0</v>
      </c>
      <c r="BF12" s="77">
        <v>0</v>
      </c>
      <c r="BG12">
        <v>8285</v>
      </c>
      <c r="BH12">
        <v>17.707999999999998</v>
      </c>
      <c r="BI12">
        <v>17987</v>
      </c>
      <c r="BJ12">
        <v>75.607200000000006</v>
      </c>
      <c r="BK12">
        <v>121</v>
      </c>
      <c r="BL12">
        <v>8285</v>
      </c>
      <c r="BM12" s="77">
        <v>19.018000000000001</v>
      </c>
      <c r="BN12" s="77">
        <v>132</v>
      </c>
      <c r="BO12" s="77">
        <v>105.8331</v>
      </c>
      <c r="BP12" s="77">
        <v>169.3</v>
      </c>
      <c r="BQ12">
        <v>8285</v>
      </c>
      <c r="BR12">
        <v>19.058</v>
      </c>
      <c r="BS12">
        <v>10912</v>
      </c>
      <c r="BT12">
        <v>80.577600000000004</v>
      </c>
      <c r="BU12">
        <v>128.9</v>
      </c>
      <c r="BV12">
        <v>8285</v>
      </c>
      <c r="BW12" s="77">
        <v>20.497</v>
      </c>
      <c r="BX12" s="77">
        <v>66</v>
      </c>
      <c r="BY12" s="77">
        <v>786.55280000000005</v>
      </c>
      <c r="BZ12" s="77">
        <v>1258.5</v>
      </c>
      <c r="CA12">
        <v>8285</v>
      </c>
      <c r="CB12" s="77"/>
      <c r="CC12" s="77"/>
      <c r="CD12" s="77"/>
      <c r="CE12" s="77"/>
      <c r="CF12">
        <v>8285</v>
      </c>
      <c r="CG12" s="77">
        <v>21.634</v>
      </c>
      <c r="CH12" s="77">
        <v>32</v>
      </c>
      <c r="CI12" s="77">
        <v>93.4709</v>
      </c>
      <c r="CJ12" s="77">
        <v>149.6</v>
      </c>
      <c r="CK12">
        <v>8285</v>
      </c>
      <c r="CL12" s="77">
        <v>21.696999999999999</v>
      </c>
      <c r="CM12" s="77">
        <v>17</v>
      </c>
      <c r="CN12" s="77">
        <v>713.84059999999999</v>
      </c>
      <c r="CO12" s="77">
        <v>1142.0999999999999</v>
      </c>
      <c r="CP12">
        <v>8285</v>
      </c>
      <c r="CQ12" s="77">
        <v>22.550999999999998</v>
      </c>
      <c r="CR12" s="77">
        <v>28</v>
      </c>
      <c r="CS12" s="77">
        <v>0</v>
      </c>
      <c r="CT12" s="77">
        <v>0</v>
      </c>
      <c r="CU12">
        <v>8285</v>
      </c>
      <c r="CV12" s="77">
        <v>22.84</v>
      </c>
      <c r="CW12" s="77">
        <v>31</v>
      </c>
      <c r="CX12" s="77">
        <v>155.07679999999999</v>
      </c>
      <c r="CY12" s="77">
        <v>248.1</v>
      </c>
      <c r="CZ12">
        <v>8285</v>
      </c>
      <c r="DA12" s="77">
        <v>23.620999999999999</v>
      </c>
      <c r="DB12" s="77">
        <v>15</v>
      </c>
      <c r="DC12" s="77">
        <v>650.32420000000002</v>
      </c>
      <c r="DD12" s="77">
        <v>1040.5</v>
      </c>
      <c r="DE12">
        <v>8285</v>
      </c>
      <c r="DF12" s="77">
        <v>23.777000000000001</v>
      </c>
      <c r="DG12" s="77">
        <v>7</v>
      </c>
      <c r="DH12" s="77">
        <v>2690.9697000000001</v>
      </c>
      <c r="DI12" s="77">
        <v>4305.6000000000004</v>
      </c>
      <c r="DJ12">
        <v>8285</v>
      </c>
      <c r="DK12" s="77">
        <v>24.152999999999999</v>
      </c>
      <c r="DL12" s="77">
        <v>16</v>
      </c>
      <c r="DM12" s="77">
        <v>699.56460000000004</v>
      </c>
      <c r="DN12" s="77">
        <v>1119.3</v>
      </c>
      <c r="DO12">
        <v>8285</v>
      </c>
      <c r="DP12" s="77">
        <v>26.626000000000001</v>
      </c>
      <c r="DQ12" s="77">
        <v>25</v>
      </c>
      <c r="DR12" s="77">
        <v>85.140799999999999</v>
      </c>
      <c r="DS12" s="77">
        <v>136.19999999999999</v>
      </c>
      <c r="DT12">
        <v>8285</v>
      </c>
    </row>
    <row r="13" spans="1:124" x14ac:dyDescent="0.35">
      <c r="A13" s="169"/>
      <c r="B13" s="169"/>
      <c r="C13" s="169"/>
      <c r="E13" s="46">
        <v>125</v>
      </c>
      <c r="F13" t="s">
        <v>35</v>
      </c>
      <c r="G13" t="s">
        <v>36</v>
      </c>
      <c r="H13">
        <v>125</v>
      </c>
      <c r="I13" s="1">
        <v>44614.497916666667</v>
      </c>
      <c r="J13">
        <v>8.7620000000000005</v>
      </c>
      <c r="K13">
        <v>13118</v>
      </c>
      <c r="L13">
        <v>129.7773</v>
      </c>
      <c r="M13">
        <v>103.8</v>
      </c>
      <c r="N13">
        <v>8015</v>
      </c>
      <c r="O13">
        <v>11.601000000000001</v>
      </c>
      <c r="P13">
        <v>22081</v>
      </c>
      <c r="Q13">
        <v>138.73599999999999</v>
      </c>
      <c r="R13">
        <v>111</v>
      </c>
      <c r="S13">
        <v>8015</v>
      </c>
      <c r="T13">
        <v>12.132999999999999</v>
      </c>
      <c r="U13">
        <v>7129</v>
      </c>
      <c r="V13">
        <v>140.4701</v>
      </c>
      <c r="W13">
        <v>112.4</v>
      </c>
      <c r="X13">
        <v>8015</v>
      </c>
      <c r="Y13">
        <v>14.851000000000001</v>
      </c>
      <c r="Z13">
        <v>15575</v>
      </c>
      <c r="AA13">
        <v>144.11840000000001</v>
      </c>
      <c r="AB13">
        <v>115.3</v>
      </c>
      <c r="AC13">
        <v>8015</v>
      </c>
      <c r="AD13" s="77">
        <v>15.127000000000001</v>
      </c>
      <c r="AE13" s="77">
        <v>44</v>
      </c>
      <c r="AF13" s="77">
        <v>0</v>
      </c>
      <c r="AG13" s="77">
        <v>0</v>
      </c>
      <c r="AH13">
        <v>8015</v>
      </c>
      <c r="AI13">
        <v>15.167</v>
      </c>
      <c r="AJ13">
        <v>30</v>
      </c>
      <c r="AK13" s="47">
        <v>0</v>
      </c>
      <c r="AL13" s="47">
        <v>0</v>
      </c>
      <c r="AM13">
        <v>8015</v>
      </c>
      <c r="AN13" s="77">
        <v>15.42</v>
      </c>
      <c r="AO13" s="77">
        <v>39705</v>
      </c>
      <c r="AP13" s="77">
        <v>140.3553</v>
      </c>
      <c r="AQ13" s="77">
        <v>112.3</v>
      </c>
      <c r="AR13">
        <v>8015</v>
      </c>
      <c r="AS13">
        <v>17.265000000000001</v>
      </c>
      <c r="AT13">
        <v>24061</v>
      </c>
      <c r="AU13">
        <v>128.95060000000001</v>
      </c>
      <c r="AV13">
        <v>103.2</v>
      </c>
      <c r="AW13">
        <v>8015</v>
      </c>
      <c r="AX13">
        <v>17.294</v>
      </c>
      <c r="AY13">
        <v>10390</v>
      </c>
      <c r="AZ13">
        <v>130.69059999999999</v>
      </c>
      <c r="BA13">
        <v>104.6</v>
      </c>
      <c r="BB13">
        <v>8015</v>
      </c>
      <c r="BC13" s="77">
        <v>17.443999999999999</v>
      </c>
      <c r="BD13" s="77">
        <v>18</v>
      </c>
      <c r="BE13" s="77">
        <v>2694.596</v>
      </c>
      <c r="BF13" s="77">
        <v>2155.6999999999998</v>
      </c>
      <c r="BG13">
        <v>8015</v>
      </c>
      <c r="BH13">
        <v>17.716999999999999</v>
      </c>
      <c r="BI13">
        <v>27543</v>
      </c>
      <c r="BJ13">
        <v>124.4785</v>
      </c>
      <c r="BK13">
        <v>99.6</v>
      </c>
      <c r="BL13">
        <v>8015</v>
      </c>
      <c r="BM13" s="77">
        <v>19.023</v>
      </c>
      <c r="BN13" s="77">
        <v>266</v>
      </c>
      <c r="BO13" s="77">
        <v>220.01609999999999</v>
      </c>
      <c r="BP13" s="77">
        <v>176</v>
      </c>
      <c r="BQ13">
        <v>8015</v>
      </c>
      <c r="BR13">
        <v>19.065999999999999</v>
      </c>
      <c r="BS13">
        <v>15250</v>
      </c>
      <c r="BT13">
        <v>120.2414</v>
      </c>
      <c r="BU13">
        <v>96.2</v>
      </c>
      <c r="BV13">
        <v>8015</v>
      </c>
      <c r="BW13" s="77">
        <v>20.408999999999999</v>
      </c>
      <c r="BX13" s="77">
        <v>22</v>
      </c>
      <c r="BY13" s="77">
        <v>0</v>
      </c>
      <c r="BZ13" s="77">
        <v>0</v>
      </c>
      <c r="CA13">
        <v>8015</v>
      </c>
      <c r="CB13" s="77">
        <v>20.512</v>
      </c>
      <c r="CC13" s="77">
        <v>20</v>
      </c>
      <c r="CD13" s="77">
        <v>0</v>
      </c>
      <c r="CE13" s="77">
        <v>0</v>
      </c>
      <c r="CF13">
        <v>8015</v>
      </c>
      <c r="CG13" s="77">
        <v>21.515999999999998</v>
      </c>
      <c r="CH13" s="77">
        <v>11</v>
      </c>
      <c r="CI13" s="77">
        <v>0</v>
      </c>
      <c r="CJ13" s="77">
        <v>0</v>
      </c>
      <c r="CK13">
        <v>8015</v>
      </c>
      <c r="CL13" s="77">
        <v>21.672000000000001</v>
      </c>
      <c r="CM13" s="77">
        <v>24</v>
      </c>
      <c r="CN13" s="77">
        <v>506.2321</v>
      </c>
      <c r="CO13" s="77">
        <v>405</v>
      </c>
      <c r="CP13">
        <v>8015</v>
      </c>
      <c r="CQ13" s="77">
        <v>22.666</v>
      </c>
      <c r="CR13" s="77">
        <v>34</v>
      </c>
      <c r="CS13" s="77">
        <v>0</v>
      </c>
      <c r="CT13" s="77">
        <v>0</v>
      </c>
      <c r="CU13">
        <v>8015</v>
      </c>
      <c r="CV13" s="77">
        <v>22.798999999999999</v>
      </c>
      <c r="CW13" s="77">
        <v>51</v>
      </c>
      <c r="CX13" s="77">
        <v>0</v>
      </c>
      <c r="CY13" s="77">
        <v>0</v>
      </c>
      <c r="CZ13">
        <v>8015</v>
      </c>
      <c r="DA13" s="77">
        <v>23.606000000000002</v>
      </c>
      <c r="DB13" s="77">
        <v>24</v>
      </c>
      <c r="DC13" s="77">
        <v>0</v>
      </c>
      <c r="DD13" s="77">
        <v>0</v>
      </c>
      <c r="DE13">
        <v>8015</v>
      </c>
      <c r="DF13" s="77">
        <v>23.745999999999999</v>
      </c>
      <c r="DG13" s="77">
        <v>32</v>
      </c>
      <c r="DH13" s="77">
        <v>0</v>
      </c>
      <c r="DI13" s="77">
        <v>0</v>
      </c>
      <c r="DJ13">
        <v>8015</v>
      </c>
      <c r="DK13" s="77">
        <v>24.260999999999999</v>
      </c>
      <c r="DL13" s="77">
        <v>12</v>
      </c>
      <c r="DM13" s="77">
        <v>974.80960000000005</v>
      </c>
      <c r="DN13" s="77">
        <v>779.8</v>
      </c>
      <c r="DO13">
        <v>8015</v>
      </c>
      <c r="DP13" s="77">
        <v>26.637</v>
      </c>
      <c r="DQ13" s="77">
        <v>9</v>
      </c>
      <c r="DR13" s="77">
        <v>0</v>
      </c>
      <c r="DS13" s="77">
        <v>0</v>
      </c>
      <c r="DT13">
        <v>8015</v>
      </c>
    </row>
    <row r="14" spans="1:124" x14ac:dyDescent="0.35">
      <c r="A14" s="169"/>
      <c r="B14" s="169"/>
      <c r="C14" s="169"/>
      <c r="E14" s="46">
        <v>125</v>
      </c>
      <c r="F14" t="s">
        <v>91</v>
      </c>
      <c r="G14" t="s">
        <v>36</v>
      </c>
      <c r="H14">
        <v>125</v>
      </c>
      <c r="I14" s="1">
        <v>44615.865277777775</v>
      </c>
      <c r="J14">
        <v>8.7530000000000001</v>
      </c>
      <c r="K14">
        <v>14112</v>
      </c>
      <c r="L14">
        <v>157.95269999999999</v>
      </c>
      <c r="M14">
        <v>126.4</v>
      </c>
      <c r="N14">
        <v>7227</v>
      </c>
      <c r="O14">
        <v>11.598000000000001</v>
      </c>
      <c r="P14">
        <v>20307</v>
      </c>
      <c r="Q14">
        <v>141.69319999999999</v>
      </c>
      <c r="R14">
        <v>113.4</v>
      </c>
      <c r="S14">
        <v>7227</v>
      </c>
      <c r="T14">
        <v>12.125999999999999</v>
      </c>
      <c r="U14">
        <v>6728</v>
      </c>
      <c r="V14">
        <v>147.922</v>
      </c>
      <c r="W14">
        <v>118.3</v>
      </c>
      <c r="X14">
        <v>7227</v>
      </c>
      <c r="Y14">
        <v>14.845000000000001</v>
      </c>
      <c r="Z14">
        <v>14301</v>
      </c>
      <c r="AA14">
        <v>147.03540000000001</v>
      </c>
      <c r="AB14">
        <v>117.6</v>
      </c>
      <c r="AC14">
        <v>7227</v>
      </c>
      <c r="AD14" s="77">
        <v>15.201000000000001</v>
      </c>
      <c r="AE14" s="77">
        <v>12</v>
      </c>
      <c r="AF14" s="77">
        <v>1028.2475999999999</v>
      </c>
      <c r="AG14" s="77">
        <v>822.6</v>
      </c>
      <c r="AH14">
        <v>7227</v>
      </c>
      <c r="AI14">
        <v>15.217000000000001</v>
      </c>
      <c r="AJ14">
        <v>35</v>
      </c>
      <c r="AK14" s="47">
        <v>0</v>
      </c>
      <c r="AL14" s="47">
        <v>0</v>
      </c>
      <c r="AM14">
        <v>7227</v>
      </c>
      <c r="AN14" s="77">
        <v>15.413</v>
      </c>
      <c r="AO14" s="77">
        <v>32904</v>
      </c>
      <c r="AP14" s="77">
        <v>128.4665</v>
      </c>
      <c r="AQ14" s="77">
        <v>102.8</v>
      </c>
      <c r="AR14">
        <v>7227</v>
      </c>
      <c r="AS14">
        <v>17.257999999999999</v>
      </c>
      <c r="AT14">
        <v>21388</v>
      </c>
      <c r="AU14">
        <v>127.03319999999999</v>
      </c>
      <c r="AV14">
        <v>101.6</v>
      </c>
      <c r="AW14">
        <v>7227</v>
      </c>
      <c r="AX14">
        <v>17.295000000000002</v>
      </c>
      <c r="AY14">
        <v>10470</v>
      </c>
      <c r="AZ14">
        <v>148.76779999999999</v>
      </c>
      <c r="BA14">
        <v>119</v>
      </c>
      <c r="BB14">
        <v>7227</v>
      </c>
      <c r="BC14" s="77">
        <v>17.338000000000001</v>
      </c>
      <c r="BD14" s="77">
        <v>46</v>
      </c>
      <c r="BE14" s="77">
        <v>0</v>
      </c>
      <c r="BF14" s="77">
        <v>0</v>
      </c>
      <c r="BG14">
        <v>7227</v>
      </c>
      <c r="BH14">
        <v>17.71</v>
      </c>
      <c r="BI14">
        <v>26765</v>
      </c>
      <c r="BJ14">
        <v>134.79320000000001</v>
      </c>
      <c r="BK14">
        <v>107.8</v>
      </c>
      <c r="BL14">
        <v>7227</v>
      </c>
      <c r="BM14" s="77">
        <v>19</v>
      </c>
      <c r="BN14" s="77">
        <v>136</v>
      </c>
      <c r="BO14" s="77">
        <v>124.9973</v>
      </c>
      <c r="BP14" s="77">
        <v>100</v>
      </c>
      <c r="BQ14">
        <v>7227</v>
      </c>
      <c r="BR14">
        <v>19.059000000000001</v>
      </c>
      <c r="BS14">
        <v>15301</v>
      </c>
      <c r="BT14">
        <v>134.77199999999999</v>
      </c>
      <c r="BU14">
        <v>107.8</v>
      </c>
      <c r="BV14">
        <v>7227</v>
      </c>
      <c r="BW14" s="77">
        <v>20.372</v>
      </c>
      <c r="BX14" s="77">
        <v>62</v>
      </c>
      <c r="BY14" s="77">
        <v>917.67639999999994</v>
      </c>
      <c r="BZ14" s="77">
        <v>734.1</v>
      </c>
      <c r="CA14">
        <v>7227</v>
      </c>
      <c r="CB14" s="77">
        <v>20.571999999999999</v>
      </c>
      <c r="CC14" s="77">
        <v>31</v>
      </c>
      <c r="CD14" s="77">
        <v>107.1956</v>
      </c>
      <c r="CE14" s="77">
        <v>85.8</v>
      </c>
      <c r="CF14">
        <v>7227</v>
      </c>
      <c r="CG14" s="77"/>
      <c r="CH14" s="77"/>
      <c r="CI14" s="77"/>
      <c r="CJ14" s="77"/>
      <c r="CK14">
        <v>7227</v>
      </c>
      <c r="CL14" s="77">
        <v>21.774999999999999</v>
      </c>
      <c r="CM14" s="77">
        <v>14</v>
      </c>
      <c r="CN14" s="77">
        <v>756.15809999999999</v>
      </c>
      <c r="CO14" s="77">
        <v>604.9</v>
      </c>
      <c r="CP14">
        <v>7227</v>
      </c>
      <c r="CQ14" s="77">
        <v>22.585999999999999</v>
      </c>
      <c r="CR14" s="77">
        <v>3</v>
      </c>
      <c r="CS14" s="77">
        <v>2990.0515999999998</v>
      </c>
      <c r="CT14" s="77">
        <v>2392</v>
      </c>
      <c r="CU14">
        <v>7227</v>
      </c>
      <c r="CV14" s="77">
        <v>22.765000000000001</v>
      </c>
      <c r="CW14" s="77">
        <v>14</v>
      </c>
      <c r="CX14" s="77">
        <v>475.5215</v>
      </c>
      <c r="CY14" s="77">
        <v>380.4</v>
      </c>
      <c r="CZ14">
        <v>7227</v>
      </c>
      <c r="DA14" s="77">
        <v>23.542999999999999</v>
      </c>
      <c r="DB14" s="77">
        <v>20</v>
      </c>
      <c r="DC14" s="77">
        <v>0</v>
      </c>
      <c r="DD14" s="77">
        <v>0</v>
      </c>
      <c r="DE14">
        <v>7227</v>
      </c>
      <c r="DF14" s="77">
        <v>23.745999999999999</v>
      </c>
      <c r="DG14" s="77">
        <v>21</v>
      </c>
      <c r="DH14" s="77">
        <v>604.6712</v>
      </c>
      <c r="DI14" s="77">
        <v>483.7</v>
      </c>
      <c r="DJ14">
        <v>7227</v>
      </c>
      <c r="DK14" s="77">
        <v>24.218</v>
      </c>
      <c r="DL14" s="77">
        <v>21</v>
      </c>
      <c r="DM14" s="77">
        <v>52.192799999999998</v>
      </c>
      <c r="DN14" s="77">
        <v>41.8</v>
      </c>
      <c r="DO14">
        <v>7227</v>
      </c>
      <c r="DP14" s="77">
        <v>26.553999999999998</v>
      </c>
      <c r="DQ14" s="77">
        <v>51</v>
      </c>
      <c r="DR14" s="77">
        <v>683.90779999999995</v>
      </c>
      <c r="DS14" s="77">
        <v>547.1</v>
      </c>
      <c r="DT14">
        <v>7227</v>
      </c>
    </row>
    <row r="15" spans="1:124" x14ac:dyDescent="0.35">
      <c r="A15" s="169"/>
      <c r="B15" s="169"/>
      <c r="C15" s="169"/>
      <c r="E15" s="46">
        <v>250</v>
      </c>
      <c r="F15" t="s">
        <v>38</v>
      </c>
      <c r="G15" t="s">
        <v>36</v>
      </c>
      <c r="H15">
        <v>250</v>
      </c>
      <c r="I15" s="1">
        <v>44614.568055555559</v>
      </c>
      <c r="J15">
        <v>8.7669999999999995</v>
      </c>
      <c r="K15">
        <v>20210</v>
      </c>
      <c r="L15">
        <v>218.6576</v>
      </c>
      <c r="M15">
        <v>87.5</v>
      </c>
      <c r="N15">
        <v>7673</v>
      </c>
      <c r="O15">
        <v>11.608000000000001</v>
      </c>
      <c r="P15">
        <v>31918</v>
      </c>
      <c r="Q15">
        <v>214.45480000000001</v>
      </c>
      <c r="R15">
        <v>85.8</v>
      </c>
      <c r="S15">
        <v>7673</v>
      </c>
      <c r="T15">
        <v>12.134</v>
      </c>
      <c r="U15">
        <v>10123</v>
      </c>
      <c r="V15">
        <v>217.50909999999999</v>
      </c>
      <c r="W15">
        <v>87</v>
      </c>
      <c r="X15">
        <v>7673</v>
      </c>
      <c r="Y15">
        <v>14.852</v>
      </c>
      <c r="Z15">
        <v>23930</v>
      </c>
      <c r="AA15">
        <v>240.2028</v>
      </c>
      <c r="AB15">
        <v>96.1</v>
      </c>
      <c r="AC15">
        <v>7673</v>
      </c>
      <c r="AD15" s="77">
        <v>15.167999999999999</v>
      </c>
      <c r="AE15" s="77">
        <v>23</v>
      </c>
      <c r="AF15" s="77">
        <v>571.87390000000005</v>
      </c>
      <c r="AG15" s="77">
        <v>228.7</v>
      </c>
      <c r="AH15">
        <v>7673</v>
      </c>
      <c r="AI15">
        <v>15.234999999999999</v>
      </c>
      <c r="AJ15">
        <v>31</v>
      </c>
      <c r="AK15" s="47">
        <v>0</v>
      </c>
      <c r="AL15" s="47">
        <v>0</v>
      </c>
      <c r="AM15">
        <v>7673</v>
      </c>
      <c r="AN15" s="77">
        <v>15.417</v>
      </c>
      <c r="AO15" s="77">
        <v>63026</v>
      </c>
      <c r="AP15" s="77">
        <v>237.0299</v>
      </c>
      <c r="AQ15" s="77">
        <v>94.8</v>
      </c>
      <c r="AR15">
        <v>7673</v>
      </c>
      <c r="AS15">
        <v>17.265000000000001</v>
      </c>
      <c r="AT15">
        <v>38086</v>
      </c>
      <c r="AU15">
        <v>217.3683</v>
      </c>
      <c r="AV15">
        <v>86.9</v>
      </c>
      <c r="AW15">
        <v>7673</v>
      </c>
      <c r="AX15">
        <v>17.292000000000002</v>
      </c>
      <c r="AY15">
        <v>15499</v>
      </c>
      <c r="AZ15">
        <v>216.48419999999999</v>
      </c>
      <c r="BA15">
        <v>86.6</v>
      </c>
      <c r="BB15">
        <v>7673</v>
      </c>
      <c r="BC15" s="77">
        <v>17.385000000000002</v>
      </c>
      <c r="BD15" s="77">
        <v>18</v>
      </c>
      <c r="BE15" s="77">
        <v>2616.9315000000001</v>
      </c>
      <c r="BF15" s="77">
        <v>1046.8</v>
      </c>
      <c r="BG15">
        <v>7673</v>
      </c>
      <c r="BH15">
        <v>17.713999999999999</v>
      </c>
      <c r="BI15">
        <v>44366</v>
      </c>
      <c r="BJ15">
        <v>215.036</v>
      </c>
      <c r="BK15">
        <v>86</v>
      </c>
      <c r="BL15">
        <v>7673</v>
      </c>
      <c r="BM15" s="77">
        <v>19.073</v>
      </c>
      <c r="BN15" s="77">
        <v>57</v>
      </c>
      <c r="BO15" s="77">
        <v>49.433700000000002</v>
      </c>
      <c r="BP15" s="77">
        <v>19.8</v>
      </c>
      <c r="BQ15">
        <v>7673</v>
      </c>
      <c r="BR15">
        <v>19.067</v>
      </c>
      <c r="BS15">
        <v>24116</v>
      </c>
      <c r="BT15">
        <v>204.21180000000001</v>
      </c>
      <c r="BU15">
        <v>81.7</v>
      </c>
      <c r="BV15">
        <v>7673</v>
      </c>
      <c r="BW15" s="77">
        <v>20.413</v>
      </c>
      <c r="BX15" s="77">
        <v>15</v>
      </c>
      <c r="BY15" s="77">
        <v>0</v>
      </c>
      <c r="BZ15" s="77">
        <v>0</v>
      </c>
      <c r="CA15">
        <v>7673</v>
      </c>
      <c r="CB15" s="77">
        <v>20.529</v>
      </c>
      <c r="CC15" s="77">
        <v>32</v>
      </c>
      <c r="CD15" s="77">
        <v>97.971599999999995</v>
      </c>
      <c r="CE15" s="77">
        <v>39.200000000000003</v>
      </c>
      <c r="CF15">
        <v>7673</v>
      </c>
      <c r="CG15" s="77">
        <v>21.562999999999999</v>
      </c>
      <c r="CH15" s="77">
        <v>29</v>
      </c>
      <c r="CI15" s="77">
        <v>0</v>
      </c>
      <c r="CJ15" s="77">
        <v>0</v>
      </c>
      <c r="CK15">
        <v>7673</v>
      </c>
      <c r="CL15" s="77">
        <v>21.702999999999999</v>
      </c>
      <c r="CM15" s="77">
        <v>25</v>
      </c>
      <c r="CN15" s="77">
        <v>428.02730000000003</v>
      </c>
      <c r="CO15" s="77">
        <v>171.2</v>
      </c>
      <c r="CP15">
        <v>7673</v>
      </c>
      <c r="CQ15" s="77">
        <v>22.582999999999998</v>
      </c>
      <c r="CR15" s="77">
        <v>9</v>
      </c>
      <c r="CS15" s="77">
        <v>2147.4288000000001</v>
      </c>
      <c r="CT15" s="77">
        <v>859</v>
      </c>
      <c r="CU15">
        <v>7673</v>
      </c>
      <c r="CV15" s="77"/>
      <c r="CW15" s="77"/>
      <c r="CX15" s="77"/>
      <c r="CY15" s="77"/>
      <c r="CZ15">
        <v>7673</v>
      </c>
      <c r="DA15" s="77">
        <v>23.597000000000001</v>
      </c>
      <c r="DB15" s="77">
        <v>6</v>
      </c>
      <c r="DC15" s="77">
        <v>1434.6871000000001</v>
      </c>
      <c r="DD15" s="77">
        <v>573.9</v>
      </c>
      <c r="DE15">
        <v>7673</v>
      </c>
      <c r="DF15" s="77">
        <v>23.75</v>
      </c>
      <c r="DG15" s="77">
        <v>28</v>
      </c>
      <c r="DH15" s="77">
        <v>0</v>
      </c>
      <c r="DI15" s="77">
        <v>0</v>
      </c>
      <c r="DJ15">
        <v>7673</v>
      </c>
      <c r="DK15" s="77">
        <v>24.257999999999999</v>
      </c>
      <c r="DL15" s="77">
        <v>7</v>
      </c>
      <c r="DM15" s="77">
        <v>1324.5136</v>
      </c>
      <c r="DN15" s="77">
        <v>529.79999999999995</v>
      </c>
      <c r="DO15">
        <v>7673</v>
      </c>
      <c r="DP15" s="77">
        <v>26.667999999999999</v>
      </c>
      <c r="DQ15" s="77">
        <v>7</v>
      </c>
      <c r="DR15" s="77">
        <v>0</v>
      </c>
      <c r="DS15" s="77">
        <v>0</v>
      </c>
      <c r="DT15">
        <v>7673</v>
      </c>
    </row>
    <row r="16" spans="1:124" x14ac:dyDescent="0.35">
      <c r="A16" s="169"/>
      <c r="B16" s="169"/>
      <c r="C16" s="169"/>
      <c r="E16" s="46">
        <v>250</v>
      </c>
      <c r="F16" t="s">
        <v>93</v>
      </c>
      <c r="G16" t="s">
        <v>36</v>
      </c>
      <c r="H16">
        <v>250</v>
      </c>
      <c r="I16" s="1">
        <v>44615.935416666667</v>
      </c>
      <c r="J16">
        <v>8.7639999999999993</v>
      </c>
      <c r="K16">
        <v>25030</v>
      </c>
      <c r="L16">
        <v>237.4306</v>
      </c>
      <c r="M16">
        <v>95</v>
      </c>
      <c r="N16">
        <v>8800</v>
      </c>
      <c r="O16">
        <v>11.603</v>
      </c>
      <c r="P16">
        <v>39041</v>
      </c>
      <c r="Q16">
        <v>229.3921</v>
      </c>
      <c r="R16">
        <v>91.8</v>
      </c>
      <c r="S16">
        <v>8800</v>
      </c>
      <c r="T16">
        <v>12.128</v>
      </c>
      <c r="U16">
        <v>12804</v>
      </c>
      <c r="V16">
        <v>241.86179999999999</v>
      </c>
      <c r="W16">
        <v>96.7</v>
      </c>
      <c r="X16">
        <v>8800</v>
      </c>
      <c r="Y16">
        <v>14.843</v>
      </c>
      <c r="Z16">
        <v>22696</v>
      </c>
      <c r="AA16">
        <v>196.1046</v>
      </c>
      <c r="AB16">
        <v>78.400000000000006</v>
      </c>
      <c r="AC16">
        <v>8800</v>
      </c>
      <c r="AD16" s="77">
        <v>15.169</v>
      </c>
      <c r="AE16" s="77">
        <v>29</v>
      </c>
      <c r="AF16" s="77">
        <v>443.58080000000001</v>
      </c>
      <c r="AG16" s="77">
        <v>177.4</v>
      </c>
      <c r="AH16">
        <v>8800</v>
      </c>
      <c r="AI16">
        <v>15.182</v>
      </c>
      <c r="AJ16">
        <v>30</v>
      </c>
      <c r="AK16" s="47">
        <v>0</v>
      </c>
      <c r="AL16" s="47">
        <v>0</v>
      </c>
      <c r="AM16">
        <v>8800</v>
      </c>
      <c r="AN16" s="77">
        <v>15.414999999999999</v>
      </c>
      <c r="AO16" s="77">
        <v>61232</v>
      </c>
      <c r="AP16" s="77">
        <v>199.80269999999999</v>
      </c>
      <c r="AQ16" s="77">
        <v>79.900000000000006</v>
      </c>
      <c r="AR16">
        <v>8800</v>
      </c>
      <c r="AS16">
        <v>17.263000000000002</v>
      </c>
      <c r="AT16">
        <v>42141</v>
      </c>
      <c r="AU16">
        <v>209.50399999999999</v>
      </c>
      <c r="AV16">
        <v>83.8</v>
      </c>
      <c r="AW16">
        <v>8800</v>
      </c>
      <c r="AX16">
        <v>17.29</v>
      </c>
      <c r="AY16">
        <v>21582</v>
      </c>
      <c r="AZ16">
        <v>267.8005</v>
      </c>
      <c r="BA16">
        <v>107.1</v>
      </c>
      <c r="BB16">
        <v>8800</v>
      </c>
      <c r="BC16" s="77">
        <v>17.349</v>
      </c>
      <c r="BD16" s="77">
        <v>8</v>
      </c>
      <c r="BE16" s="77">
        <v>6606.1532999999999</v>
      </c>
      <c r="BF16" s="77">
        <v>2642.5</v>
      </c>
      <c r="BG16">
        <v>8800</v>
      </c>
      <c r="BH16">
        <v>17.712</v>
      </c>
      <c r="BI16">
        <v>52729</v>
      </c>
      <c r="BJ16">
        <v>223.1628</v>
      </c>
      <c r="BK16">
        <v>89.3</v>
      </c>
      <c r="BL16">
        <v>8800</v>
      </c>
      <c r="BM16" s="77">
        <v>19.001000000000001</v>
      </c>
      <c r="BN16" s="77">
        <v>207</v>
      </c>
      <c r="BO16" s="77">
        <v>156.06899999999999</v>
      </c>
      <c r="BP16" s="77">
        <v>62.4</v>
      </c>
      <c r="BQ16">
        <v>8800</v>
      </c>
      <c r="BR16">
        <v>19.061</v>
      </c>
      <c r="BS16">
        <v>30203</v>
      </c>
      <c r="BT16">
        <v>223.81880000000001</v>
      </c>
      <c r="BU16">
        <v>89.5</v>
      </c>
      <c r="BV16">
        <v>8800</v>
      </c>
      <c r="BW16" s="77">
        <v>20.364000000000001</v>
      </c>
      <c r="BX16" s="77">
        <v>36</v>
      </c>
      <c r="BY16" s="77">
        <v>0</v>
      </c>
      <c r="BZ16" s="77">
        <v>0</v>
      </c>
      <c r="CA16">
        <v>8800</v>
      </c>
      <c r="CB16" s="77">
        <v>20.477</v>
      </c>
      <c r="CC16" s="77">
        <v>5</v>
      </c>
      <c r="CD16" s="77">
        <v>0</v>
      </c>
      <c r="CE16" s="77">
        <v>0</v>
      </c>
      <c r="CF16">
        <v>8800</v>
      </c>
      <c r="CG16" s="77">
        <v>21.516999999999999</v>
      </c>
      <c r="CH16" s="77">
        <v>44</v>
      </c>
      <c r="CI16" s="77">
        <v>2946.7963</v>
      </c>
      <c r="CJ16" s="77">
        <v>1178.7</v>
      </c>
      <c r="CK16">
        <v>8800</v>
      </c>
      <c r="CL16" s="77">
        <v>21.747</v>
      </c>
      <c r="CM16" s="77">
        <v>61</v>
      </c>
      <c r="CN16" s="77">
        <v>0</v>
      </c>
      <c r="CO16" s="77">
        <v>0</v>
      </c>
      <c r="CP16">
        <v>8800</v>
      </c>
      <c r="CQ16" s="77">
        <v>22.527999999999999</v>
      </c>
      <c r="CR16" s="77">
        <v>20</v>
      </c>
      <c r="CS16" s="77">
        <v>1090.0372</v>
      </c>
      <c r="CT16" s="77">
        <v>436</v>
      </c>
      <c r="CU16">
        <v>8800</v>
      </c>
      <c r="CV16" s="77">
        <v>22.766999999999999</v>
      </c>
      <c r="CW16" s="77">
        <v>5</v>
      </c>
      <c r="CX16" s="77">
        <v>691.99860000000001</v>
      </c>
      <c r="CY16" s="77">
        <v>276.8</v>
      </c>
      <c r="CZ16">
        <v>8800</v>
      </c>
      <c r="DA16" s="77">
        <v>23.547999999999998</v>
      </c>
      <c r="DB16" s="77">
        <v>15</v>
      </c>
      <c r="DC16" s="77">
        <v>726.2645</v>
      </c>
      <c r="DD16" s="77">
        <v>290.5</v>
      </c>
      <c r="DE16">
        <v>8800</v>
      </c>
      <c r="DF16" s="77">
        <v>23.771000000000001</v>
      </c>
      <c r="DG16" s="77">
        <v>32</v>
      </c>
      <c r="DH16" s="77">
        <v>0</v>
      </c>
      <c r="DI16" s="77">
        <v>0</v>
      </c>
      <c r="DJ16">
        <v>8800</v>
      </c>
      <c r="DK16" s="77">
        <v>24.239000000000001</v>
      </c>
      <c r="DL16" s="77">
        <v>34</v>
      </c>
      <c r="DM16" s="77">
        <v>0</v>
      </c>
      <c r="DN16" s="77">
        <v>0</v>
      </c>
      <c r="DO16">
        <v>8800</v>
      </c>
      <c r="DP16" s="77">
        <v>26.641999999999999</v>
      </c>
      <c r="DQ16" s="77">
        <v>14</v>
      </c>
      <c r="DR16" s="77">
        <v>0</v>
      </c>
      <c r="DS16" s="77">
        <v>0</v>
      </c>
      <c r="DT16">
        <v>8800</v>
      </c>
    </row>
    <row r="17" spans="1:124" x14ac:dyDescent="0.35">
      <c r="A17" s="169"/>
      <c r="B17" s="169"/>
      <c r="C17" s="169"/>
      <c r="E17" s="46">
        <v>500</v>
      </c>
      <c r="F17" t="s">
        <v>41</v>
      </c>
      <c r="G17" t="s">
        <v>36</v>
      </c>
      <c r="H17">
        <v>500</v>
      </c>
      <c r="I17" s="1">
        <v>44614.675694444442</v>
      </c>
      <c r="J17">
        <v>8.8000000000000007</v>
      </c>
      <c r="K17">
        <v>38808</v>
      </c>
      <c r="L17">
        <v>522.82929999999999</v>
      </c>
      <c r="M17">
        <v>104.6</v>
      </c>
      <c r="N17">
        <v>6419</v>
      </c>
      <c r="O17">
        <v>11.622</v>
      </c>
      <c r="P17">
        <v>65864</v>
      </c>
      <c r="Q17">
        <v>543.41899999999998</v>
      </c>
      <c r="R17">
        <v>108.7</v>
      </c>
      <c r="S17">
        <v>6419</v>
      </c>
      <c r="T17">
        <v>12.137</v>
      </c>
      <c r="U17">
        <v>20165</v>
      </c>
      <c r="V17">
        <v>544.18700000000001</v>
      </c>
      <c r="W17">
        <v>108.8</v>
      </c>
      <c r="X17">
        <v>6419</v>
      </c>
      <c r="Y17">
        <v>14.849</v>
      </c>
      <c r="Z17">
        <v>44923</v>
      </c>
      <c r="AA17">
        <v>557.44640000000004</v>
      </c>
      <c r="AB17">
        <v>111.5</v>
      </c>
      <c r="AC17">
        <v>6419</v>
      </c>
      <c r="AD17" s="77"/>
      <c r="AE17" s="77"/>
      <c r="AF17" s="77"/>
      <c r="AG17" s="77"/>
      <c r="AH17">
        <v>6419</v>
      </c>
      <c r="AI17">
        <v>15.208</v>
      </c>
      <c r="AJ17">
        <v>38</v>
      </c>
      <c r="AK17" s="47">
        <v>0</v>
      </c>
      <c r="AL17" s="47">
        <v>0</v>
      </c>
      <c r="AM17">
        <v>6419</v>
      </c>
      <c r="AN17" s="77">
        <v>15.417</v>
      </c>
      <c r="AO17" s="77">
        <v>125657</v>
      </c>
      <c r="AP17" s="77">
        <v>574.07079999999996</v>
      </c>
      <c r="AQ17" s="77">
        <v>114.8</v>
      </c>
      <c r="AR17">
        <v>6419</v>
      </c>
      <c r="AS17">
        <v>17.265000000000001</v>
      </c>
      <c r="AT17">
        <v>81784</v>
      </c>
      <c r="AU17">
        <v>568.02470000000005</v>
      </c>
      <c r="AV17">
        <v>113.6</v>
      </c>
      <c r="AW17">
        <v>6419</v>
      </c>
      <c r="AX17">
        <v>17.295000000000002</v>
      </c>
      <c r="AY17">
        <v>28316</v>
      </c>
      <c r="AZ17">
        <v>500.10700000000003</v>
      </c>
      <c r="BA17">
        <v>100</v>
      </c>
      <c r="BB17">
        <v>6419</v>
      </c>
      <c r="BC17" s="77">
        <v>17.524000000000001</v>
      </c>
      <c r="BD17" s="77">
        <v>34</v>
      </c>
      <c r="BE17" s="77">
        <v>0</v>
      </c>
      <c r="BF17" s="77">
        <v>0</v>
      </c>
      <c r="BG17">
        <v>6419</v>
      </c>
      <c r="BH17">
        <v>17.713999999999999</v>
      </c>
      <c r="BI17">
        <v>89754</v>
      </c>
      <c r="BJ17">
        <v>531.74220000000003</v>
      </c>
      <c r="BK17">
        <v>106.3</v>
      </c>
      <c r="BL17">
        <v>6419</v>
      </c>
      <c r="BM17" s="77">
        <v>19.013999999999999</v>
      </c>
      <c r="BN17" s="77">
        <v>518</v>
      </c>
      <c r="BO17" s="77">
        <v>534.44110000000001</v>
      </c>
      <c r="BP17" s="77">
        <v>106.9</v>
      </c>
      <c r="BQ17">
        <v>6419</v>
      </c>
      <c r="BR17">
        <v>19.062999999999999</v>
      </c>
      <c r="BS17">
        <v>51386</v>
      </c>
      <c r="BT17">
        <v>533.52430000000004</v>
      </c>
      <c r="BU17">
        <v>106.7</v>
      </c>
      <c r="BV17">
        <v>6419</v>
      </c>
      <c r="BW17" s="77">
        <v>20.385999999999999</v>
      </c>
      <c r="BX17" s="77">
        <v>53</v>
      </c>
      <c r="BY17" s="77">
        <v>825.42819999999995</v>
      </c>
      <c r="BZ17" s="77">
        <v>165.1</v>
      </c>
      <c r="CA17">
        <v>6419</v>
      </c>
      <c r="CB17" s="77">
        <v>20.478999999999999</v>
      </c>
      <c r="CC17" s="77">
        <v>43</v>
      </c>
      <c r="CD17" s="77">
        <v>330.65870000000001</v>
      </c>
      <c r="CE17" s="77">
        <v>66.099999999999994</v>
      </c>
      <c r="CF17">
        <v>6419</v>
      </c>
      <c r="CG17" s="77">
        <v>21.678999999999998</v>
      </c>
      <c r="CH17" s="77">
        <v>42</v>
      </c>
      <c r="CI17" s="77">
        <v>6471.4259000000002</v>
      </c>
      <c r="CJ17" s="77">
        <v>1294.3</v>
      </c>
      <c r="CK17">
        <v>6419</v>
      </c>
      <c r="CL17" s="77">
        <v>21.725999999999999</v>
      </c>
      <c r="CM17" s="77">
        <v>8</v>
      </c>
      <c r="CN17" s="77">
        <v>923.10730000000001</v>
      </c>
      <c r="CO17" s="77">
        <v>184.6</v>
      </c>
      <c r="CP17">
        <v>6419</v>
      </c>
      <c r="CQ17" s="77">
        <v>22.596</v>
      </c>
      <c r="CR17" s="77">
        <v>42</v>
      </c>
      <c r="CS17" s="77">
        <v>0</v>
      </c>
      <c r="CT17" s="77">
        <v>0</v>
      </c>
      <c r="CU17">
        <v>6419</v>
      </c>
      <c r="CV17" s="77">
        <v>22.821999999999999</v>
      </c>
      <c r="CW17" s="77">
        <v>8</v>
      </c>
      <c r="CX17" s="77">
        <v>578.77629999999999</v>
      </c>
      <c r="CY17" s="77">
        <v>115.8</v>
      </c>
      <c r="CZ17">
        <v>6419</v>
      </c>
      <c r="DA17" s="77">
        <v>23.52</v>
      </c>
      <c r="DB17" s="77">
        <v>28</v>
      </c>
      <c r="DC17" s="77">
        <v>0</v>
      </c>
      <c r="DD17" s="77">
        <v>0</v>
      </c>
      <c r="DE17">
        <v>6419</v>
      </c>
      <c r="DF17" s="77">
        <v>23.702999999999999</v>
      </c>
      <c r="DG17" s="77">
        <v>8</v>
      </c>
      <c r="DH17" s="77">
        <v>2189.9175</v>
      </c>
      <c r="DI17" s="77">
        <v>438</v>
      </c>
      <c r="DJ17">
        <v>6419</v>
      </c>
      <c r="DK17" s="77">
        <v>24.149000000000001</v>
      </c>
      <c r="DL17" s="77">
        <v>15</v>
      </c>
      <c r="DM17" s="77">
        <v>440.48579999999998</v>
      </c>
      <c r="DN17" s="77">
        <v>88.1</v>
      </c>
      <c r="DO17">
        <v>6419</v>
      </c>
      <c r="DP17" s="77">
        <v>26.620999999999999</v>
      </c>
      <c r="DQ17" s="77">
        <v>37</v>
      </c>
      <c r="DR17" s="77">
        <v>494.4486</v>
      </c>
      <c r="DS17" s="77">
        <v>98.9</v>
      </c>
      <c r="DT17">
        <v>6419</v>
      </c>
    </row>
    <row r="18" spans="1:124" x14ac:dyDescent="0.35">
      <c r="A18" s="169"/>
      <c r="B18" s="169"/>
      <c r="C18" s="169"/>
      <c r="E18" s="46">
        <v>500</v>
      </c>
      <c r="F18" t="s">
        <v>96</v>
      </c>
      <c r="G18" t="s">
        <v>36</v>
      </c>
      <c r="H18">
        <v>500</v>
      </c>
      <c r="I18" s="1">
        <v>44616.040277777778</v>
      </c>
      <c r="J18">
        <v>8.7880000000000003</v>
      </c>
      <c r="K18">
        <v>37153</v>
      </c>
      <c r="L18">
        <v>488.24779999999998</v>
      </c>
      <c r="M18">
        <v>97.6</v>
      </c>
      <c r="N18">
        <v>6566</v>
      </c>
      <c r="O18">
        <v>11.617000000000001</v>
      </c>
      <c r="P18">
        <v>59200</v>
      </c>
      <c r="Q18">
        <v>476.26870000000002</v>
      </c>
      <c r="R18">
        <v>95.3</v>
      </c>
      <c r="S18">
        <v>6566</v>
      </c>
      <c r="T18">
        <v>12.132</v>
      </c>
      <c r="U18">
        <v>17708</v>
      </c>
      <c r="V18">
        <v>464.46699999999998</v>
      </c>
      <c r="W18">
        <v>92.9</v>
      </c>
      <c r="X18">
        <v>6566</v>
      </c>
      <c r="Y18">
        <v>14.843999999999999</v>
      </c>
      <c r="Z18">
        <v>38370</v>
      </c>
      <c r="AA18">
        <v>462.98689999999999</v>
      </c>
      <c r="AB18">
        <v>92.6</v>
      </c>
      <c r="AC18">
        <v>6566</v>
      </c>
      <c r="AD18" s="77">
        <v>15.22</v>
      </c>
      <c r="AE18" s="77">
        <v>31</v>
      </c>
      <c r="AF18" s="77">
        <v>0</v>
      </c>
      <c r="AG18" s="77">
        <v>0</v>
      </c>
      <c r="AH18">
        <v>6566</v>
      </c>
      <c r="AI18">
        <v>15.18</v>
      </c>
      <c r="AJ18">
        <v>106</v>
      </c>
      <c r="AK18">
        <v>2845.9335999999998</v>
      </c>
      <c r="AL18">
        <v>569.20000000000005</v>
      </c>
      <c r="AM18">
        <v>6566</v>
      </c>
      <c r="AN18" s="77">
        <v>15.416</v>
      </c>
      <c r="AO18" s="77">
        <v>101555</v>
      </c>
      <c r="AP18" s="77">
        <v>452.14690000000002</v>
      </c>
      <c r="AQ18" s="77">
        <v>90.4</v>
      </c>
      <c r="AR18">
        <v>6566</v>
      </c>
      <c r="AS18">
        <v>17.260000000000002</v>
      </c>
      <c r="AT18">
        <v>68738</v>
      </c>
      <c r="AU18">
        <v>465.5444</v>
      </c>
      <c r="AV18">
        <v>93.1</v>
      </c>
      <c r="AW18">
        <v>6566</v>
      </c>
      <c r="AX18">
        <v>17.29</v>
      </c>
      <c r="AY18">
        <v>28757</v>
      </c>
      <c r="AZ18">
        <v>496.30739999999997</v>
      </c>
      <c r="BA18">
        <v>99.3</v>
      </c>
      <c r="BB18">
        <v>6566</v>
      </c>
      <c r="BC18" s="77">
        <v>17.492999999999999</v>
      </c>
      <c r="BD18" s="77">
        <v>12</v>
      </c>
      <c r="BE18" s="77">
        <v>3900.4688000000001</v>
      </c>
      <c r="BF18" s="77">
        <v>780.1</v>
      </c>
      <c r="BG18">
        <v>6566</v>
      </c>
      <c r="BH18">
        <v>17.709</v>
      </c>
      <c r="BI18">
        <v>85631</v>
      </c>
      <c r="BJ18">
        <v>495.35329999999999</v>
      </c>
      <c r="BK18">
        <v>99.1</v>
      </c>
      <c r="BL18">
        <v>6566</v>
      </c>
      <c r="BM18" s="77">
        <v>19.012</v>
      </c>
      <c r="BN18" s="77">
        <v>580</v>
      </c>
      <c r="BO18" s="77">
        <v>584.81119999999999</v>
      </c>
      <c r="BP18" s="77">
        <v>117</v>
      </c>
      <c r="BQ18">
        <v>6566</v>
      </c>
      <c r="BR18">
        <v>19.062000000000001</v>
      </c>
      <c r="BS18">
        <v>49150</v>
      </c>
      <c r="BT18">
        <v>498.27670000000001</v>
      </c>
      <c r="BU18">
        <v>99.7</v>
      </c>
      <c r="BV18">
        <v>6566</v>
      </c>
      <c r="BW18" s="77">
        <v>20.390999999999998</v>
      </c>
      <c r="BX18" s="77">
        <v>43</v>
      </c>
      <c r="BY18" s="77">
        <v>481.19189999999998</v>
      </c>
      <c r="BZ18" s="77">
        <v>96.2</v>
      </c>
      <c r="CA18">
        <v>6566</v>
      </c>
      <c r="CB18" s="77">
        <v>20.425000000000001</v>
      </c>
      <c r="CC18" s="77">
        <v>96</v>
      </c>
      <c r="CD18" s="77">
        <v>1028.2665</v>
      </c>
      <c r="CE18" s="77">
        <v>205.7</v>
      </c>
      <c r="CF18">
        <v>6566</v>
      </c>
      <c r="CG18" s="77">
        <v>21.620999999999999</v>
      </c>
      <c r="CH18" s="77">
        <v>11</v>
      </c>
      <c r="CI18" s="77">
        <v>0</v>
      </c>
      <c r="CJ18" s="77">
        <v>0</v>
      </c>
      <c r="CK18">
        <v>6566</v>
      </c>
      <c r="CL18" s="77">
        <v>21.670999999999999</v>
      </c>
      <c r="CM18" s="77">
        <v>33</v>
      </c>
      <c r="CN18" s="77">
        <v>19.617899999999999</v>
      </c>
      <c r="CO18" s="77">
        <v>3.9</v>
      </c>
      <c r="CP18">
        <v>6566</v>
      </c>
      <c r="CQ18" s="77">
        <v>22.632000000000001</v>
      </c>
      <c r="CR18" s="77">
        <v>7</v>
      </c>
      <c r="CS18" s="77">
        <v>2368.4499999999998</v>
      </c>
      <c r="CT18" s="77">
        <v>473.7</v>
      </c>
      <c r="CU18">
        <v>6566</v>
      </c>
      <c r="CV18" s="77">
        <v>22.887</v>
      </c>
      <c r="CW18" s="77">
        <v>22</v>
      </c>
      <c r="CX18" s="77">
        <v>230.6294</v>
      </c>
      <c r="CY18" s="77">
        <v>46.1</v>
      </c>
      <c r="CZ18">
        <v>6566</v>
      </c>
      <c r="DA18" s="77">
        <v>23.568999999999999</v>
      </c>
      <c r="DB18" s="77">
        <v>3</v>
      </c>
      <c r="DC18" s="77">
        <v>1681.0591999999999</v>
      </c>
      <c r="DD18" s="77">
        <v>336.2</v>
      </c>
      <c r="DE18">
        <v>6566</v>
      </c>
      <c r="DF18" s="77">
        <v>23.742000000000001</v>
      </c>
      <c r="DG18" s="77">
        <v>29</v>
      </c>
      <c r="DH18" s="77">
        <v>0</v>
      </c>
      <c r="DI18" s="77">
        <v>0</v>
      </c>
      <c r="DJ18">
        <v>6566</v>
      </c>
      <c r="DK18" s="77">
        <v>24.157</v>
      </c>
      <c r="DL18" s="77">
        <v>19</v>
      </c>
      <c r="DM18" s="77">
        <v>114.2604</v>
      </c>
      <c r="DN18" s="77">
        <v>22.9</v>
      </c>
      <c r="DO18">
        <v>6566</v>
      </c>
      <c r="DP18" s="77">
        <v>26.6</v>
      </c>
      <c r="DQ18" s="77">
        <v>55</v>
      </c>
      <c r="DR18" s="77">
        <v>881.77089999999998</v>
      </c>
      <c r="DS18" s="77">
        <v>176.4</v>
      </c>
      <c r="DT18">
        <v>6566</v>
      </c>
    </row>
    <row r="19" spans="1:124" x14ac:dyDescent="0.35">
      <c r="A19" s="169"/>
      <c r="B19" s="169"/>
      <c r="C19" s="169"/>
      <c r="E19" s="46" t="s">
        <v>54</v>
      </c>
      <c r="F19" t="s">
        <v>55</v>
      </c>
      <c r="G19" t="s">
        <v>0</v>
      </c>
      <c r="I19" s="1">
        <v>44615.024305555555</v>
      </c>
      <c r="N19">
        <v>7925</v>
      </c>
      <c r="O19">
        <v>11.608000000000001</v>
      </c>
      <c r="P19">
        <v>611</v>
      </c>
      <c r="Q19">
        <v>0</v>
      </c>
      <c r="S19">
        <v>7925</v>
      </c>
      <c r="T19">
        <v>12.125999999999999</v>
      </c>
      <c r="U19">
        <v>77</v>
      </c>
      <c r="V19">
        <v>0</v>
      </c>
      <c r="X19">
        <v>7925</v>
      </c>
      <c r="Y19">
        <v>14.865</v>
      </c>
      <c r="Z19">
        <v>316</v>
      </c>
      <c r="AA19">
        <v>0</v>
      </c>
      <c r="AC19">
        <v>7925</v>
      </c>
      <c r="AD19">
        <v>15.201000000000001</v>
      </c>
      <c r="AE19">
        <v>97</v>
      </c>
      <c r="AF19">
        <v>0</v>
      </c>
      <c r="AH19">
        <v>7925</v>
      </c>
      <c r="AI19">
        <v>15.191000000000001</v>
      </c>
      <c r="AJ19">
        <v>61</v>
      </c>
      <c r="AK19">
        <v>284.42239999999998</v>
      </c>
      <c r="AM19">
        <v>7925</v>
      </c>
      <c r="AN19">
        <v>15.41</v>
      </c>
      <c r="AO19">
        <v>12</v>
      </c>
      <c r="AP19">
        <v>0</v>
      </c>
      <c r="AR19">
        <v>7925</v>
      </c>
      <c r="AS19">
        <v>17.285</v>
      </c>
      <c r="AT19">
        <v>247</v>
      </c>
      <c r="AU19">
        <v>0</v>
      </c>
      <c r="AW19">
        <v>7925</v>
      </c>
      <c r="AX19">
        <v>17.291</v>
      </c>
      <c r="AY19">
        <v>1126</v>
      </c>
      <c r="AZ19">
        <v>0</v>
      </c>
      <c r="BB19">
        <v>7925</v>
      </c>
      <c r="BC19">
        <v>17.398</v>
      </c>
      <c r="BD19">
        <v>30</v>
      </c>
      <c r="BE19">
        <v>0</v>
      </c>
      <c r="BG19">
        <v>7925</v>
      </c>
      <c r="BH19">
        <v>17.72</v>
      </c>
      <c r="BI19">
        <v>50</v>
      </c>
      <c r="BJ19">
        <v>0</v>
      </c>
      <c r="BL19">
        <v>7925</v>
      </c>
      <c r="BM19">
        <v>19.015999999999998</v>
      </c>
      <c r="BN19">
        <v>1743</v>
      </c>
      <c r="BO19">
        <v>1455.4670000000001</v>
      </c>
      <c r="BQ19">
        <v>7925</v>
      </c>
      <c r="BR19">
        <v>19.065999999999999</v>
      </c>
      <c r="BS19">
        <v>91</v>
      </c>
      <c r="BT19">
        <v>0</v>
      </c>
      <c r="BV19">
        <v>7925</v>
      </c>
      <c r="BW19">
        <v>20.385999999999999</v>
      </c>
      <c r="BX19">
        <v>1607</v>
      </c>
      <c r="BY19">
        <v>41198.781600000002</v>
      </c>
      <c r="CA19">
        <v>7925</v>
      </c>
      <c r="CB19">
        <v>20.495000000000001</v>
      </c>
      <c r="CC19">
        <v>63</v>
      </c>
      <c r="CD19">
        <v>433.52280000000002</v>
      </c>
      <c r="CF19">
        <v>7925</v>
      </c>
      <c r="CG19">
        <v>21.562000000000001</v>
      </c>
      <c r="CH19">
        <v>765</v>
      </c>
      <c r="CI19">
        <v>228814.1997</v>
      </c>
      <c r="CK19">
        <v>7925</v>
      </c>
      <c r="CL19">
        <v>21.702000000000002</v>
      </c>
      <c r="CM19">
        <v>362</v>
      </c>
      <c r="CN19">
        <v>0</v>
      </c>
      <c r="CP19">
        <v>7925</v>
      </c>
      <c r="CQ19">
        <v>22.613</v>
      </c>
      <c r="CR19">
        <v>226</v>
      </c>
      <c r="CS19">
        <v>0</v>
      </c>
      <c r="CU19">
        <v>7925</v>
      </c>
      <c r="CV19">
        <v>22.776</v>
      </c>
      <c r="CW19">
        <v>310</v>
      </c>
      <c r="CX19">
        <v>0</v>
      </c>
      <c r="CZ19">
        <v>7925</v>
      </c>
      <c r="DA19">
        <v>23.58</v>
      </c>
      <c r="DB19">
        <v>105</v>
      </c>
      <c r="DC19">
        <v>0</v>
      </c>
      <c r="DE19">
        <v>7925</v>
      </c>
      <c r="DF19">
        <v>23.756</v>
      </c>
      <c r="DG19">
        <v>62</v>
      </c>
      <c r="DH19">
        <v>0</v>
      </c>
      <c r="DJ19">
        <v>7925</v>
      </c>
      <c r="DK19">
        <v>24.102</v>
      </c>
      <c r="DL19">
        <v>33</v>
      </c>
      <c r="DM19">
        <v>0</v>
      </c>
      <c r="DO19">
        <v>7925</v>
      </c>
      <c r="DP19">
        <v>26.724</v>
      </c>
      <c r="DQ19">
        <v>16</v>
      </c>
      <c r="DR19">
        <v>0</v>
      </c>
      <c r="DT19">
        <v>7925</v>
      </c>
    </row>
    <row r="20" spans="1:124" x14ac:dyDescent="0.35">
      <c r="A20" s="169"/>
      <c r="B20" s="169"/>
      <c r="C20" s="169"/>
      <c r="E20" s="46" t="s">
        <v>81</v>
      </c>
      <c r="F20" t="s">
        <v>82</v>
      </c>
      <c r="G20" t="s">
        <v>0</v>
      </c>
      <c r="I20" s="1">
        <v>44615.652083333334</v>
      </c>
      <c r="J20">
        <v>8.7439999999999998</v>
      </c>
      <c r="K20">
        <v>67</v>
      </c>
      <c r="L20">
        <v>0</v>
      </c>
      <c r="N20">
        <v>8407</v>
      </c>
      <c r="O20">
        <v>11.596</v>
      </c>
      <c r="P20">
        <v>391</v>
      </c>
      <c r="Q20">
        <v>0</v>
      </c>
      <c r="S20">
        <v>8407</v>
      </c>
      <c r="T20">
        <v>12.207000000000001</v>
      </c>
      <c r="U20">
        <v>147</v>
      </c>
      <c r="V20">
        <v>0</v>
      </c>
      <c r="X20">
        <v>8407</v>
      </c>
      <c r="Y20">
        <v>14.86</v>
      </c>
      <c r="Z20">
        <v>153</v>
      </c>
      <c r="AA20">
        <v>0</v>
      </c>
      <c r="AC20">
        <v>8407</v>
      </c>
      <c r="AD20">
        <v>15.215</v>
      </c>
      <c r="AE20">
        <v>18</v>
      </c>
      <c r="AF20">
        <v>857.7817</v>
      </c>
      <c r="AH20">
        <v>8407</v>
      </c>
      <c r="AI20">
        <v>15.089</v>
      </c>
      <c r="AJ20">
        <v>101</v>
      </c>
      <c r="AK20">
        <v>1583.3284000000001</v>
      </c>
      <c r="AM20">
        <v>8407</v>
      </c>
      <c r="AR20">
        <v>8407</v>
      </c>
      <c r="AS20">
        <v>17.286000000000001</v>
      </c>
      <c r="AT20">
        <v>107</v>
      </c>
      <c r="AU20">
        <v>0</v>
      </c>
      <c r="AW20">
        <v>8407</v>
      </c>
      <c r="AX20">
        <v>17.292000000000002</v>
      </c>
      <c r="AY20">
        <v>316</v>
      </c>
      <c r="AZ20">
        <v>0</v>
      </c>
      <c r="BB20">
        <v>8407</v>
      </c>
      <c r="BC20">
        <v>17.504999999999999</v>
      </c>
      <c r="BD20">
        <v>14</v>
      </c>
      <c r="BE20">
        <v>4330.0967000000001</v>
      </c>
      <c r="BG20">
        <v>8407</v>
      </c>
      <c r="BH20">
        <v>17.718</v>
      </c>
      <c r="BI20">
        <v>37</v>
      </c>
      <c r="BJ20">
        <v>0</v>
      </c>
      <c r="BL20">
        <v>8407</v>
      </c>
      <c r="BM20">
        <v>19.010999999999999</v>
      </c>
      <c r="BN20">
        <v>719</v>
      </c>
      <c r="BO20">
        <v>566.67340000000002</v>
      </c>
      <c r="BQ20">
        <v>8407</v>
      </c>
      <c r="BR20">
        <v>19.021000000000001</v>
      </c>
      <c r="BS20">
        <v>32</v>
      </c>
      <c r="BT20">
        <v>0</v>
      </c>
      <c r="BV20">
        <v>8407</v>
      </c>
      <c r="BW20">
        <v>20.384</v>
      </c>
      <c r="BX20">
        <v>1003</v>
      </c>
      <c r="BY20">
        <v>23891.322400000001</v>
      </c>
      <c r="CA20">
        <v>8407</v>
      </c>
      <c r="CB20">
        <v>20.486999999999998</v>
      </c>
      <c r="CC20">
        <v>26</v>
      </c>
      <c r="CD20">
        <v>2.2105000000000001</v>
      </c>
      <c r="CF20">
        <v>8407</v>
      </c>
      <c r="CG20">
        <v>21.556999999999999</v>
      </c>
      <c r="CH20">
        <v>569</v>
      </c>
      <c r="CI20">
        <v>157565.1741</v>
      </c>
      <c r="CK20">
        <v>8407</v>
      </c>
      <c r="CL20">
        <v>21.7</v>
      </c>
      <c r="CM20">
        <v>68</v>
      </c>
      <c r="CN20">
        <v>0</v>
      </c>
      <c r="CP20">
        <v>8407</v>
      </c>
      <c r="CQ20">
        <v>22.606999999999999</v>
      </c>
      <c r="CR20">
        <v>247</v>
      </c>
      <c r="CS20">
        <v>0</v>
      </c>
      <c r="CU20">
        <v>8407</v>
      </c>
      <c r="CV20">
        <v>22.75</v>
      </c>
      <c r="CW20">
        <v>68</v>
      </c>
      <c r="CX20">
        <v>0</v>
      </c>
      <c r="CZ20">
        <v>8407</v>
      </c>
      <c r="DA20">
        <v>23.561</v>
      </c>
      <c r="DB20">
        <v>60</v>
      </c>
      <c r="DC20">
        <v>0</v>
      </c>
      <c r="DE20">
        <v>8407</v>
      </c>
      <c r="DF20">
        <v>23.747</v>
      </c>
      <c r="DG20">
        <v>45</v>
      </c>
      <c r="DH20">
        <v>0</v>
      </c>
      <c r="DJ20">
        <v>8407</v>
      </c>
      <c r="DK20">
        <v>24.146000000000001</v>
      </c>
      <c r="DL20">
        <v>21</v>
      </c>
      <c r="DM20">
        <v>337.88780000000003</v>
      </c>
      <c r="DO20">
        <v>8407</v>
      </c>
      <c r="DP20">
        <v>26.684999999999999</v>
      </c>
      <c r="DQ20">
        <v>26</v>
      </c>
      <c r="DR20">
        <v>102.6161</v>
      </c>
      <c r="DT20">
        <v>8407</v>
      </c>
    </row>
    <row r="21" spans="1:124" x14ac:dyDescent="0.35">
      <c r="A21" s="169"/>
      <c r="B21" s="169"/>
      <c r="C21" s="169"/>
      <c r="E21" s="46" t="s">
        <v>45</v>
      </c>
      <c r="F21" t="s">
        <v>46</v>
      </c>
      <c r="G21" t="s">
        <v>0</v>
      </c>
      <c r="I21" s="1">
        <v>44614.81527777778</v>
      </c>
      <c r="N21">
        <v>8309</v>
      </c>
      <c r="O21">
        <v>11.618</v>
      </c>
      <c r="P21">
        <v>1172</v>
      </c>
      <c r="Q21">
        <v>0</v>
      </c>
      <c r="S21">
        <v>8309</v>
      </c>
      <c r="T21">
        <v>12.055999999999999</v>
      </c>
      <c r="U21">
        <v>33</v>
      </c>
      <c r="V21">
        <v>0</v>
      </c>
      <c r="X21">
        <v>8309</v>
      </c>
      <c r="Y21">
        <v>14.862</v>
      </c>
      <c r="Z21">
        <v>599</v>
      </c>
      <c r="AA21">
        <v>0</v>
      </c>
      <c r="AC21">
        <v>8309</v>
      </c>
      <c r="AD21">
        <v>15.170999999999999</v>
      </c>
      <c r="AE21">
        <v>24</v>
      </c>
      <c r="AF21">
        <v>581.17409999999995</v>
      </c>
      <c r="AH21">
        <v>8309</v>
      </c>
      <c r="AI21">
        <v>15.177</v>
      </c>
      <c r="AJ21">
        <v>76</v>
      </c>
      <c r="AK21">
        <v>728.70870000000002</v>
      </c>
      <c r="AM21">
        <v>8309</v>
      </c>
      <c r="AN21">
        <v>15.314</v>
      </c>
      <c r="AO21">
        <v>65</v>
      </c>
      <c r="AP21">
        <v>0</v>
      </c>
      <c r="AR21">
        <v>8309</v>
      </c>
      <c r="AS21">
        <v>17.271000000000001</v>
      </c>
      <c r="AT21">
        <v>146</v>
      </c>
      <c r="AU21">
        <v>0</v>
      </c>
      <c r="AW21">
        <v>8309</v>
      </c>
      <c r="AX21">
        <v>17.295000000000002</v>
      </c>
      <c r="AY21">
        <v>7406</v>
      </c>
      <c r="AZ21">
        <v>82.662899999999993</v>
      </c>
      <c r="BB21">
        <v>8309</v>
      </c>
      <c r="BC21">
        <v>17.428000000000001</v>
      </c>
      <c r="BD21">
        <v>260</v>
      </c>
      <c r="BE21">
        <v>0</v>
      </c>
      <c r="BG21">
        <v>8309</v>
      </c>
      <c r="BH21">
        <v>17.673999999999999</v>
      </c>
      <c r="BI21">
        <v>24</v>
      </c>
      <c r="BJ21">
        <v>0</v>
      </c>
      <c r="BL21">
        <v>8309</v>
      </c>
      <c r="BM21">
        <v>19.010000000000002</v>
      </c>
      <c r="BN21">
        <v>9074</v>
      </c>
      <c r="BO21">
        <v>7227.0969999999998</v>
      </c>
      <c r="BQ21">
        <v>8309</v>
      </c>
      <c r="BR21">
        <v>19.053000000000001</v>
      </c>
      <c r="BS21">
        <v>165</v>
      </c>
      <c r="BT21">
        <v>0</v>
      </c>
      <c r="BV21">
        <v>8309</v>
      </c>
      <c r="BW21">
        <v>20.385999999999999</v>
      </c>
      <c r="BX21">
        <v>8093</v>
      </c>
      <c r="BY21">
        <v>201199.0197</v>
      </c>
      <c r="CA21">
        <v>8309</v>
      </c>
      <c r="CB21">
        <v>20.492000000000001</v>
      </c>
      <c r="CC21">
        <v>84</v>
      </c>
      <c r="CD21">
        <v>625.60969999999998</v>
      </c>
      <c r="CF21">
        <v>8309</v>
      </c>
      <c r="CG21">
        <v>21.571999999999999</v>
      </c>
      <c r="CH21">
        <v>4117</v>
      </c>
      <c r="CI21">
        <v>1214539.2808999999</v>
      </c>
      <c r="CK21">
        <v>8309</v>
      </c>
      <c r="CL21">
        <v>21.702000000000002</v>
      </c>
      <c r="CM21">
        <v>413</v>
      </c>
      <c r="CN21">
        <v>0</v>
      </c>
      <c r="CP21">
        <v>8309</v>
      </c>
      <c r="CQ21">
        <v>22.623000000000001</v>
      </c>
      <c r="CR21">
        <v>1410</v>
      </c>
      <c r="CS21">
        <v>0</v>
      </c>
      <c r="CU21">
        <v>8309</v>
      </c>
      <c r="CV21">
        <v>22.774999999999999</v>
      </c>
      <c r="CW21">
        <v>476</v>
      </c>
      <c r="CX21">
        <v>0</v>
      </c>
      <c r="CZ21">
        <v>8309</v>
      </c>
      <c r="DA21">
        <v>23.582999999999998</v>
      </c>
      <c r="DB21">
        <v>333</v>
      </c>
      <c r="DC21">
        <v>0</v>
      </c>
      <c r="DE21">
        <v>8309</v>
      </c>
      <c r="DF21">
        <v>23.748999999999999</v>
      </c>
      <c r="DG21">
        <v>127</v>
      </c>
      <c r="DH21">
        <v>0</v>
      </c>
      <c r="DJ21">
        <v>8309</v>
      </c>
      <c r="DK21">
        <v>24.195</v>
      </c>
      <c r="DL21">
        <v>23</v>
      </c>
      <c r="DM21">
        <v>142.6027</v>
      </c>
      <c r="DO21">
        <v>8309</v>
      </c>
      <c r="DP21">
        <v>26.667999999999999</v>
      </c>
      <c r="DQ21">
        <v>18</v>
      </c>
      <c r="DR21">
        <v>0</v>
      </c>
      <c r="DT21">
        <v>8309</v>
      </c>
    </row>
    <row r="22" spans="1:124" x14ac:dyDescent="0.35">
      <c r="A22" s="169"/>
      <c r="B22" s="169"/>
      <c r="C22" s="169"/>
      <c r="E22" s="46" t="s">
        <v>72</v>
      </c>
      <c r="F22" t="s">
        <v>73</v>
      </c>
      <c r="G22" t="s">
        <v>0</v>
      </c>
      <c r="I22" s="1">
        <v>44615.440972222219</v>
      </c>
      <c r="N22">
        <v>7601</v>
      </c>
      <c r="O22">
        <v>11.598000000000001</v>
      </c>
      <c r="P22">
        <v>1074</v>
      </c>
      <c r="Q22">
        <v>0</v>
      </c>
      <c r="S22">
        <v>7601</v>
      </c>
      <c r="T22">
        <v>12.11</v>
      </c>
      <c r="U22">
        <v>72</v>
      </c>
      <c r="V22">
        <v>0</v>
      </c>
      <c r="X22">
        <v>7601</v>
      </c>
      <c r="Y22">
        <v>14.875</v>
      </c>
      <c r="Z22">
        <v>746</v>
      </c>
      <c r="AA22">
        <v>0</v>
      </c>
      <c r="AC22">
        <v>7601</v>
      </c>
      <c r="AD22">
        <v>15.201000000000001</v>
      </c>
      <c r="AE22">
        <v>46</v>
      </c>
      <c r="AF22">
        <v>0</v>
      </c>
      <c r="AH22">
        <v>7601</v>
      </c>
      <c r="AI22">
        <v>15.167999999999999</v>
      </c>
      <c r="AJ22">
        <v>98</v>
      </c>
      <c r="AK22">
        <v>1849.4718</v>
      </c>
      <c r="AM22">
        <v>7601</v>
      </c>
      <c r="AR22">
        <v>7601</v>
      </c>
      <c r="AS22">
        <v>17.268000000000001</v>
      </c>
      <c r="AT22">
        <v>193</v>
      </c>
      <c r="AU22">
        <v>0</v>
      </c>
      <c r="AW22">
        <v>7601</v>
      </c>
      <c r="AX22">
        <v>17.295000000000002</v>
      </c>
      <c r="AY22">
        <v>1323</v>
      </c>
      <c r="AZ22">
        <v>0</v>
      </c>
      <c r="BB22">
        <v>7601</v>
      </c>
      <c r="BC22">
        <v>17.428000000000001</v>
      </c>
      <c r="BD22">
        <v>67</v>
      </c>
      <c r="BE22">
        <v>0</v>
      </c>
      <c r="BG22">
        <v>7601</v>
      </c>
      <c r="BL22">
        <v>7601</v>
      </c>
      <c r="BM22">
        <v>19.016999999999999</v>
      </c>
      <c r="BN22">
        <v>6063</v>
      </c>
      <c r="BO22">
        <v>5278.7286000000004</v>
      </c>
      <c r="BQ22">
        <v>7601</v>
      </c>
      <c r="BR22">
        <v>19.073</v>
      </c>
      <c r="BS22">
        <v>34</v>
      </c>
      <c r="BT22">
        <v>0</v>
      </c>
      <c r="BV22">
        <v>7601</v>
      </c>
      <c r="BW22">
        <v>20.385999999999999</v>
      </c>
      <c r="BX22">
        <v>6944</v>
      </c>
      <c r="BY22">
        <v>188682.40599999999</v>
      </c>
      <c r="CA22">
        <v>7601</v>
      </c>
      <c r="CB22">
        <v>20.489000000000001</v>
      </c>
      <c r="CC22">
        <v>317</v>
      </c>
      <c r="CD22">
        <v>3467.1007</v>
      </c>
      <c r="CF22">
        <v>7601</v>
      </c>
      <c r="CG22">
        <v>21.565999999999999</v>
      </c>
      <c r="CH22">
        <v>4055</v>
      </c>
      <c r="CI22">
        <v>1308128.7431000001</v>
      </c>
      <c r="CK22">
        <v>7601</v>
      </c>
      <c r="CL22">
        <v>21.699000000000002</v>
      </c>
      <c r="CM22">
        <v>2141</v>
      </c>
      <c r="CN22">
        <v>0</v>
      </c>
      <c r="CP22">
        <v>7601</v>
      </c>
      <c r="CQ22">
        <v>22.616</v>
      </c>
      <c r="CR22">
        <v>1036</v>
      </c>
      <c r="CS22">
        <v>0</v>
      </c>
      <c r="CU22">
        <v>7601</v>
      </c>
      <c r="CV22">
        <v>22.771999999999998</v>
      </c>
      <c r="CW22">
        <v>1859</v>
      </c>
      <c r="CX22">
        <v>0</v>
      </c>
      <c r="CZ22">
        <v>7601</v>
      </c>
      <c r="DA22">
        <v>23.58</v>
      </c>
      <c r="DB22">
        <v>197</v>
      </c>
      <c r="DC22">
        <v>0</v>
      </c>
      <c r="DE22">
        <v>7601</v>
      </c>
      <c r="DF22">
        <v>23.75</v>
      </c>
      <c r="DG22">
        <v>644</v>
      </c>
      <c r="DH22">
        <v>0</v>
      </c>
      <c r="DJ22">
        <v>7601</v>
      </c>
      <c r="DK22">
        <v>24.158000000000001</v>
      </c>
      <c r="DL22">
        <v>10</v>
      </c>
      <c r="DM22">
        <v>1064.6165000000001</v>
      </c>
      <c r="DO22">
        <v>7601</v>
      </c>
      <c r="DP22">
        <v>26.645</v>
      </c>
      <c r="DQ22">
        <v>59</v>
      </c>
      <c r="DR22">
        <v>791.05909999999994</v>
      </c>
      <c r="DT22">
        <v>7601</v>
      </c>
    </row>
    <row r="23" spans="1:124" x14ac:dyDescent="0.35">
      <c r="A23" s="169"/>
      <c r="B23" s="169"/>
      <c r="C23" s="169"/>
      <c r="E23" s="46" t="s">
        <v>48</v>
      </c>
      <c r="F23" t="s">
        <v>49</v>
      </c>
      <c r="G23" t="s">
        <v>0</v>
      </c>
      <c r="I23" s="1">
        <v>44614.884722222225</v>
      </c>
      <c r="N23">
        <v>7549</v>
      </c>
      <c r="O23">
        <v>11.606</v>
      </c>
      <c r="P23">
        <v>1617</v>
      </c>
      <c r="Q23">
        <v>1.7435</v>
      </c>
      <c r="S23">
        <v>7549</v>
      </c>
      <c r="T23">
        <v>12.134</v>
      </c>
      <c r="U23">
        <v>49</v>
      </c>
      <c r="V23">
        <v>0</v>
      </c>
      <c r="X23">
        <v>7549</v>
      </c>
      <c r="Y23">
        <v>14.86</v>
      </c>
      <c r="Z23">
        <v>359</v>
      </c>
      <c r="AA23">
        <v>0</v>
      </c>
      <c r="AC23">
        <v>7549</v>
      </c>
      <c r="AD23">
        <v>15.242000000000001</v>
      </c>
      <c r="AE23">
        <v>107</v>
      </c>
      <c r="AF23">
        <v>0</v>
      </c>
      <c r="AH23">
        <v>7549</v>
      </c>
      <c r="AI23">
        <v>15.162000000000001</v>
      </c>
      <c r="AJ23">
        <v>72</v>
      </c>
      <c r="AK23">
        <v>847.15970000000004</v>
      </c>
      <c r="AM23">
        <v>7549</v>
      </c>
      <c r="AN23">
        <v>15.420999999999999</v>
      </c>
      <c r="AO23">
        <v>166</v>
      </c>
      <c r="AP23">
        <v>0</v>
      </c>
      <c r="AR23">
        <v>7549</v>
      </c>
      <c r="AS23">
        <v>17.259</v>
      </c>
      <c r="AT23">
        <v>28</v>
      </c>
      <c r="AU23">
        <v>0</v>
      </c>
      <c r="AW23">
        <v>7549</v>
      </c>
      <c r="AX23">
        <v>17.298999999999999</v>
      </c>
      <c r="AY23">
        <v>384</v>
      </c>
      <c r="AZ23">
        <v>0</v>
      </c>
      <c r="BB23">
        <v>7549</v>
      </c>
      <c r="BC23">
        <v>17.439</v>
      </c>
      <c r="BD23">
        <v>75</v>
      </c>
      <c r="BE23">
        <v>0</v>
      </c>
      <c r="BG23">
        <v>7549</v>
      </c>
      <c r="BH23">
        <v>17.808</v>
      </c>
      <c r="BI23">
        <v>28</v>
      </c>
      <c r="BJ23">
        <v>0</v>
      </c>
      <c r="BL23">
        <v>7549</v>
      </c>
      <c r="BM23">
        <v>19.018000000000001</v>
      </c>
      <c r="BN23">
        <v>1658</v>
      </c>
      <c r="BO23">
        <v>1453.3583000000001</v>
      </c>
      <c r="BQ23">
        <v>7549</v>
      </c>
      <c r="BR23">
        <v>19.038</v>
      </c>
      <c r="BS23">
        <v>110</v>
      </c>
      <c r="BT23">
        <v>0</v>
      </c>
      <c r="BV23">
        <v>7549</v>
      </c>
      <c r="BW23">
        <v>20.387</v>
      </c>
      <c r="BX23">
        <v>2390</v>
      </c>
      <c r="BY23">
        <v>64799.927300000003</v>
      </c>
      <c r="CA23">
        <v>7549</v>
      </c>
      <c r="CB23">
        <v>20.507000000000001</v>
      </c>
      <c r="CC23">
        <v>67</v>
      </c>
      <c r="CD23">
        <v>521.09370000000001</v>
      </c>
      <c r="CF23">
        <v>7549</v>
      </c>
      <c r="CG23">
        <v>21.567</v>
      </c>
      <c r="CH23">
        <v>1278</v>
      </c>
      <c r="CI23">
        <v>408596.68780000001</v>
      </c>
      <c r="CK23">
        <v>7549</v>
      </c>
      <c r="CL23">
        <v>21.7</v>
      </c>
      <c r="CM23">
        <v>169</v>
      </c>
      <c r="CN23">
        <v>0</v>
      </c>
      <c r="CP23">
        <v>7549</v>
      </c>
      <c r="CQ23">
        <v>22.620999999999999</v>
      </c>
      <c r="CR23">
        <v>533</v>
      </c>
      <c r="CS23">
        <v>0</v>
      </c>
      <c r="CU23">
        <v>7549</v>
      </c>
      <c r="CV23">
        <v>22.786999999999999</v>
      </c>
      <c r="CW23">
        <v>61</v>
      </c>
      <c r="CX23">
        <v>0</v>
      </c>
      <c r="CZ23">
        <v>7549</v>
      </c>
      <c r="DA23">
        <v>23.574999999999999</v>
      </c>
      <c r="DB23">
        <v>81</v>
      </c>
      <c r="DC23">
        <v>0</v>
      </c>
      <c r="DE23">
        <v>7549</v>
      </c>
      <c r="DF23">
        <v>23.744</v>
      </c>
      <c r="DG23">
        <v>42</v>
      </c>
      <c r="DH23">
        <v>0</v>
      </c>
      <c r="DJ23">
        <v>7549</v>
      </c>
      <c r="DK23">
        <v>24.193000000000001</v>
      </c>
      <c r="DL23">
        <v>16</v>
      </c>
      <c r="DM23">
        <v>593.75890000000004</v>
      </c>
      <c r="DO23">
        <v>7549</v>
      </c>
      <c r="DP23">
        <v>26.696000000000002</v>
      </c>
      <c r="DQ23">
        <v>38</v>
      </c>
      <c r="DR23">
        <v>387.51240000000001</v>
      </c>
      <c r="DT23">
        <v>7549</v>
      </c>
    </row>
    <row r="24" spans="1:124" x14ac:dyDescent="0.35">
      <c r="A24" s="169"/>
      <c r="B24" s="169"/>
      <c r="C24" s="169"/>
      <c r="E24" s="46" t="s">
        <v>84</v>
      </c>
      <c r="F24" t="s">
        <v>85</v>
      </c>
      <c r="G24" t="s">
        <v>0</v>
      </c>
      <c r="I24" s="1">
        <v>44615.724305555559</v>
      </c>
      <c r="N24">
        <v>8878</v>
      </c>
      <c r="O24">
        <v>11.602</v>
      </c>
      <c r="P24">
        <v>744</v>
      </c>
      <c r="Q24">
        <v>0</v>
      </c>
      <c r="S24">
        <v>8878</v>
      </c>
      <c r="T24">
        <v>12.118</v>
      </c>
      <c r="U24">
        <v>88</v>
      </c>
      <c r="V24">
        <v>0</v>
      </c>
      <c r="X24">
        <v>8878</v>
      </c>
      <c r="Y24">
        <v>14.863</v>
      </c>
      <c r="Z24">
        <v>466</v>
      </c>
      <c r="AA24">
        <v>0</v>
      </c>
      <c r="AC24">
        <v>8878</v>
      </c>
      <c r="AD24">
        <v>15.135</v>
      </c>
      <c r="AE24">
        <v>27</v>
      </c>
      <c r="AF24">
        <v>549.29309999999998</v>
      </c>
      <c r="AH24">
        <v>8878</v>
      </c>
      <c r="AI24">
        <v>15.185</v>
      </c>
      <c r="AJ24">
        <v>61</v>
      </c>
      <c r="AK24">
        <v>57.093899999999998</v>
      </c>
      <c r="AM24">
        <v>8878</v>
      </c>
      <c r="AN24">
        <v>15.417999999999999</v>
      </c>
      <c r="AO24">
        <v>123</v>
      </c>
      <c r="AP24">
        <v>0</v>
      </c>
      <c r="AR24">
        <v>8878</v>
      </c>
      <c r="AS24">
        <v>17.283000000000001</v>
      </c>
      <c r="AT24">
        <v>82</v>
      </c>
      <c r="AU24">
        <v>0</v>
      </c>
      <c r="AW24">
        <v>8878</v>
      </c>
      <c r="AX24">
        <v>17.286000000000001</v>
      </c>
      <c r="AY24">
        <v>783</v>
      </c>
      <c r="AZ24">
        <v>0</v>
      </c>
      <c r="BB24">
        <v>8878</v>
      </c>
      <c r="BC24">
        <v>17.419</v>
      </c>
      <c r="BD24">
        <v>189</v>
      </c>
      <c r="BE24">
        <v>0</v>
      </c>
      <c r="BG24">
        <v>8878</v>
      </c>
      <c r="BL24">
        <v>8878</v>
      </c>
      <c r="BM24">
        <v>19.007999999999999</v>
      </c>
      <c r="BN24">
        <v>3091</v>
      </c>
      <c r="BO24">
        <v>2304.4324999999999</v>
      </c>
      <c r="BQ24">
        <v>8878</v>
      </c>
      <c r="BR24">
        <v>19.056999999999999</v>
      </c>
      <c r="BS24">
        <v>86</v>
      </c>
      <c r="BT24">
        <v>0</v>
      </c>
      <c r="BV24">
        <v>8878</v>
      </c>
      <c r="BW24">
        <v>20.38</v>
      </c>
      <c r="BX24">
        <v>3692</v>
      </c>
      <c r="BY24">
        <v>85417.080600000001</v>
      </c>
      <c r="CA24">
        <v>8878</v>
      </c>
      <c r="CB24">
        <v>20.486999999999998</v>
      </c>
      <c r="CC24">
        <v>90</v>
      </c>
      <c r="CD24">
        <v>634.57770000000005</v>
      </c>
      <c r="CF24">
        <v>8878</v>
      </c>
      <c r="CG24">
        <v>21.56</v>
      </c>
      <c r="CH24">
        <v>2354</v>
      </c>
      <c r="CI24">
        <v>645486.10530000005</v>
      </c>
      <c r="CK24">
        <v>8878</v>
      </c>
      <c r="CL24">
        <v>21.696000000000002</v>
      </c>
      <c r="CM24">
        <v>174</v>
      </c>
      <c r="CN24">
        <v>0</v>
      </c>
      <c r="CP24">
        <v>8878</v>
      </c>
      <c r="CQ24">
        <v>22.614000000000001</v>
      </c>
      <c r="CR24">
        <v>842</v>
      </c>
      <c r="CS24">
        <v>0</v>
      </c>
      <c r="CU24">
        <v>8878</v>
      </c>
      <c r="CV24">
        <v>22.777000000000001</v>
      </c>
      <c r="CW24">
        <v>103</v>
      </c>
      <c r="CX24">
        <v>0</v>
      </c>
      <c r="CZ24">
        <v>8878</v>
      </c>
      <c r="DA24">
        <v>23.564</v>
      </c>
      <c r="DB24">
        <v>170</v>
      </c>
      <c r="DC24">
        <v>0</v>
      </c>
      <c r="DE24">
        <v>8878</v>
      </c>
      <c r="DF24">
        <v>23.744</v>
      </c>
      <c r="DG24">
        <v>46</v>
      </c>
      <c r="DH24">
        <v>0</v>
      </c>
      <c r="DJ24">
        <v>8878</v>
      </c>
      <c r="DK24">
        <v>24.245999999999999</v>
      </c>
      <c r="DL24">
        <v>41</v>
      </c>
      <c r="DM24">
        <v>0</v>
      </c>
      <c r="DO24">
        <v>8878</v>
      </c>
      <c r="DP24">
        <v>26.635000000000002</v>
      </c>
      <c r="DQ24">
        <v>6</v>
      </c>
      <c r="DR24">
        <v>0</v>
      </c>
      <c r="DT24">
        <v>8878</v>
      </c>
    </row>
    <row r="25" spans="1:124" x14ac:dyDescent="0.35">
      <c r="A25" s="169"/>
      <c r="B25" s="169"/>
      <c r="C25" s="169"/>
      <c r="E25" s="46" t="s">
        <v>78</v>
      </c>
      <c r="F25" t="s">
        <v>79</v>
      </c>
      <c r="G25" t="s">
        <v>0</v>
      </c>
      <c r="I25" s="1">
        <v>44615.581250000003</v>
      </c>
      <c r="J25">
        <v>8.7560000000000002</v>
      </c>
      <c r="K25">
        <v>918</v>
      </c>
      <c r="L25">
        <v>0</v>
      </c>
      <c r="N25">
        <v>7153</v>
      </c>
      <c r="O25">
        <v>11.598000000000001</v>
      </c>
      <c r="P25">
        <v>904</v>
      </c>
      <c r="Q25">
        <v>0</v>
      </c>
      <c r="S25">
        <v>7153</v>
      </c>
      <c r="T25">
        <v>12.132999999999999</v>
      </c>
      <c r="U25">
        <v>478</v>
      </c>
      <c r="V25">
        <v>0</v>
      </c>
      <c r="X25">
        <v>7153</v>
      </c>
      <c r="Y25">
        <v>14.869</v>
      </c>
      <c r="Z25">
        <v>1880</v>
      </c>
      <c r="AA25">
        <v>6.7256999999999998</v>
      </c>
      <c r="AC25">
        <v>7153</v>
      </c>
      <c r="AD25">
        <v>15.191000000000001</v>
      </c>
      <c r="AE25">
        <v>656</v>
      </c>
      <c r="AF25">
        <v>0</v>
      </c>
      <c r="AH25">
        <v>7153</v>
      </c>
      <c r="AI25">
        <v>15.201000000000001</v>
      </c>
      <c r="AJ25">
        <v>29</v>
      </c>
      <c r="AK25">
        <v>0</v>
      </c>
      <c r="AM25">
        <v>7153</v>
      </c>
      <c r="AN25">
        <v>15.417</v>
      </c>
      <c r="AO25">
        <v>62</v>
      </c>
      <c r="AP25">
        <v>0</v>
      </c>
      <c r="AR25">
        <v>7153</v>
      </c>
      <c r="AS25">
        <v>17.265000000000001</v>
      </c>
      <c r="AT25">
        <v>249</v>
      </c>
      <c r="AU25">
        <v>0</v>
      </c>
      <c r="AW25">
        <v>7153</v>
      </c>
      <c r="AX25">
        <v>17.295000000000002</v>
      </c>
      <c r="AY25">
        <v>5751</v>
      </c>
      <c r="AZ25">
        <v>72.300200000000004</v>
      </c>
      <c r="BB25">
        <v>7153</v>
      </c>
      <c r="BC25">
        <v>17.420999999999999</v>
      </c>
      <c r="BD25">
        <v>613</v>
      </c>
      <c r="BE25">
        <v>0</v>
      </c>
      <c r="BG25">
        <v>7153</v>
      </c>
      <c r="BH25">
        <v>17.677</v>
      </c>
      <c r="BI25">
        <v>82</v>
      </c>
      <c r="BJ25">
        <v>0</v>
      </c>
      <c r="BL25">
        <v>7153</v>
      </c>
      <c r="BM25">
        <v>19.013000000000002</v>
      </c>
      <c r="BN25">
        <v>21377</v>
      </c>
      <c r="BO25">
        <v>19777.773799999999</v>
      </c>
      <c r="BQ25">
        <v>7153</v>
      </c>
      <c r="BR25">
        <v>19.062999999999999</v>
      </c>
      <c r="BS25">
        <v>439</v>
      </c>
      <c r="BT25">
        <v>0</v>
      </c>
      <c r="BV25">
        <v>7153</v>
      </c>
      <c r="BW25">
        <v>20.385999999999999</v>
      </c>
      <c r="BX25">
        <v>16421</v>
      </c>
      <c r="BY25">
        <v>475443.47610000003</v>
      </c>
      <c r="CA25">
        <v>7153</v>
      </c>
      <c r="CB25">
        <v>20.489000000000001</v>
      </c>
      <c r="CC25">
        <v>988</v>
      </c>
      <c r="CD25">
        <v>12105.655199999999</v>
      </c>
      <c r="CF25">
        <v>7153</v>
      </c>
      <c r="CG25">
        <v>21.568999999999999</v>
      </c>
      <c r="CH25">
        <v>8203</v>
      </c>
      <c r="CI25">
        <v>2823159.9578999998</v>
      </c>
      <c r="CK25">
        <v>7153</v>
      </c>
      <c r="CL25">
        <v>21.699000000000002</v>
      </c>
      <c r="CM25">
        <v>1773</v>
      </c>
      <c r="CN25">
        <v>0</v>
      </c>
      <c r="CP25">
        <v>7153</v>
      </c>
      <c r="CQ25">
        <v>22.623000000000001</v>
      </c>
      <c r="CR25">
        <v>2698</v>
      </c>
      <c r="CS25">
        <v>0</v>
      </c>
      <c r="CU25">
        <v>7153</v>
      </c>
      <c r="CV25">
        <v>22.776</v>
      </c>
      <c r="CW25">
        <v>1757</v>
      </c>
      <c r="CX25">
        <v>0</v>
      </c>
      <c r="CZ25">
        <v>7153</v>
      </c>
      <c r="DA25">
        <v>23.582999999999998</v>
      </c>
      <c r="DB25">
        <v>672</v>
      </c>
      <c r="DC25">
        <v>0</v>
      </c>
      <c r="DE25">
        <v>7153</v>
      </c>
      <c r="DF25">
        <v>23.748999999999999</v>
      </c>
      <c r="DG25">
        <v>560</v>
      </c>
      <c r="DH25">
        <v>0</v>
      </c>
      <c r="DJ25">
        <v>7153</v>
      </c>
      <c r="DK25">
        <v>24.248000000000001</v>
      </c>
      <c r="DL25">
        <v>35</v>
      </c>
      <c r="DM25">
        <v>0</v>
      </c>
      <c r="DO25">
        <v>7153</v>
      </c>
      <c r="DP25">
        <v>26.608000000000001</v>
      </c>
      <c r="DQ25">
        <v>16</v>
      </c>
      <c r="DR25">
        <v>0</v>
      </c>
      <c r="DT25">
        <v>7153</v>
      </c>
    </row>
    <row r="26" spans="1:124" x14ac:dyDescent="0.35">
      <c r="E26" s="46" t="s">
        <v>51</v>
      </c>
      <c r="F26" t="s">
        <v>52</v>
      </c>
      <c r="G26" t="s">
        <v>0</v>
      </c>
      <c r="I26" s="1">
        <v>44614.95416666667</v>
      </c>
      <c r="J26">
        <v>8.7520000000000007</v>
      </c>
      <c r="K26">
        <v>897</v>
      </c>
      <c r="L26">
        <v>0</v>
      </c>
      <c r="N26">
        <v>8392</v>
      </c>
      <c r="O26">
        <v>11.593999999999999</v>
      </c>
      <c r="P26">
        <v>2264</v>
      </c>
      <c r="Q26">
        <v>4.7443999999999997</v>
      </c>
      <c r="S26">
        <v>8392</v>
      </c>
      <c r="T26">
        <v>12.129</v>
      </c>
      <c r="U26">
        <v>454</v>
      </c>
      <c r="V26">
        <v>0</v>
      </c>
      <c r="X26">
        <v>8392</v>
      </c>
      <c r="Y26">
        <v>14.851000000000001</v>
      </c>
      <c r="Z26">
        <v>2838</v>
      </c>
      <c r="AA26">
        <v>12.889799999999999</v>
      </c>
      <c r="AC26">
        <v>8392</v>
      </c>
      <c r="AD26">
        <v>15.193</v>
      </c>
      <c r="AE26">
        <v>531</v>
      </c>
      <c r="AF26">
        <v>0</v>
      </c>
      <c r="AH26">
        <v>8392</v>
      </c>
      <c r="AI26">
        <v>15.127000000000001</v>
      </c>
      <c r="AJ26">
        <v>39</v>
      </c>
      <c r="AK26">
        <v>0</v>
      </c>
      <c r="AM26">
        <v>8392</v>
      </c>
      <c r="AN26">
        <v>15.393000000000001</v>
      </c>
      <c r="AO26">
        <v>60</v>
      </c>
      <c r="AP26">
        <v>0</v>
      </c>
      <c r="AR26">
        <v>8392</v>
      </c>
      <c r="AS26">
        <v>17.271000000000001</v>
      </c>
      <c r="AT26">
        <v>1181</v>
      </c>
      <c r="AU26">
        <v>0</v>
      </c>
      <c r="AW26">
        <v>8392</v>
      </c>
      <c r="AX26">
        <v>17.297000000000001</v>
      </c>
      <c r="AY26">
        <v>8137</v>
      </c>
      <c r="AZ26">
        <v>91.940100000000001</v>
      </c>
      <c r="BB26">
        <v>8392</v>
      </c>
      <c r="BC26">
        <v>17.43</v>
      </c>
      <c r="BD26">
        <v>535</v>
      </c>
      <c r="BE26">
        <v>0</v>
      </c>
      <c r="BG26">
        <v>8392</v>
      </c>
      <c r="BL26">
        <v>8392</v>
      </c>
      <c r="BM26">
        <v>19.015999999999998</v>
      </c>
      <c r="BN26">
        <v>32271</v>
      </c>
      <c r="BO26">
        <v>25448.174500000001</v>
      </c>
      <c r="BQ26">
        <v>8392</v>
      </c>
      <c r="BR26">
        <v>19.068999999999999</v>
      </c>
      <c r="BS26">
        <v>874</v>
      </c>
      <c r="BT26">
        <v>0</v>
      </c>
      <c r="BV26">
        <v>8392</v>
      </c>
      <c r="BW26">
        <v>20.391999999999999</v>
      </c>
      <c r="BX26">
        <v>20947</v>
      </c>
      <c r="BY26">
        <v>516995.87819999998</v>
      </c>
      <c r="CA26">
        <v>8392</v>
      </c>
      <c r="CB26">
        <v>20.491</v>
      </c>
      <c r="CC26">
        <v>1746</v>
      </c>
      <c r="CD26">
        <v>18378.521700000001</v>
      </c>
      <c r="CF26">
        <v>8392</v>
      </c>
      <c r="CG26">
        <v>21.577999999999999</v>
      </c>
      <c r="CH26">
        <v>8706</v>
      </c>
      <c r="CI26">
        <v>2552941.8703000001</v>
      </c>
      <c r="CK26">
        <v>8392</v>
      </c>
      <c r="CL26">
        <v>21.704999999999998</v>
      </c>
      <c r="CM26">
        <v>6451</v>
      </c>
      <c r="CN26">
        <v>0</v>
      </c>
      <c r="CP26">
        <v>8392</v>
      </c>
      <c r="CQ26">
        <v>22.629000000000001</v>
      </c>
      <c r="CR26">
        <v>2867</v>
      </c>
      <c r="CS26">
        <v>0</v>
      </c>
      <c r="CU26">
        <v>8392</v>
      </c>
      <c r="CV26">
        <v>22.777999999999999</v>
      </c>
      <c r="CW26">
        <v>2264</v>
      </c>
      <c r="CX26">
        <v>0</v>
      </c>
      <c r="CZ26">
        <v>8392</v>
      </c>
      <c r="DA26">
        <v>23.582999999999998</v>
      </c>
      <c r="DB26">
        <v>530</v>
      </c>
      <c r="DC26">
        <v>0</v>
      </c>
      <c r="DE26">
        <v>8392</v>
      </c>
      <c r="DF26">
        <v>23.759</v>
      </c>
      <c r="DG26">
        <v>537</v>
      </c>
      <c r="DH26">
        <v>0</v>
      </c>
      <c r="DJ26">
        <v>8392</v>
      </c>
      <c r="DK26">
        <v>24.100999999999999</v>
      </c>
      <c r="DL26">
        <v>24</v>
      </c>
      <c r="DM26">
        <v>125.8485</v>
      </c>
      <c r="DO26">
        <v>8392</v>
      </c>
      <c r="DP26">
        <v>26.667000000000002</v>
      </c>
      <c r="DQ26">
        <v>24</v>
      </c>
      <c r="DR26">
        <v>75.031300000000002</v>
      </c>
      <c r="DT26">
        <v>8392</v>
      </c>
    </row>
    <row r="27" spans="1:124" x14ac:dyDescent="0.35">
      <c r="E27" s="46" t="s">
        <v>60</v>
      </c>
      <c r="F27" t="s">
        <v>61</v>
      </c>
      <c r="G27" t="s">
        <v>0</v>
      </c>
      <c r="I27" s="1">
        <v>44615.163194444445</v>
      </c>
      <c r="N27">
        <v>7637</v>
      </c>
      <c r="O27">
        <v>11.606</v>
      </c>
      <c r="P27">
        <v>189</v>
      </c>
      <c r="Q27">
        <v>0</v>
      </c>
      <c r="S27">
        <v>7637</v>
      </c>
      <c r="T27">
        <v>12.183999999999999</v>
      </c>
      <c r="U27">
        <v>104</v>
      </c>
      <c r="V27">
        <v>0</v>
      </c>
      <c r="X27">
        <v>7637</v>
      </c>
      <c r="Y27">
        <v>14.853</v>
      </c>
      <c r="Z27">
        <v>110</v>
      </c>
      <c r="AA27">
        <v>0</v>
      </c>
      <c r="AC27">
        <v>7637</v>
      </c>
      <c r="AD27">
        <v>15.222</v>
      </c>
      <c r="AE27">
        <v>28</v>
      </c>
      <c r="AF27">
        <v>309.28219999999999</v>
      </c>
      <c r="AH27">
        <v>7637</v>
      </c>
      <c r="AM27">
        <v>7637</v>
      </c>
      <c r="AN27">
        <v>15.420999999999999</v>
      </c>
      <c r="AO27">
        <v>79</v>
      </c>
      <c r="AP27">
        <v>0</v>
      </c>
      <c r="AR27">
        <v>7637</v>
      </c>
      <c r="AS27">
        <v>17.273</v>
      </c>
      <c r="AT27">
        <v>99</v>
      </c>
      <c r="AU27">
        <v>0</v>
      </c>
      <c r="AW27">
        <v>7637</v>
      </c>
      <c r="AX27">
        <v>17.196000000000002</v>
      </c>
      <c r="AY27">
        <v>28</v>
      </c>
      <c r="AZ27">
        <v>0</v>
      </c>
      <c r="BB27">
        <v>7637</v>
      </c>
      <c r="BC27">
        <v>17.422000000000001</v>
      </c>
      <c r="BD27">
        <v>20</v>
      </c>
      <c r="BE27">
        <v>1905.454</v>
      </c>
      <c r="BG27">
        <v>7637</v>
      </c>
      <c r="BH27">
        <v>17.731000000000002</v>
      </c>
      <c r="BI27">
        <v>43</v>
      </c>
      <c r="BJ27">
        <v>0</v>
      </c>
      <c r="BL27">
        <v>7637</v>
      </c>
      <c r="BM27">
        <v>18.968</v>
      </c>
      <c r="BN27">
        <v>42</v>
      </c>
      <c r="BO27">
        <v>36.4268</v>
      </c>
      <c r="BQ27">
        <v>7637</v>
      </c>
      <c r="BR27">
        <v>19.047000000000001</v>
      </c>
      <c r="BS27">
        <v>33</v>
      </c>
      <c r="BT27">
        <v>0</v>
      </c>
      <c r="BV27">
        <v>7637</v>
      </c>
      <c r="BW27">
        <v>20.38</v>
      </c>
      <c r="BX27">
        <v>65</v>
      </c>
      <c r="BY27">
        <v>898.08810000000005</v>
      </c>
      <c r="CA27">
        <v>7637</v>
      </c>
      <c r="CB27">
        <v>20.562999999999999</v>
      </c>
      <c r="CC27">
        <v>32</v>
      </c>
      <c r="CD27">
        <v>100.5181</v>
      </c>
      <c r="CF27">
        <v>7637</v>
      </c>
      <c r="CG27">
        <v>21.686</v>
      </c>
      <c r="CH27">
        <v>46</v>
      </c>
      <c r="CI27">
        <v>5344.7789000000002</v>
      </c>
      <c r="CK27">
        <v>7637</v>
      </c>
      <c r="CL27">
        <v>21.798999999999999</v>
      </c>
      <c r="CM27">
        <v>45</v>
      </c>
      <c r="CN27">
        <v>0</v>
      </c>
      <c r="CP27">
        <v>7637</v>
      </c>
      <c r="CQ27">
        <v>22.657</v>
      </c>
      <c r="CR27">
        <v>12</v>
      </c>
      <c r="CS27">
        <v>1796.8698999999999</v>
      </c>
      <c r="CU27">
        <v>7637</v>
      </c>
      <c r="CV27">
        <v>22.78</v>
      </c>
      <c r="CW27">
        <v>41</v>
      </c>
      <c r="CX27">
        <v>0</v>
      </c>
      <c r="CZ27">
        <v>7637</v>
      </c>
      <c r="DE27">
        <v>7637</v>
      </c>
      <c r="DJ27">
        <v>7637</v>
      </c>
      <c r="DK27">
        <v>24.206</v>
      </c>
      <c r="DL27">
        <v>13</v>
      </c>
      <c r="DM27">
        <v>809.85940000000005</v>
      </c>
      <c r="DO27">
        <v>7637</v>
      </c>
      <c r="DT27">
        <v>7637</v>
      </c>
    </row>
    <row r="28" spans="1:124" x14ac:dyDescent="0.35">
      <c r="E28" s="46" t="s">
        <v>69</v>
      </c>
      <c r="F28" t="s">
        <v>70</v>
      </c>
      <c r="G28" t="s">
        <v>0</v>
      </c>
      <c r="I28" s="1">
        <v>44615.371527777781</v>
      </c>
      <c r="N28">
        <v>8149</v>
      </c>
      <c r="O28">
        <v>11.592000000000001</v>
      </c>
      <c r="P28">
        <v>172</v>
      </c>
      <c r="Q28">
        <v>0</v>
      </c>
      <c r="S28">
        <v>8149</v>
      </c>
      <c r="T28">
        <v>12.11</v>
      </c>
      <c r="U28">
        <v>115</v>
      </c>
      <c r="V28">
        <v>0</v>
      </c>
      <c r="X28">
        <v>8149</v>
      </c>
      <c r="Y28">
        <v>14.826000000000001</v>
      </c>
      <c r="Z28">
        <v>218</v>
      </c>
      <c r="AA28">
        <v>0</v>
      </c>
      <c r="AC28">
        <v>8149</v>
      </c>
      <c r="AD28">
        <v>15.208</v>
      </c>
      <c r="AE28">
        <v>63</v>
      </c>
      <c r="AF28">
        <v>0</v>
      </c>
      <c r="AH28">
        <v>8149</v>
      </c>
      <c r="AI28">
        <v>15.118</v>
      </c>
      <c r="AJ28">
        <v>68</v>
      </c>
      <c r="AK28">
        <v>468.93</v>
      </c>
      <c r="AM28">
        <v>8149</v>
      </c>
      <c r="AN28">
        <v>15.430999999999999</v>
      </c>
      <c r="AO28">
        <v>51</v>
      </c>
      <c r="AP28">
        <v>0</v>
      </c>
      <c r="AR28">
        <v>8149</v>
      </c>
      <c r="AS28">
        <v>17.315000000000001</v>
      </c>
      <c r="AT28">
        <v>17</v>
      </c>
      <c r="AU28">
        <v>0</v>
      </c>
      <c r="AW28">
        <v>8149</v>
      </c>
      <c r="BB28">
        <v>8149</v>
      </c>
      <c r="BC28">
        <v>17.352</v>
      </c>
      <c r="BD28">
        <v>16</v>
      </c>
      <c r="BE28">
        <v>3503.4879999999998</v>
      </c>
      <c r="BG28">
        <v>8149</v>
      </c>
      <c r="BH28">
        <v>17.731000000000002</v>
      </c>
      <c r="BI28">
        <v>14</v>
      </c>
      <c r="BJ28">
        <v>0</v>
      </c>
      <c r="BL28">
        <v>8149</v>
      </c>
      <c r="BM28">
        <v>18.977</v>
      </c>
      <c r="BN28">
        <v>31</v>
      </c>
      <c r="BO28">
        <v>25.2301</v>
      </c>
      <c r="BQ28">
        <v>8149</v>
      </c>
      <c r="BR28">
        <v>19.074000000000002</v>
      </c>
      <c r="BS28">
        <v>13</v>
      </c>
      <c r="BT28">
        <v>0</v>
      </c>
      <c r="BV28">
        <v>8149</v>
      </c>
      <c r="BW28">
        <v>20.475999999999999</v>
      </c>
      <c r="BX28">
        <v>11</v>
      </c>
      <c r="BY28">
        <v>0</v>
      </c>
      <c r="CA28">
        <v>8149</v>
      </c>
      <c r="CF28">
        <v>8149</v>
      </c>
      <c r="CG28">
        <v>21.562999999999999</v>
      </c>
      <c r="CH28">
        <v>20</v>
      </c>
      <c r="CI28">
        <v>0</v>
      </c>
      <c r="CK28">
        <v>8149</v>
      </c>
      <c r="CL28">
        <v>21.702999999999999</v>
      </c>
      <c r="CM28">
        <v>44</v>
      </c>
      <c r="CN28">
        <v>0</v>
      </c>
      <c r="CP28">
        <v>8149</v>
      </c>
      <c r="CQ28">
        <v>22.65</v>
      </c>
      <c r="CR28">
        <v>4</v>
      </c>
      <c r="CS28">
        <v>2905.4728</v>
      </c>
      <c r="CU28">
        <v>8149</v>
      </c>
      <c r="CV28">
        <v>22.798999999999999</v>
      </c>
      <c r="CW28">
        <v>19</v>
      </c>
      <c r="CX28">
        <v>399.6497</v>
      </c>
      <c r="CZ28">
        <v>8149</v>
      </c>
      <c r="DA28">
        <v>23.677</v>
      </c>
      <c r="DB28">
        <v>32</v>
      </c>
      <c r="DC28">
        <v>0</v>
      </c>
      <c r="DE28">
        <v>8149</v>
      </c>
      <c r="DF28">
        <v>23.753</v>
      </c>
      <c r="DG28">
        <v>15</v>
      </c>
      <c r="DH28">
        <v>1647.6087</v>
      </c>
      <c r="DJ28">
        <v>8149</v>
      </c>
      <c r="DK28">
        <v>24.225000000000001</v>
      </c>
      <c r="DL28">
        <v>6</v>
      </c>
      <c r="DM28">
        <v>1390.0145</v>
      </c>
      <c r="DO28">
        <v>8149</v>
      </c>
      <c r="DP28">
        <v>26.658000000000001</v>
      </c>
      <c r="DQ28">
        <v>15</v>
      </c>
      <c r="DR28">
        <v>0</v>
      </c>
      <c r="DT28">
        <v>8149</v>
      </c>
    </row>
    <row r="29" spans="1:124" x14ac:dyDescent="0.35">
      <c r="E29" s="46" t="s">
        <v>57</v>
      </c>
      <c r="F29" t="s">
        <v>58</v>
      </c>
      <c r="G29" t="s">
        <v>0</v>
      </c>
      <c r="I29" s="1">
        <v>44615.09375</v>
      </c>
      <c r="J29">
        <v>9.048</v>
      </c>
      <c r="K29">
        <v>50</v>
      </c>
      <c r="L29">
        <v>0</v>
      </c>
      <c r="N29">
        <v>7633</v>
      </c>
      <c r="O29">
        <v>11.606999999999999</v>
      </c>
      <c r="P29">
        <v>145</v>
      </c>
      <c r="Q29">
        <v>0</v>
      </c>
      <c r="S29">
        <v>7633</v>
      </c>
      <c r="X29">
        <v>7633</v>
      </c>
      <c r="Y29">
        <v>14.778</v>
      </c>
      <c r="Z29">
        <v>54</v>
      </c>
      <c r="AA29">
        <v>0</v>
      </c>
      <c r="AC29">
        <v>7633</v>
      </c>
      <c r="AD29">
        <v>15.202999999999999</v>
      </c>
      <c r="AE29">
        <v>22</v>
      </c>
      <c r="AF29">
        <v>577.02239999999995</v>
      </c>
      <c r="AH29">
        <v>7633</v>
      </c>
      <c r="AI29">
        <v>15.186999999999999</v>
      </c>
      <c r="AJ29">
        <v>45</v>
      </c>
      <c r="AK29">
        <v>0</v>
      </c>
      <c r="AM29">
        <v>7633</v>
      </c>
      <c r="AN29">
        <v>15.375999999999999</v>
      </c>
      <c r="AO29">
        <v>14</v>
      </c>
      <c r="AP29">
        <v>0</v>
      </c>
      <c r="AR29">
        <v>7633</v>
      </c>
      <c r="AS29">
        <v>17.231000000000002</v>
      </c>
      <c r="AT29">
        <v>23</v>
      </c>
      <c r="AU29">
        <v>0</v>
      </c>
      <c r="AW29">
        <v>7633</v>
      </c>
      <c r="AX29">
        <v>17.370999999999999</v>
      </c>
      <c r="AY29">
        <v>6</v>
      </c>
      <c r="AZ29">
        <v>0</v>
      </c>
      <c r="BB29">
        <v>7633</v>
      </c>
      <c r="BC29">
        <v>17.420000000000002</v>
      </c>
      <c r="BD29">
        <v>98</v>
      </c>
      <c r="BE29">
        <v>0</v>
      </c>
      <c r="BG29">
        <v>7633</v>
      </c>
      <c r="BH29">
        <v>17.672999999999998</v>
      </c>
      <c r="BI29">
        <v>48</v>
      </c>
      <c r="BJ29">
        <v>0</v>
      </c>
      <c r="BL29">
        <v>7633</v>
      </c>
      <c r="BM29">
        <v>18.983000000000001</v>
      </c>
      <c r="BN29">
        <v>66</v>
      </c>
      <c r="BO29">
        <v>57.206699999999998</v>
      </c>
      <c r="BQ29">
        <v>7633</v>
      </c>
      <c r="BR29">
        <v>19.029</v>
      </c>
      <c r="BS29">
        <v>14</v>
      </c>
      <c r="BT29">
        <v>0</v>
      </c>
      <c r="BV29">
        <v>7633</v>
      </c>
      <c r="BW29">
        <v>20.385000000000002</v>
      </c>
      <c r="BX29">
        <v>66</v>
      </c>
      <c r="BY29">
        <v>926.18960000000004</v>
      </c>
      <c r="CA29">
        <v>7633</v>
      </c>
      <c r="CB29">
        <v>20.518000000000001</v>
      </c>
      <c r="CC29">
        <v>11</v>
      </c>
      <c r="CD29">
        <v>0</v>
      </c>
      <c r="CF29">
        <v>7633</v>
      </c>
      <c r="CG29">
        <v>21.552</v>
      </c>
      <c r="CH29">
        <v>55</v>
      </c>
      <c r="CI29">
        <v>8341.4413999999997</v>
      </c>
      <c r="CK29">
        <v>7633</v>
      </c>
      <c r="CL29">
        <v>21.632000000000001</v>
      </c>
      <c r="CM29">
        <v>71</v>
      </c>
      <c r="CN29">
        <v>0</v>
      </c>
      <c r="CP29">
        <v>7633</v>
      </c>
      <c r="CQ29">
        <v>22.594999999999999</v>
      </c>
      <c r="CR29">
        <v>14</v>
      </c>
      <c r="CS29">
        <v>1532.6632</v>
      </c>
      <c r="CU29">
        <v>7633</v>
      </c>
      <c r="CV29">
        <v>22.795000000000002</v>
      </c>
      <c r="CW29">
        <v>23</v>
      </c>
      <c r="CX29">
        <v>282.28820000000002</v>
      </c>
      <c r="CZ29">
        <v>7633</v>
      </c>
      <c r="DA29">
        <v>23.672000000000001</v>
      </c>
      <c r="DB29">
        <v>28</v>
      </c>
      <c r="DC29">
        <v>0</v>
      </c>
      <c r="DE29">
        <v>7633</v>
      </c>
      <c r="DF29">
        <v>23.748999999999999</v>
      </c>
      <c r="DG29">
        <v>17</v>
      </c>
      <c r="DH29">
        <v>1294.1392000000001</v>
      </c>
      <c r="DJ29">
        <v>7633</v>
      </c>
      <c r="DK29">
        <v>24.247</v>
      </c>
      <c r="DL29">
        <v>4</v>
      </c>
      <c r="DM29">
        <v>1529.193</v>
      </c>
      <c r="DO29">
        <v>7633</v>
      </c>
      <c r="DP29">
        <v>26.626999999999999</v>
      </c>
      <c r="DQ29">
        <v>17</v>
      </c>
      <c r="DR29">
        <v>0</v>
      </c>
      <c r="DT29">
        <v>7633</v>
      </c>
    </row>
    <row r="30" spans="1:124" x14ac:dyDescent="0.35">
      <c r="E30" s="46" t="s">
        <v>75</v>
      </c>
      <c r="F30" t="s">
        <v>76</v>
      </c>
      <c r="G30" t="s">
        <v>0</v>
      </c>
      <c r="I30" s="1">
        <v>44615.511111111111</v>
      </c>
      <c r="J30">
        <v>8.7460000000000004</v>
      </c>
      <c r="K30">
        <v>176</v>
      </c>
      <c r="L30">
        <v>121.3117</v>
      </c>
      <c r="N30">
        <v>114</v>
      </c>
      <c r="O30">
        <v>11.584</v>
      </c>
      <c r="P30">
        <v>92</v>
      </c>
      <c r="Q30">
        <v>33.460099999999997</v>
      </c>
      <c r="S30">
        <v>114</v>
      </c>
      <c r="T30">
        <v>12.053000000000001</v>
      </c>
      <c r="U30">
        <v>66</v>
      </c>
      <c r="V30">
        <v>84.053799999999995</v>
      </c>
      <c r="X30">
        <v>114</v>
      </c>
      <c r="AC30">
        <v>114</v>
      </c>
      <c r="AH30">
        <v>114</v>
      </c>
      <c r="AI30">
        <v>15.164</v>
      </c>
      <c r="AJ30">
        <v>61</v>
      </c>
      <c r="AK30">
        <v>159572.34700000001</v>
      </c>
      <c r="AM30">
        <v>114</v>
      </c>
      <c r="AN30">
        <v>15.465999999999999</v>
      </c>
      <c r="AO30">
        <v>76</v>
      </c>
      <c r="AP30">
        <v>13.1029</v>
      </c>
      <c r="AR30">
        <v>114</v>
      </c>
      <c r="AW30">
        <v>114</v>
      </c>
      <c r="AX30">
        <v>17.271000000000001</v>
      </c>
      <c r="AY30">
        <v>67</v>
      </c>
      <c r="AZ30">
        <v>46.005400000000002</v>
      </c>
      <c r="BB30">
        <v>114</v>
      </c>
      <c r="BC30">
        <v>17.559999999999999</v>
      </c>
      <c r="BD30">
        <v>35</v>
      </c>
      <c r="BE30">
        <v>0</v>
      </c>
      <c r="BG30">
        <v>114</v>
      </c>
      <c r="BH30">
        <v>17.707000000000001</v>
      </c>
      <c r="BI30">
        <v>27</v>
      </c>
      <c r="BJ30">
        <v>0.82930000000000004</v>
      </c>
      <c r="BL30">
        <v>114</v>
      </c>
      <c r="BM30">
        <v>19.009</v>
      </c>
      <c r="BN30">
        <v>36</v>
      </c>
      <c r="BO30">
        <v>2060.8708999999999</v>
      </c>
      <c r="BQ30">
        <v>114</v>
      </c>
      <c r="BR30">
        <v>19.018999999999998</v>
      </c>
      <c r="BS30">
        <v>43</v>
      </c>
      <c r="BT30">
        <v>16.9587</v>
      </c>
      <c r="BV30">
        <v>114</v>
      </c>
      <c r="BW30">
        <v>20.395</v>
      </c>
      <c r="BX30">
        <v>14</v>
      </c>
      <c r="BY30">
        <v>24765.1885</v>
      </c>
      <c r="CA30">
        <v>114</v>
      </c>
      <c r="CB30">
        <v>20.545000000000002</v>
      </c>
      <c r="CC30">
        <v>12</v>
      </c>
      <c r="CD30">
        <v>8828.2744000000002</v>
      </c>
      <c r="CF30">
        <v>114</v>
      </c>
      <c r="CG30">
        <v>21.559000000000001</v>
      </c>
      <c r="CH30">
        <v>28</v>
      </c>
      <c r="CI30">
        <v>594531.52749999997</v>
      </c>
      <c r="CK30">
        <v>114</v>
      </c>
      <c r="CL30">
        <v>21.742000000000001</v>
      </c>
      <c r="CM30">
        <v>27</v>
      </c>
      <c r="CN30">
        <v>0</v>
      </c>
      <c r="CP30">
        <v>114</v>
      </c>
      <c r="CQ30">
        <v>22.661999999999999</v>
      </c>
      <c r="CR30">
        <v>42</v>
      </c>
      <c r="CS30">
        <v>0</v>
      </c>
      <c r="CU30">
        <v>114</v>
      </c>
      <c r="CV30">
        <v>22.771999999999998</v>
      </c>
      <c r="CW30">
        <v>20</v>
      </c>
      <c r="CX30">
        <v>0</v>
      </c>
      <c r="CZ30">
        <v>114</v>
      </c>
      <c r="DE30">
        <v>114</v>
      </c>
      <c r="DF30">
        <v>23.736000000000001</v>
      </c>
      <c r="DG30">
        <v>26</v>
      </c>
      <c r="DH30">
        <v>0</v>
      </c>
      <c r="DJ30">
        <v>114</v>
      </c>
      <c r="DK30">
        <v>24.170999999999999</v>
      </c>
      <c r="DL30">
        <v>64</v>
      </c>
      <c r="DM30">
        <v>0</v>
      </c>
      <c r="DO30">
        <v>114</v>
      </c>
      <c r="DP30">
        <v>26.670999999999999</v>
      </c>
      <c r="DQ30">
        <v>23</v>
      </c>
      <c r="DR30">
        <v>29251.195599999999</v>
      </c>
      <c r="DT30">
        <v>114</v>
      </c>
    </row>
    <row r="31" spans="1:124" x14ac:dyDescent="0.35">
      <c r="E31" s="46" t="s">
        <v>66</v>
      </c>
      <c r="F31" t="s">
        <v>67</v>
      </c>
      <c r="G31" t="s">
        <v>0</v>
      </c>
      <c r="I31" s="1">
        <v>44615.302083333336</v>
      </c>
      <c r="J31">
        <v>8.8330000000000002</v>
      </c>
      <c r="K31">
        <v>182</v>
      </c>
      <c r="L31">
        <v>0</v>
      </c>
      <c r="N31">
        <v>10549</v>
      </c>
      <c r="S31">
        <v>10549</v>
      </c>
      <c r="T31">
        <v>12.144</v>
      </c>
      <c r="U31">
        <v>94</v>
      </c>
      <c r="V31">
        <v>0</v>
      </c>
      <c r="X31">
        <v>10549</v>
      </c>
      <c r="Y31">
        <v>14.746</v>
      </c>
      <c r="Z31">
        <v>81</v>
      </c>
      <c r="AA31">
        <v>0</v>
      </c>
      <c r="AC31">
        <v>10549</v>
      </c>
      <c r="AD31">
        <v>15.198</v>
      </c>
      <c r="AE31">
        <v>71</v>
      </c>
      <c r="AF31">
        <v>0</v>
      </c>
      <c r="AH31">
        <v>10549</v>
      </c>
      <c r="AM31">
        <v>10549</v>
      </c>
      <c r="AN31">
        <v>15.444000000000001</v>
      </c>
      <c r="AO31">
        <v>67</v>
      </c>
      <c r="AP31">
        <v>0</v>
      </c>
      <c r="AR31">
        <v>10549</v>
      </c>
      <c r="AS31">
        <v>17.332000000000001</v>
      </c>
      <c r="AT31">
        <v>16</v>
      </c>
      <c r="AU31">
        <v>0</v>
      </c>
      <c r="AW31">
        <v>10549</v>
      </c>
      <c r="BB31">
        <v>10549</v>
      </c>
      <c r="BC31">
        <v>17.349</v>
      </c>
      <c r="BD31">
        <v>27</v>
      </c>
      <c r="BE31">
        <v>1886.6588999999999</v>
      </c>
      <c r="BG31">
        <v>10549</v>
      </c>
      <c r="BL31">
        <v>10549</v>
      </c>
      <c r="BM31">
        <v>19.010999999999999</v>
      </c>
      <c r="BN31">
        <v>67</v>
      </c>
      <c r="BO31">
        <v>42.340499999999999</v>
      </c>
      <c r="BQ31">
        <v>10549</v>
      </c>
      <c r="BR31">
        <v>19.087</v>
      </c>
      <c r="BS31">
        <v>31</v>
      </c>
      <c r="BT31">
        <v>0</v>
      </c>
      <c r="BV31">
        <v>10549</v>
      </c>
      <c r="BW31">
        <v>20.363</v>
      </c>
      <c r="BX31">
        <v>58</v>
      </c>
      <c r="BY31">
        <v>264.90100000000001</v>
      </c>
      <c r="CA31">
        <v>10549</v>
      </c>
      <c r="CB31">
        <v>20.43</v>
      </c>
      <c r="CC31">
        <v>30</v>
      </c>
      <c r="CD31">
        <v>0</v>
      </c>
      <c r="CF31">
        <v>10549</v>
      </c>
      <c r="CG31">
        <v>21.516999999999999</v>
      </c>
      <c r="CH31">
        <v>10</v>
      </c>
      <c r="CI31">
        <v>0</v>
      </c>
      <c r="CK31">
        <v>10549</v>
      </c>
      <c r="CL31">
        <v>21.67</v>
      </c>
      <c r="CM31">
        <v>74</v>
      </c>
      <c r="CN31">
        <v>0</v>
      </c>
      <c r="CP31">
        <v>10549</v>
      </c>
      <c r="CQ31">
        <v>22.597000000000001</v>
      </c>
      <c r="CR31">
        <v>68</v>
      </c>
      <c r="CS31">
        <v>0</v>
      </c>
      <c r="CU31">
        <v>10549</v>
      </c>
      <c r="CV31">
        <v>22.81</v>
      </c>
      <c r="CW31">
        <v>9</v>
      </c>
      <c r="CX31">
        <v>644.36779999999999</v>
      </c>
      <c r="CZ31">
        <v>10549</v>
      </c>
      <c r="DA31">
        <v>23.558</v>
      </c>
      <c r="DB31">
        <v>13</v>
      </c>
      <c r="DC31">
        <v>1059.5292999999999</v>
      </c>
      <c r="DE31">
        <v>10549</v>
      </c>
      <c r="DF31">
        <v>23.707000000000001</v>
      </c>
      <c r="DG31">
        <v>13</v>
      </c>
      <c r="DH31">
        <v>2290.4333999999999</v>
      </c>
      <c r="DJ31">
        <v>10549</v>
      </c>
      <c r="DK31">
        <v>24.158999999999999</v>
      </c>
      <c r="DL31">
        <v>3</v>
      </c>
      <c r="DM31">
        <v>1724.4558</v>
      </c>
      <c r="DO31">
        <v>10549</v>
      </c>
      <c r="DP31">
        <v>26.681999999999999</v>
      </c>
      <c r="DQ31">
        <v>5</v>
      </c>
      <c r="DR31">
        <v>0</v>
      </c>
      <c r="DT31">
        <v>10549</v>
      </c>
    </row>
    <row r="32" spans="1:124" x14ac:dyDescent="0.35">
      <c r="E32" s="46" t="s">
        <v>63</v>
      </c>
      <c r="F32" t="s">
        <v>64</v>
      </c>
      <c r="G32" t="s">
        <v>0</v>
      </c>
      <c r="I32" s="1">
        <v>44615.232638888891</v>
      </c>
      <c r="J32">
        <v>8.6999999999999993</v>
      </c>
      <c r="K32">
        <v>63</v>
      </c>
      <c r="L32">
        <v>0</v>
      </c>
      <c r="N32">
        <v>9941</v>
      </c>
      <c r="O32">
        <v>11.592000000000001</v>
      </c>
      <c r="P32">
        <v>28</v>
      </c>
      <c r="Q32">
        <v>0</v>
      </c>
      <c r="S32">
        <v>9941</v>
      </c>
      <c r="T32">
        <v>12.114000000000001</v>
      </c>
      <c r="U32">
        <v>32</v>
      </c>
      <c r="V32">
        <v>0</v>
      </c>
      <c r="X32">
        <v>9941</v>
      </c>
      <c r="Y32">
        <v>14.916</v>
      </c>
      <c r="Z32">
        <v>38</v>
      </c>
      <c r="AA32">
        <v>0</v>
      </c>
      <c r="AC32">
        <v>9941</v>
      </c>
      <c r="AD32">
        <v>15.157999999999999</v>
      </c>
      <c r="AE32">
        <v>49</v>
      </c>
      <c r="AF32">
        <v>0</v>
      </c>
      <c r="AH32">
        <v>9941</v>
      </c>
      <c r="AI32">
        <v>15.188000000000001</v>
      </c>
      <c r="AJ32">
        <v>47</v>
      </c>
      <c r="AK32">
        <v>0</v>
      </c>
      <c r="AM32">
        <v>9941</v>
      </c>
      <c r="AN32">
        <v>15.388</v>
      </c>
      <c r="AO32">
        <v>60</v>
      </c>
      <c r="AP32">
        <v>0</v>
      </c>
      <c r="AR32">
        <v>9941</v>
      </c>
      <c r="AS32">
        <v>17.175999999999998</v>
      </c>
      <c r="AT32">
        <v>47</v>
      </c>
      <c r="AU32">
        <v>0</v>
      </c>
      <c r="AW32">
        <v>9941</v>
      </c>
      <c r="AX32">
        <v>17.305</v>
      </c>
      <c r="AY32">
        <v>24</v>
      </c>
      <c r="AZ32">
        <v>0</v>
      </c>
      <c r="BB32">
        <v>9941</v>
      </c>
      <c r="BC32">
        <v>17.391999999999999</v>
      </c>
      <c r="BD32">
        <v>26</v>
      </c>
      <c r="BE32">
        <v>1724.9235000000001</v>
      </c>
      <c r="BG32">
        <v>9941</v>
      </c>
      <c r="BH32">
        <v>17.747</v>
      </c>
      <c r="BI32">
        <v>34</v>
      </c>
      <c r="BJ32">
        <v>0</v>
      </c>
      <c r="BL32">
        <v>9941</v>
      </c>
      <c r="BM32">
        <v>19.053999999999998</v>
      </c>
      <c r="BN32">
        <v>46</v>
      </c>
      <c r="BO32">
        <v>30.924199999999999</v>
      </c>
      <c r="BQ32">
        <v>9941</v>
      </c>
      <c r="BR32">
        <v>19.03</v>
      </c>
      <c r="BS32">
        <v>112</v>
      </c>
      <c r="BT32">
        <v>0</v>
      </c>
      <c r="BV32">
        <v>9941</v>
      </c>
      <c r="BW32">
        <v>20.416</v>
      </c>
      <c r="BX32">
        <v>14</v>
      </c>
      <c r="BY32">
        <v>0</v>
      </c>
      <c r="CA32">
        <v>9941</v>
      </c>
      <c r="CB32">
        <v>20.492999999999999</v>
      </c>
      <c r="CC32">
        <v>13</v>
      </c>
      <c r="CD32">
        <v>0</v>
      </c>
      <c r="CF32">
        <v>9941</v>
      </c>
      <c r="CK32">
        <v>9941</v>
      </c>
      <c r="CP32">
        <v>9941</v>
      </c>
      <c r="CQ32">
        <v>22.652999999999999</v>
      </c>
      <c r="CR32">
        <v>3</v>
      </c>
      <c r="CS32">
        <v>3103.2017000000001</v>
      </c>
      <c r="CU32">
        <v>9941</v>
      </c>
      <c r="CV32">
        <v>22.823</v>
      </c>
      <c r="CW32">
        <v>5</v>
      </c>
      <c r="CX32">
        <v>709.1463</v>
      </c>
      <c r="CZ32">
        <v>9941</v>
      </c>
      <c r="DA32">
        <v>23.527000000000001</v>
      </c>
      <c r="DB32">
        <v>40</v>
      </c>
      <c r="DC32">
        <v>0</v>
      </c>
      <c r="DE32">
        <v>9941</v>
      </c>
      <c r="DF32">
        <v>23.783000000000001</v>
      </c>
      <c r="DG32">
        <v>35</v>
      </c>
      <c r="DH32">
        <v>0</v>
      </c>
      <c r="DJ32">
        <v>9941</v>
      </c>
      <c r="DK32">
        <v>24.228999999999999</v>
      </c>
      <c r="DL32">
        <v>7</v>
      </c>
      <c r="DM32">
        <v>1407.8612000000001</v>
      </c>
      <c r="DO32">
        <v>9941</v>
      </c>
      <c r="DP32">
        <v>26.678000000000001</v>
      </c>
      <c r="DQ32">
        <v>11</v>
      </c>
      <c r="DR32">
        <v>0</v>
      </c>
      <c r="DT32">
        <v>9941</v>
      </c>
    </row>
    <row r="33" spans="5:124" x14ac:dyDescent="0.35">
      <c r="E33" s="46" t="s">
        <v>32</v>
      </c>
      <c r="F33" t="s">
        <v>33</v>
      </c>
      <c r="G33" t="s">
        <v>34</v>
      </c>
      <c r="I33" s="1">
        <v>44614.463194444441</v>
      </c>
      <c r="J33">
        <v>8.859</v>
      </c>
      <c r="K33">
        <v>902</v>
      </c>
      <c r="L33">
        <v>1224.9853000000001</v>
      </c>
      <c r="N33">
        <v>65</v>
      </c>
      <c r="S33">
        <v>65</v>
      </c>
      <c r="T33">
        <v>12.09</v>
      </c>
      <c r="U33">
        <v>80</v>
      </c>
      <c r="V33">
        <v>201.78729999999999</v>
      </c>
      <c r="X33">
        <v>65</v>
      </c>
      <c r="Y33">
        <v>14.782</v>
      </c>
      <c r="Z33">
        <v>145</v>
      </c>
      <c r="AA33">
        <v>168.08750000000001</v>
      </c>
      <c r="AC33">
        <v>65</v>
      </c>
      <c r="AD33">
        <v>15.154</v>
      </c>
      <c r="AE33">
        <v>83</v>
      </c>
      <c r="AF33">
        <v>0</v>
      </c>
      <c r="AH33">
        <v>65</v>
      </c>
      <c r="AI33">
        <v>15.260999999999999</v>
      </c>
      <c r="AJ33">
        <v>50</v>
      </c>
      <c r="AK33">
        <v>231877.0575</v>
      </c>
      <c r="AM33">
        <v>65</v>
      </c>
      <c r="AN33">
        <v>15.371</v>
      </c>
      <c r="AO33">
        <v>45</v>
      </c>
      <c r="AP33">
        <v>14.0412</v>
      </c>
      <c r="AR33">
        <v>65</v>
      </c>
      <c r="AW33">
        <v>65</v>
      </c>
      <c r="AX33">
        <v>17.344999999999999</v>
      </c>
      <c r="AY33">
        <v>47</v>
      </c>
      <c r="AZ33">
        <v>63.200800000000001</v>
      </c>
      <c r="BB33">
        <v>65</v>
      </c>
      <c r="BC33">
        <v>17.401</v>
      </c>
      <c r="BD33">
        <v>70</v>
      </c>
      <c r="BE33">
        <v>0</v>
      </c>
      <c r="BG33">
        <v>65</v>
      </c>
      <c r="BH33">
        <v>17.78</v>
      </c>
      <c r="BI33">
        <v>85</v>
      </c>
      <c r="BJ33">
        <v>42.609099999999998</v>
      </c>
      <c r="BL33">
        <v>65</v>
      </c>
      <c r="BM33">
        <v>18.963000000000001</v>
      </c>
      <c r="BN33">
        <v>38</v>
      </c>
      <c r="BO33">
        <v>3926.5136000000002</v>
      </c>
      <c r="BQ33">
        <v>65</v>
      </c>
      <c r="BR33">
        <v>19.023</v>
      </c>
      <c r="BS33">
        <v>191</v>
      </c>
      <c r="BT33">
        <v>191.18719999999999</v>
      </c>
      <c r="BV33">
        <v>65</v>
      </c>
      <c r="BW33">
        <v>20.369</v>
      </c>
      <c r="BX33">
        <v>78</v>
      </c>
      <c r="BY33">
        <v>250630.6348</v>
      </c>
      <c r="CA33">
        <v>65</v>
      </c>
      <c r="CB33">
        <v>20.443000000000001</v>
      </c>
      <c r="CC33">
        <v>28</v>
      </c>
      <c r="CD33">
        <v>38619.287700000001</v>
      </c>
      <c r="CF33">
        <v>65</v>
      </c>
      <c r="CG33">
        <v>21.635999999999999</v>
      </c>
      <c r="CH33">
        <v>55</v>
      </c>
      <c r="CI33">
        <v>2070467.5285</v>
      </c>
      <c r="CK33">
        <v>65</v>
      </c>
      <c r="CL33">
        <v>21.622</v>
      </c>
      <c r="CM33">
        <v>31</v>
      </c>
      <c r="CN33">
        <v>0</v>
      </c>
      <c r="CP33">
        <v>65</v>
      </c>
      <c r="CQ33">
        <v>22.606000000000002</v>
      </c>
      <c r="CR33">
        <v>19</v>
      </c>
      <c r="CS33">
        <v>0</v>
      </c>
      <c r="CU33">
        <v>65</v>
      </c>
      <c r="CV33">
        <v>22.762</v>
      </c>
      <c r="CW33">
        <v>6</v>
      </c>
      <c r="CX33">
        <v>0</v>
      </c>
      <c r="CZ33">
        <v>65</v>
      </c>
      <c r="DA33">
        <v>23.683</v>
      </c>
      <c r="DB33">
        <v>24</v>
      </c>
      <c r="DC33">
        <v>0</v>
      </c>
      <c r="DE33">
        <v>65</v>
      </c>
      <c r="DF33">
        <v>23.783000000000001</v>
      </c>
      <c r="DG33">
        <v>24</v>
      </c>
      <c r="DH33">
        <v>0</v>
      </c>
      <c r="DJ33">
        <v>65</v>
      </c>
      <c r="DK33">
        <v>24.202000000000002</v>
      </c>
      <c r="DL33">
        <v>3</v>
      </c>
      <c r="DM33">
        <v>0</v>
      </c>
      <c r="DO33">
        <v>65</v>
      </c>
      <c r="DP33">
        <v>26.658000000000001</v>
      </c>
      <c r="DQ33">
        <v>12</v>
      </c>
      <c r="DR33">
        <v>26234.524099999999</v>
      </c>
      <c r="DT33">
        <v>65</v>
      </c>
    </row>
    <row r="34" spans="5:124" x14ac:dyDescent="0.35">
      <c r="E34" s="46" t="s">
        <v>32</v>
      </c>
      <c r="F34" t="s">
        <v>44</v>
      </c>
      <c r="G34" t="s">
        <v>34</v>
      </c>
      <c r="I34" s="1">
        <v>44614.780555555553</v>
      </c>
      <c r="J34">
        <v>8.6669999999999998</v>
      </c>
      <c r="K34">
        <v>192</v>
      </c>
      <c r="L34">
        <v>338.49549999999999</v>
      </c>
      <c r="N34">
        <v>48</v>
      </c>
      <c r="S34">
        <v>48</v>
      </c>
      <c r="T34">
        <v>12.156000000000001</v>
      </c>
      <c r="U34">
        <v>136</v>
      </c>
      <c r="V34">
        <v>486.6173</v>
      </c>
      <c r="X34">
        <v>48</v>
      </c>
      <c r="Y34">
        <v>14.859</v>
      </c>
      <c r="Z34">
        <v>13</v>
      </c>
      <c r="AA34">
        <v>7.1837999999999997</v>
      </c>
      <c r="AC34">
        <v>48</v>
      </c>
      <c r="AD34">
        <v>15.198</v>
      </c>
      <c r="AE34">
        <v>77</v>
      </c>
      <c r="AF34">
        <v>0</v>
      </c>
      <c r="AH34">
        <v>48</v>
      </c>
      <c r="AI34">
        <v>15.247999999999999</v>
      </c>
      <c r="AJ34">
        <v>50</v>
      </c>
      <c r="AK34">
        <v>309142.92859999998</v>
      </c>
      <c r="AM34">
        <v>48</v>
      </c>
      <c r="AN34">
        <v>15.387</v>
      </c>
      <c r="AO34">
        <v>60</v>
      </c>
      <c r="AP34">
        <v>30.5167</v>
      </c>
      <c r="AR34">
        <v>48</v>
      </c>
      <c r="AS34">
        <v>17.318000000000001</v>
      </c>
      <c r="AT34">
        <v>37</v>
      </c>
      <c r="AU34">
        <v>28.1341</v>
      </c>
      <c r="AW34">
        <v>48</v>
      </c>
      <c r="AX34">
        <v>17.312000000000001</v>
      </c>
      <c r="AY34">
        <v>25</v>
      </c>
      <c r="AZ34">
        <v>38.1629</v>
      </c>
      <c r="BB34">
        <v>48</v>
      </c>
      <c r="BC34">
        <v>17.504000000000001</v>
      </c>
      <c r="BD34">
        <v>8</v>
      </c>
      <c r="BE34">
        <v>0</v>
      </c>
      <c r="BG34">
        <v>48</v>
      </c>
      <c r="BH34">
        <v>17.696999999999999</v>
      </c>
      <c r="BI34">
        <v>41</v>
      </c>
      <c r="BJ34">
        <v>24.764399999999998</v>
      </c>
      <c r="BL34">
        <v>48</v>
      </c>
      <c r="BM34">
        <v>18.957000000000001</v>
      </c>
      <c r="BN34">
        <v>41</v>
      </c>
      <c r="BO34">
        <v>5638.9093000000003</v>
      </c>
      <c r="BQ34">
        <v>48</v>
      </c>
      <c r="BR34">
        <v>19.076000000000001</v>
      </c>
      <c r="BS34">
        <v>21</v>
      </c>
      <c r="BT34">
        <v>20.591899999999999</v>
      </c>
      <c r="BV34">
        <v>48</v>
      </c>
      <c r="BW34">
        <v>20.385999999999999</v>
      </c>
      <c r="BX34">
        <v>22</v>
      </c>
      <c r="BY34">
        <v>92310.819499999998</v>
      </c>
      <c r="CA34">
        <v>48</v>
      </c>
      <c r="CB34">
        <v>20.388999999999999</v>
      </c>
      <c r="CC34">
        <v>20</v>
      </c>
      <c r="CD34">
        <v>37837.566400000003</v>
      </c>
      <c r="CF34">
        <v>48</v>
      </c>
      <c r="CG34">
        <v>21.506</v>
      </c>
      <c r="CH34">
        <v>8</v>
      </c>
      <c r="CI34">
        <v>422754.33510000003</v>
      </c>
      <c r="CK34">
        <v>48</v>
      </c>
      <c r="CL34">
        <v>21.675999999999998</v>
      </c>
      <c r="CM34">
        <v>41</v>
      </c>
      <c r="CN34">
        <v>0</v>
      </c>
      <c r="CP34">
        <v>48</v>
      </c>
      <c r="CQ34">
        <v>22.649000000000001</v>
      </c>
      <c r="CR34">
        <v>3</v>
      </c>
      <c r="CS34">
        <v>0</v>
      </c>
      <c r="CU34">
        <v>48</v>
      </c>
      <c r="CV34">
        <v>22.891999999999999</v>
      </c>
      <c r="CW34">
        <v>50</v>
      </c>
      <c r="CX34">
        <v>0</v>
      </c>
      <c r="CZ34">
        <v>48</v>
      </c>
      <c r="DA34">
        <v>23.507000000000001</v>
      </c>
      <c r="DB34">
        <v>18</v>
      </c>
      <c r="DC34">
        <v>0</v>
      </c>
      <c r="DE34">
        <v>48</v>
      </c>
      <c r="DF34">
        <v>23.68</v>
      </c>
      <c r="DG34">
        <v>50</v>
      </c>
      <c r="DH34">
        <v>0</v>
      </c>
      <c r="DJ34">
        <v>48</v>
      </c>
      <c r="DK34">
        <v>24.204999999999998</v>
      </c>
      <c r="DL34">
        <v>6</v>
      </c>
      <c r="DM34">
        <v>0</v>
      </c>
      <c r="DO34">
        <v>48</v>
      </c>
      <c r="DP34">
        <v>26.741</v>
      </c>
      <c r="DQ34">
        <v>20</v>
      </c>
      <c r="DR34">
        <v>60876.472699999998</v>
      </c>
      <c r="DT34">
        <v>48</v>
      </c>
    </row>
    <row r="35" spans="5:124" x14ac:dyDescent="0.35">
      <c r="E35" s="46" t="s">
        <v>32</v>
      </c>
      <c r="F35" t="s">
        <v>47</v>
      </c>
      <c r="G35" t="s">
        <v>34</v>
      </c>
      <c r="I35" s="1">
        <v>44614.85</v>
      </c>
      <c r="J35">
        <v>8.7349999999999994</v>
      </c>
      <c r="K35">
        <v>28</v>
      </c>
      <c r="L35">
        <v>79.914299999999997</v>
      </c>
      <c r="N35">
        <v>26</v>
      </c>
      <c r="O35">
        <v>11.491</v>
      </c>
      <c r="P35">
        <v>133</v>
      </c>
      <c r="Q35">
        <v>264.78300000000002</v>
      </c>
      <c r="S35">
        <v>26</v>
      </c>
      <c r="T35">
        <v>12.066000000000001</v>
      </c>
      <c r="U35">
        <v>250</v>
      </c>
      <c r="V35">
        <v>1692.9875</v>
      </c>
      <c r="X35">
        <v>26</v>
      </c>
      <c r="Y35">
        <v>14.778</v>
      </c>
      <c r="Z35">
        <v>48</v>
      </c>
      <c r="AA35">
        <v>133.68950000000001</v>
      </c>
      <c r="AC35">
        <v>26</v>
      </c>
      <c r="AD35">
        <v>15.212999999999999</v>
      </c>
      <c r="AE35">
        <v>25</v>
      </c>
      <c r="AF35">
        <v>0</v>
      </c>
      <c r="AH35">
        <v>26</v>
      </c>
      <c r="AI35">
        <v>15.23</v>
      </c>
      <c r="AJ35">
        <v>65</v>
      </c>
      <c r="AK35">
        <v>751831.87250000006</v>
      </c>
      <c r="AM35">
        <v>26</v>
      </c>
      <c r="AN35">
        <v>15.382999999999999</v>
      </c>
      <c r="AO35">
        <v>32</v>
      </c>
      <c r="AP35">
        <v>29.228400000000001</v>
      </c>
      <c r="AR35">
        <v>26</v>
      </c>
      <c r="AS35">
        <v>17.244</v>
      </c>
      <c r="AT35">
        <v>52</v>
      </c>
      <c r="AU35">
        <v>83.547600000000003</v>
      </c>
      <c r="AW35">
        <v>26</v>
      </c>
      <c r="AX35">
        <v>17.32</v>
      </c>
      <c r="AY35">
        <v>6</v>
      </c>
      <c r="AZ35">
        <v>1.9777</v>
      </c>
      <c r="BB35">
        <v>26</v>
      </c>
      <c r="BC35">
        <v>17.472999999999999</v>
      </c>
      <c r="BD35">
        <v>48</v>
      </c>
      <c r="BE35">
        <v>0</v>
      </c>
      <c r="BG35">
        <v>26</v>
      </c>
      <c r="BH35">
        <v>17.693000000000001</v>
      </c>
      <c r="BI35">
        <v>14</v>
      </c>
      <c r="BJ35">
        <v>12.7666</v>
      </c>
      <c r="BL35">
        <v>26</v>
      </c>
      <c r="BM35">
        <v>19.039000000000001</v>
      </c>
      <c r="BN35">
        <v>12</v>
      </c>
      <c r="BO35">
        <v>2936.7282</v>
      </c>
      <c r="BQ35">
        <v>26</v>
      </c>
      <c r="BR35">
        <v>18.975999999999999</v>
      </c>
      <c r="BS35">
        <v>32</v>
      </c>
      <c r="BT35">
        <v>74.117999999999995</v>
      </c>
      <c r="BV35">
        <v>26</v>
      </c>
      <c r="CA35">
        <v>26</v>
      </c>
      <c r="CB35">
        <v>20.507999999999999</v>
      </c>
      <c r="CC35">
        <v>26</v>
      </c>
      <c r="CD35">
        <v>88142.36</v>
      </c>
      <c r="CF35">
        <v>26</v>
      </c>
      <c r="CG35">
        <v>21.675000000000001</v>
      </c>
      <c r="CH35">
        <v>40</v>
      </c>
      <c r="CI35">
        <v>3727332.4227</v>
      </c>
      <c r="CK35">
        <v>26</v>
      </c>
      <c r="CL35">
        <v>21.701000000000001</v>
      </c>
      <c r="CM35">
        <v>14</v>
      </c>
      <c r="CN35">
        <v>0</v>
      </c>
      <c r="CP35">
        <v>26</v>
      </c>
      <c r="CQ35">
        <v>22.602</v>
      </c>
      <c r="CR35">
        <v>19</v>
      </c>
      <c r="CS35">
        <v>0</v>
      </c>
      <c r="CU35">
        <v>26</v>
      </c>
      <c r="CV35">
        <v>22.815000000000001</v>
      </c>
      <c r="CW35">
        <v>37</v>
      </c>
      <c r="CX35">
        <v>0</v>
      </c>
      <c r="CZ35">
        <v>26</v>
      </c>
      <c r="DA35">
        <v>23.596</v>
      </c>
      <c r="DB35">
        <v>54</v>
      </c>
      <c r="DC35">
        <v>0</v>
      </c>
      <c r="DE35">
        <v>26</v>
      </c>
      <c r="DF35">
        <v>23.768999999999998</v>
      </c>
      <c r="DG35">
        <v>15</v>
      </c>
      <c r="DH35">
        <v>0</v>
      </c>
      <c r="DJ35">
        <v>26</v>
      </c>
      <c r="DK35">
        <v>24.187000000000001</v>
      </c>
      <c r="DL35">
        <v>9</v>
      </c>
      <c r="DM35">
        <v>0</v>
      </c>
      <c r="DO35">
        <v>26</v>
      </c>
      <c r="DP35">
        <v>26.587</v>
      </c>
      <c r="DQ35">
        <v>12</v>
      </c>
      <c r="DR35">
        <v>68417.905499999993</v>
      </c>
      <c r="DT35">
        <v>26</v>
      </c>
    </row>
    <row r="36" spans="5:124" x14ac:dyDescent="0.35">
      <c r="E36" s="46" t="s">
        <v>32</v>
      </c>
      <c r="F36" t="s">
        <v>50</v>
      </c>
      <c r="G36" t="s">
        <v>34</v>
      </c>
      <c r="I36" s="1">
        <v>44614.919444444444</v>
      </c>
      <c r="J36">
        <v>8.6910000000000007</v>
      </c>
      <c r="K36">
        <v>107</v>
      </c>
      <c r="L36">
        <v>266.35789999999997</v>
      </c>
      <c r="N36">
        <v>34</v>
      </c>
      <c r="S36">
        <v>34</v>
      </c>
      <c r="T36">
        <v>12.178000000000001</v>
      </c>
      <c r="U36">
        <v>46</v>
      </c>
      <c r="V36">
        <v>225.51929999999999</v>
      </c>
      <c r="X36">
        <v>34</v>
      </c>
      <c r="Y36">
        <v>14.87</v>
      </c>
      <c r="Z36">
        <v>72</v>
      </c>
      <c r="AA36">
        <v>158.4401</v>
      </c>
      <c r="AC36">
        <v>34</v>
      </c>
      <c r="AD36">
        <v>15.183</v>
      </c>
      <c r="AE36">
        <v>20</v>
      </c>
      <c r="AF36">
        <v>0</v>
      </c>
      <c r="AH36">
        <v>34</v>
      </c>
      <c r="AI36">
        <v>15.212999999999999</v>
      </c>
      <c r="AJ36">
        <v>164</v>
      </c>
      <c r="AK36">
        <v>1462144.8603999999</v>
      </c>
      <c r="AM36">
        <v>34</v>
      </c>
      <c r="AN36">
        <v>15.339</v>
      </c>
      <c r="AO36">
        <v>150</v>
      </c>
      <c r="AP36">
        <v>125.18219999999999</v>
      </c>
      <c r="AR36">
        <v>34</v>
      </c>
      <c r="AS36">
        <v>17.242999999999999</v>
      </c>
      <c r="AT36">
        <v>17</v>
      </c>
      <c r="AU36">
        <v>16.485299999999999</v>
      </c>
      <c r="AW36">
        <v>34</v>
      </c>
      <c r="AX36">
        <v>17.323</v>
      </c>
      <c r="AY36">
        <v>19</v>
      </c>
      <c r="AZ36">
        <v>43.620399999999997</v>
      </c>
      <c r="BB36">
        <v>34</v>
      </c>
      <c r="BC36">
        <v>17.38</v>
      </c>
      <c r="BD36">
        <v>43</v>
      </c>
      <c r="BE36">
        <v>0</v>
      </c>
      <c r="BG36">
        <v>34</v>
      </c>
      <c r="BH36">
        <v>17.742000000000001</v>
      </c>
      <c r="BI36">
        <v>34</v>
      </c>
      <c r="BJ36">
        <v>30.976199999999999</v>
      </c>
      <c r="BL36">
        <v>34</v>
      </c>
      <c r="BM36">
        <v>19.027999999999999</v>
      </c>
      <c r="BN36">
        <v>25</v>
      </c>
      <c r="BO36">
        <v>4822.9804999999997</v>
      </c>
      <c r="BQ36">
        <v>34</v>
      </c>
      <c r="BV36">
        <v>34</v>
      </c>
      <c r="BW36">
        <v>20.404</v>
      </c>
      <c r="BX36">
        <v>49</v>
      </c>
      <c r="BY36">
        <v>301240.05440000002</v>
      </c>
      <c r="CA36">
        <v>34</v>
      </c>
      <c r="CB36">
        <v>20.404</v>
      </c>
      <c r="CC36">
        <v>67</v>
      </c>
      <c r="CD36">
        <v>177983.10370000001</v>
      </c>
      <c r="CF36">
        <v>34</v>
      </c>
      <c r="CG36">
        <v>21.504000000000001</v>
      </c>
      <c r="CH36">
        <v>25</v>
      </c>
      <c r="CI36">
        <v>1810673.7461000001</v>
      </c>
      <c r="CK36">
        <v>34</v>
      </c>
      <c r="CL36">
        <v>21.76</v>
      </c>
      <c r="CM36">
        <v>19</v>
      </c>
      <c r="CN36">
        <v>0</v>
      </c>
      <c r="CP36">
        <v>34</v>
      </c>
      <c r="CQ36">
        <v>22.658000000000001</v>
      </c>
      <c r="CR36">
        <v>45</v>
      </c>
      <c r="CS36">
        <v>0</v>
      </c>
      <c r="CU36">
        <v>34</v>
      </c>
      <c r="CV36">
        <v>22.85</v>
      </c>
      <c r="CW36">
        <v>14</v>
      </c>
      <c r="CX36">
        <v>0</v>
      </c>
      <c r="CZ36">
        <v>34</v>
      </c>
      <c r="DA36">
        <v>23.675000000000001</v>
      </c>
      <c r="DB36">
        <v>22</v>
      </c>
      <c r="DC36">
        <v>0</v>
      </c>
      <c r="DE36">
        <v>34</v>
      </c>
      <c r="DF36">
        <v>23.687999999999999</v>
      </c>
      <c r="DG36">
        <v>5</v>
      </c>
      <c r="DH36">
        <v>0</v>
      </c>
      <c r="DJ36">
        <v>34</v>
      </c>
      <c r="DK36">
        <v>24.193000000000001</v>
      </c>
      <c r="DL36">
        <v>30</v>
      </c>
      <c r="DM36">
        <v>0</v>
      </c>
      <c r="DO36">
        <v>34</v>
      </c>
      <c r="DP36">
        <v>26.573</v>
      </c>
      <c r="DQ36">
        <v>28</v>
      </c>
      <c r="DR36">
        <v>120536.2335</v>
      </c>
      <c r="DT36">
        <v>34</v>
      </c>
    </row>
    <row r="37" spans="5:124" x14ac:dyDescent="0.35">
      <c r="E37" s="46" t="s">
        <v>32</v>
      </c>
      <c r="F37" t="s">
        <v>53</v>
      </c>
      <c r="G37" t="s">
        <v>34</v>
      </c>
      <c r="I37" s="1">
        <v>44614.989583333336</v>
      </c>
      <c r="N37">
        <v>25</v>
      </c>
      <c r="O37">
        <v>11.612</v>
      </c>
      <c r="P37">
        <v>60</v>
      </c>
      <c r="Q37">
        <v>119.80710000000001</v>
      </c>
      <c r="S37">
        <v>25</v>
      </c>
      <c r="T37">
        <v>12.134</v>
      </c>
      <c r="U37">
        <v>33</v>
      </c>
      <c r="V37">
        <v>223.3373</v>
      </c>
      <c r="X37">
        <v>25</v>
      </c>
      <c r="Y37">
        <v>14.816000000000001</v>
      </c>
      <c r="Z37">
        <v>32</v>
      </c>
      <c r="AA37">
        <v>92.091499999999996</v>
      </c>
      <c r="AC37">
        <v>25</v>
      </c>
      <c r="AD37">
        <v>15.192</v>
      </c>
      <c r="AE37">
        <v>189</v>
      </c>
      <c r="AF37">
        <v>0</v>
      </c>
      <c r="AH37">
        <v>25</v>
      </c>
      <c r="AI37">
        <v>15.172000000000001</v>
      </c>
      <c r="AJ37">
        <v>75</v>
      </c>
      <c r="AK37">
        <v>908950.2365</v>
      </c>
      <c r="AM37">
        <v>25</v>
      </c>
      <c r="AN37">
        <v>15.423999999999999</v>
      </c>
      <c r="AO37">
        <v>71</v>
      </c>
      <c r="AP37">
        <v>78.631600000000006</v>
      </c>
      <c r="AR37">
        <v>25</v>
      </c>
      <c r="AS37">
        <v>17.265999999999998</v>
      </c>
      <c r="AT37">
        <v>20</v>
      </c>
      <c r="AU37">
        <v>30.081800000000001</v>
      </c>
      <c r="AW37">
        <v>25</v>
      </c>
      <c r="AX37">
        <v>17.298999999999999</v>
      </c>
      <c r="AY37">
        <v>25</v>
      </c>
      <c r="AZ37">
        <v>98.950599999999994</v>
      </c>
      <c r="BB37">
        <v>25</v>
      </c>
      <c r="BC37">
        <v>17.442</v>
      </c>
      <c r="BD37">
        <v>55</v>
      </c>
      <c r="BE37">
        <v>0</v>
      </c>
      <c r="BG37">
        <v>25</v>
      </c>
      <c r="BH37">
        <v>17.724</v>
      </c>
      <c r="BI37">
        <v>13</v>
      </c>
      <c r="BJ37">
        <v>11.792299999999999</v>
      </c>
      <c r="BL37">
        <v>25</v>
      </c>
      <c r="BM37">
        <v>19.106999999999999</v>
      </c>
      <c r="BN37">
        <v>50</v>
      </c>
      <c r="BO37">
        <v>13383.8274</v>
      </c>
      <c r="BQ37">
        <v>25</v>
      </c>
      <c r="BR37">
        <v>19.077000000000002</v>
      </c>
      <c r="BS37">
        <v>18</v>
      </c>
      <c r="BT37">
        <v>40.256500000000003</v>
      </c>
      <c r="BV37">
        <v>25</v>
      </c>
      <c r="CA37">
        <v>25</v>
      </c>
      <c r="CB37">
        <v>20.533000000000001</v>
      </c>
      <c r="CC37">
        <v>15</v>
      </c>
      <c r="CD37">
        <v>52430.907099999997</v>
      </c>
      <c r="CF37">
        <v>25</v>
      </c>
      <c r="CG37">
        <v>21.556999999999999</v>
      </c>
      <c r="CH37">
        <v>100</v>
      </c>
      <c r="CI37">
        <v>9974889.2413999997</v>
      </c>
      <c r="CK37">
        <v>25</v>
      </c>
      <c r="CP37">
        <v>25</v>
      </c>
      <c r="CQ37">
        <v>22.62</v>
      </c>
      <c r="CR37">
        <v>13</v>
      </c>
      <c r="CS37">
        <v>0</v>
      </c>
      <c r="CU37">
        <v>25</v>
      </c>
      <c r="CV37">
        <v>22.815999999999999</v>
      </c>
      <c r="CW37">
        <v>47</v>
      </c>
      <c r="CX37">
        <v>0</v>
      </c>
      <c r="CZ37">
        <v>25</v>
      </c>
      <c r="DA37">
        <v>23.498000000000001</v>
      </c>
      <c r="DB37">
        <v>9</v>
      </c>
      <c r="DC37">
        <v>0</v>
      </c>
      <c r="DE37">
        <v>25</v>
      </c>
      <c r="DJ37">
        <v>25</v>
      </c>
      <c r="DK37">
        <v>24.152000000000001</v>
      </c>
      <c r="DL37">
        <v>16</v>
      </c>
      <c r="DM37">
        <v>0</v>
      </c>
      <c r="DO37">
        <v>25</v>
      </c>
      <c r="DP37">
        <v>26.568999999999999</v>
      </c>
      <c r="DQ37">
        <v>37</v>
      </c>
      <c r="DR37">
        <v>221572.29130000001</v>
      </c>
      <c r="DT37">
        <v>25</v>
      </c>
    </row>
    <row r="38" spans="5:124" x14ac:dyDescent="0.35">
      <c r="E38" s="46" t="s">
        <v>32</v>
      </c>
      <c r="F38" t="s">
        <v>56</v>
      </c>
      <c r="G38" t="s">
        <v>34</v>
      </c>
      <c r="I38" s="1">
        <v>44615.059027777781</v>
      </c>
      <c r="J38">
        <v>8.6769999999999996</v>
      </c>
      <c r="K38">
        <v>43</v>
      </c>
      <c r="L38">
        <v>244.07650000000001</v>
      </c>
      <c r="N38">
        <v>15</v>
      </c>
      <c r="O38">
        <v>11.532</v>
      </c>
      <c r="P38">
        <v>123</v>
      </c>
      <c r="Q38">
        <v>440.28859999999997</v>
      </c>
      <c r="S38">
        <v>15</v>
      </c>
      <c r="T38">
        <v>12.097</v>
      </c>
      <c r="U38">
        <v>45</v>
      </c>
      <c r="V38">
        <v>525.82749999999999</v>
      </c>
      <c r="X38">
        <v>15</v>
      </c>
      <c r="Y38">
        <v>14.846</v>
      </c>
      <c r="Z38">
        <v>71</v>
      </c>
      <c r="AA38">
        <v>382.22359999999998</v>
      </c>
      <c r="AC38">
        <v>15</v>
      </c>
      <c r="AD38">
        <v>15.167999999999999</v>
      </c>
      <c r="AE38">
        <v>17</v>
      </c>
      <c r="AF38">
        <v>0</v>
      </c>
      <c r="AH38">
        <v>15</v>
      </c>
      <c r="AM38">
        <v>15</v>
      </c>
      <c r="AN38">
        <v>15.340999999999999</v>
      </c>
      <c r="AO38">
        <v>93</v>
      </c>
      <c r="AP38">
        <v>181.87129999999999</v>
      </c>
      <c r="AR38">
        <v>15</v>
      </c>
      <c r="AS38">
        <v>17.274999999999999</v>
      </c>
      <c r="AT38">
        <v>32</v>
      </c>
      <c r="AU38">
        <v>91.846900000000005</v>
      </c>
      <c r="AW38">
        <v>15</v>
      </c>
      <c r="AX38">
        <v>17.302</v>
      </c>
      <c r="AY38">
        <v>145</v>
      </c>
      <c r="AZ38">
        <v>1151.9776999999999</v>
      </c>
      <c r="BB38">
        <v>15</v>
      </c>
      <c r="BC38">
        <v>17.408000000000001</v>
      </c>
      <c r="BD38">
        <v>98</v>
      </c>
      <c r="BE38">
        <v>0</v>
      </c>
      <c r="BG38">
        <v>15</v>
      </c>
      <c r="BH38">
        <v>17.754000000000001</v>
      </c>
      <c r="BI38">
        <v>8</v>
      </c>
      <c r="BJ38">
        <v>13.063000000000001</v>
      </c>
      <c r="BL38">
        <v>15</v>
      </c>
      <c r="BM38">
        <v>18.963999999999999</v>
      </c>
      <c r="BN38">
        <v>68</v>
      </c>
      <c r="BO38">
        <v>30483.917099999999</v>
      </c>
      <c r="BQ38">
        <v>15</v>
      </c>
      <c r="BR38">
        <v>19.05</v>
      </c>
      <c r="BS38">
        <v>13</v>
      </c>
      <c r="BT38">
        <v>53.180599999999998</v>
      </c>
      <c r="BV38">
        <v>15</v>
      </c>
      <c r="BW38">
        <v>20.393000000000001</v>
      </c>
      <c r="BX38">
        <v>33</v>
      </c>
      <c r="BY38">
        <v>460860.67660000001</v>
      </c>
      <c r="CA38">
        <v>15</v>
      </c>
      <c r="CB38">
        <v>20.419</v>
      </c>
      <c r="CC38">
        <v>145</v>
      </c>
      <c r="CD38">
        <v>885678.09880000004</v>
      </c>
      <c r="CF38">
        <v>15</v>
      </c>
      <c r="CG38">
        <v>21.616</v>
      </c>
      <c r="CH38">
        <v>34</v>
      </c>
      <c r="CI38">
        <v>5764713.3450999996</v>
      </c>
      <c r="CK38">
        <v>15</v>
      </c>
      <c r="CL38">
        <v>21.672000000000001</v>
      </c>
      <c r="CM38">
        <v>39</v>
      </c>
      <c r="CN38">
        <v>0</v>
      </c>
      <c r="CP38">
        <v>15</v>
      </c>
      <c r="CQ38">
        <v>22.65</v>
      </c>
      <c r="CR38">
        <v>21</v>
      </c>
      <c r="CS38">
        <v>0</v>
      </c>
      <c r="CU38">
        <v>15</v>
      </c>
      <c r="CV38">
        <v>22.789000000000001</v>
      </c>
      <c r="CW38">
        <v>52</v>
      </c>
      <c r="CX38">
        <v>0</v>
      </c>
      <c r="CZ38">
        <v>15</v>
      </c>
      <c r="DA38">
        <v>23.64</v>
      </c>
      <c r="DB38">
        <v>7</v>
      </c>
      <c r="DC38">
        <v>0</v>
      </c>
      <c r="DE38">
        <v>15</v>
      </c>
      <c r="DJ38">
        <v>15</v>
      </c>
      <c r="DO38">
        <v>15</v>
      </c>
      <c r="DT38">
        <v>15</v>
      </c>
    </row>
    <row r="39" spans="5:124" x14ac:dyDescent="0.35">
      <c r="E39" s="46" t="s">
        <v>32</v>
      </c>
      <c r="F39" t="s">
        <v>59</v>
      </c>
      <c r="G39" t="s">
        <v>34</v>
      </c>
      <c r="I39" s="1">
        <v>44615.128472222219</v>
      </c>
      <c r="N39">
        <v>67</v>
      </c>
      <c r="O39">
        <v>11.478999999999999</v>
      </c>
      <c r="P39">
        <v>49</v>
      </c>
      <c r="Q39">
        <v>29.820399999999999</v>
      </c>
      <c r="S39">
        <v>67</v>
      </c>
      <c r="T39">
        <v>12.084</v>
      </c>
      <c r="U39">
        <v>45</v>
      </c>
      <c r="V39">
        <v>101.4686</v>
      </c>
      <c r="X39">
        <v>67</v>
      </c>
      <c r="Y39">
        <v>14.8</v>
      </c>
      <c r="Z39">
        <v>27</v>
      </c>
      <c r="AA39">
        <v>18.1813</v>
      </c>
      <c r="AC39">
        <v>67</v>
      </c>
      <c r="AD39">
        <v>15.164999999999999</v>
      </c>
      <c r="AE39">
        <v>40</v>
      </c>
      <c r="AF39">
        <v>0</v>
      </c>
      <c r="AH39">
        <v>67</v>
      </c>
      <c r="AI39">
        <v>15.185</v>
      </c>
      <c r="AJ39">
        <v>67</v>
      </c>
      <c r="AK39">
        <v>299655.7597</v>
      </c>
      <c r="AM39">
        <v>67</v>
      </c>
      <c r="AN39">
        <v>15.407999999999999</v>
      </c>
      <c r="AO39">
        <v>63</v>
      </c>
      <c r="AP39">
        <v>21.4376</v>
      </c>
      <c r="AR39">
        <v>67</v>
      </c>
      <c r="AS39">
        <v>17.256</v>
      </c>
      <c r="AT39">
        <v>24</v>
      </c>
      <c r="AU39">
        <v>9.6829999999999998</v>
      </c>
      <c r="AW39">
        <v>67</v>
      </c>
      <c r="AX39">
        <v>17.359000000000002</v>
      </c>
      <c r="AY39">
        <v>53</v>
      </c>
      <c r="AZ39">
        <v>71.040700000000001</v>
      </c>
      <c r="BB39">
        <v>67</v>
      </c>
      <c r="BC39">
        <v>17.442</v>
      </c>
      <c r="BD39">
        <v>33</v>
      </c>
      <c r="BE39">
        <v>0</v>
      </c>
      <c r="BG39">
        <v>67</v>
      </c>
      <c r="BH39">
        <v>17.734000000000002</v>
      </c>
      <c r="BI39">
        <v>14</v>
      </c>
      <c r="BJ39">
        <v>5.3499999999999999E-2</v>
      </c>
      <c r="BL39">
        <v>67</v>
      </c>
      <c r="BM39">
        <v>19.084</v>
      </c>
      <c r="BN39">
        <v>25</v>
      </c>
      <c r="BO39">
        <v>2482.5612999999998</v>
      </c>
      <c r="BQ39">
        <v>67</v>
      </c>
      <c r="BV39">
        <v>67</v>
      </c>
      <c r="BW39">
        <v>20.413</v>
      </c>
      <c r="BX39">
        <v>29</v>
      </c>
      <c r="BY39">
        <v>88875.754100000006</v>
      </c>
      <c r="CA39">
        <v>67</v>
      </c>
      <c r="CB39">
        <v>20.51</v>
      </c>
      <c r="CC39">
        <v>26</v>
      </c>
      <c r="CD39">
        <v>35122.071799999998</v>
      </c>
      <c r="CF39">
        <v>67</v>
      </c>
      <c r="CG39">
        <v>21.62</v>
      </c>
      <c r="CH39">
        <v>13</v>
      </c>
      <c r="CI39">
        <v>483504.81359999999</v>
      </c>
      <c r="CK39">
        <v>67</v>
      </c>
      <c r="CL39">
        <v>21.71</v>
      </c>
      <c r="CM39">
        <v>27</v>
      </c>
      <c r="CN39">
        <v>0</v>
      </c>
      <c r="CP39">
        <v>67</v>
      </c>
      <c r="CQ39">
        <v>22.61</v>
      </c>
      <c r="CR39">
        <v>36</v>
      </c>
      <c r="CS39">
        <v>0</v>
      </c>
      <c r="CU39">
        <v>67</v>
      </c>
      <c r="CV39">
        <v>22.77</v>
      </c>
      <c r="CW39">
        <v>10</v>
      </c>
      <c r="CX39">
        <v>0</v>
      </c>
      <c r="CZ39">
        <v>67</v>
      </c>
      <c r="DA39">
        <v>23.631</v>
      </c>
      <c r="DB39">
        <v>16</v>
      </c>
      <c r="DC39">
        <v>0</v>
      </c>
      <c r="DE39">
        <v>67</v>
      </c>
      <c r="DJ39">
        <v>67</v>
      </c>
      <c r="DK39">
        <v>24.056000000000001</v>
      </c>
      <c r="DL39">
        <v>11</v>
      </c>
      <c r="DM39">
        <v>0</v>
      </c>
      <c r="DO39">
        <v>67</v>
      </c>
      <c r="DP39">
        <v>26.661999999999999</v>
      </c>
      <c r="DQ39">
        <v>7</v>
      </c>
      <c r="DR39">
        <v>15342.852699999999</v>
      </c>
      <c r="DT39">
        <v>67</v>
      </c>
    </row>
    <row r="40" spans="5:124" x14ac:dyDescent="0.35">
      <c r="E40" s="46" t="s">
        <v>32</v>
      </c>
      <c r="F40" t="s">
        <v>62</v>
      </c>
      <c r="G40" t="s">
        <v>34</v>
      </c>
      <c r="I40" s="1">
        <v>44615.197916666664</v>
      </c>
      <c r="J40">
        <v>8.7219999999999995</v>
      </c>
      <c r="K40">
        <v>42</v>
      </c>
      <c r="L40">
        <v>137.15719999999999</v>
      </c>
      <c r="N40">
        <v>24</v>
      </c>
      <c r="O40">
        <v>11.637</v>
      </c>
      <c r="P40">
        <v>49</v>
      </c>
      <c r="Q40">
        <v>98.084199999999996</v>
      </c>
      <c r="S40">
        <v>24</v>
      </c>
      <c r="T40">
        <v>12.175000000000001</v>
      </c>
      <c r="U40">
        <v>82</v>
      </c>
      <c r="V40">
        <v>587.08600000000001</v>
      </c>
      <c r="X40">
        <v>24</v>
      </c>
      <c r="Y40">
        <v>14.853999999999999</v>
      </c>
      <c r="Z40">
        <v>26</v>
      </c>
      <c r="AA40">
        <v>72.308099999999996</v>
      </c>
      <c r="AC40">
        <v>24</v>
      </c>
      <c r="AD40">
        <v>15.207000000000001</v>
      </c>
      <c r="AE40">
        <v>20</v>
      </c>
      <c r="AF40">
        <v>0</v>
      </c>
      <c r="AH40">
        <v>24</v>
      </c>
      <c r="AM40">
        <v>24</v>
      </c>
      <c r="AN40">
        <v>15.459</v>
      </c>
      <c r="AO40">
        <v>48</v>
      </c>
      <c r="AP40">
        <v>51.494700000000002</v>
      </c>
      <c r="AR40">
        <v>24</v>
      </c>
      <c r="AS40">
        <v>17.347000000000001</v>
      </c>
      <c r="AT40">
        <v>39</v>
      </c>
      <c r="AU40">
        <v>66.590699999999998</v>
      </c>
      <c r="AW40">
        <v>24</v>
      </c>
      <c r="AX40">
        <v>17.286999999999999</v>
      </c>
      <c r="AY40">
        <v>22</v>
      </c>
      <c r="AZ40">
        <v>83.889899999999997</v>
      </c>
      <c r="BB40">
        <v>24</v>
      </c>
      <c r="BC40">
        <v>17.46</v>
      </c>
      <c r="BD40">
        <v>36</v>
      </c>
      <c r="BE40">
        <v>0</v>
      </c>
      <c r="BG40">
        <v>24</v>
      </c>
      <c r="BH40">
        <v>17.776</v>
      </c>
      <c r="BI40">
        <v>120</v>
      </c>
      <c r="BJ40">
        <v>181.9649</v>
      </c>
      <c r="BL40">
        <v>24</v>
      </c>
      <c r="BM40">
        <v>19.021999999999998</v>
      </c>
      <c r="BN40">
        <v>12</v>
      </c>
      <c r="BO40">
        <v>3255.1217999999999</v>
      </c>
      <c r="BQ40">
        <v>24</v>
      </c>
      <c r="BV40">
        <v>24</v>
      </c>
      <c r="BW40">
        <v>20.341999999999999</v>
      </c>
      <c r="BX40">
        <v>18</v>
      </c>
      <c r="BY40">
        <v>149716.0901</v>
      </c>
      <c r="CA40">
        <v>24</v>
      </c>
      <c r="CB40">
        <v>20.515000000000001</v>
      </c>
      <c r="CC40">
        <v>41</v>
      </c>
      <c r="CD40">
        <v>150507.54259999999</v>
      </c>
      <c r="CF40">
        <v>24</v>
      </c>
      <c r="CG40">
        <v>21.605</v>
      </c>
      <c r="CH40">
        <v>11</v>
      </c>
      <c r="CI40">
        <v>1118077.581</v>
      </c>
      <c r="CK40">
        <v>24</v>
      </c>
      <c r="CL40">
        <v>21.724</v>
      </c>
      <c r="CM40">
        <v>3</v>
      </c>
      <c r="CN40">
        <v>0</v>
      </c>
      <c r="CP40">
        <v>24</v>
      </c>
      <c r="CQ40">
        <v>22.667999999999999</v>
      </c>
      <c r="CR40">
        <v>9</v>
      </c>
      <c r="CS40">
        <v>0</v>
      </c>
      <c r="CU40">
        <v>24</v>
      </c>
      <c r="CV40">
        <v>22.827999999999999</v>
      </c>
      <c r="CW40">
        <v>78</v>
      </c>
      <c r="CX40">
        <v>0</v>
      </c>
      <c r="CZ40">
        <v>24</v>
      </c>
      <c r="DE40">
        <v>24</v>
      </c>
      <c r="DF40">
        <v>23.795000000000002</v>
      </c>
      <c r="DG40">
        <v>13</v>
      </c>
      <c r="DH40">
        <v>0</v>
      </c>
      <c r="DJ40">
        <v>24</v>
      </c>
      <c r="DK40">
        <v>24.167000000000002</v>
      </c>
      <c r="DL40">
        <v>12</v>
      </c>
      <c r="DM40">
        <v>0</v>
      </c>
      <c r="DO40">
        <v>24</v>
      </c>
      <c r="DP40">
        <v>26.643999999999998</v>
      </c>
      <c r="DQ40">
        <v>23</v>
      </c>
      <c r="DR40">
        <v>141414.73569999999</v>
      </c>
      <c r="DT40">
        <v>24</v>
      </c>
    </row>
    <row r="41" spans="5:124" x14ac:dyDescent="0.35">
      <c r="E41" s="46" t="s">
        <v>32</v>
      </c>
      <c r="F41" t="s">
        <v>65</v>
      </c>
      <c r="G41" t="s">
        <v>34</v>
      </c>
      <c r="I41" s="1">
        <v>44615.267361111109</v>
      </c>
      <c r="J41">
        <v>8.7449999999999992</v>
      </c>
      <c r="K41">
        <v>50</v>
      </c>
      <c r="L41">
        <v>24.8811</v>
      </c>
      <c r="N41">
        <v>109</v>
      </c>
      <c r="O41">
        <v>11.583</v>
      </c>
      <c r="P41">
        <v>202</v>
      </c>
      <c r="Q41">
        <v>89.608000000000004</v>
      </c>
      <c r="S41">
        <v>109</v>
      </c>
      <c r="T41">
        <v>12.145</v>
      </c>
      <c r="U41">
        <v>186</v>
      </c>
      <c r="V41">
        <v>286.16989999999998</v>
      </c>
      <c r="X41">
        <v>109</v>
      </c>
      <c r="Y41">
        <v>14.85</v>
      </c>
      <c r="Z41">
        <v>84</v>
      </c>
      <c r="AA41">
        <v>47.712000000000003</v>
      </c>
      <c r="AC41">
        <v>109</v>
      </c>
      <c r="AD41">
        <v>15.143000000000001</v>
      </c>
      <c r="AE41">
        <v>44</v>
      </c>
      <c r="AF41">
        <v>0</v>
      </c>
      <c r="AH41">
        <v>109</v>
      </c>
      <c r="AI41">
        <v>15.292</v>
      </c>
      <c r="AJ41">
        <v>83</v>
      </c>
      <c r="AK41">
        <v>226629.70749999999</v>
      </c>
      <c r="AM41">
        <v>109</v>
      </c>
      <c r="AN41">
        <v>15.478</v>
      </c>
      <c r="AO41">
        <v>26</v>
      </c>
      <c r="AP41">
        <v>0.59799999999999998</v>
      </c>
      <c r="AR41">
        <v>109</v>
      </c>
      <c r="AS41">
        <v>17.253</v>
      </c>
      <c r="AT41">
        <v>37</v>
      </c>
      <c r="AU41">
        <v>9.0650999999999993</v>
      </c>
      <c r="AW41">
        <v>109</v>
      </c>
      <c r="AX41">
        <v>17.343</v>
      </c>
      <c r="AY41">
        <v>31</v>
      </c>
      <c r="AZ41">
        <v>10.1546</v>
      </c>
      <c r="BB41">
        <v>109</v>
      </c>
      <c r="BC41">
        <v>17.452999999999999</v>
      </c>
      <c r="BD41">
        <v>13</v>
      </c>
      <c r="BE41">
        <v>0</v>
      </c>
      <c r="BG41">
        <v>109</v>
      </c>
      <c r="BH41">
        <v>17.748999999999999</v>
      </c>
      <c r="BI41">
        <v>14</v>
      </c>
      <c r="BJ41">
        <v>0</v>
      </c>
      <c r="BL41">
        <v>109</v>
      </c>
      <c r="BQ41">
        <v>109</v>
      </c>
      <c r="BR41">
        <v>19.128</v>
      </c>
      <c r="BS41">
        <v>54</v>
      </c>
      <c r="BT41">
        <v>24.694299999999998</v>
      </c>
      <c r="BV41">
        <v>109</v>
      </c>
      <c r="BW41">
        <v>20.367999999999999</v>
      </c>
      <c r="BX41">
        <v>49</v>
      </c>
      <c r="BY41">
        <v>92545.926500000001</v>
      </c>
      <c r="CA41">
        <v>109</v>
      </c>
      <c r="CB41">
        <v>20.428000000000001</v>
      </c>
      <c r="CC41">
        <v>58</v>
      </c>
      <c r="CD41">
        <v>47477.636500000001</v>
      </c>
      <c r="CF41">
        <v>109</v>
      </c>
      <c r="CK41">
        <v>109</v>
      </c>
      <c r="CL41">
        <v>21.716999999999999</v>
      </c>
      <c r="CM41">
        <v>23</v>
      </c>
      <c r="CN41">
        <v>0</v>
      </c>
      <c r="CP41">
        <v>109</v>
      </c>
      <c r="CQ41">
        <v>22.611000000000001</v>
      </c>
      <c r="CR41">
        <v>4</v>
      </c>
      <c r="CS41">
        <v>0</v>
      </c>
      <c r="CU41">
        <v>109</v>
      </c>
      <c r="CZ41">
        <v>109</v>
      </c>
      <c r="DA41">
        <v>23.558</v>
      </c>
      <c r="DB41">
        <v>3</v>
      </c>
      <c r="DC41">
        <v>0</v>
      </c>
      <c r="DE41">
        <v>109</v>
      </c>
      <c r="DF41">
        <v>23.731000000000002</v>
      </c>
      <c r="DG41">
        <v>13</v>
      </c>
      <c r="DH41">
        <v>0</v>
      </c>
      <c r="DJ41">
        <v>109</v>
      </c>
      <c r="DK41">
        <v>24.143000000000001</v>
      </c>
      <c r="DL41">
        <v>11</v>
      </c>
      <c r="DM41">
        <v>0</v>
      </c>
      <c r="DO41">
        <v>109</v>
      </c>
      <c r="DP41">
        <v>26.646000000000001</v>
      </c>
      <c r="DQ41">
        <v>13</v>
      </c>
      <c r="DR41">
        <v>17353.145</v>
      </c>
      <c r="DT41">
        <v>109</v>
      </c>
    </row>
    <row r="42" spans="5:124" x14ac:dyDescent="0.35">
      <c r="E42" s="46" t="s">
        <v>32</v>
      </c>
      <c r="F42" t="s">
        <v>68</v>
      </c>
      <c r="G42" t="s">
        <v>34</v>
      </c>
      <c r="I42" s="1">
        <v>44615.336805555555</v>
      </c>
      <c r="J42">
        <v>8.7240000000000002</v>
      </c>
      <c r="K42">
        <v>135</v>
      </c>
      <c r="O42">
        <v>11.54</v>
      </c>
      <c r="P42">
        <v>142</v>
      </c>
      <c r="T42">
        <v>12.141</v>
      </c>
      <c r="U42">
        <v>22</v>
      </c>
      <c r="Y42">
        <v>14.89</v>
      </c>
      <c r="Z42">
        <v>32</v>
      </c>
      <c r="AD42">
        <v>15.182</v>
      </c>
      <c r="AE42">
        <v>54</v>
      </c>
      <c r="AI42">
        <v>15.226000000000001</v>
      </c>
      <c r="AJ42">
        <v>13</v>
      </c>
      <c r="AN42">
        <v>15.362</v>
      </c>
      <c r="AO42">
        <v>45</v>
      </c>
      <c r="AS42">
        <v>17.265999999999998</v>
      </c>
      <c r="AT42">
        <v>51</v>
      </c>
      <c r="AX42">
        <v>17.28</v>
      </c>
      <c r="AY42">
        <v>51</v>
      </c>
      <c r="BC42">
        <v>17.373000000000001</v>
      </c>
      <c r="BD42">
        <v>52</v>
      </c>
      <c r="BH42">
        <v>17.722000000000001</v>
      </c>
      <c r="BI42">
        <v>33</v>
      </c>
      <c r="BM42">
        <v>18.998000000000001</v>
      </c>
      <c r="BN42">
        <v>86</v>
      </c>
      <c r="BR42">
        <v>19.061</v>
      </c>
      <c r="BS42">
        <v>61</v>
      </c>
      <c r="BW42">
        <v>20.474</v>
      </c>
      <c r="BX42">
        <v>31</v>
      </c>
      <c r="CB42">
        <v>20.427</v>
      </c>
      <c r="CC42">
        <v>46</v>
      </c>
      <c r="CG42">
        <v>21.504000000000001</v>
      </c>
      <c r="CH42">
        <v>18</v>
      </c>
      <c r="CL42">
        <v>21.664000000000001</v>
      </c>
      <c r="CM42">
        <v>7</v>
      </c>
      <c r="CQ42">
        <v>22.716999999999999</v>
      </c>
      <c r="CR42">
        <v>19</v>
      </c>
      <c r="DA42">
        <v>23.690999999999999</v>
      </c>
      <c r="DB42">
        <v>47</v>
      </c>
      <c r="DF42">
        <v>23.760999999999999</v>
      </c>
      <c r="DG42">
        <v>9</v>
      </c>
      <c r="DK42">
        <v>24.152999999999999</v>
      </c>
      <c r="DL42">
        <v>66</v>
      </c>
      <c r="DP42">
        <v>26.658999999999999</v>
      </c>
      <c r="DQ42">
        <v>38</v>
      </c>
    </row>
    <row r="43" spans="5:124" x14ac:dyDescent="0.35">
      <c r="E43" s="46" t="s">
        <v>32</v>
      </c>
      <c r="F43" t="s">
        <v>71</v>
      </c>
      <c r="G43" t="s">
        <v>34</v>
      </c>
      <c r="I43" s="1">
        <v>44615.40625</v>
      </c>
      <c r="J43">
        <v>8.702</v>
      </c>
      <c r="K43">
        <v>224</v>
      </c>
      <c r="L43">
        <v>437.09089999999998</v>
      </c>
      <c r="N43">
        <v>44</v>
      </c>
      <c r="S43">
        <v>44</v>
      </c>
      <c r="T43">
        <v>12.082000000000001</v>
      </c>
      <c r="U43">
        <v>98</v>
      </c>
      <c r="V43">
        <v>380.78680000000003</v>
      </c>
      <c r="X43">
        <v>44</v>
      </c>
      <c r="Y43">
        <v>14.815</v>
      </c>
      <c r="Z43">
        <v>44</v>
      </c>
      <c r="AA43">
        <v>66.321600000000004</v>
      </c>
      <c r="AC43">
        <v>44</v>
      </c>
      <c r="AD43">
        <v>15.137</v>
      </c>
      <c r="AE43">
        <v>19</v>
      </c>
      <c r="AF43">
        <v>0</v>
      </c>
      <c r="AH43">
        <v>44</v>
      </c>
      <c r="AI43">
        <v>15.287000000000001</v>
      </c>
      <c r="AJ43">
        <v>112</v>
      </c>
      <c r="AK43">
        <v>764693.72400000005</v>
      </c>
      <c r="AM43">
        <v>44</v>
      </c>
      <c r="AN43">
        <v>15.353</v>
      </c>
      <c r="AO43">
        <v>19</v>
      </c>
      <c r="AP43">
        <v>6.5058999999999996</v>
      </c>
      <c r="AR43">
        <v>44</v>
      </c>
      <c r="AW43">
        <v>44</v>
      </c>
      <c r="AX43">
        <v>17.361000000000001</v>
      </c>
      <c r="AY43">
        <v>18</v>
      </c>
      <c r="AZ43">
        <v>25.604900000000001</v>
      </c>
      <c r="BB43">
        <v>44</v>
      </c>
      <c r="BC43">
        <v>17.486999999999998</v>
      </c>
      <c r="BD43">
        <v>49</v>
      </c>
      <c r="BE43">
        <v>0</v>
      </c>
      <c r="BG43">
        <v>44</v>
      </c>
      <c r="BH43">
        <v>17.706</v>
      </c>
      <c r="BI43">
        <v>23</v>
      </c>
      <c r="BJ43">
        <v>12.242000000000001</v>
      </c>
      <c r="BL43">
        <v>44</v>
      </c>
      <c r="BM43">
        <v>19.029</v>
      </c>
      <c r="BN43">
        <v>17</v>
      </c>
      <c r="BO43">
        <v>2606.7979999999998</v>
      </c>
      <c r="BQ43">
        <v>44</v>
      </c>
      <c r="BR43">
        <v>19.178999999999998</v>
      </c>
      <c r="BS43">
        <v>17</v>
      </c>
      <c r="BT43">
        <v>18.216100000000001</v>
      </c>
      <c r="BV43">
        <v>44</v>
      </c>
      <c r="BW43">
        <v>20.484999999999999</v>
      </c>
      <c r="BX43">
        <v>15</v>
      </c>
      <c r="BY43">
        <v>71770.626699999993</v>
      </c>
      <c r="CA43">
        <v>44</v>
      </c>
      <c r="CB43">
        <v>20.452000000000002</v>
      </c>
      <c r="CC43">
        <v>8</v>
      </c>
      <c r="CD43">
        <v>15684.3161</v>
      </c>
      <c r="CF43">
        <v>44</v>
      </c>
      <c r="CG43">
        <v>21.658000000000001</v>
      </c>
      <c r="CH43">
        <v>21</v>
      </c>
      <c r="CI43">
        <v>1193475.8918999999</v>
      </c>
      <c r="CK43">
        <v>44</v>
      </c>
      <c r="CL43">
        <v>21.707999999999998</v>
      </c>
      <c r="CM43">
        <v>13</v>
      </c>
      <c r="CN43">
        <v>0</v>
      </c>
      <c r="CP43">
        <v>44</v>
      </c>
      <c r="CQ43">
        <v>22.629000000000001</v>
      </c>
      <c r="CR43">
        <v>34</v>
      </c>
      <c r="CS43">
        <v>0</v>
      </c>
      <c r="CU43">
        <v>44</v>
      </c>
      <c r="CV43">
        <v>22.841000000000001</v>
      </c>
      <c r="CW43">
        <v>22</v>
      </c>
      <c r="CX43">
        <v>0</v>
      </c>
      <c r="CZ43">
        <v>44</v>
      </c>
      <c r="DA43">
        <v>23.658999999999999</v>
      </c>
      <c r="DB43">
        <v>25</v>
      </c>
      <c r="DC43">
        <v>0</v>
      </c>
      <c r="DE43">
        <v>44</v>
      </c>
      <c r="DF43">
        <v>23.875</v>
      </c>
      <c r="DG43">
        <v>33</v>
      </c>
      <c r="DH43">
        <v>0</v>
      </c>
      <c r="DJ43">
        <v>44</v>
      </c>
      <c r="DO43">
        <v>44</v>
      </c>
      <c r="DP43">
        <v>26.626999999999999</v>
      </c>
      <c r="DQ43">
        <v>30</v>
      </c>
      <c r="DR43">
        <v>100083.88989999999</v>
      </c>
      <c r="DT43">
        <v>44</v>
      </c>
    </row>
    <row r="44" spans="5:124" x14ac:dyDescent="0.35">
      <c r="E44" s="46" t="s">
        <v>32</v>
      </c>
      <c r="F44" t="s">
        <v>74</v>
      </c>
      <c r="G44" t="s">
        <v>34</v>
      </c>
      <c r="I44" s="1">
        <v>44615.475694444445</v>
      </c>
      <c r="J44">
        <v>8.8670000000000009</v>
      </c>
      <c r="K44">
        <v>155</v>
      </c>
      <c r="L44">
        <v>404.3768</v>
      </c>
      <c r="N44">
        <v>33</v>
      </c>
      <c r="O44">
        <v>11.638999999999999</v>
      </c>
      <c r="P44">
        <v>137</v>
      </c>
      <c r="Q44">
        <v>215.87479999999999</v>
      </c>
      <c r="S44">
        <v>33</v>
      </c>
      <c r="T44">
        <v>12.071</v>
      </c>
      <c r="U44">
        <v>39</v>
      </c>
      <c r="V44">
        <v>191.82769999999999</v>
      </c>
      <c r="X44">
        <v>33</v>
      </c>
      <c r="Y44">
        <v>14.946</v>
      </c>
      <c r="Z44">
        <v>15</v>
      </c>
      <c r="AA44">
        <v>22.305900000000001</v>
      </c>
      <c r="AC44">
        <v>33</v>
      </c>
      <c r="AD44">
        <v>15.172000000000001</v>
      </c>
      <c r="AE44">
        <v>34</v>
      </c>
      <c r="AF44">
        <v>0</v>
      </c>
      <c r="AH44">
        <v>33</v>
      </c>
      <c r="AI44">
        <v>15.252000000000001</v>
      </c>
      <c r="AJ44">
        <v>76</v>
      </c>
      <c r="AK44">
        <v>693910.58420000004</v>
      </c>
      <c r="AM44">
        <v>33</v>
      </c>
      <c r="AN44">
        <v>15.414999999999999</v>
      </c>
      <c r="AO44">
        <v>70</v>
      </c>
      <c r="AP44">
        <v>57.005099999999999</v>
      </c>
      <c r="AR44">
        <v>33</v>
      </c>
      <c r="AS44">
        <v>17.323</v>
      </c>
      <c r="AT44">
        <v>10</v>
      </c>
      <c r="AU44">
        <v>6.7378</v>
      </c>
      <c r="AW44">
        <v>33</v>
      </c>
      <c r="AX44">
        <v>17.233000000000001</v>
      </c>
      <c r="AY44">
        <v>34</v>
      </c>
      <c r="AZ44">
        <v>101.0714</v>
      </c>
      <c r="BB44">
        <v>33</v>
      </c>
      <c r="BC44">
        <v>17.369</v>
      </c>
      <c r="BD44">
        <v>28</v>
      </c>
      <c r="BE44">
        <v>0</v>
      </c>
      <c r="BG44">
        <v>33</v>
      </c>
      <c r="BH44">
        <v>17.751000000000001</v>
      </c>
      <c r="BI44">
        <v>10</v>
      </c>
      <c r="BJ44">
        <v>3.5838999999999999</v>
      </c>
      <c r="BL44">
        <v>33</v>
      </c>
      <c r="BM44">
        <v>19.058</v>
      </c>
      <c r="BN44">
        <v>29</v>
      </c>
      <c r="BO44">
        <v>5795.5007999999998</v>
      </c>
      <c r="BQ44">
        <v>33</v>
      </c>
      <c r="BR44">
        <v>19.047999999999998</v>
      </c>
      <c r="BS44">
        <v>5</v>
      </c>
      <c r="BT44">
        <v>2.4725000000000001</v>
      </c>
      <c r="BV44">
        <v>33</v>
      </c>
      <c r="BW44">
        <v>20.45</v>
      </c>
      <c r="BX44">
        <v>31</v>
      </c>
      <c r="BY44">
        <v>194478.9424</v>
      </c>
      <c r="CA44">
        <v>33</v>
      </c>
      <c r="CB44">
        <v>20.457000000000001</v>
      </c>
      <c r="CC44">
        <v>57</v>
      </c>
      <c r="CD44">
        <v>155185.9547</v>
      </c>
      <c r="CF44">
        <v>33</v>
      </c>
      <c r="CG44">
        <v>21.486999999999998</v>
      </c>
      <c r="CH44">
        <v>25</v>
      </c>
      <c r="CI44">
        <v>1892639.5606</v>
      </c>
      <c r="CK44">
        <v>33</v>
      </c>
      <c r="CL44">
        <v>21.713000000000001</v>
      </c>
      <c r="CM44">
        <v>3</v>
      </c>
      <c r="CN44">
        <v>0</v>
      </c>
      <c r="CP44">
        <v>33</v>
      </c>
      <c r="CQ44">
        <v>22.617000000000001</v>
      </c>
      <c r="CR44">
        <v>7</v>
      </c>
      <c r="CS44">
        <v>0</v>
      </c>
      <c r="CU44">
        <v>33</v>
      </c>
      <c r="CV44">
        <v>22.8</v>
      </c>
      <c r="CW44">
        <v>9</v>
      </c>
      <c r="CX44">
        <v>0</v>
      </c>
      <c r="CZ44">
        <v>33</v>
      </c>
      <c r="DA44">
        <v>23.538</v>
      </c>
      <c r="DB44">
        <v>21</v>
      </c>
      <c r="DC44">
        <v>0</v>
      </c>
      <c r="DE44">
        <v>33</v>
      </c>
      <c r="DF44">
        <v>23.783999999999999</v>
      </c>
      <c r="DG44">
        <v>15</v>
      </c>
      <c r="DH44">
        <v>0</v>
      </c>
      <c r="DJ44">
        <v>33</v>
      </c>
      <c r="DK44">
        <v>24.172999999999998</v>
      </c>
      <c r="DL44">
        <v>6</v>
      </c>
      <c r="DM44">
        <v>0</v>
      </c>
      <c r="DO44">
        <v>33</v>
      </c>
      <c r="DP44">
        <v>26.596</v>
      </c>
      <c r="DQ44">
        <v>14</v>
      </c>
      <c r="DR44">
        <v>64934.680899999999</v>
      </c>
      <c r="DT44">
        <v>33</v>
      </c>
    </row>
    <row r="45" spans="5:124" x14ac:dyDescent="0.35">
      <c r="E45" s="46" t="s">
        <v>32</v>
      </c>
      <c r="F45" t="s">
        <v>77</v>
      </c>
      <c r="G45" t="s">
        <v>34</v>
      </c>
      <c r="I45" s="1">
        <v>44615.54583333333</v>
      </c>
      <c r="N45">
        <v>55</v>
      </c>
      <c r="O45">
        <v>11.593999999999999</v>
      </c>
      <c r="P45">
        <v>144</v>
      </c>
      <c r="Q45">
        <v>132.81710000000001</v>
      </c>
      <c r="S45">
        <v>55</v>
      </c>
      <c r="T45">
        <v>12.195</v>
      </c>
      <c r="U45">
        <v>25</v>
      </c>
      <c r="V45">
        <v>64.753799999999998</v>
      </c>
      <c r="X45">
        <v>55</v>
      </c>
      <c r="AC45">
        <v>55</v>
      </c>
      <c r="AD45">
        <v>15.09</v>
      </c>
      <c r="AE45">
        <v>28</v>
      </c>
      <c r="AF45">
        <v>0</v>
      </c>
      <c r="AH45">
        <v>55</v>
      </c>
      <c r="AI45">
        <v>15.28</v>
      </c>
      <c r="AJ45">
        <v>82</v>
      </c>
      <c r="AK45">
        <v>451542.67139999999</v>
      </c>
      <c r="AM45">
        <v>55</v>
      </c>
      <c r="AN45">
        <v>15.356</v>
      </c>
      <c r="AO45">
        <v>45</v>
      </c>
      <c r="AP45">
        <v>17.772400000000001</v>
      </c>
      <c r="AR45">
        <v>55</v>
      </c>
      <c r="AS45">
        <v>17.263999999999999</v>
      </c>
      <c r="AT45">
        <v>57</v>
      </c>
      <c r="AU45">
        <v>40.369500000000002</v>
      </c>
      <c r="AW45">
        <v>55</v>
      </c>
      <c r="AX45">
        <v>17.321000000000002</v>
      </c>
      <c r="AY45">
        <v>23</v>
      </c>
      <c r="AZ45">
        <v>26.696100000000001</v>
      </c>
      <c r="BB45">
        <v>55</v>
      </c>
      <c r="BC45">
        <v>17.393999999999998</v>
      </c>
      <c r="BD45">
        <v>56</v>
      </c>
      <c r="BE45">
        <v>0</v>
      </c>
      <c r="BG45">
        <v>55</v>
      </c>
      <c r="BH45">
        <v>17.806000000000001</v>
      </c>
      <c r="BI45">
        <v>9</v>
      </c>
      <c r="BJ45">
        <v>0</v>
      </c>
      <c r="BL45">
        <v>55</v>
      </c>
      <c r="BQ45">
        <v>55</v>
      </c>
      <c r="BR45">
        <v>19.039000000000001</v>
      </c>
      <c r="BS45">
        <v>13</v>
      </c>
      <c r="BT45">
        <v>6.9851000000000001</v>
      </c>
      <c r="BV45">
        <v>55</v>
      </c>
      <c r="CA45">
        <v>55</v>
      </c>
      <c r="CB45">
        <v>20.530999999999999</v>
      </c>
      <c r="CC45">
        <v>34</v>
      </c>
      <c r="CD45">
        <v>55707.284699999997</v>
      </c>
      <c r="CF45">
        <v>55</v>
      </c>
      <c r="CK45">
        <v>55</v>
      </c>
      <c r="CP45">
        <v>55</v>
      </c>
      <c r="CQ45">
        <v>22.568999999999999</v>
      </c>
      <c r="CR45">
        <v>10</v>
      </c>
      <c r="CS45">
        <v>0</v>
      </c>
      <c r="CU45">
        <v>55</v>
      </c>
      <c r="CV45">
        <v>22.808</v>
      </c>
      <c r="CW45">
        <v>13</v>
      </c>
      <c r="CX45">
        <v>0</v>
      </c>
      <c r="CZ45">
        <v>55</v>
      </c>
      <c r="DA45">
        <v>23.616</v>
      </c>
      <c r="DB45">
        <v>8</v>
      </c>
      <c r="DC45">
        <v>0</v>
      </c>
      <c r="DE45">
        <v>55</v>
      </c>
      <c r="DF45">
        <v>23.835000000000001</v>
      </c>
      <c r="DG45">
        <v>3</v>
      </c>
      <c r="DH45">
        <v>0</v>
      </c>
      <c r="DJ45">
        <v>55</v>
      </c>
      <c r="DK45">
        <v>24.187000000000001</v>
      </c>
      <c r="DL45">
        <v>3</v>
      </c>
      <c r="DM45">
        <v>0</v>
      </c>
      <c r="DO45">
        <v>55</v>
      </c>
      <c r="DP45">
        <v>26.614000000000001</v>
      </c>
      <c r="DQ45">
        <v>21</v>
      </c>
      <c r="DR45">
        <v>56780.169199999997</v>
      </c>
      <c r="DT45">
        <v>55</v>
      </c>
    </row>
    <row r="46" spans="5:124" x14ac:dyDescent="0.35">
      <c r="E46" s="46" t="s">
        <v>32</v>
      </c>
      <c r="F46" t="s">
        <v>80</v>
      </c>
      <c r="G46" t="s">
        <v>34</v>
      </c>
      <c r="I46" s="1">
        <v>44615.616666666669</v>
      </c>
      <c r="J46">
        <v>8.7010000000000005</v>
      </c>
      <c r="K46">
        <v>257</v>
      </c>
      <c r="L46">
        <v>214.81379999999999</v>
      </c>
      <c r="N46">
        <v>99</v>
      </c>
      <c r="S46">
        <v>99</v>
      </c>
      <c r="T46">
        <v>12.071</v>
      </c>
      <c r="U46">
        <v>45</v>
      </c>
      <c r="V46">
        <v>62.484099999999998</v>
      </c>
      <c r="X46">
        <v>99</v>
      </c>
      <c r="Y46">
        <v>14.976000000000001</v>
      </c>
      <c r="Z46">
        <v>25</v>
      </c>
      <c r="AA46">
        <v>5.9733999999999998</v>
      </c>
      <c r="AC46">
        <v>99</v>
      </c>
      <c r="AD46">
        <v>15.112</v>
      </c>
      <c r="AE46">
        <v>56</v>
      </c>
      <c r="AF46">
        <v>0</v>
      </c>
      <c r="AH46">
        <v>99</v>
      </c>
      <c r="AI46">
        <v>15.154999999999999</v>
      </c>
      <c r="AJ46">
        <v>60</v>
      </c>
      <c r="AK46">
        <v>180304.02830000001</v>
      </c>
      <c r="AM46">
        <v>99</v>
      </c>
      <c r="AN46">
        <v>15.488</v>
      </c>
      <c r="AO46">
        <v>83</v>
      </c>
      <c r="AP46">
        <v>18.371200000000002</v>
      </c>
      <c r="AR46">
        <v>99</v>
      </c>
      <c r="AS46">
        <v>17.265999999999998</v>
      </c>
      <c r="AT46">
        <v>59</v>
      </c>
      <c r="AU46">
        <v>20.6082</v>
      </c>
      <c r="AW46">
        <v>99</v>
      </c>
      <c r="AX46">
        <v>17.298999999999999</v>
      </c>
      <c r="AY46">
        <v>23</v>
      </c>
      <c r="AZ46">
        <v>3.9376000000000002</v>
      </c>
      <c r="BB46">
        <v>99</v>
      </c>
      <c r="BC46">
        <v>17.388999999999999</v>
      </c>
      <c r="BD46">
        <v>37</v>
      </c>
      <c r="BE46">
        <v>0</v>
      </c>
      <c r="BG46">
        <v>99</v>
      </c>
      <c r="BH46">
        <v>17.698</v>
      </c>
      <c r="BI46">
        <v>60</v>
      </c>
      <c r="BJ46">
        <v>15.0319</v>
      </c>
      <c r="BL46">
        <v>99</v>
      </c>
      <c r="BM46">
        <v>19.111000000000001</v>
      </c>
      <c r="BN46">
        <v>15</v>
      </c>
      <c r="BO46">
        <v>1006.82</v>
      </c>
      <c r="BQ46">
        <v>99</v>
      </c>
      <c r="BR46">
        <v>19.027000000000001</v>
      </c>
      <c r="BS46">
        <v>56</v>
      </c>
      <c r="BT46">
        <v>29.8263</v>
      </c>
      <c r="BV46">
        <v>99</v>
      </c>
      <c r="BW46">
        <v>20.407</v>
      </c>
      <c r="BX46">
        <v>36</v>
      </c>
      <c r="BY46">
        <v>75025.697100000005</v>
      </c>
      <c r="CA46">
        <v>99</v>
      </c>
      <c r="CB46">
        <v>20.422999999999998</v>
      </c>
      <c r="CC46">
        <v>65</v>
      </c>
      <c r="CD46">
        <v>58833.765599999999</v>
      </c>
      <c r="CF46">
        <v>99</v>
      </c>
      <c r="CG46">
        <v>21.597000000000001</v>
      </c>
      <c r="CH46">
        <v>12</v>
      </c>
      <c r="CI46">
        <v>287533.80599999998</v>
      </c>
      <c r="CK46">
        <v>99</v>
      </c>
      <c r="CP46">
        <v>99</v>
      </c>
      <c r="CQ46">
        <v>22.626999999999999</v>
      </c>
      <c r="CR46">
        <v>46</v>
      </c>
      <c r="CS46">
        <v>0</v>
      </c>
      <c r="CU46">
        <v>99</v>
      </c>
      <c r="CV46">
        <v>22.832999999999998</v>
      </c>
      <c r="CW46">
        <v>32</v>
      </c>
      <c r="CX46">
        <v>0</v>
      </c>
      <c r="CZ46">
        <v>99</v>
      </c>
      <c r="DA46">
        <v>23.521000000000001</v>
      </c>
      <c r="DB46">
        <v>11</v>
      </c>
      <c r="DC46">
        <v>0</v>
      </c>
      <c r="DE46">
        <v>99</v>
      </c>
      <c r="DF46">
        <v>23.837</v>
      </c>
      <c r="DG46">
        <v>19</v>
      </c>
      <c r="DH46">
        <v>0</v>
      </c>
      <c r="DJ46">
        <v>99</v>
      </c>
      <c r="DO46">
        <v>99</v>
      </c>
      <c r="DP46">
        <v>26.614999999999998</v>
      </c>
      <c r="DQ46">
        <v>20</v>
      </c>
      <c r="DR46">
        <v>30046.401399999999</v>
      </c>
      <c r="DT46">
        <v>99</v>
      </c>
    </row>
    <row r="47" spans="5:124" x14ac:dyDescent="0.35">
      <c r="E47" s="46" t="s">
        <v>32</v>
      </c>
      <c r="F47" t="s">
        <v>83</v>
      </c>
      <c r="G47" t="s">
        <v>34</v>
      </c>
      <c r="I47" s="1">
        <v>44615.688194444447</v>
      </c>
      <c r="J47">
        <v>8.7149999999999999</v>
      </c>
      <c r="K47">
        <v>96</v>
      </c>
      <c r="L47">
        <v>309.39980000000003</v>
      </c>
      <c r="N47">
        <v>26</v>
      </c>
      <c r="O47">
        <v>11.613</v>
      </c>
      <c r="P47">
        <v>66</v>
      </c>
      <c r="Q47">
        <v>126.4833</v>
      </c>
      <c r="S47">
        <v>26</v>
      </c>
      <c r="X47">
        <v>26</v>
      </c>
      <c r="Y47">
        <v>14.85</v>
      </c>
      <c r="Z47">
        <v>17</v>
      </c>
      <c r="AA47">
        <v>39.643300000000004</v>
      </c>
      <c r="AC47">
        <v>26</v>
      </c>
      <c r="AD47">
        <v>15.233000000000001</v>
      </c>
      <c r="AE47">
        <v>71</v>
      </c>
      <c r="AF47">
        <v>0</v>
      </c>
      <c r="AH47">
        <v>26</v>
      </c>
      <c r="AI47">
        <v>15.218999999999999</v>
      </c>
      <c r="AJ47">
        <v>48</v>
      </c>
      <c r="AK47">
        <v>546870.9155</v>
      </c>
      <c r="AM47">
        <v>26</v>
      </c>
      <c r="AN47">
        <v>15.412000000000001</v>
      </c>
      <c r="AO47">
        <v>57</v>
      </c>
      <c r="AP47">
        <v>57.513500000000001</v>
      </c>
      <c r="AR47">
        <v>26</v>
      </c>
      <c r="AS47">
        <v>17.236999999999998</v>
      </c>
      <c r="AT47">
        <v>50</v>
      </c>
      <c r="AU47">
        <v>79.879199999999997</v>
      </c>
      <c r="AW47">
        <v>26</v>
      </c>
      <c r="AX47">
        <v>17.309999999999999</v>
      </c>
      <c r="AY47">
        <v>16</v>
      </c>
      <c r="AZ47">
        <v>50.602600000000002</v>
      </c>
      <c r="BB47">
        <v>26</v>
      </c>
      <c r="BG47">
        <v>26</v>
      </c>
      <c r="BH47">
        <v>17.805</v>
      </c>
      <c r="BI47">
        <v>32</v>
      </c>
      <c r="BJ47">
        <v>38.7804</v>
      </c>
      <c r="BL47">
        <v>26</v>
      </c>
      <c r="BM47">
        <v>19.082000000000001</v>
      </c>
      <c r="BN47">
        <v>43</v>
      </c>
      <c r="BO47">
        <v>10759.770500000001</v>
      </c>
      <c r="BQ47">
        <v>26</v>
      </c>
      <c r="BR47">
        <v>19.027999999999999</v>
      </c>
      <c r="BS47">
        <v>46</v>
      </c>
      <c r="BT47">
        <v>110.0617</v>
      </c>
      <c r="BV47">
        <v>26</v>
      </c>
      <c r="BW47">
        <v>20.457999999999998</v>
      </c>
      <c r="BX47">
        <v>41</v>
      </c>
      <c r="BY47">
        <v>323162.78980000003</v>
      </c>
      <c r="CA47">
        <v>26</v>
      </c>
      <c r="CB47">
        <v>20.524000000000001</v>
      </c>
      <c r="CC47">
        <v>42</v>
      </c>
      <c r="CD47">
        <v>142040.8365</v>
      </c>
      <c r="CF47">
        <v>26</v>
      </c>
      <c r="CG47">
        <v>21.603999999999999</v>
      </c>
      <c r="CH47">
        <v>145</v>
      </c>
      <c r="CI47">
        <v>13649285.230699999</v>
      </c>
      <c r="CK47">
        <v>26</v>
      </c>
      <c r="CL47">
        <v>21.766999999999999</v>
      </c>
      <c r="CM47">
        <v>48</v>
      </c>
      <c r="CN47">
        <v>0</v>
      </c>
      <c r="CP47">
        <v>26</v>
      </c>
      <c r="CQ47">
        <v>22.704000000000001</v>
      </c>
      <c r="CR47">
        <v>43</v>
      </c>
      <c r="CS47">
        <v>0</v>
      </c>
      <c r="CU47">
        <v>26</v>
      </c>
      <c r="CV47">
        <v>22.876999999999999</v>
      </c>
      <c r="CW47">
        <v>18</v>
      </c>
      <c r="CX47">
        <v>0</v>
      </c>
      <c r="CZ47">
        <v>26</v>
      </c>
      <c r="DA47">
        <v>23.602</v>
      </c>
      <c r="DB47">
        <v>13</v>
      </c>
      <c r="DC47">
        <v>0</v>
      </c>
      <c r="DE47">
        <v>26</v>
      </c>
      <c r="DF47">
        <v>23.751000000000001</v>
      </c>
      <c r="DG47">
        <v>68</v>
      </c>
      <c r="DH47">
        <v>0</v>
      </c>
      <c r="DJ47">
        <v>26</v>
      </c>
      <c r="DK47">
        <v>24.2</v>
      </c>
      <c r="DL47">
        <v>35</v>
      </c>
      <c r="DM47">
        <v>0</v>
      </c>
      <c r="DO47">
        <v>26</v>
      </c>
      <c r="DP47">
        <v>26.573</v>
      </c>
      <c r="DQ47">
        <v>27</v>
      </c>
      <c r="DR47">
        <v>150947.46369999999</v>
      </c>
      <c r="DT47">
        <v>26</v>
      </c>
    </row>
    <row r="48" spans="5:124" x14ac:dyDescent="0.35">
      <c r="E48" s="46" t="s">
        <v>32</v>
      </c>
      <c r="F48" t="s">
        <v>86</v>
      </c>
      <c r="G48" t="s">
        <v>34</v>
      </c>
      <c r="I48" s="1">
        <v>44615.759722222225</v>
      </c>
      <c r="N48">
        <v>19</v>
      </c>
      <c r="O48">
        <v>11.584</v>
      </c>
      <c r="P48">
        <v>31</v>
      </c>
      <c r="Q48">
        <v>78.924499999999995</v>
      </c>
      <c r="S48">
        <v>19</v>
      </c>
      <c r="T48">
        <v>12.058999999999999</v>
      </c>
      <c r="U48">
        <v>87</v>
      </c>
      <c r="V48">
        <v>794.34410000000003</v>
      </c>
      <c r="X48">
        <v>19</v>
      </c>
      <c r="Y48">
        <v>14.861000000000001</v>
      </c>
      <c r="Z48">
        <v>20</v>
      </c>
      <c r="AA48">
        <v>69.861800000000002</v>
      </c>
      <c r="AC48">
        <v>19</v>
      </c>
      <c r="AD48">
        <v>15.21</v>
      </c>
      <c r="AE48">
        <v>102</v>
      </c>
      <c r="AF48">
        <v>0</v>
      </c>
      <c r="AH48">
        <v>19</v>
      </c>
      <c r="AI48">
        <v>15.276999999999999</v>
      </c>
      <c r="AJ48">
        <v>23</v>
      </c>
      <c r="AK48">
        <v>356896.06199999998</v>
      </c>
      <c r="AM48">
        <v>19</v>
      </c>
      <c r="AN48">
        <v>15.433</v>
      </c>
      <c r="AO48">
        <v>45</v>
      </c>
      <c r="AP48">
        <v>63.6158</v>
      </c>
      <c r="AR48">
        <v>19</v>
      </c>
      <c r="AS48">
        <v>17.248000000000001</v>
      </c>
      <c r="AT48">
        <v>14</v>
      </c>
      <c r="AU48">
        <v>25.651499999999999</v>
      </c>
      <c r="AW48">
        <v>19</v>
      </c>
      <c r="AX48">
        <v>17.308</v>
      </c>
      <c r="AY48">
        <v>35</v>
      </c>
      <c r="AZ48">
        <v>191.9607</v>
      </c>
      <c r="BB48">
        <v>19</v>
      </c>
      <c r="BC48">
        <v>17.427</v>
      </c>
      <c r="BD48">
        <v>13</v>
      </c>
      <c r="BE48">
        <v>0</v>
      </c>
      <c r="BG48">
        <v>19</v>
      </c>
      <c r="BH48">
        <v>17.73</v>
      </c>
      <c r="BI48">
        <v>16</v>
      </c>
      <c r="BJ48">
        <v>24.084599999999998</v>
      </c>
      <c r="BL48">
        <v>19</v>
      </c>
      <c r="BM48">
        <v>18.986000000000001</v>
      </c>
      <c r="BN48">
        <v>62</v>
      </c>
      <c r="BO48">
        <v>21291.537400000001</v>
      </c>
      <c r="BQ48">
        <v>19</v>
      </c>
      <c r="BR48">
        <v>19.045999999999999</v>
      </c>
      <c r="BS48">
        <v>16</v>
      </c>
      <c r="BT48">
        <v>48.465699999999998</v>
      </c>
      <c r="BV48">
        <v>19</v>
      </c>
      <c r="BW48">
        <v>20.338999999999999</v>
      </c>
      <c r="BX48">
        <v>70</v>
      </c>
      <c r="BY48">
        <v>755422.64390000002</v>
      </c>
      <c r="CA48">
        <v>19</v>
      </c>
      <c r="CF48">
        <v>19</v>
      </c>
      <c r="CG48">
        <v>21.562000000000001</v>
      </c>
      <c r="CH48">
        <v>36</v>
      </c>
      <c r="CI48">
        <v>4617664.05</v>
      </c>
      <c r="CK48">
        <v>19</v>
      </c>
      <c r="CL48">
        <v>21.704999999999998</v>
      </c>
      <c r="CM48">
        <v>115</v>
      </c>
      <c r="CN48">
        <v>0</v>
      </c>
      <c r="CP48">
        <v>19</v>
      </c>
      <c r="CQ48">
        <v>22.552</v>
      </c>
      <c r="CR48">
        <v>24</v>
      </c>
      <c r="CS48">
        <v>0</v>
      </c>
      <c r="CU48">
        <v>19</v>
      </c>
      <c r="CV48">
        <v>22.762</v>
      </c>
      <c r="CW48">
        <v>31</v>
      </c>
      <c r="CX48">
        <v>0</v>
      </c>
      <c r="CZ48">
        <v>19</v>
      </c>
      <c r="DA48">
        <v>23.635999999999999</v>
      </c>
      <c r="DB48">
        <v>15</v>
      </c>
      <c r="DC48">
        <v>0</v>
      </c>
      <c r="DE48">
        <v>19</v>
      </c>
      <c r="DF48">
        <v>23.844999999999999</v>
      </c>
      <c r="DG48">
        <v>62</v>
      </c>
      <c r="DH48">
        <v>0</v>
      </c>
      <c r="DJ48">
        <v>19</v>
      </c>
      <c r="DK48">
        <v>24.181000000000001</v>
      </c>
      <c r="DL48">
        <v>14</v>
      </c>
      <c r="DM48">
        <v>0</v>
      </c>
      <c r="DO48">
        <v>19</v>
      </c>
      <c r="DP48">
        <v>26.606999999999999</v>
      </c>
      <c r="DQ48">
        <v>50</v>
      </c>
      <c r="DR48">
        <v>388656.07569999999</v>
      </c>
      <c r="DT48">
        <v>19</v>
      </c>
    </row>
    <row r="49" spans="5:141" x14ac:dyDescent="0.35">
      <c r="E49" s="46" t="s">
        <v>32</v>
      </c>
      <c r="F49" t="s">
        <v>90</v>
      </c>
      <c r="G49" t="s">
        <v>34</v>
      </c>
      <c r="I49" s="1">
        <v>44615.829861111109</v>
      </c>
      <c r="J49">
        <v>8.827</v>
      </c>
      <c r="K49">
        <v>243</v>
      </c>
      <c r="L49">
        <v>972.67</v>
      </c>
      <c r="N49">
        <v>22</v>
      </c>
      <c r="O49">
        <v>11.573</v>
      </c>
      <c r="P49">
        <v>92</v>
      </c>
      <c r="Q49">
        <v>217.43299999999999</v>
      </c>
      <c r="S49">
        <v>22</v>
      </c>
      <c r="T49">
        <v>12.084</v>
      </c>
      <c r="U49">
        <v>38</v>
      </c>
      <c r="V49">
        <v>293.50869999999998</v>
      </c>
      <c r="X49">
        <v>22</v>
      </c>
      <c r="Y49">
        <v>14.807</v>
      </c>
      <c r="Z49">
        <v>77</v>
      </c>
      <c r="AA49">
        <v>273.32600000000002</v>
      </c>
      <c r="AC49">
        <v>22</v>
      </c>
      <c r="AD49">
        <v>15.138999999999999</v>
      </c>
      <c r="AE49">
        <v>11</v>
      </c>
      <c r="AF49">
        <v>0</v>
      </c>
      <c r="AH49">
        <v>22</v>
      </c>
      <c r="AI49">
        <v>15.102</v>
      </c>
      <c r="AJ49">
        <v>47</v>
      </c>
      <c r="AK49">
        <v>637515.75730000006</v>
      </c>
      <c r="AM49">
        <v>22</v>
      </c>
      <c r="AN49">
        <v>15.362</v>
      </c>
      <c r="AO49">
        <v>17</v>
      </c>
      <c r="AP49">
        <v>16.1218</v>
      </c>
      <c r="AR49">
        <v>22</v>
      </c>
      <c r="AS49">
        <v>17.2</v>
      </c>
      <c r="AT49">
        <v>44</v>
      </c>
      <c r="AU49">
        <v>85.046899999999994</v>
      </c>
      <c r="AW49">
        <v>22</v>
      </c>
      <c r="AX49">
        <v>17.382000000000001</v>
      </c>
      <c r="AY49">
        <v>46</v>
      </c>
      <c r="AZ49">
        <v>223.84950000000001</v>
      </c>
      <c r="BB49">
        <v>22</v>
      </c>
      <c r="BG49">
        <v>22</v>
      </c>
      <c r="BH49">
        <v>17.745000000000001</v>
      </c>
      <c r="BI49">
        <v>28</v>
      </c>
      <c r="BJ49">
        <v>40.915700000000001</v>
      </c>
      <c r="BL49">
        <v>22</v>
      </c>
      <c r="BM49">
        <v>19.001000000000001</v>
      </c>
      <c r="BN49">
        <v>39</v>
      </c>
      <c r="BO49">
        <v>11628.6852</v>
      </c>
      <c r="BQ49">
        <v>22</v>
      </c>
      <c r="BR49">
        <v>19.068000000000001</v>
      </c>
      <c r="BS49">
        <v>34</v>
      </c>
      <c r="BT49">
        <v>97.327399999999997</v>
      </c>
      <c r="BV49">
        <v>22</v>
      </c>
      <c r="BW49">
        <v>20.384</v>
      </c>
      <c r="BX49">
        <v>98</v>
      </c>
      <c r="BY49">
        <v>928394.03399999999</v>
      </c>
      <c r="CA49">
        <v>22</v>
      </c>
      <c r="CB49">
        <v>20.393999999999998</v>
      </c>
      <c r="CC49">
        <v>18</v>
      </c>
      <c r="CD49">
        <v>73518.015299999999</v>
      </c>
      <c r="CF49">
        <v>22</v>
      </c>
      <c r="CG49">
        <v>21.53</v>
      </c>
      <c r="CH49">
        <v>17</v>
      </c>
      <c r="CI49">
        <v>1853176.0075000001</v>
      </c>
      <c r="CK49">
        <v>22</v>
      </c>
      <c r="CL49">
        <v>21.783000000000001</v>
      </c>
      <c r="CM49">
        <v>33</v>
      </c>
      <c r="CN49">
        <v>0</v>
      </c>
      <c r="CP49">
        <v>22</v>
      </c>
      <c r="CQ49">
        <v>22.637</v>
      </c>
      <c r="CR49">
        <v>29</v>
      </c>
      <c r="CS49">
        <v>0</v>
      </c>
      <c r="CU49">
        <v>22</v>
      </c>
      <c r="CV49">
        <v>22.744</v>
      </c>
      <c r="CW49">
        <v>48</v>
      </c>
      <c r="CX49">
        <v>0</v>
      </c>
      <c r="CZ49">
        <v>22</v>
      </c>
      <c r="DA49">
        <v>23.623999999999999</v>
      </c>
      <c r="DB49">
        <v>7</v>
      </c>
      <c r="DC49">
        <v>0</v>
      </c>
      <c r="DE49">
        <v>22</v>
      </c>
      <c r="DF49">
        <v>23.741</v>
      </c>
      <c r="DG49">
        <v>16</v>
      </c>
      <c r="DH49">
        <v>0</v>
      </c>
      <c r="DJ49">
        <v>22</v>
      </c>
      <c r="DK49">
        <v>24.116</v>
      </c>
      <c r="DL49">
        <v>8</v>
      </c>
      <c r="DM49">
        <v>0</v>
      </c>
      <c r="DO49">
        <v>22</v>
      </c>
      <c r="DP49">
        <v>26.649000000000001</v>
      </c>
      <c r="DQ49">
        <v>22</v>
      </c>
      <c r="DR49">
        <v>146745.5564</v>
      </c>
      <c r="DT49">
        <v>22</v>
      </c>
    </row>
    <row r="50" spans="5:141" x14ac:dyDescent="0.35">
      <c r="E50" s="46" t="s">
        <v>32</v>
      </c>
      <c r="F50" t="s">
        <v>99</v>
      </c>
      <c r="G50" t="s">
        <v>34</v>
      </c>
      <c r="I50" s="1">
        <v>44616.144444444442</v>
      </c>
      <c r="J50">
        <v>8.7490000000000006</v>
      </c>
      <c r="K50">
        <v>62</v>
      </c>
      <c r="L50">
        <v>82.675799999999995</v>
      </c>
      <c r="N50">
        <v>56</v>
      </c>
      <c r="O50">
        <v>11.637</v>
      </c>
      <c r="P50">
        <v>106</v>
      </c>
      <c r="Q50">
        <v>92.141300000000001</v>
      </c>
      <c r="S50">
        <v>56</v>
      </c>
      <c r="T50">
        <v>12.182</v>
      </c>
      <c r="U50">
        <v>28</v>
      </c>
      <c r="V50">
        <v>68.807900000000004</v>
      </c>
      <c r="X50">
        <v>56</v>
      </c>
      <c r="AC50">
        <v>56</v>
      </c>
      <c r="AD50">
        <v>15.137</v>
      </c>
      <c r="AE50">
        <v>55</v>
      </c>
      <c r="AF50">
        <v>0</v>
      </c>
      <c r="AH50">
        <v>56</v>
      </c>
      <c r="AM50">
        <v>56</v>
      </c>
      <c r="AN50">
        <v>15.356</v>
      </c>
      <c r="AO50">
        <v>35</v>
      </c>
      <c r="AP50">
        <v>11.8545</v>
      </c>
      <c r="AR50">
        <v>56</v>
      </c>
      <c r="AW50">
        <v>56</v>
      </c>
      <c r="AX50">
        <v>17.297000000000001</v>
      </c>
      <c r="AY50">
        <v>7</v>
      </c>
      <c r="AZ50">
        <v>0</v>
      </c>
      <c r="BB50">
        <v>56</v>
      </c>
      <c r="BC50">
        <v>17.347000000000001</v>
      </c>
      <c r="BD50">
        <v>23</v>
      </c>
      <c r="BE50">
        <v>0</v>
      </c>
      <c r="BG50">
        <v>56</v>
      </c>
      <c r="BH50">
        <v>17.742999999999999</v>
      </c>
      <c r="BI50">
        <v>35</v>
      </c>
      <c r="BJ50">
        <v>15.742800000000001</v>
      </c>
      <c r="BL50">
        <v>56</v>
      </c>
      <c r="BM50">
        <v>18.969000000000001</v>
      </c>
      <c r="BN50">
        <v>36</v>
      </c>
      <c r="BO50">
        <v>4208.2614000000003</v>
      </c>
      <c r="BQ50">
        <v>56</v>
      </c>
      <c r="BR50">
        <v>19.068999999999999</v>
      </c>
      <c r="BS50">
        <v>31</v>
      </c>
      <c r="BT50">
        <v>29.200500000000002</v>
      </c>
      <c r="BV50">
        <v>56</v>
      </c>
      <c r="BW50">
        <v>20.367999999999999</v>
      </c>
      <c r="BX50">
        <v>12</v>
      </c>
      <c r="BY50">
        <v>41830.6129</v>
      </c>
      <c r="CA50">
        <v>56</v>
      </c>
      <c r="CB50">
        <v>20.454999999999998</v>
      </c>
      <c r="CC50">
        <v>8</v>
      </c>
      <c r="CD50">
        <v>12299.733200000001</v>
      </c>
      <c r="CF50">
        <v>56</v>
      </c>
      <c r="CG50">
        <v>21.617999999999999</v>
      </c>
      <c r="CH50">
        <v>27</v>
      </c>
      <c r="CI50">
        <v>1183837.7897000001</v>
      </c>
      <c r="CK50">
        <v>56</v>
      </c>
      <c r="CL50">
        <v>21.661000000000001</v>
      </c>
      <c r="CM50">
        <v>5</v>
      </c>
      <c r="CN50">
        <v>0</v>
      </c>
      <c r="CP50">
        <v>56</v>
      </c>
      <c r="CQ50">
        <v>22.555</v>
      </c>
      <c r="CR50">
        <v>8</v>
      </c>
      <c r="CS50">
        <v>0</v>
      </c>
      <c r="CU50">
        <v>56</v>
      </c>
      <c r="CV50">
        <v>22.754999999999999</v>
      </c>
      <c r="CW50">
        <v>24</v>
      </c>
      <c r="CX50">
        <v>0</v>
      </c>
      <c r="CZ50">
        <v>56</v>
      </c>
      <c r="DA50">
        <v>23.641999999999999</v>
      </c>
      <c r="DB50">
        <v>18</v>
      </c>
      <c r="DC50">
        <v>0</v>
      </c>
      <c r="DE50">
        <v>56</v>
      </c>
      <c r="DJ50">
        <v>56</v>
      </c>
      <c r="DK50">
        <v>24.187000000000001</v>
      </c>
      <c r="DL50">
        <v>23</v>
      </c>
      <c r="DM50">
        <v>0</v>
      </c>
      <c r="DO50">
        <v>56</v>
      </c>
      <c r="DP50">
        <v>26.654</v>
      </c>
      <c r="DQ50">
        <v>16</v>
      </c>
      <c r="DR50">
        <v>40734.601699999999</v>
      </c>
      <c r="DT50">
        <v>56</v>
      </c>
    </row>
    <row r="51" spans="5:141" x14ac:dyDescent="0.35">
      <c r="E51" s="46" t="s">
        <v>477</v>
      </c>
      <c r="F51" t="s">
        <v>88</v>
      </c>
      <c r="G51" t="s">
        <v>89</v>
      </c>
      <c r="H51">
        <v>125</v>
      </c>
      <c r="I51" s="1">
        <v>44615.795138888891</v>
      </c>
      <c r="J51">
        <v>8.7420000000000009</v>
      </c>
      <c r="K51">
        <v>9392</v>
      </c>
      <c r="L51">
        <v>81.959100000000007</v>
      </c>
      <c r="M51">
        <v>65.599999999999994</v>
      </c>
      <c r="N51">
        <v>8536</v>
      </c>
      <c r="O51">
        <v>11.593999999999999</v>
      </c>
      <c r="P51">
        <v>13898</v>
      </c>
      <c r="Q51">
        <v>77.974500000000006</v>
      </c>
      <c r="R51">
        <v>62.4</v>
      </c>
      <c r="S51">
        <v>8536</v>
      </c>
      <c r="T51">
        <v>12.129</v>
      </c>
      <c r="U51">
        <v>5030</v>
      </c>
      <c r="V51">
        <v>86.654499999999999</v>
      </c>
      <c r="W51">
        <v>69.3</v>
      </c>
      <c r="X51">
        <v>8536</v>
      </c>
      <c r="Y51">
        <v>14.843999999999999</v>
      </c>
      <c r="Z51">
        <v>11075</v>
      </c>
      <c r="AA51">
        <v>91.312100000000001</v>
      </c>
      <c r="AB51">
        <v>73</v>
      </c>
      <c r="AC51">
        <v>8536</v>
      </c>
      <c r="AD51">
        <v>15.236000000000001</v>
      </c>
      <c r="AE51">
        <v>27</v>
      </c>
      <c r="AF51">
        <v>481.54109999999997</v>
      </c>
      <c r="AG51">
        <v>385.2</v>
      </c>
      <c r="AH51">
        <v>8536</v>
      </c>
      <c r="AI51">
        <v>15.233000000000001</v>
      </c>
      <c r="AJ51">
        <v>92</v>
      </c>
      <c r="AK51">
        <v>1203.6567</v>
      </c>
      <c r="AL51">
        <v>962.9</v>
      </c>
      <c r="AM51">
        <v>8536</v>
      </c>
      <c r="AN51">
        <v>15.413</v>
      </c>
      <c r="AO51">
        <v>20459</v>
      </c>
      <c r="AP51">
        <v>64.506299999999996</v>
      </c>
      <c r="AQ51">
        <v>51.6</v>
      </c>
      <c r="AR51">
        <v>8536</v>
      </c>
      <c r="AS51">
        <v>17.260999999999999</v>
      </c>
      <c r="AT51">
        <v>13977</v>
      </c>
      <c r="AU51">
        <v>67.427999999999997</v>
      </c>
      <c r="AV51">
        <v>53.9</v>
      </c>
      <c r="AW51">
        <v>8536</v>
      </c>
      <c r="AX51">
        <v>17.291</v>
      </c>
      <c r="AY51">
        <v>7905</v>
      </c>
      <c r="AZ51">
        <v>86.778000000000006</v>
      </c>
      <c r="BA51">
        <v>69.400000000000006</v>
      </c>
      <c r="BB51">
        <v>8536</v>
      </c>
      <c r="BC51">
        <v>17.440000000000001</v>
      </c>
      <c r="BD51">
        <v>73</v>
      </c>
      <c r="BE51">
        <v>0</v>
      </c>
      <c r="BF51">
        <v>0</v>
      </c>
      <c r="BG51">
        <v>8536</v>
      </c>
      <c r="BH51">
        <v>17.709</v>
      </c>
      <c r="BI51">
        <v>17482</v>
      </c>
      <c r="BJ51">
        <v>70.860600000000005</v>
      </c>
      <c r="BK51">
        <v>56.7</v>
      </c>
      <c r="BL51">
        <v>8536</v>
      </c>
      <c r="BM51">
        <v>19.009</v>
      </c>
      <c r="BN51">
        <v>94</v>
      </c>
      <c r="BO51">
        <v>73.054299999999998</v>
      </c>
      <c r="BP51">
        <v>58.4</v>
      </c>
      <c r="BQ51">
        <v>8536</v>
      </c>
      <c r="BR51">
        <v>19.065000000000001</v>
      </c>
      <c r="BS51">
        <v>10863</v>
      </c>
      <c r="BT51">
        <v>77.566599999999994</v>
      </c>
      <c r="BU51">
        <v>62.1</v>
      </c>
      <c r="BV51">
        <v>8536</v>
      </c>
      <c r="BW51">
        <v>20.385000000000002</v>
      </c>
      <c r="BX51">
        <v>8</v>
      </c>
      <c r="BY51">
        <v>0</v>
      </c>
      <c r="BZ51">
        <v>0</v>
      </c>
      <c r="CA51">
        <v>8536</v>
      </c>
      <c r="CB51">
        <v>20.504999999999999</v>
      </c>
      <c r="CC51">
        <v>49</v>
      </c>
      <c r="CD51">
        <v>242.49639999999999</v>
      </c>
      <c r="CE51">
        <v>194</v>
      </c>
      <c r="CF51">
        <v>8536</v>
      </c>
      <c r="CG51">
        <v>21.605</v>
      </c>
      <c r="CH51">
        <v>42</v>
      </c>
      <c r="CI51">
        <v>2644.7006000000001</v>
      </c>
      <c r="CJ51">
        <v>2115.8000000000002</v>
      </c>
      <c r="CK51">
        <v>8536</v>
      </c>
      <c r="CP51">
        <v>8536</v>
      </c>
      <c r="CQ51">
        <v>22.681999999999999</v>
      </c>
      <c r="CR51">
        <v>24</v>
      </c>
      <c r="CS51">
        <v>489.61200000000002</v>
      </c>
      <c r="CT51">
        <v>391.7</v>
      </c>
      <c r="CU51">
        <v>8536</v>
      </c>
      <c r="CV51">
        <v>22.718</v>
      </c>
      <c r="CW51">
        <v>6</v>
      </c>
      <c r="CX51">
        <v>670.22180000000003</v>
      </c>
      <c r="CY51">
        <v>536.20000000000005</v>
      </c>
      <c r="CZ51">
        <v>8536</v>
      </c>
      <c r="DA51">
        <v>23.559000000000001</v>
      </c>
      <c r="DB51">
        <v>13</v>
      </c>
      <c r="DC51">
        <v>816.68</v>
      </c>
      <c r="DD51">
        <v>653.29999999999995</v>
      </c>
      <c r="DE51">
        <v>8536</v>
      </c>
      <c r="DF51">
        <v>23.795000000000002</v>
      </c>
      <c r="DG51">
        <v>30</v>
      </c>
      <c r="DH51">
        <v>0</v>
      </c>
      <c r="DI51">
        <v>0</v>
      </c>
      <c r="DJ51">
        <v>8536</v>
      </c>
      <c r="DK51">
        <v>24.227</v>
      </c>
      <c r="DL51">
        <v>5</v>
      </c>
      <c r="DM51">
        <v>1494.2701</v>
      </c>
      <c r="DN51">
        <v>1195.4000000000001</v>
      </c>
      <c r="DO51">
        <v>8536</v>
      </c>
      <c r="DP51">
        <v>26.7</v>
      </c>
      <c r="DQ51">
        <v>7</v>
      </c>
      <c r="DR51">
        <v>0</v>
      </c>
      <c r="DS51">
        <v>0</v>
      </c>
      <c r="DT51">
        <v>8536</v>
      </c>
    </row>
    <row r="53" spans="5:141" x14ac:dyDescent="0.35">
      <c r="F53" s="170" t="s">
        <v>473</v>
      </c>
      <c r="G53" s="170"/>
      <c r="H53" s="170"/>
      <c r="I53" s="170"/>
      <c r="K53">
        <f>AVERAGE(K34:K50)</f>
        <v>125.69230769230769</v>
      </c>
      <c r="P53">
        <f>AVERAGE(P34:P50)</f>
        <v>102.61538461538461</v>
      </c>
      <c r="U53">
        <f>AVERAGE(U34:U50)</f>
        <v>75.3125</v>
      </c>
      <c r="Z53">
        <f>AVERAGE(Z34:Z50)</f>
        <v>40.200000000000003</v>
      </c>
      <c r="AE53">
        <f>AVERAGE(AE34:AE50)</f>
        <v>50.705882352941174</v>
      </c>
      <c r="AJ53">
        <f>AVERAGE(AJ34:AJ50)</f>
        <v>68.928571428571431</v>
      </c>
      <c r="AO53">
        <f>AVERAGE(AO34:AO50)</f>
        <v>56.411764705882355</v>
      </c>
      <c r="AT53">
        <f>AVERAGE(AT34:AT50)</f>
        <v>36.200000000000003</v>
      </c>
      <c r="AY53">
        <f>AVERAGE(AY34:AY50)</f>
        <v>34.058823529411768</v>
      </c>
      <c r="BD53">
        <f>AVERAGE(BD34:BD50)</f>
        <v>39.466666666666669</v>
      </c>
      <c r="BI53">
        <f>AVERAGE(BI34:BI50)</f>
        <v>29.647058823529413</v>
      </c>
      <c r="BN53">
        <f>AVERAGE(BN34:BN50)</f>
        <v>37.333333333333336</v>
      </c>
      <c r="BS53">
        <f>AVERAGE(BS34:BS50)</f>
        <v>29.785714285714285</v>
      </c>
      <c r="BX53">
        <f>AVERAGE(BX34:BX50)</f>
        <v>38.142857142857146</v>
      </c>
      <c r="CC53">
        <f>AVERAGE(CC34:CC50)</f>
        <v>42.25</v>
      </c>
      <c r="CH53">
        <f>AVERAGE(CH34:CH50)</f>
        <v>35.466666666666669</v>
      </c>
      <c r="CM53">
        <f>AVERAGE(CM34:CM50)</f>
        <v>27.857142857142858</v>
      </c>
      <c r="CR53">
        <f>AVERAGE(CR34:CR50)</f>
        <v>21.764705882352942</v>
      </c>
      <c r="CW53">
        <f>AVERAGE(CW34:CW50)</f>
        <v>32.333333333333336</v>
      </c>
      <c r="DB53">
        <f>AVERAGE(DB34:DB50)</f>
        <v>18.375</v>
      </c>
      <c r="DG53">
        <f>AVERAGE(DG34:DG50)</f>
        <v>24.692307692307693</v>
      </c>
      <c r="DL53">
        <f>AVERAGE(DL34:DL50)</f>
        <v>17.857142857142858</v>
      </c>
      <c r="DQ53">
        <f>AVERAGE(DQ34:DQ50)</f>
        <v>23.625</v>
      </c>
    </row>
    <row r="54" spans="5:141" x14ac:dyDescent="0.35">
      <c r="F54" s="170" t="s">
        <v>474</v>
      </c>
      <c r="G54" s="170"/>
      <c r="H54" s="170"/>
      <c r="I54" s="170"/>
      <c r="K54">
        <f>K53*3</f>
        <v>377.07692307692309</v>
      </c>
      <c r="P54">
        <f>P53*3</f>
        <v>307.84615384615381</v>
      </c>
      <c r="U54">
        <f>U53*3</f>
        <v>225.9375</v>
      </c>
      <c r="Z54">
        <f>Z53*3</f>
        <v>120.60000000000001</v>
      </c>
      <c r="AE54">
        <f>AE53*3</f>
        <v>152.11764705882354</v>
      </c>
      <c r="AJ54">
        <f>AJ53*3</f>
        <v>206.78571428571428</v>
      </c>
      <c r="AO54">
        <f>AO53*3</f>
        <v>169.23529411764707</v>
      </c>
      <c r="AT54">
        <f>AT53*3</f>
        <v>108.60000000000001</v>
      </c>
      <c r="AY54">
        <f>AY53*3</f>
        <v>102.1764705882353</v>
      </c>
      <c r="BD54">
        <f>BD53*3</f>
        <v>118.4</v>
      </c>
      <c r="BI54">
        <f>BI53*3</f>
        <v>88.941176470588232</v>
      </c>
      <c r="BN54">
        <f>BN53*3</f>
        <v>112</v>
      </c>
      <c r="BS54">
        <f>BS53*3</f>
        <v>89.357142857142861</v>
      </c>
      <c r="BX54">
        <f>BX53*3</f>
        <v>114.42857142857144</v>
      </c>
      <c r="CC54">
        <f>CC53*3</f>
        <v>126.75</v>
      </c>
      <c r="CH54">
        <f>CH53*3</f>
        <v>106.4</v>
      </c>
      <c r="CM54">
        <f>CM53*3</f>
        <v>83.571428571428569</v>
      </c>
      <c r="CR54">
        <f>CR53*3</f>
        <v>65.294117647058826</v>
      </c>
      <c r="CW54">
        <f>CW53*3</f>
        <v>97</v>
      </c>
      <c r="DB54">
        <f>DB53*3</f>
        <v>55.125</v>
      </c>
      <c r="DG54">
        <f>DG53*3</f>
        <v>74.07692307692308</v>
      </c>
      <c r="DL54">
        <f>DL53*3</f>
        <v>53.571428571428569</v>
      </c>
      <c r="DQ54">
        <f>DQ53*3</f>
        <v>70.875</v>
      </c>
    </row>
    <row r="56" spans="5:141" x14ac:dyDescent="0.35">
      <c r="E56" s="46" t="s">
        <v>482</v>
      </c>
      <c r="F56" t="s">
        <v>172</v>
      </c>
      <c r="G56" t="s">
        <v>0</v>
      </c>
      <c r="H56" t="s">
        <v>171</v>
      </c>
      <c r="I56" s="1">
        <v>44620.435994838001</v>
      </c>
      <c r="J56">
        <v>7.9745999999999997</v>
      </c>
      <c r="K56">
        <v>96523.346432302904</v>
      </c>
      <c r="L56">
        <v>170.40453418771401</v>
      </c>
      <c r="N56">
        <v>11557.603959141399</v>
      </c>
      <c r="O56">
        <v>8.2604333333333297</v>
      </c>
      <c r="P56">
        <v>60.8133156616355</v>
      </c>
      <c r="Q56">
        <v>1383.18769948555</v>
      </c>
      <c r="S56">
        <v>8.7224333333333295</v>
      </c>
      <c r="T56">
        <v>23631.894967083201</v>
      </c>
      <c r="U56">
        <v>166.143537695616</v>
      </c>
      <c r="W56">
        <v>11557.603959141399</v>
      </c>
      <c r="X56">
        <v>11.507716666666701</v>
      </c>
      <c r="Y56">
        <v>18587.546109207698</v>
      </c>
      <c r="Z56">
        <v>0</v>
      </c>
      <c r="AB56">
        <v>11.570866666666699</v>
      </c>
      <c r="AC56">
        <v>37047.663756047499</v>
      </c>
      <c r="AD56">
        <v>163.01441537564401</v>
      </c>
      <c r="AF56">
        <v>11557.603959141399</v>
      </c>
      <c r="AG56">
        <v>12.096016666666699</v>
      </c>
      <c r="AH56">
        <v>10561.513286675599</v>
      </c>
      <c r="AI56">
        <v>144.83242878259901</v>
      </c>
      <c r="AK56">
        <v>11557.603959141399</v>
      </c>
      <c r="AL56">
        <v>14.8214666666667</v>
      </c>
      <c r="AM56">
        <v>22654.0803192807</v>
      </c>
      <c r="AN56">
        <v>145.49055125928601</v>
      </c>
      <c r="AP56">
        <v>11557.603959141399</v>
      </c>
      <c r="AQ56">
        <v>15.110616666666701</v>
      </c>
      <c r="AR56">
        <v>15.714717023596201</v>
      </c>
      <c r="AS56">
        <v>1108.53456664492</v>
      </c>
      <c r="AU56">
        <v>11557.603959141399</v>
      </c>
      <c r="AV56" t="s">
        <v>171</v>
      </c>
      <c r="AW56" t="s">
        <v>171</v>
      </c>
      <c r="AX56" t="s">
        <v>171</v>
      </c>
      <c r="AY56" t="s">
        <v>171</v>
      </c>
      <c r="AZ56">
        <v>11557.603959141399</v>
      </c>
      <c r="BA56">
        <v>15.396466666666701</v>
      </c>
      <c r="BB56">
        <v>61712.563194013703</v>
      </c>
      <c r="BC56">
        <v>151.788751256415</v>
      </c>
      <c r="BE56">
        <v>11557.603959141399</v>
      </c>
      <c r="BF56">
        <v>17.2378</v>
      </c>
      <c r="BG56">
        <v>7588.3173566538198</v>
      </c>
      <c r="BJ56">
        <v>17.251100000000001</v>
      </c>
      <c r="BK56">
        <v>38049.611910407002</v>
      </c>
      <c r="BL56">
        <v>142.026965519914</v>
      </c>
      <c r="BN56">
        <v>11557.603959141399</v>
      </c>
      <c r="BO56">
        <v>17.2776833333333</v>
      </c>
      <c r="BP56">
        <v>14650.879331227499</v>
      </c>
      <c r="BQ56">
        <v>127.2841623802</v>
      </c>
      <c r="BS56">
        <v>11557.603959141399</v>
      </c>
      <c r="BT56">
        <v>17.503699999999998</v>
      </c>
      <c r="BU56">
        <v>36.138975288536301</v>
      </c>
      <c r="BV56">
        <v>431.63514193525901</v>
      </c>
      <c r="BX56">
        <v>11557.603959141399</v>
      </c>
      <c r="BY56">
        <v>17.703116666666698</v>
      </c>
      <c r="BZ56">
        <v>44272.1431405025</v>
      </c>
      <c r="CA56">
        <v>139.692970456193</v>
      </c>
      <c r="CC56">
        <v>11557.603959141399</v>
      </c>
      <c r="CD56">
        <v>18.999366666666699</v>
      </c>
      <c r="CE56">
        <v>223.12769059494099</v>
      </c>
      <c r="CF56">
        <v>128.11096678995699</v>
      </c>
      <c r="CH56">
        <v>11557.603959141399</v>
      </c>
      <c r="CI56">
        <v>19.055866666666699</v>
      </c>
      <c r="CJ56">
        <v>24328.497614213498</v>
      </c>
      <c r="CK56">
        <v>133.93502855328401</v>
      </c>
      <c r="CM56">
        <v>11557.603959141399</v>
      </c>
      <c r="CN56">
        <v>20.475100000000001</v>
      </c>
      <c r="CO56">
        <v>37.820360221938799</v>
      </c>
      <c r="CP56">
        <v>0</v>
      </c>
      <c r="CR56">
        <v>11557.603959141399</v>
      </c>
      <c r="CS56">
        <v>20.521633333333298</v>
      </c>
      <c r="CT56">
        <v>12.250523671066899</v>
      </c>
      <c r="CU56">
        <v>0</v>
      </c>
      <c r="CW56">
        <v>11557.603959141399</v>
      </c>
      <c r="CX56" t="s">
        <v>171</v>
      </c>
      <c r="CY56" t="s">
        <v>171</v>
      </c>
      <c r="CZ56" t="s">
        <v>171</v>
      </c>
      <c r="DA56" t="s">
        <v>171</v>
      </c>
      <c r="DB56">
        <v>11557.603959141399</v>
      </c>
      <c r="DC56" t="s">
        <v>171</v>
      </c>
      <c r="DD56" t="s">
        <v>171</v>
      </c>
      <c r="DE56" t="s">
        <v>171</v>
      </c>
      <c r="DF56" t="s">
        <v>171</v>
      </c>
      <c r="DG56">
        <v>11557.603959141399</v>
      </c>
      <c r="DH56">
        <v>22.665433333333301</v>
      </c>
      <c r="DI56">
        <v>22.483773741409099</v>
      </c>
      <c r="DJ56">
        <v>1399.3275983988301</v>
      </c>
      <c r="DL56">
        <v>11557.603959141399</v>
      </c>
      <c r="DM56">
        <v>22.711966666666701</v>
      </c>
      <c r="DN56">
        <v>25.380567180739899</v>
      </c>
      <c r="DO56">
        <v>420.06630122835202</v>
      </c>
      <c r="DQ56">
        <v>11557.603959141399</v>
      </c>
      <c r="DR56">
        <v>23.542899999999999</v>
      </c>
      <c r="DS56">
        <v>16.410038716362202</v>
      </c>
      <c r="DT56">
        <v>927.43662384954598</v>
      </c>
      <c r="DV56">
        <v>11557.603959141399</v>
      </c>
      <c r="DW56">
        <v>23.6924666666667</v>
      </c>
      <c r="DX56">
        <v>20.878277158127201</v>
      </c>
      <c r="DY56">
        <v>1678.0349772910799</v>
      </c>
      <c r="EA56">
        <v>11557.603959141399</v>
      </c>
      <c r="EB56">
        <v>24.164433333333299</v>
      </c>
      <c r="EC56">
        <v>3.00667228143752</v>
      </c>
      <c r="ED56">
        <v>1711.65532079216</v>
      </c>
      <c r="EF56">
        <v>11557.603959141399</v>
      </c>
      <c r="EG56">
        <v>26.667183333333298</v>
      </c>
      <c r="EH56">
        <v>6.0710548903928903</v>
      </c>
      <c r="EI56">
        <v>0</v>
      </c>
      <c r="EK56">
        <v>11557.603959141399</v>
      </c>
    </row>
    <row r="57" spans="5:141" x14ac:dyDescent="0.35">
      <c r="E57" s="46" t="s">
        <v>168</v>
      </c>
      <c r="F57" t="s">
        <v>170</v>
      </c>
      <c r="G57" t="s">
        <v>0</v>
      </c>
      <c r="H57" t="s">
        <v>171</v>
      </c>
      <c r="I57" s="1">
        <v>44620.470728888897</v>
      </c>
      <c r="J57" t="s">
        <v>171</v>
      </c>
      <c r="K57" t="s">
        <v>171</v>
      </c>
      <c r="L57" t="s">
        <v>171</v>
      </c>
      <c r="M57" t="s">
        <v>171</v>
      </c>
      <c r="N57">
        <v>13048.4591702381</v>
      </c>
      <c r="O57" t="s">
        <v>171</v>
      </c>
      <c r="P57" t="s">
        <v>171</v>
      </c>
      <c r="Q57" t="s">
        <v>171</v>
      </c>
      <c r="R57" t="s">
        <v>171</v>
      </c>
      <c r="S57" t="s">
        <v>171</v>
      </c>
      <c r="T57" t="s">
        <v>171</v>
      </c>
      <c r="U57" t="s">
        <v>171</v>
      </c>
      <c r="V57" t="s">
        <v>171</v>
      </c>
      <c r="W57">
        <v>13048.4591702381</v>
      </c>
      <c r="X57">
        <v>11.573266666666701</v>
      </c>
      <c r="Y57">
        <v>108.18293842612999</v>
      </c>
      <c r="Z57">
        <v>11100.0999733275</v>
      </c>
      <c r="AB57">
        <v>11.5965333333333</v>
      </c>
      <c r="AC57">
        <v>210.515558818736</v>
      </c>
      <c r="AD57">
        <v>0</v>
      </c>
      <c r="AF57">
        <v>13048.4591702381</v>
      </c>
      <c r="AG57">
        <v>12.13165</v>
      </c>
      <c r="AH57">
        <v>22.194729554170198</v>
      </c>
      <c r="AI57">
        <v>0</v>
      </c>
      <c r="AK57">
        <v>13048.4591702381</v>
      </c>
      <c r="AL57">
        <v>14.8205333333333</v>
      </c>
      <c r="AM57">
        <v>336.82222265529799</v>
      </c>
      <c r="AN57">
        <v>0</v>
      </c>
      <c r="AP57">
        <v>13048.4591702381</v>
      </c>
      <c r="AQ57" t="s">
        <v>171</v>
      </c>
      <c r="AR57" t="s">
        <v>171</v>
      </c>
      <c r="AS57" t="s">
        <v>171</v>
      </c>
      <c r="AT57" t="s">
        <v>171</v>
      </c>
      <c r="AU57">
        <v>13048.4591702381</v>
      </c>
      <c r="AV57">
        <v>15.159549999999999</v>
      </c>
      <c r="AW57">
        <v>100.658345959955</v>
      </c>
      <c r="AX57">
        <v>294.40631162657201</v>
      </c>
      <c r="AZ57">
        <v>13048.4591702381</v>
      </c>
      <c r="BA57">
        <v>15.339033333333299</v>
      </c>
      <c r="BB57">
        <v>55.414072872189898</v>
      </c>
      <c r="BC57">
        <v>0</v>
      </c>
      <c r="BE57">
        <v>13048.4591702381</v>
      </c>
      <c r="BF57">
        <v>17.223583333333298</v>
      </c>
      <c r="BG57">
        <v>32.882210358274797</v>
      </c>
      <c r="BJ57">
        <v>17.309999999999999</v>
      </c>
      <c r="BK57">
        <v>29.7870168228193</v>
      </c>
      <c r="BL57">
        <v>0</v>
      </c>
      <c r="BN57">
        <v>13048.4591702381</v>
      </c>
      <c r="BO57" t="s">
        <v>171</v>
      </c>
      <c r="BP57" t="s">
        <v>171</v>
      </c>
      <c r="BQ57" t="s">
        <v>171</v>
      </c>
      <c r="BR57" t="s">
        <v>171</v>
      </c>
      <c r="BS57">
        <v>13048.4591702381</v>
      </c>
      <c r="BT57" t="s">
        <v>171</v>
      </c>
      <c r="BU57" t="s">
        <v>171</v>
      </c>
      <c r="BV57" t="s">
        <v>171</v>
      </c>
      <c r="BW57" t="s">
        <v>171</v>
      </c>
      <c r="BX57">
        <v>13048.4591702381</v>
      </c>
      <c r="BY57">
        <v>17.68225</v>
      </c>
      <c r="BZ57">
        <v>54.667267742884398</v>
      </c>
      <c r="CA57">
        <v>0</v>
      </c>
      <c r="CC57">
        <v>13048.4591702381</v>
      </c>
      <c r="CD57">
        <v>19.005099999999999</v>
      </c>
      <c r="CE57">
        <v>154.30686360115399</v>
      </c>
      <c r="CF57">
        <v>78.609643312317303</v>
      </c>
      <c r="CH57">
        <v>13048.4591702381</v>
      </c>
      <c r="CI57">
        <v>19.108133333333299</v>
      </c>
      <c r="CJ57">
        <v>36.723648559910103</v>
      </c>
      <c r="CK57">
        <v>0</v>
      </c>
      <c r="CM57">
        <v>13048.4591702381</v>
      </c>
      <c r="CN57">
        <v>20.374466666666699</v>
      </c>
      <c r="CO57">
        <v>83.936082398674401</v>
      </c>
      <c r="CP57">
        <v>460.64179494127097</v>
      </c>
      <c r="CR57">
        <v>13048.4591702381</v>
      </c>
      <c r="CS57">
        <v>20.597149999999999</v>
      </c>
      <c r="CT57">
        <v>39.654591519566601</v>
      </c>
      <c r="CU57">
        <v>0</v>
      </c>
      <c r="CW57">
        <v>13048.4591702381</v>
      </c>
      <c r="CX57">
        <v>21.551066666666699</v>
      </c>
      <c r="CY57">
        <v>58.096256186692102</v>
      </c>
      <c r="CZ57">
        <v>1454.0294236552199</v>
      </c>
      <c r="DB57">
        <v>13048.4591702381</v>
      </c>
      <c r="DC57">
        <v>21.6939833333333</v>
      </c>
      <c r="DD57">
        <v>12.3014819644374</v>
      </c>
      <c r="DE57">
        <v>979.18155441914303</v>
      </c>
      <c r="DG57">
        <v>13048.4591702381</v>
      </c>
      <c r="DH57">
        <v>22.627949999999998</v>
      </c>
      <c r="DI57">
        <v>27.359636973482701</v>
      </c>
      <c r="DJ57">
        <v>1244.0862316340699</v>
      </c>
      <c r="DL57">
        <v>13048.4591702381</v>
      </c>
      <c r="DM57">
        <v>22.840666666666699</v>
      </c>
      <c r="DN57">
        <v>10.956786550034501</v>
      </c>
      <c r="DO57">
        <v>650.58437770806802</v>
      </c>
      <c r="DQ57">
        <v>13048.4591702381</v>
      </c>
      <c r="DR57">
        <v>23.551933333333299</v>
      </c>
      <c r="DS57">
        <v>26.270216405814899</v>
      </c>
      <c r="DT57">
        <v>436.91258976623999</v>
      </c>
      <c r="DV57">
        <v>13048.4591702381</v>
      </c>
      <c r="DW57">
        <v>23.7480333333333</v>
      </c>
      <c r="DX57">
        <v>13.6705160299535</v>
      </c>
      <c r="DY57">
        <v>2468.3087030562401</v>
      </c>
      <c r="EA57">
        <v>13048.4591702381</v>
      </c>
      <c r="EB57">
        <v>24.253250000000001</v>
      </c>
      <c r="EC57">
        <v>27.412126636860201</v>
      </c>
      <c r="ED57">
        <v>578.49594675860305</v>
      </c>
      <c r="EF57">
        <v>13048.4591702381</v>
      </c>
      <c r="EG57" t="s">
        <v>171</v>
      </c>
      <c r="EH57" t="s">
        <v>171</v>
      </c>
      <c r="EI57" t="s">
        <v>171</v>
      </c>
      <c r="EJ57" t="s">
        <v>171</v>
      </c>
      <c r="EK57">
        <v>13048.4591702381</v>
      </c>
    </row>
  </sheetData>
  <sortState xmlns:xlrd2="http://schemas.microsoft.com/office/spreadsheetml/2017/richdata2" ref="G3:DV51">
    <sortCondition ref="G3:G51"/>
  </sortState>
  <mergeCells count="4">
    <mergeCell ref="A4:C5"/>
    <mergeCell ref="A7:C25"/>
    <mergeCell ref="F53:I53"/>
    <mergeCell ref="F54:I5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32</vt:i4>
      </vt:variant>
    </vt:vector>
  </HeadingPairs>
  <TitlesOfParts>
    <vt:vector size="32" baseType="lpstr">
      <vt:lpstr>Read Me</vt:lpstr>
      <vt:lpstr>QA Review</vt:lpstr>
      <vt:lpstr>Final Data Summary</vt:lpstr>
      <vt:lpstr>Final Data Summary_Report</vt:lpstr>
      <vt:lpstr>Sample Names</vt:lpstr>
      <vt:lpstr>Percent Solids Data</vt:lpstr>
      <vt:lpstr>ISPercent Recovery Calculations</vt:lpstr>
      <vt:lpstr>Sequence Files</vt:lpstr>
      <vt:lpstr>Final BS Soil results_raw data</vt:lpstr>
      <vt:lpstr>Compare with MassHunter</vt:lpstr>
      <vt:lpstr>5_2 sFTOH</vt:lpstr>
      <vt:lpstr>6_2 FTOH</vt:lpstr>
      <vt:lpstr>7_2 sFTOH</vt:lpstr>
      <vt:lpstr>8_2 FTOH</vt:lpstr>
      <vt:lpstr>9_2 sFTOH</vt:lpstr>
      <vt:lpstr>6_2 FTAcr</vt:lpstr>
      <vt:lpstr>8_2 FTAce</vt:lpstr>
      <vt:lpstr>8_2 FTAcr</vt:lpstr>
      <vt:lpstr>10_2 FTOH</vt:lpstr>
      <vt:lpstr>11_2 sFTOH</vt:lpstr>
      <vt:lpstr>10_2 FTAce</vt:lpstr>
      <vt:lpstr>12_2 FTOH</vt:lpstr>
      <vt:lpstr>10_2 FTAcr</vt:lpstr>
      <vt:lpstr>14_2 FTOH</vt:lpstr>
      <vt:lpstr>12_2 FTAcr</vt:lpstr>
      <vt:lpstr>16_2 FTOH</vt:lpstr>
      <vt:lpstr>14_2 FTAcr</vt:lpstr>
      <vt:lpstr>18_2 FTOH</vt:lpstr>
      <vt:lpstr>16_2 FTAcr</vt:lpstr>
      <vt:lpstr>20_2 FTOH</vt:lpstr>
      <vt:lpstr>18_2 FTAcr</vt:lpstr>
      <vt:lpstr>22_2 FTOH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Godineaux, Kara</dc:creator>
  <cp:lastModifiedBy>Henderson, Matt</cp:lastModifiedBy>
  <cp:lastPrinted>2022-03-08T17:00:09Z</cp:lastPrinted>
  <dcterms:created xsi:type="dcterms:W3CDTF">2022-02-25T14:13:24Z</dcterms:created>
  <dcterms:modified xsi:type="dcterms:W3CDTF">2024-09-17T13:58:12Z</dcterms:modified>
</cp:coreProperties>
</file>