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Spreadsheets\Blue Carbon\"/>
    </mc:Choice>
  </mc:AlternateContent>
  <bookViews>
    <workbookView xWindow="0" yWindow="0" windowWidth="19200" windowHeight="10995" activeTab="6"/>
  </bookViews>
  <sheets>
    <sheet name="raw" sheetId="1" r:id="rId1"/>
    <sheet name="organized" sheetId="2" r:id="rId2"/>
    <sheet name="seds" sheetId="3" r:id="rId3"/>
    <sheet name="seds (2)" sheetId="7" r:id="rId4"/>
    <sheet name="seds figs" sheetId="8" r:id="rId5"/>
    <sheet name="plants" sheetId="4" r:id="rId6"/>
    <sheet name="Sheet1" sheetId="10" r:id="rId7"/>
    <sheet name="C figs" sheetId="5" r:id="rId8"/>
    <sheet name="isotope figs" sheetId="9" r:id="rId9"/>
  </sheets>
  <calcPr calcId="152511"/>
</workbook>
</file>

<file path=xl/calcChain.xml><?xml version="1.0" encoding="utf-8"?>
<calcChain xmlns="http://schemas.openxmlformats.org/spreadsheetml/2006/main">
  <c r="H25" i="10" l="1"/>
  <c r="G25" i="10"/>
  <c r="F25" i="10"/>
  <c r="I25" i="10"/>
  <c r="H14" i="10"/>
  <c r="G14" i="10"/>
  <c r="F14" i="10"/>
  <c r="I14" i="10"/>
  <c r="J31" i="4" l="1"/>
  <c r="M27" i="4"/>
  <c r="N27" i="4"/>
  <c r="O27" i="4"/>
  <c r="L27" i="4"/>
  <c r="J27" i="4"/>
  <c r="K27" i="4"/>
  <c r="I27" i="4"/>
  <c r="H27" i="4"/>
  <c r="K31" i="4"/>
  <c r="H31" i="4"/>
  <c r="G4" i="8" l="1"/>
  <c r="H4" i="8" s="1"/>
  <c r="G6" i="8"/>
  <c r="H6" i="8" s="1"/>
  <c r="G7" i="8"/>
  <c r="H7" i="8" s="1"/>
  <c r="G8" i="8"/>
  <c r="H8" i="8" s="1"/>
  <c r="G13" i="8"/>
  <c r="H13" i="8" s="1"/>
  <c r="G15" i="8"/>
  <c r="H15" i="8" s="1"/>
  <c r="G16" i="8"/>
  <c r="H16" i="8" s="1"/>
  <c r="G17" i="8"/>
  <c r="H17" i="8" s="1"/>
  <c r="G18" i="8"/>
  <c r="H18" i="8" s="1"/>
  <c r="G23" i="8"/>
  <c r="H23" i="8" s="1"/>
  <c r="G24" i="8"/>
  <c r="H24" i="8" s="1"/>
  <c r="G25" i="8"/>
  <c r="H25" i="8" s="1"/>
  <c r="G26" i="8"/>
  <c r="H26" i="8" s="1"/>
  <c r="G28" i="8"/>
  <c r="H28" i="8" s="1"/>
  <c r="G33" i="8"/>
  <c r="H33" i="8" s="1"/>
  <c r="G34" i="8"/>
  <c r="H34" i="8" s="1"/>
  <c r="G35" i="8"/>
  <c r="H35" i="8" s="1"/>
  <c r="G36" i="8"/>
  <c r="H36" i="8" s="1"/>
  <c r="G37" i="8"/>
  <c r="H37" i="8" s="1"/>
  <c r="G38" i="8"/>
  <c r="H38" i="8" s="1"/>
  <c r="G39" i="8"/>
  <c r="H39" i="8" s="1"/>
  <c r="G43" i="8"/>
  <c r="H43" i="8" s="1"/>
  <c r="G44" i="8"/>
  <c r="H44" i="8" s="1"/>
  <c r="G45" i="8"/>
  <c r="H45" i="8" s="1"/>
  <c r="G46" i="8"/>
  <c r="H46" i="8" s="1"/>
  <c r="G47" i="8"/>
  <c r="H47" i="8" s="1"/>
  <c r="G48" i="8"/>
  <c r="H48" i="8" s="1"/>
  <c r="G53" i="8"/>
  <c r="H53" i="8" s="1"/>
  <c r="G54" i="8"/>
  <c r="H54" i="8" s="1"/>
  <c r="G55" i="8"/>
  <c r="H55" i="8" s="1"/>
  <c r="G56" i="8"/>
  <c r="H56" i="8" s="1"/>
  <c r="G57" i="8"/>
  <c r="H57" i="8" s="1"/>
  <c r="G58" i="8"/>
  <c r="H58" i="8" s="1"/>
  <c r="G59" i="8"/>
  <c r="H59" i="8" s="1"/>
  <c r="G60" i="8"/>
  <c r="H60" i="8" s="1"/>
  <c r="G61" i="8"/>
  <c r="H61" i="8" s="1"/>
  <c r="G63" i="8"/>
  <c r="H63" i="8" s="1"/>
  <c r="G64" i="8"/>
  <c r="H64" i="8" s="1"/>
  <c r="G65" i="8"/>
  <c r="H65" i="8" s="1"/>
  <c r="G66" i="8"/>
  <c r="H66" i="8" s="1"/>
  <c r="G67" i="8"/>
  <c r="H67" i="8" s="1"/>
  <c r="G68" i="8"/>
  <c r="H68" i="8" s="1"/>
  <c r="G69" i="8"/>
  <c r="H69" i="8" s="1"/>
  <c r="G70" i="8"/>
  <c r="H70" i="8" s="1"/>
  <c r="G71" i="8"/>
  <c r="H71" i="8" s="1"/>
  <c r="G72" i="8"/>
  <c r="H72" i="8" s="1"/>
  <c r="G73" i="8"/>
  <c r="H73" i="8" s="1"/>
  <c r="G74" i="8"/>
  <c r="H74" i="8" s="1"/>
  <c r="G75" i="8"/>
  <c r="H75" i="8" s="1"/>
  <c r="G76" i="8"/>
  <c r="H76" i="8" s="1"/>
  <c r="G77" i="8"/>
  <c r="H77" i="8" s="1"/>
  <c r="G78" i="8"/>
  <c r="H78" i="8" s="1"/>
  <c r="G79" i="8"/>
  <c r="H79" i="8" s="1"/>
  <c r="G80" i="8"/>
  <c r="H80" i="8" s="1"/>
  <c r="G81" i="8"/>
  <c r="H81" i="8" s="1"/>
  <c r="G82" i="8"/>
  <c r="H82" i="8" s="1"/>
  <c r="G83" i="8"/>
  <c r="H83" i="8" s="1"/>
  <c r="G84" i="8"/>
  <c r="H84" i="8" s="1"/>
  <c r="G85" i="8"/>
  <c r="H85" i="8" s="1"/>
  <c r="G86" i="8"/>
  <c r="H86" i="8" s="1"/>
  <c r="G87" i="8"/>
  <c r="H87" i="8" s="1"/>
  <c r="G88" i="8"/>
  <c r="H88" i="8" s="1"/>
  <c r="G89" i="8"/>
  <c r="H89" i="8" s="1"/>
  <c r="G90" i="8"/>
  <c r="H90" i="8" s="1"/>
  <c r="G91" i="8"/>
  <c r="H91" i="8" s="1"/>
  <c r="G92" i="8"/>
  <c r="H92" i="8" s="1"/>
  <c r="G93" i="8"/>
  <c r="H93" i="8" s="1"/>
  <c r="G94" i="8"/>
  <c r="H94" i="8" s="1"/>
  <c r="G95" i="8"/>
  <c r="H95" i="8" s="1"/>
  <c r="G96" i="8"/>
  <c r="H96" i="8" s="1"/>
  <c r="G97" i="8"/>
  <c r="H97" i="8" s="1"/>
  <c r="G98" i="8"/>
  <c r="H98" i="8" s="1"/>
  <c r="G99" i="8"/>
  <c r="H99" i="8" s="1"/>
  <c r="G100" i="8"/>
  <c r="H100" i="8" s="1"/>
  <c r="G103" i="8"/>
  <c r="H103" i="8" s="1"/>
  <c r="G104" i="8"/>
  <c r="H104" i="8" s="1"/>
  <c r="G105" i="8"/>
  <c r="H105" i="8" s="1"/>
  <c r="G106" i="8"/>
  <c r="H106" i="8" s="1"/>
  <c r="G107" i="8"/>
  <c r="H107" i="8" s="1"/>
  <c r="G108" i="8"/>
  <c r="H108" i="8" s="1"/>
  <c r="G109" i="8"/>
  <c r="H109" i="8" s="1"/>
  <c r="G113" i="8"/>
  <c r="H113" i="8" s="1"/>
  <c r="G114" i="8"/>
  <c r="H114" i="8" s="1"/>
  <c r="G115" i="8"/>
  <c r="H115" i="8" s="1"/>
  <c r="G116" i="8"/>
  <c r="H116" i="8" s="1"/>
  <c r="G117" i="8"/>
  <c r="H117" i="8" s="1"/>
  <c r="G118" i="8"/>
  <c r="H118" i="8" s="1"/>
  <c r="G123" i="8"/>
  <c r="H123" i="8" s="1"/>
  <c r="G124" i="8"/>
  <c r="H124" i="8" s="1"/>
  <c r="G125" i="8"/>
  <c r="H125" i="8" s="1"/>
  <c r="G126" i="8"/>
  <c r="H126" i="8" s="1"/>
  <c r="G127" i="8"/>
  <c r="H127" i="8" s="1"/>
  <c r="G128" i="8"/>
  <c r="G133" i="8"/>
  <c r="H133" i="8" s="1"/>
  <c r="G134" i="8"/>
  <c r="H134" i="8" s="1"/>
  <c r="G135" i="8"/>
  <c r="H135" i="8" s="1"/>
  <c r="G136" i="8"/>
  <c r="H136" i="8" s="1"/>
  <c r="G137" i="8"/>
  <c r="H137" i="8" s="1"/>
  <c r="G138" i="8"/>
  <c r="H138" i="8" s="1"/>
  <c r="G139" i="8"/>
  <c r="H139" i="8" s="1"/>
  <c r="G140" i="8"/>
  <c r="H140" i="8" s="1"/>
  <c r="G141" i="8"/>
  <c r="H141" i="8" s="1"/>
  <c r="G3" i="8"/>
  <c r="H3" i="8" s="1"/>
  <c r="AO15" i="5"/>
  <c r="AN15" i="5"/>
  <c r="AY17" i="5"/>
  <c r="AX17" i="5"/>
  <c r="AY16" i="5"/>
  <c r="AX16" i="5"/>
  <c r="AZ15" i="5"/>
  <c r="BA15" i="5"/>
  <c r="AY15" i="5"/>
  <c r="AX15" i="5"/>
  <c r="AW15" i="5"/>
  <c r="J83" i="8" l="1"/>
  <c r="K83" i="8" s="1"/>
  <c r="I3" i="8"/>
  <c r="J103" i="8"/>
  <c r="K103" i="8" s="1"/>
  <c r="J73" i="8"/>
  <c r="K73" i="8" s="1"/>
  <c r="I53" i="8"/>
  <c r="J33" i="8"/>
  <c r="K33" i="8" s="1"/>
  <c r="I103" i="8"/>
  <c r="J93" i="8"/>
  <c r="K93" i="8" s="1"/>
  <c r="I83" i="8"/>
  <c r="I73" i="8"/>
  <c r="J63" i="8"/>
  <c r="K63" i="8" s="1"/>
  <c r="I33" i="8"/>
  <c r="J23" i="8"/>
  <c r="K23" i="8" s="1"/>
  <c r="J13" i="8"/>
  <c r="K13" i="8" s="1"/>
  <c r="J123" i="8"/>
  <c r="K123" i="8" s="1"/>
  <c r="I93" i="8"/>
  <c r="I63" i="8"/>
  <c r="I23" i="8"/>
  <c r="I113" i="8"/>
  <c r="J133" i="8"/>
  <c r="K133" i="8" s="1"/>
  <c r="J113" i="8"/>
  <c r="K113" i="8" s="1"/>
  <c r="J43" i="8"/>
  <c r="K43" i="8" s="1"/>
  <c r="I123" i="8"/>
  <c r="J3" i="8"/>
  <c r="K3" i="8" s="1"/>
  <c r="I43" i="8"/>
  <c r="J53" i="8"/>
  <c r="K53" i="8" s="1"/>
  <c r="I133" i="8"/>
  <c r="I13" i="8"/>
  <c r="N2" i="7"/>
  <c r="AG10" i="4" l="1"/>
  <c r="AG9" i="4"/>
  <c r="AG6" i="4"/>
  <c r="AG3" i="4"/>
  <c r="AG2" i="4"/>
  <c r="AF10" i="4"/>
  <c r="AF9" i="4"/>
  <c r="AF6" i="4"/>
  <c r="AF3" i="4"/>
  <c r="AF2" i="4"/>
  <c r="AB3" i="4"/>
  <c r="AB4" i="4"/>
  <c r="AB5" i="4"/>
  <c r="AB6" i="4"/>
  <c r="AH6" i="4" s="1"/>
  <c r="AB7" i="4"/>
  <c r="AB8" i="4"/>
  <c r="AB9" i="4"/>
  <c r="AH9" i="4" s="1"/>
  <c r="AB10" i="4"/>
  <c r="AB2" i="4"/>
  <c r="O64" i="2"/>
  <c r="N64" i="2"/>
  <c r="N80" i="2" s="1"/>
  <c r="M64" i="2"/>
  <c r="M79" i="2" s="1"/>
  <c r="L64" i="2"/>
  <c r="L79" i="2" s="1"/>
  <c r="O80" i="2"/>
  <c r="O79" i="2"/>
  <c r="N79" i="2"/>
  <c r="O44" i="2"/>
  <c r="O60" i="2" s="1"/>
  <c r="N44" i="2"/>
  <c r="N60" i="2" s="1"/>
  <c r="M44" i="2"/>
  <c r="M59" i="2" s="1"/>
  <c r="L44" i="2"/>
  <c r="L60" i="2" s="1"/>
  <c r="O24" i="2"/>
  <c r="O40" i="2" s="1"/>
  <c r="N24" i="2"/>
  <c r="N40" i="2" s="1"/>
  <c r="M24" i="2"/>
  <c r="M40" i="2" s="1"/>
  <c r="L24" i="2"/>
  <c r="L40" i="2" s="1"/>
  <c r="M4" i="2"/>
  <c r="M20" i="2" s="1"/>
  <c r="N4" i="2"/>
  <c r="N20" i="2" s="1"/>
  <c r="O4" i="2"/>
  <c r="O20" i="2" s="1"/>
  <c r="L4" i="2"/>
  <c r="L19" i="2" s="1"/>
  <c r="L80" i="2" l="1"/>
  <c r="L20" i="2"/>
  <c r="M80" i="2"/>
  <c r="O19" i="2"/>
  <c r="M39" i="2"/>
  <c r="M60" i="2"/>
  <c r="N19" i="2"/>
  <c r="N39" i="2"/>
  <c r="N59" i="2"/>
  <c r="M19" i="2"/>
  <c r="O39" i="2"/>
  <c r="O59" i="2"/>
  <c r="L39" i="2"/>
  <c r="L59" i="2"/>
  <c r="AL17" i="5" l="1"/>
  <c r="AL16" i="5"/>
  <c r="AL15" i="5"/>
  <c r="AM17" i="5"/>
  <c r="AM16" i="5"/>
  <c r="AM15" i="5"/>
  <c r="AK15" i="5"/>
  <c r="J12" i="5" l="1"/>
  <c r="J11" i="5"/>
  <c r="J13" i="5" l="1"/>
  <c r="J14" i="5"/>
  <c r="BA16" i="7"/>
  <c r="BA17" i="7"/>
  <c r="AR16" i="7"/>
  <c r="AR17" i="7"/>
  <c r="AR18" i="7"/>
  <c r="BA24" i="7"/>
  <c r="AZ24" i="7"/>
  <c r="AY24" i="7"/>
  <c r="AX24" i="7"/>
  <c r="BA23" i="7"/>
  <c r="AZ23" i="7"/>
  <c r="AY23" i="7"/>
  <c r="AX23" i="7"/>
  <c r="BA21" i="7"/>
  <c r="AZ21" i="7"/>
  <c r="AY21" i="7"/>
  <c r="AX21" i="7"/>
  <c r="BA20" i="7"/>
  <c r="AZ20" i="7"/>
  <c r="AY20" i="7"/>
  <c r="AX20" i="7"/>
  <c r="AZ17" i="7"/>
  <c r="AY17" i="7"/>
  <c r="AX17" i="7"/>
  <c r="AZ16" i="7"/>
  <c r="AY16" i="7"/>
  <c r="AX16" i="7"/>
  <c r="BA14" i="7"/>
  <c r="AZ14" i="7"/>
  <c r="AY14" i="7"/>
  <c r="AX14" i="7"/>
  <c r="BA13" i="7"/>
  <c r="AZ13" i="7"/>
  <c r="AY13" i="7"/>
  <c r="AX13" i="7"/>
  <c r="AO22" i="7"/>
  <c r="AP22" i="7"/>
  <c r="AQ22" i="7"/>
  <c r="AR22" i="7"/>
  <c r="AR23" i="7"/>
  <c r="AQ23" i="7"/>
  <c r="AP23" i="7"/>
  <c r="AO23" i="7"/>
  <c r="AR21" i="7"/>
  <c r="AQ21" i="7"/>
  <c r="AP21" i="7"/>
  <c r="AO21" i="7"/>
  <c r="AR20" i="7"/>
  <c r="AQ20" i="7"/>
  <c r="AP20" i="7"/>
  <c r="AO20" i="7"/>
  <c r="AQ18" i="7"/>
  <c r="AP18" i="7"/>
  <c r="AO18" i="7"/>
  <c r="AQ17" i="7"/>
  <c r="AP17" i="7"/>
  <c r="AO17" i="7"/>
  <c r="AQ16" i="7"/>
  <c r="AP16" i="7"/>
  <c r="AO16" i="7"/>
  <c r="AR15" i="7"/>
  <c r="AQ15" i="7"/>
  <c r="AP15" i="7"/>
  <c r="AO15" i="7"/>
  <c r="AR14" i="7"/>
  <c r="AQ14" i="7"/>
  <c r="AP14" i="7"/>
  <c r="AO14" i="7"/>
  <c r="AR13" i="7"/>
  <c r="AQ13" i="7"/>
  <c r="AP13" i="7"/>
  <c r="AO13" i="7"/>
  <c r="AF24" i="7"/>
  <c r="AG24" i="7"/>
  <c r="AH24" i="7"/>
  <c r="AI24" i="7"/>
  <c r="AG23" i="7"/>
  <c r="AH23" i="7"/>
  <c r="AI23" i="7"/>
  <c r="AF23" i="7"/>
  <c r="AF21" i="7"/>
  <c r="AG21" i="7"/>
  <c r="AH21" i="7"/>
  <c r="AI21" i="7"/>
  <c r="AG20" i="7"/>
  <c r="AH20" i="7"/>
  <c r="AI20" i="7"/>
  <c r="AF20" i="7"/>
  <c r="AF17" i="7"/>
  <c r="AG17" i="7"/>
  <c r="AH17" i="7"/>
  <c r="AF18" i="7"/>
  <c r="AG18" i="7"/>
  <c r="AH18" i="7"/>
  <c r="AG16" i="7"/>
  <c r="AH16" i="7"/>
  <c r="AF16" i="7"/>
  <c r="AF14" i="7"/>
  <c r="AG14" i="7"/>
  <c r="AH14" i="7"/>
  <c r="AI14" i="7"/>
  <c r="AF15" i="7"/>
  <c r="AG15" i="7"/>
  <c r="AH15" i="7"/>
  <c r="AI15" i="7"/>
  <c r="AG13" i="7"/>
  <c r="AH13" i="7"/>
  <c r="AI13" i="7"/>
  <c r="AF13" i="7"/>
  <c r="Z19" i="7"/>
  <c r="Y19" i="7"/>
  <c r="X19" i="7"/>
  <c r="W19" i="7"/>
  <c r="Z18" i="7"/>
  <c r="Y18" i="7"/>
  <c r="X18" i="7"/>
  <c r="W18" i="7"/>
  <c r="Z17" i="7"/>
  <c r="Y17" i="7"/>
  <c r="X17" i="7"/>
  <c r="W17" i="7"/>
  <c r="O17" i="7"/>
  <c r="P17" i="7"/>
  <c r="Q17" i="7"/>
  <c r="O18" i="7"/>
  <c r="P18" i="7"/>
  <c r="Q18" i="7"/>
  <c r="O19" i="7"/>
  <c r="P19" i="7"/>
  <c r="Q19" i="7"/>
  <c r="N18" i="7"/>
  <c r="N19" i="7"/>
  <c r="N17" i="7"/>
  <c r="O13" i="7"/>
  <c r="P13" i="7"/>
  <c r="Q13" i="7"/>
  <c r="O14" i="7"/>
  <c r="P14" i="7"/>
  <c r="Q14" i="7"/>
  <c r="O15" i="7"/>
  <c r="P15" i="7"/>
  <c r="Q15" i="7"/>
  <c r="X13" i="7"/>
  <c r="Y13" i="7"/>
  <c r="Z13" i="7"/>
  <c r="X14" i="7"/>
  <c r="Y14" i="7"/>
  <c r="Z14" i="7"/>
  <c r="X15" i="7"/>
  <c r="Y15" i="7"/>
  <c r="Z15" i="7"/>
  <c r="W15" i="7"/>
  <c r="W14" i="7"/>
  <c r="W13" i="7"/>
  <c r="N14" i="7"/>
  <c r="N15" i="7"/>
  <c r="N13" i="7"/>
  <c r="M31" i="4"/>
  <c r="N31" i="4"/>
  <c r="O31" i="4"/>
  <c r="L31" i="4"/>
  <c r="I31" i="4"/>
  <c r="O24" i="4"/>
  <c r="N24" i="4"/>
  <c r="M24" i="4"/>
  <c r="L24" i="4"/>
  <c r="K24" i="4"/>
  <c r="J24" i="4"/>
  <c r="I24" i="4"/>
  <c r="H24" i="4"/>
  <c r="O21" i="4"/>
  <c r="N21" i="4"/>
  <c r="M21" i="4"/>
  <c r="L21" i="4"/>
  <c r="K21" i="4"/>
  <c r="J21" i="4"/>
  <c r="I21" i="4"/>
  <c r="H21" i="4"/>
  <c r="O18" i="4"/>
  <c r="N18" i="4"/>
  <c r="M18" i="4"/>
  <c r="L18" i="4"/>
  <c r="K18" i="4"/>
  <c r="J18" i="4"/>
  <c r="I18" i="4"/>
  <c r="H18" i="4"/>
  <c r="O15" i="4"/>
  <c r="N15" i="4"/>
  <c r="M15" i="4"/>
  <c r="L15" i="4"/>
  <c r="K15" i="4"/>
  <c r="J15" i="4"/>
  <c r="I15" i="4"/>
  <c r="H15" i="4"/>
  <c r="O12" i="4"/>
  <c r="N12" i="4"/>
  <c r="M12" i="4"/>
  <c r="L12" i="4"/>
  <c r="K12" i="4"/>
  <c r="J12" i="4"/>
  <c r="I12" i="4"/>
  <c r="H12" i="4"/>
  <c r="M8" i="4"/>
  <c r="N8" i="4"/>
  <c r="O8" i="4"/>
  <c r="L8" i="4"/>
  <c r="K8" i="4"/>
  <c r="I8" i="4"/>
  <c r="J8" i="4"/>
  <c r="H8" i="4"/>
  <c r="M5" i="4"/>
  <c r="N5" i="4"/>
  <c r="O5" i="4"/>
  <c r="L5" i="4"/>
  <c r="I5" i="4"/>
  <c r="J5" i="4"/>
  <c r="K5" i="4"/>
  <c r="H5" i="4"/>
  <c r="C28" i="5" l="1"/>
  <c r="C35" i="5" s="1"/>
  <c r="H35" i="5" s="1"/>
  <c r="C26" i="5"/>
  <c r="C33" i="5" s="1"/>
  <c r="H33" i="5" s="1"/>
  <c r="C27" i="5"/>
  <c r="C34" i="5" s="1"/>
  <c r="H34" i="5" s="1"/>
  <c r="B27" i="5"/>
  <c r="B34" i="5" s="1"/>
  <c r="G34" i="5" s="1"/>
  <c r="D28" i="5"/>
  <c r="D35" i="5" s="1"/>
  <c r="I35" i="5" s="1"/>
  <c r="D26" i="5"/>
  <c r="D33" i="5" s="1"/>
  <c r="I33" i="5" s="1"/>
  <c r="D27" i="5"/>
  <c r="D34" i="5" s="1"/>
  <c r="I34" i="5" s="1"/>
  <c r="B26" i="5"/>
  <c r="B33" i="5" s="1"/>
  <c r="G33" i="5" s="1"/>
  <c r="C29" i="5"/>
  <c r="C36" i="5" s="1"/>
  <c r="H36" i="5" s="1"/>
  <c r="E26" i="5"/>
  <c r="E33" i="5" s="1"/>
  <c r="J33" i="5" s="1"/>
  <c r="E27" i="5"/>
  <c r="E34" i="5" s="1"/>
  <c r="J34" i="5" s="1"/>
  <c r="D29" i="5"/>
  <c r="D36" i="5" s="1"/>
  <c r="I36" i="5" s="1"/>
  <c r="F26" i="5"/>
  <c r="F33" i="5" s="1"/>
  <c r="K33" i="5" s="1"/>
  <c r="F27" i="5"/>
  <c r="F34" i="5" s="1"/>
  <c r="K34" i="5" s="1"/>
  <c r="W5" i="5"/>
  <c r="W6" i="5"/>
  <c r="W4" i="5"/>
  <c r="W3" i="5"/>
  <c r="V6" i="5"/>
  <c r="V5" i="5"/>
  <c r="V4" i="5"/>
  <c r="V3" i="5"/>
  <c r="AX2" i="3" l="1"/>
  <c r="AF9" i="3"/>
  <c r="Z10" i="7"/>
  <c r="Y10" i="7"/>
  <c r="X10" i="7"/>
  <c r="W10" i="7"/>
  <c r="Q10" i="7"/>
  <c r="P10" i="7"/>
  <c r="O10" i="7"/>
  <c r="N10" i="7"/>
  <c r="Z9" i="7"/>
  <c r="Y9" i="7"/>
  <c r="X9" i="7"/>
  <c r="W9" i="7"/>
  <c r="Q9" i="7"/>
  <c r="P9" i="7"/>
  <c r="O9" i="7"/>
  <c r="N9" i="7"/>
  <c r="BA8" i="7"/>
  <c r="AZ8" i="7"/>
  <c r="AY8" i="7"/>
  <c r="AX8" i="7"/>
  <c r="AR8" i="7"/>
  <c r="AQ8" i="7"/>
  <c r="AP8" i="7"/>
  <c r="AO8" i="7"/>
  <c r="AI8" i="7"/>
  <c r="AH8" i="7"/>
  <c r="AG8" i="7"/>
  <c r="AF8" i="7"/>
  <c r="Z8" i="7"/>
  <c r="Y8" i="7"/>
  <c r="X8" i="7"/>
  <c r="W8" i="7"/>
  <c r="Q8" i="7"/>
  <c r="P8" i="7"/>
  <c r="O8" i="7"/>
  <c r="N8" i="7"/>
  <c r="BA7" i="7"/>
  <c r="AZ7" i="7"/>
  <c r="AY7" i="7"/>
  <c r="AX7" i="7"/>
  <c r="AR7" i="7"/>
  <c r="AQ7" i="7"/>
  <c r="AP7" i="7"/>
  <c r="AO7" i="7"/>
  <c r="AI7" i="7"/>
  <c r="AH7" i="7"/>
  <c r="AG7" i="7"/>
  <c r="AF7" i="7"/>
  <c r="Z7" i="7"/>
  <c r="Y7" i="7"/>
  <c r="X7" i="7"/>
  <c r="W7" i="7"/>
  <c r="Q7" i="7"/>
  <c r="P7" i="7"/>
  <c r="O7" i="7"/>
  <c r="N7" i="7"/>
  <c r="Z5" i="7"/>
  <c r="Y5" i="7"/>
  <c r="X5" i="7"/>
  <c r="W5" i="7"/>
  <c r="Q5" i="7"/>
  <c r="P5" i="7"/>
  <c r="O5" i="7"/>
  <c r="N5" i="7"/>
  <c r="Z4" i="7"/>
  <c r="Y4" i="7"/>
  <c r="X4" i="7"/>
  <c r="W4" i="7"/>
  <c r="Q4" i="7"/>
  <c r="P4" i="7"/>
  <c r="O4" i="7"/>
  <c r="N4" i="7"/>
  <c r="BA3" i="7"/>
  <c r="AZ3" i="7"/>
  <c r="AY3" i="7"/>
  <c r="AX3" i="7"/>
  <c r="AR3" i="7"/>
  <c r="AQ3" i="7"/>
  <c r="AP3" i="7"/>
  <c r="AO3" i="7"/>
  <c r="AI3" i="7"/>
  <c r="AH3" i="7"/>
  <c r="AG3" i="7"/>
  <c r="AF3" i="7"/>
  <c r="Z3" i="7"/>
  <c r="Y3" i="7"/>
  <c r="X3" i="7"/>
  <c r="W3" i="7"/>
  <c r="Q3" i="7"/>
  <c r="P3" i="7"/>
  <c r="O3" i="7"/>
  <c r="N3" i="7"/>
  <c r="BA2" i="7"/>
  <c r="AZ2" i="7"/>
  <c r="AY2" i="7"/>
  <c r="AX2" i="7"/>
  <c r="AR2" i="7"/>
  <c r="AQ2" i="7"/>
  <c r="AP2" i="7"/>
  <c r="AO2" i="7"/>
  <c r="AI2" i="7"/>
  <c r="AH2" i="7"/>
  <c r="AG2" i="7"/>
  <c r="AF2" i="7"/>
  <c r="Z2" i="7"/>
  <c r="Y2" i="7"/>
  <c r="X2" i="7"/>
  <c r="W2" i="7"/>
  <c r="Q2" i="7"/>
  <c r="P2" i="7"/>
  <c r="O2" i="7"/>
  <c r="AO9" i="3"/>
  <c r="BA9" i="3"/>
  <c r="AZ9" i="3"/>
  <c r="AY9" i="3"/>
  <c r="AX9" i="3"/>
  <c r="BA8" i="3"/>
  <c r="AZ8" i="3"/>
  <c r="AY8" i="3"/>
  <c r="AX8" i="3"/>
  <c r="AR9" i="3"/>
  <c r="AQ9" i="3"/>
  <c r="AP9" i="3"/>
  <c r="AR8" i="3"/>
  <c r="AQ8" i="3"/>
  <c r="AP8" i="3"/>
  <c r="AO8" i="3"/>
  <c r="AF8" i="3"/>
  <c r="AI9" i="3"/>
  <c r="AH9" i="3"/>
  <c r="AG9" i="3"/>
  <c r="AI8" i="3"/>
  <c r="AH8" i="3"/>
  <c r="AG8" i="3"/>
  <c r="Y8" i="3"/>
  <c r="X10" i="3"/>
  <c r="Z11" i="3"/>
  <c r="Y11" i="3"/>
  <c r="X11" i="3"/>
  <c r="W11" i="3"/>
  <c r="Z10" i="3"/>
  <c r="Y10" i="3"/>
  <c r="W10" i="3"/>
  <c r="Z9" i="3"/>
  <c r="Y9" i="3"/>
  <c r="X9" i="3"/>
  <c r="W9" i="3"/>
  <c r="Z8" i="3"/>
  <c r="X8" i="3"/>
  <c r="W8" i="3"/>
  <c r="Q10" i="3"/>
  <c r="O8" i="3"/>
  <c r="P8" i="3"/>
  <c r="Q8" i="3"/>
  <c r="O9" i="3"/>
  <c r="P9" i="3"/>
  <c r="Q9" i="3"/>
  <c r="O10" i="3"/>
  <c r="P10" i="3"/>
  <c r="O11" i="3"/>
  <c r="P11" i="3"/>
  <c r="Q11" i="3"/>
  <c r="N11" i="3"/>
  <c r="N10" i="3"/>
  <c r="N9" i="3"/>
  <c r="N8" i="3"/>
  <c r="AY2" i="3"/>
  <c r="AZ2" i="3"/>
  <c r="BA2" i="3"/>
  <c r="AY3" i="3"/>
  <c r="AZ3" i="3"/>
  <c r="BA3" i="3"/>
  <c r="AP2" i="3"/>
  <c r="AQ2" i="3"/>
  <c r="AR2" i="3"/>
  <c r="AP3" i="3"/>
  <c r="AQ3" i="3"/>
  <c r="AR3" i="3"/>
  <c r="AG2" i="3"/>
  <c r="AH2" i="3"/>
  <c r="AI2" i="3"/>
  <c r="AG3" i="3"/>
  <c r="AH3" i="3"/>
  <c r="AI3" i="3"/>
  <c r="X2" i="3"/>
  <c r="Y2" i="3"/>
  <c r="Z2" i="3"/>
  <c r="X3" i="3"/>
  <c r="Y3" i="3"/>
  <c r="Z3" i="3"/>
  <c r="X4" i="3"/>
  <c r="Y4" i="3"/>
  <c r="Z4" i="3"/>
  <c r="X5" i="3"/>
  <c r="Y5" i="3"/>
  <c r="Z5" i="3"/>
  <c r="Q5" i="3"/>
  <c r="O2" i="3"/>
  <c r="P2" i="3"/>
  <c r="Q2" i="3"/>
  <c r="O3" i="3"/>
  <c r="P3" i="3"/>
  <c r="Q3" i="3"/>
  <c r="O4" i="3"/>
  <c r="P4" i="3"/>
  <c r="Q4" i="3"/>
  <c r="O5" i="3"/>
  <c r="P5" i="3"/>
  <c r="AX3" i="3" l="1"/>
  <c r="AO3" i="3"/>
  <c r="AO2" i="3"/>
  <c r="AF3" i="3"/>
  <c r="AF2" i="3"/>
  <c r="W5" i="3"/>
  <c r="W4" i="3"/>
  <c r="W3" i="3"/>
  <c r="W2" i="3"/>
  <c r="N5" i="3"/>
  <c r="N4" i="3"/>
  <c r="N3" i="3"/>
  <c r="N2" i="3"/>
</calcChain>
</file>

<file path=xl/sharedStrings.xml><?xml version="1.0" encoding="utf-8"?>
<sst xmlns="http://schemas.openxmlformats.org/spreadsheetml/2006/main" count="2902" uniqueCount="501">
  <si>
    <t xml:space="preserve">              BOSTON UNIVERSITY STABLE ISOTOPE LABORATORY</t>
  </si>
  <si>
    <t xml:space="preserve">                                            DATA SHEET</t>
  </si>
  <si>
    <t>Sample</t>
  </si>
  <si>
    <t xml:space="preserve">Wt </t>
  </si>
  <si>
    <t>%C</t>
  </si>
  <si>
    <t>% N</t>
  </si>
  <si>
    <t>Comments</t>
  </si>
  <si>
    <t>Location</t>
  </si>
  <si>
    <t>(mg)</t>
  </si>
  <si>
    <t>(V-PDB)</t>
  </si>
  <si>
    <t>(air)</t>
  </si>
  <si>
    <r>
      <t xml:space="preserve">Expected </t>
    </r>
    <r>
      <rPr>
        <b/>
        <vertAlign val="superscript"/>
        <sz val="10"/>
        <color indexed="8"/>
        <rFont val="Nebraska"/>
        <family val="2"/>
      </rPr>
      <t>13</t>
    </r>
    <r>
      <rPr>
        <b/>
        <sz val="10"/>
        <color indexed="8"/>
        <rFont val="Nebraska"/>
        <family val="2"/>
      </rPr>
      <t>C values:</t>
    </r>
  </si>
  <si>
    <r>
      <t xml:space="preserve">Expected </t>
    </r>
    <r>
      <rPr>
        <b/>
        <vertAlign val="superscript"/>
        <sz val="10"/>
        <color indexed="8"/>
        <rFont val="Nebraska"/>
        <family val="2"/>
      </rPr>
      <t>15</t>
    </r>
    <r>
      <rPr>
        <b/>
        <sz val="10"/>
        <color indexed="8"/>
        <rFont val="Nebraska"/>
        <family val="2"/>
      </rPr>
      <t>N values:</t>
    </r>
  </si>
  <si>
    <t>glycine</t>
  </si>
  <si>
    <t>peptone</t>
  </si>
  <si>
    <r>
      <t>CO</t>
    </r>
    <r>
      <rPr>
        <b/>
        <i/>
        <vertAlign val="subscript"/>
        <sz val="11"/>
        <rFont val="Nebraska"/>
        <family val="2"/>
      </rPr>
      <t>2</t>
    </r>
    <r>
      <rPr>
        <b/>
        <i/>
        <sz val="11"/>
        <rFont val="Nebraska"/>
        <family val="2"/>
      </rPr>
      <t xml:space="preserve"> Ht.</t>
    </r>
  </si>
  <si>
    <t>N Ht.</t>
  </si>
  <si>
    <t>nA</t>
  </si>
  <si>
    <t>Date: 18 September 2015</t>
  </si>
  <si>
    <t>Samples Arrived:  9/10/15</t>
  </si>
  <si>
    <t>Tray</t>
  </si>
  <si>
    <r>
      <t>d</t>
    </r>
    <r>
      <rPr>
        <b/>
        <vertAlign val="superscript"/>
        <sz val="10"/>
        <rFont val="Nebraska"/>
        <family val="2"/>
      </rPr>
      <t>13</t>
    </r>
    <r>
      <rPr>
        <b/>
        <sz val="10"/>
        <rFont val="Nebraska"/>
        <family val="2"/>
      </rPr>
      <t>C</t>
    </r>
  </si>
  <si>
    <r>
      <t>d</t>
    </r>
    <r>
      <rPr>
        <b/>
        <vertAlign val="superscript"/>
        <sz val="10"/>
        <rFont val="Nebraska"/>
        <family val="2"/>
      </rPr>
      <t>15</t>
    </r>
    <r>
      <rPr>
        <b/>
        <sz val="10"/>
        <rFont val="Nebraska"/>
        <family val="2"/>
      </rPr>
      <t>N</t>
    </r>
  </si>
  <si>
    <t>(offline calc)</t>
  </si>
  <si>
    <t>BC3 A-1</t>
  </si>
  <si>
    <t>SD Shoot 11</t>
  </si>
  <si>
    <t>BC3 A-2</t>
  </si>
  <si>
    <t>SD Shoot 12</t>
  </si>
  <si>
    <t>BC3 A-3</t>
  </si>
  <si>
    <t>SD Shoot 13</t>
  </si>
  <si>
    <t>BC3 A-4</t>
  </si>
  <si>
    <t>SD Shoot 14</t>
  </si>
  <si>
    <t>BC3 A-5</t>
  </si>
  <si>
    <t>SD Shoot 15</t>
  </si>
  <si>
    <t>BC3 A-6</t>
  </si>
  <si>
    <t>SD Shoot 16</t>
  </si>
  <si>
    <t>BC3 A-7</t>
  </si>
  <si>
    <t>SD Shoot 17</t>
  </si>
  <si>
    <t>BC3 A-8</t>
  </si>
  <si>
    <t>SD Shoot 18</t>
  </si>
  <si>
    <t>BC3 A-9</t>
  </si>
  <si>
    <t>SD Shoot 19</t>
  </si>
  <si>
    <t>BC3 A-10</t>
  </si>
  <si>
    <t>SD Shoot 20</t>
  </si>
  <si>
    <t>BC3 A-11</t>
  </si>
  <si>
    <t>103B-01</t>
  </si>
  <si>
    <t xml:space="preserve">BC3 B-1 </t>
  </si>
  <si>
    <t>PC Sr2</t>
  </si>
  <si>
    <t>BC3 B-2</t>
  </si>
  <si>
    <t>PC Sr1</t>
  </si>
  <si>
    <t>BC3 B-3</t>
  </si>
  <si>
    <t>PC Sr3</t>
  </si>
  <si>
    <t>BC3 B-4</t>
  </si>
  <si>
    <t>PC Dr1</t>
  </si>
  <si>
    <t>BC3 B-5</t>
  </si>
  <si>
    <t>PC Dr2</t>
  </si>
  <si>
    <t>BC3 B-6</t>
  </si>
  <si>
    <t>PC Dr3</t>
  </si>
  <si>
    <t>BC3 B-7</t>
  </si>
  <si>
    <t>PC Mr1</t>
  </si>
  <si>
    <t>BC3 B-8</t>
  </si>
  <si>
    <t>PC Mr2</t>
  </si>
  <si>
    <t>BC3 B-9</t>
  </si>
  <si>
    <t>PC Mr3</t>
  </si>
  <si>
    <t>BC3 B-10</t>
  </si>
  <si>
    <t>MV R1</t>
  </si>
  <si>
    <t>BC3 B-11</t>
  </si>
  <si>
    <t>103A-01</t>
  </si>
  <si>
    <t>BC3 C-1</t>
  </si>
  <si>
    <t>MV R2</t>
  </si>
  <si>
    <t>BC3 C-2</t>
  </si>
  <si>
    <t>MV R3</t>
  </si>
  <si>
    <t>BC3 C-3</t>
  </si>
  <si>
    <t>NB Dm1</t>
  </si>
  <si>
    <t>BC3 C-4</t>
  </si>
  <si>
    <t>NB D1</t>
  </si>
  <si>
    <t>BC3 C-5</t>
  </si>
  <si>
    <t>NB D2</t>
  </si>
  <si>
    <t>BC3 C-6</t>
  </si>
  <si>
    <t>NB D3</t>
  </si>
  <si>
    <t>BC3 C-7</t>
  </si>
  <si>
    <t>NB S1</t>
  </si>
  <si>
    <t>BC3 C-8</t>
  </si>
  <si>
    <t>NB S2</t>
  </si>
  <si>
    <t>BC3 C-9</t>
  </si>
  <si>
    <t>NB S3</t>
  </si>
  <si>
    <t>BC3 C-10</t>
  </si>
  <si>
    <t>NB M1</t>
  </si>
  <si>
    <t>BC3 C-11</t>
  </si>
  <si>
    <t>103B-02</t>
  </si>
  <si>
    <t>BC3 D-1</t>
  </si>
  <si>
    <t>NB M2</t>
  </si>
  <si>
    <t>BC3 D-2</t>
  </si>
  <si>
    <t>Cohasset 15</t>
  </si>
  <si>
    <t>BC3 D-3</t>
  </si>
  <si>
    <t>Cohasset 16</t>
  </si>
  <si>
    <t>BC3 D-4</t>
  </si>
  <si>
    <t>Cohasset 18</t>
  </si>
  <si>
    <t>BC1 A-1</t>
  </si>
  <si>
    <t>PC D1a1</t>
  </si>
  <si>
    <t>BC1 A-2</t>
  </si>
  <si>
    <t>PC D1b1</t>
  </si>
  <si>
    <t>BC1 A-3</t>
  </si>
  <si>
    <t>PC D1c1</t>
  </si>
  <si>
    <t>BC1 A-4</t>
  </si>
  <si>
    <t>PC D2a2</t>
  </si>
  <si>
    <t>BC1 A-5</t>
  </si>
  <si>
    <t>PC D2b1</t>
  </si>
  <si>
    <t>BC1 A-6</t>
  </si>
  <si>
    <t>PC D2c1</t>
  </si>
  <si>
    <t>BC1 A-7</t>
  </si>
  <si>
    <t>PC D3a1</t>
  </si>
  <si>
    <t>BC1 A-8</t>
  </si>
  <si>
    <t>PC D3b1</t>
  </si>
  <si>
    <t>BC1 A-9</t>
  </si>
  <si>
    <t>PC M1a1</t>
  </si>
  <si>
    <t>BC1 A-10</t>
  </si>
  <si>
    <t>PC M1b1</t>
  </si>
  <si>
    <t>BC1 A-11</t>
  </si>
  <si>
    <t xml:space="preserve">BC1 B-1 </t>
  </si>
  <si>
    <t>PC M1c1</t>
  </si>
  <si>
    <t>BC1 B-2</t>
  </si>
  <si>
    <t>PC M2a1</t>
  </si>
  <si>
    <t>BC1 B-3</t>
  </si>
  <si>
    <t>PC M2b1</t>
  </si>
  <si>
    <t>BC1 B-4</t>
  </si>
  <si>
    <t>PC M2c1</t>
  </si>
  <si>
    <t>BC1 B-5</t>
  </si>
  <si>
    <t>PC M2d1</t>
  </si>
  <si>
    <t>BC1 B-6</t>
  </si>
  <si>
    <t>PC M3a1</t>
  </si>
  <si>
    <t>BC1 B-7</t>
  </si>
  <si>
    <t>PC M3b1</t>
  </si>
  <si>
    <t>BC1 B-8</t>
  </si>
  <si>
    <t>PC M3c1</t>
  </si>
  <si>
    <t>BC1 B-9</t>
  </si>
  <si>
    <t>PC S1a1</t>
  </si>
  <si>
    <t>BC1 B-10</t>
  </si>
  <si>
    <t>PC S1b1</t>
  </si>
  <si>
    <t>BC1 B-11</t>
  </si>
  <si>
    <t>103B-03</t>
  </si>
  <si>
    <t>BC1 C-1</t>
  </si>
  <si>
    <t>PC S1c1</t>
  </si>
  <si>
    <t>BC1 C-2</t>
  </si>
  <si>
    <t>PC S1d1</t>
  </si>
  <si>
    <t>BC1 C-3</t>
  </si>
  <si>
    <t>PC S2a1</t>
  </si>
  <si>
    <t>BC1 C-4</t>
  </si>
  <si>
    <t>PC S2b1</t>
  </si>
  <si>
    <t>BC1 C-5</t>
  </si>
  <si>
    <t>PC S2c1</t>
  </si>
  <si>
    <t>BC1 C-6</t>
  </si>
  <si>
    <t>PC S2d1</t>
  </si>
  <si>
    <t>BC1 C-7</t>
  </si>
  <si>
    <t>PC S3a1</t>
  </si>
  <si>
    <t>N peak small, but should be OK</t>
  </si>
  <si>
    <t>BC1 C-8</t>
  </si>
  <si>
    <t>PC S3b1</t>
  </si>
  <si>
    <t>BC1 C-9</t>
  </si>
  <si>
    <t>PC C1a1</t>
  </si>
  <si>
    <t>BC1 C-10</t>
  </si>
  <si>
    <t>PC C1b1</t>
  </si>
  <si>
    <t>BC1 C-11</t>
  </si>
  <si>
    <t>BC1 D-1</t>
  </si>
  <si>
    <t>PC C1c1</t>
  </si>
  <si>
    <t>BC1 D-2</t>
  </si>
  <si>
    <t>PC C2a1</t>
  </si>
  <si>
    <t>BC1 D-3</t>
  </si>
  <si>
    <t>PC C2b1</t>
  </si>
  <si>
    <t>BC1 D-4</t>
  </si>
  <si>
    <t>PC C2c1</t>
  </si>
  <si>
    <t>BC1 D-5</t>
  </si>
  <si>
    <t>PC C2d1</t>
  </si>
  <si>
    <t>BC1 D-6</t>
  </si>
  <si>
    <t>PC C3a1</t>
  </si>
  <si>
    <t>BC1 D-7</t>
  </si>
  <si>
    <t>PC C3b1</t>
  </si>
  <si>
    <t>BC1 D-8</t>
  </si>
  <si>
    <t>PC C3c1</t>
  </si>
  <si>
    <t>BC1 D-9</t>
  </si>
  <si>
    <t>NB S1a</t>
  </si>
  <si>
    <t>BC1 D-10</t>
  </si>
  <si>
    <t>NB S1b</t>
  </si>
  <si>
    <t>BC1 D-11</t>
  </si>
  <si>
    <t>103B-04</t>
  </si>
  <si>
    <t>BC1 E-1</t>
  </si>
  <si>
    <t>NB S2a</t>
  </si>
  <si>
    <t>BC1 E-2</t>
  </si>
  <si>
    <t>NB S2b</t>
  </si>
  <si>
    <t>BC1 E-3</t>
  </si>
  <si>
    <t>NB S2c</t>
  </si>
  <si>
    <t>BC1 E-4</t>
  </si>
  <si>
    <t>NB S3a</t>
  </si>
  <si>
    <t>BC1 E-5</t>
  </si>
  <si>
    <t>NB S3b</t>
  </si>
  <si>
    <t>BC1 E-6</t>
  </si>
  <si>
    <t>NB D1a</t>
  </si>
  <si>
    <t>BC1 E-7</t>
  </si>
  <si>
    <t>NB D1b</t>
  </si>
  <si>
    <t>BC1 E-8</t>
  </si>
  <si>
    <t>NB D1c</t>
  </si>
  <si>
    <t>BC1 E-9</t>
  </si>
  <si>
    <t>NB D2a</t>
  </si>
  <si>
    <t>BC1 E-10</t>
  </si>
  <si>
    <t>NB D2b</t>
  </si>
  <si>
    <t>BC1 E-11</t>
  </si>
  <si>
    <t>BC1 F-1</t>
  </si>
  <si>
    <t>NB D2c</t>
  </si>
  <si>
    <t>BC1 F-2</t>
  </si>
  <si>
    <t>NB D3a</t>
  </si>
  <si>
    <t>BC1 F-3</t>
  </si>
  <si>
    <t>ND D3b</t>
  </si>
  <si>
    <t>BC1 F-4</t>
  </si>
  <si>
    <t>NB D3c</t>
  </si>
  <si>
    <t>BC1 F-5</t>
  </si>
  <si>
    <t>NB M1a</t>
  </si>
  <si>
    <t>BC1 F-6</t>
  </si>
  <si>
    <t>NB M1b</t>
  </si>
  <si>
    <t>BC1 F-7</t>
  </si>
  <si>
    <t>NB M2a</t>
  </si>
  <si>
    <t>BC1 F-8</t>
  </si>
  <si>
    <t>NB M2b</t>
  </si>
  <si>
    <t>BC1 F-9</t>
  </si>
  <si>
    <t>NB M3a</t>
  </si>
  <si>
    <t>acetanilide</t>
  </si>
  <si>
    <t>BC1 F-10</t>
  </si>
  <si>
    <t>NB M3b</t>
  </si>
  <si>
    <t>BC1 F-11</t>
  </si>
  <si>
    <t>103B-05</t>
  </si>
  <si>
    <t>BC1 G-1</t>
  </si>
  <si>
    <t>NB R1a</t>
  </si>
  <si>
    <t>N peak too small, discard N values</t>
  </si>
  <si>
    <t>BC1 G-2</t>
  </si>
  <si>
    <t>NB R1b</t>
  </si>
  <si>
    <t>BC1 G-3</t>
  </si>
  <si>
    <t>NB R1c</t>
  </si>
  <si>
    <t>BC1 G-4</t>
  </si>
  <si>
    <t>NB R2a</t>
  </si>
  <si>
    <t>BC1 G-5</t>
  </si>
  <si>
    <t>NB R2b</t>
  </si>
  <si>
    <t>BC1 G-6</t>
  </si>
  <si>
    <t>NB R3a</t>
  </si>
  <si>
    <t>BC1 G-7</t>
  </si>
  <si>
    <t>NB R3b</t>
  </si>
  <si>
    <t>BC1 G-8</t>
  </si>
  <si>
    <t>MV R1a</t>
  </si>
  <si>
    <t>BC1 G-9</t>
  </si>
  <si>
    <t>MV R1b</t>
  </si>
  <si>
    <t>BC1 G-10</t>
  </si>
  <si>
    <t>MV R2a</t>
  </si>
  <si>
    <t>BC1 G-11</t>
  </si>
  <si>
    <t>103A-05</t>
  </si>
  <si>
    <t>BC1 H-1</t>
  </si>
  <si>
    <t>MV R2b</t>
  </si>
  <si>
    <t>BC1 H-2</t>
  </si>
  <si>
    <t>MV R3a</t>
  </si>
  <si>
    <t>BC1 H-3</t>
  </si>
  <si>
    <t>MV S2a</t>
  </si>
  <si>
    <t>BC1 H-4</t>
  </si>
  <si>
    <t>MV S1a</t>
  </si>
  <si>
    <t>BC1 H-5</t>
  </si>
  <si>
    <t>MV S1b</t>
  </si>
  <si>
    <t>BC1 H-6</t>
  </si>
  <si>
    <t>MV R3b</t>
  </si>
  <si>
    <t>BC1 H-7</t>
  </si>
  <si>
    <t>MV S2b</t>
  </si>
  <si>
    <t>BC1 H-8</t>
  </si>
  <si>
    <t>MV S3a</t>
  </si>
  <si>
    <t>BC1 H-9</t>
  </si>
  <si>
    <t>MV S3b</t>
  </si>
  <si>
    <t>103B-06</t>
  </si>
  <si>
    <t>BC2 A-1</t>
  </si>
  <si>
    <t>S2 S1a</t>
  </si>
  <si>
    <t>BC2 A-2</t>
  </si>
  <si>
    <t>SD S1b</t>
  </si>
  <si>
    <t>BC2 A-3</t>
  </si>
  <si>
    <t>SD S2a</t>
  </si>
  <si>
    <t>BC2 A-4</t>
  </si>
  <si>
    <t>SD S2b</t>
  </si>
  <si>
    <t>BC2 A-5</t>
  </si>
  <si>
    <t>SD S2c</t>
  </si>
  <si>
    <t>BC2 A-6</t>
  </si>
  <si>
    <t>SD S3a</t>
  </si>
  <si>
    <t>BC2 A-7</t>
  </si>
  <si>
    <t>SD R1a</t>
  </si>
  <si>
    <t>BC2 A-8</t>
  </si>
  <si>
    <t>SD R1b</t>
  </si>
  <si>
    <t>BC2 A-9</t>
  </si>
  <si>
    <t>SD R2a</t>
  </si>
  <si>
    <t>BC2 A-10</t>
  </si>
  <si>
    <t>SD R2b</t>
  </si>
  <si>
    <t>C peak borderline, discard N</t>
  </si>
  <si>
    <t>BC2 A-11</t>
  </si>
  <si>
    <t>103A-06</t>
  </si>
  <si>
    <t xml:space="preserve">BC2 B-1 </t>
  </si>
  <si>
    <t>SD R2c</t>
  </si>
  <si>
    <t>BC2 B-2</t>
  </si>
  <si>
    <t>SD R3a</t>
  </si>
  <si>
    <t>BC2 B-3</t>
  </si>
  <si>
    <t>SD R3b</t>
  </si>
  <si>
    <t>BC2 B-4</t>
  </si>
  <si>
    <t>CT R1a</t>
  </si>
  <si>
    <t>BC2 B-5</t>
  </si>
  <si>
    <t>CT R2a</t>
  </si>
  <si>
    <t>BC2 B-6</t>
  </si>
  <si>
    <t>CT R2b</t>
  </si>
  <si>
    <t>BC2 B-7</t>
  </si>
  <si>
    <t>CT R2c</t>
  </si>
  <si>
    <t>BC2 B-8</t>
  </si>
  <si>
    <t>CT R3a</t>
  </si>
  <si>
    <t>BC2 B-9</t>
  </si>
  <si>
    <t>CT R3b</t>
  </si>
  <si>
    <t>BC2 B-10</t>
  </si>
  <si>
    <t>CT S1a</t>
  </si>
  <si>
    <t>BC2 B-11</t>
  </si>
  <si>
    <t>103B-07</t>
  </si>
  <si>
    <t>BC2 C-1</t>
  </si>
  <si>
    <t>CT S1b</t>
  </si>
  <si>
    <t>BC2 C-2</t>
  </si>
  <si>
    <t>CT S1c</t>
  </si>
  <si>
    <t>BC2 C-3</t>
  </si>
  <si>
    <t>CT S2a</t>
  </si>
  <si>
    <t>BC2 C-4</t>
  </si>
  <si>
    <t>CT S2b</t>
  </si>
  <si>
    <t>BC2 C-5</t>
  </si>
  <si>
    <t>CT S2c</t>
  </si>
  <si>
    <t>BC2 C-6</t>
  </si>
  <si>
    <t>CT S3a</t>
  </si>
  <si>
    <t>BC2 C-7</t>
  </si>
  <si>
    <t>CT S3b</t>
  </si>
  <si>
    <t>BC2 C-8</t>
  </si>
  <si>
    <t>CT S3c</t>
  </si>
  <si>
    <t>The accuracy of the data are reliable to 2 decimal places ONLY.</t>
  </si>
  <si>
    <t xml:space="preserve">IMPORTANT DISCLAIMER:  </t>
  </si>
  <si>
    <t>P or S?</t>
  </si>
  <si>
    <t>p</t>
  </si>
  <si>
    <t>s</t>
  </si>
  <si>
    <t>site</t>
  </si>
  <si>
    <t>zone</t>
  </si>
  <si>
    <t>core</t>
  </si>
  <si>
    <t>depth</t>
  </si>
  <si>
    <t>a</t>
  </si>
  <si>
    <t>b</t>
  </si>
  <si>
    <t>c</t>
  </si>
  <si>
    <t>S</t>
  </si>
  <si>
    <t>M</t>
  </si>
  <si>
    <t>D</t>
  </si>
  <si>
    <t>R</t>
  </si>
  <si>
    <t>NB</t>
  </si>
  <si>
    <t>PC</t>
  </si>
  <si>
    <t>SD</t>
  </si>
  <si>
    <t>CT</t>
  </si>
  <si>
    <t>MV</t>
  </si>
  <si>
    <t>ND</t>
  </si>
  <si>
    <t xml:space="preserve"> </t>
  </si>
  <si>
    <t>delC</t>
  </si>
  <si>
    <t>delN</t>
  </si>
  <si>
    <t>%N</t>
  </si>
  <si>
    <t>s.e.C</t>
  </si>
  <si>
    <t>s.e.delC</t>
  </si>
  <si>
    <t>s.e.%N</t>
  </si>
  <si>
    <t>s.e.delN</t>
  </si>
  <si>
    <t>s.e.%C</t>
  </si>
  <si>
    <t>recheck</t>
  </si>
  <si>
    <t>Average</t>
  </si>
  <si>
    <t>Site</t>
  </si>
  <si>
    <t>Zone</t>
  </si>
  <si>
    <t>Sed depth (cm)</t>
  </si>
  <si>
    <t>Corr d15N</t>
  </si>
  <si>
    <t>Corr d13C</t>
  </si>
  <si>
    <t>0-15</t>
  </si>
  <si>
    <t>15-30</t>
  </si>
  <si>
    <t>30-45</t>
  </si>
  <si>
    <t>2014 data</t>
  </si>
  <si>
    <t>Avg %C depth zone</t>
  </si>
  <si>
    <t>PC 2014</t>
  </si>
  <si>
    <t>NB 2014</t>
  </si>
  <si>
    <t>NB 2015</t>
  </si>
  <si>
    <t>PC 2015</t>
  </si>
  <si>
    <t>s.e.d13C</t>
  </si>
  <si>
    <t>s.e.d15N</t>
  </si>
  <si>
    <t>deep</t>
  </si>
  <si>
    <t>mid</t>
  </si>
  <si>
    <t>shallow</t>
  </si>
  <si>
    <t>d13C</t>
  </si>
  <si>
    <t>d15N</t>
  </si>
  <si>
    <t>all depths</t>
  </si>
  <si>
    <t>Ref</t>
  </si>
  <si>
    <t>Mid</t>
  </si>
  <si>
    <t>Deep</t>
  </si>
  <si>
    <t>Shallow</t>
  </si>
  <si>
    <t>core area</t>
  </si>
  <si>
    <t>cores/m2</t>
  </si>
  <si>
    <t>avg g/cc</t>
  </si>
  <si>
    <t>%C ordered by wave exposure</t>
  </si>
  <si>
    <t>core volume if 30cc deep</t>
  </si>
  <si>
    <t>core volume 10 cm subsection</t>
  </si>
  <si>
    <t>g C in cores</t>
  </si>
  <si>
    <t>g C</t>
  </si>
  <si>
    <t>BULK DENSITY from LOI/Bulk density file (all core depths averaged within zone)</t>
  </si>
  <si>
    <t>**NOTE THIS IS NOT THE COMPLETE ERROR!!!!</t>
  </si>
  <si>
    <t>Mean</t>
  </si>
  <si>
    <t>Sandwich</t>
  </si>
  <si>
    <t>Cohasset</t>
  </si>
  <si>
    <t>PC Sh</t>
  </si>
  <si>
    <t>PC Mid</t>
  </si>
  <si>
    <t>PC Deep</t>
  </si>
  <si>
    <t>NB Sh</t>
  </si>
  <si>
    <t>NB Mid</t>
  </si>
  <si>
    <t>NB Deep</t>
  </si>
  <si>
    <t>Above ground C/m2 (from Phil file)</t>
  </si>
  <si>
    <t>s.d.</t>
  </si>
  <si>
    <t>C/m2</t>
  </si>
  <si>
    <t>Plants c/m2</t>
  </si>
  <si>
    <t>above gC/m2</t>
  </si>
  <si>
    <t>seds gC/m2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</si>
  <si>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</si>
  <si>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</si>
  <si>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</si>
  <si>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</si>
  <si>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</si>
  <si>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</si>
  <si>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</si>
  <si>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</si>
  <si>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</si>
  <si>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</si>
  <si>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</si>
  <si>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</si>
  <si>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Level(95.0%)</t>
  </si>
  <si>
    <t>Summary stats:  Plants</t>
  </si>
  <si>
    <t>Summary stats:  Sediments</t>
  </si>
  <si>
    <t>Summary stats:  Sediments (yellow cell outliers excluded)</t>
  </si>
  <si>
    <t>stdev</t>
  </si>
  <si>
    <t>t Max</t>
  </si>
  <si>
    <t>t Min</t>
  </si>
  <si>
    <t>Summary stats: Sediments (yellow and pink outliers excluded)</t>
  </si>
  <si>
    <t>C:N molar</t>
  </si>
  <si>
    <t>exposure index (Prassede)</t>
  </si>
  <si>
    <t>PLANTS</t>
  </si>
  <si>
    <t>SEDS</t>
  </si>
  <si>
    <t>gC/m2 in top 30 cm</t>
  </si>
  <si>
    <t>g/cc</t>
  </si>
  <si>
    <t>Designation</t>
  </si>
  <si>
    <t>R1a</t>
  </si>
  <si>
    <t>R1b</t>
  </si>
  <si>
    <t>R2a</t>
  </si>
  <si>
    <t>R2b</t>
  </si>
  <si>
    <t>R3a</t>
  </si>
  <si>
    <t>R3b</t>
  </si>
  <si>
    <t>S1a</t>
  </si>
  <si>
    <t>S1b</t>
  </si>
  <si>
    <t>S2a</t>
  </si>
  <si>
    <t>S2b</t>
  </si>
  <si>
    <t>S3a</t>
  </si>
  <si>
    <t>S3b</t>
  </si>
  <si>
    <t>S2c</t>
  </si>
  <si>
    <t>R2c</t>
  </si>
  <si>
    <t>D1a</t>
  </si>
  <si>
    <t>D1b</t>
  </si>
  <si>
    <t>D1c</t>
  </si>
  <si>
    <t>D2a</t>
  </si>
  <si>
    <t>D2b</t>
  </si>
  <si>
    <t>D2c</t>
  </si>
  <si>
    <t>D3a</t>
  </si>
  <si>
    <t>D3b</t>
  </si>
  <si>
    <t>M1a</t>
  </si>
  <si>
    <t>M1b</t>
  </si>
  <si>
    <t>M1c</t>
  </si>
  <si>
    <t>M2a</t>
  </si>
  <si>
    <t>M2b</t>
  </si>
  <si>
    <t>M2c</t>
  </si>
  <si>
    <t>M2d</t>
  </si>
  <si>
    <t>M3a</t>
  </si>
  <si>
    <t>M3b</t>
  </si>
  <si>
    <t>M3c</t>
  </si>
  <si>
    <t>S1c</t>
  </si>
  <si>
    <t>S1d</t>
  </si>
  <si>
    <t>S2d</t>
  </si>
  <si>
    <t>R1c</t>
  </si>
  <si>
    <t>R2d</t>
  </si>
  <si>
    <t>R3c</t>
  </si>
  <si>
    <t>D3c</t>
  </si>
  <si>
    <t>S3c</t>
  </si>
  <si>
    <t>bulk density</t>
  </si>
  <si>
    <t>mass spec data</t>
  </si>
  <si>
    <t>order</t>
  </si>
  <si>
    <t>C in core part, g/cc</t>
  </si>
  <si>
    <t>C in kg/m3</t>
  </si>
  <si>
    <t>mean</t>
  </si>
  <si>
    <t>s.e.</t>
  </si>
  <si>
    <t xml:space="preserve">CT  </t>
  </si>
  <si>
    <t xml:space="preserve">MV  </t>
  </si>
  <si>
    <t xml:space="preserve">MV   </t>
  </si>
  <si>
    <t>avg kg/m3</t>
  </si>
  <si>
    <t>kg/m3, calculated on a core-by-core basis (see seds figs sheet)</t>
  </si>
  <si>
    <t>Reference</t>
  </si>
  <si>
    <t>% C</t>
  </si>
  <si>
    <t>C iso</t>
  </si>
  <si>
    <t>N Iso</t>
  </si>
  <si>
    <t>SE</t>
  </si>
  <si>
    <t xml:space="preserve">All samples at Nahant and Gloucester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</si>
</sst>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m/d/yy;@"/>
    <numFmt numFmtId="166" formatCode="0.0"/>
  </numFmts>
  <fonts count="24">
    <font>
      <sz val="11"/>
      <color theme="1"/>
      <name val="Calibri"/>
      <family val="2"/>
      <scheme val="minor"/>
    </font>
    <font>
      <b/>
      <i/>
      <sz val="16"/>
      <color indexed="8"/>
      <name val="Victorian LET"/>
    </font>
    <font>
      <sz val="16"/>
      <color indexed="8"/>
      <name val="Victorian LET"/>
    </font>
    <font>
      <b/>
      <i/>
      <sz val="11"/>
      <color indexed="10"/>
      <name val="Nebraska"/>
      <family val="2"/>
    </font>
    <font>
      <sz val="10"/>
      <color indexed="8"/>
      <name val="Arial"/>
      <family val="2"/>
    </font>
    <font>
      <sz val="10"/>
      <color indexed="8"/>
      <name val="Nebraska"/>
      <family val="2"/>
    </font>
    <font>
      <b/>
      <sz val="11"/>
      <color indexed="10"/>
      <name val="Nebraska"/>
      <family val="2"/>
    </font>
    <font>
      <b/>
      <sz val="11"/>
      <color indexed="8"/>
      <name val="Nebraska"/>
      <family val="2"/>
    </font>
    <font>
      <b/>
      <sz val="10"/>
      <color indexed="8"/>
      <name val="Nebraska"/>
      <family val="2"/>
    </font>
    <font>
      <b/>
      <vertAlign val="superscript"/>
      <sz val="10"/>
      <color indexed="8"/>
      <name val="Nebraska"/>
      <family val="2"/>
    </font>
    <font>
      <b/>
      <i/>
      <sz val="11"/>
      <name val="Nebraska"/>
      <family val="2"/>
    </font>
    <font>
      <b/>
      <i/>
      <vertAlign val="subscript"/>
      <sz val="11"/>
      <name val="Nebraska"/>
      <family val="2"/>
    </font>
    <font>
      <sz val="10"/>
      <color theme="1"/>
      <name val="Nebraska"/>
      <family val="2"/>
    </font>
    <font>
      <b/>
      <sz val="10"/>
      <name val="Symbol"/>
      <family val="1"/>
      <charset val="2"/>
    </font>
    <font>
      <b/>
      <vertAlign val="superscript"/>
      <sz val="10"/>
      <name val="Nebraska"/>
      <family val="2"/>
    </font>
    <font>
      <b/>
      <sz val="10"/>
      <name val="Nebraska"/>
      <family val="2"/>
    </font>
    <font>
      <sz val="9"/>
      <color indexed="8"/>
      <name val="Arial"/>
      <family val="2"/>
    </font>
    <font>
      <b/>
      <sz val="9"/>
      <color indexed="8"/>
      <name val="Nebraska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NumberFormat="1" applyFont="1" applyAlignment="1" applyProtection="1">
      <alignment horizontal="left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/>
    <xf numFmtId="0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2" fontId="8" fillId="2" borderId="0" xfId="0" applyNumberFormat="1" applyFont="1" applyFill="1" applyAlignment="1">
      <alignment horizontal="left"/>
    </xf>
    <xf numFmtId="2" fontId="8" fillId="2" borderId="0" xfId="0" applyNumberFormat="1" applyFont="1" applyFill="1" applyAlignment="1">
      <alignment horizontal="center"/>
    </xf>
    <xf numFmtId="14" fontId="8" fillId="2" borderId="0" xfId="0" applyNumberFormat="1" applyFont="1" applyFill="1" applyAlignment="1">
      <alignment horizontal="center"/>
    </xf>
    <xf numFmtId="0" fontId="5" fillId="0" borderId="0" xfId="0" applyNumberFormat="1" applyFont="1" applyAlignment="1" applyProtection="1">
      <alignment horizontal="left"/>
    </xf>
    <xf numFmtId="2" fontId="5" fillId="0" borderId="0" xfId="0" applyNumberFormat="1" applyFont="1" applyAlignment="1" applyProtection="1">
      <alignment horizontal="left"/>
    </xf>
    <xf numFmtId="0" fontId="5" fillId="0" borderId="0" xfId="0" applyNumberFormat="1" applyFont="1" applyAlignment="1">
      <alignment horizontal="left"/>
    </xf>
    <xf numFmtId="2" fontId="10" fillId="0" borderId="0" xfId="0" applyNumberFormat="1" applyFont="1" applyFill="1" applyAlignment="1" applyProtection="1">
      <alignment horizontal="center"/>
    </xf>
    <xf numFmtId="164" fontId="10" fillId="0" borderId="0" xfId="0" applyNumberFormat="1" applyFont="1" applyFill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/>
    <xf numFmtId="0" fontId="10" fillId="0" borderId="0" xfId="0" applyFont="1" applyFill="1" applyAlignment="1">
      <alignment horizontal="center"/>
    </xf>
    <xf numFmtId="165" fontId="10" fillId="0" borderId="0" xfId="0" applyNumberFormat="1" applyFont="1" applyFill="1" applyAlignment="1" applyProtection="1">
      <alignment horizontal="center"/>
    </xf>
    <xf numFmtId="2" fontId="13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9" fontId="16" fillId="0" borderId="0" xfId="0" applyNumberFormat="1" applyFont="1"/>
    <xf numFmtId="0" fontId="16" fillId="0" borderId="0" xfId="0" applyFont="1"/>
    <xf numFmtId="0" fontId="17" fillId="0" borderId="0" xfId="0" applyFont="1" applyBorder="1"/>
    <xf numFmtId="0" fontId="10" fillId="0" borderId="1" xfId="0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</xf>
    <xf numFmtId="2" fontId="18" fillId="0" borderId="0" xfId="0" applyNumberFormat="1" applyFont="1" applyAlignment="1" applyProtection="1">
      <alignment horizontal="center"/>
    </xf>
    <xf numFmtId="2" fontId="18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8" fillId="0" borderId="0" xfId="0" applyFont="1"/>
    <xf numFmtId="0" fontId="20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0" fontId="21" fillId="0" borderId="0" xfId="0" applyFont="1"/>
    <xf numFmtId="0" fontId="0" fillId="3" borderId="0" xfId="0" applyFill="1"/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2" fontId="0" fillId="3" borderId="2" xfId="0" applyNumberFormat="1" applyFill="1" applyBorder="1"/>
    <xf numFmtId="2" fontId="0" fillId="3" borderId="0" xfId="0" applyNumberFormat="1" applyFill="1" applyBorder="1"/>
    <xf numFmtId="2" fontId="0" fillId="3" borderId="3" xfId="0" applyNumberFormat="1" applyFill="1" applyBorder="1"/>
    <xf numFmtId="0" fontId="0" fillId="3" borderId="4" xfId="0" applyFill="1" applyBorder="1"/>
    <xf numFmtId="2" fontId="0" fillId="3" borderId="5" xfId="0" applyNumberFormat="1" applyFill="1" applyBorder="1"/>
    <xf numFmtId="2" fontId="0" fillId="3" borderId="4" xfId="0" applyNumberFormat="1" applyFill="1" applyBorder="1"/>
    <xf numFmtId="2" fontId="0" fillId="3" borderId="6" xfId="0" applyNumberFormat="1" applyFill="1" applyBorder="1"/>
    <xf numFmtId="0" fontId="22" fillId="3" borderId="0" xfId="0" applyFont="1" applyFill="1"/>
    <xf numFmtId="0" fontId="22" fillId="0" borderId="0" xfId="0" applyFont="1"/>
    <xf numFmtId="0" fontId="21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2" fontId="0" fillId="3" borderId="0" xfId="0" applyNumberFormat="1" applyFill="1"/>
    <xf numFmtId="0" fontId="0" fillId="0" borderId="0" xfId="0" applyFill="1"/>
    <xf numFmtId="0" fontId="21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21" fillId="0" borderId="4" xfId="0" applyFont="1" applyBorder="1"/>
    <xf numFmtId="0" fontId="0" fillId="0" borderId="4" xfId="0" applyBorder="1"/>
    <xf numFmtId="2" fontId="0" fillId="0" borderId="4" xfId="0" applyNumberFormat="1" applyBorder="1"/>
    <xf numFmtId="0" fontId="21" fillId="0" borderId="7" xfId="0" applyFont="1" applyBorder="1"/>
    <xf numFmtId="0" fontId="0" fillId="0" borderId="7" xfId="0" applyBorder="1"/>
    <xf numFmtId="2" fontId="0" fillId="0" borderId="7" xfId="0" applyNumberFormat="1" applyBorder="1"/>
    <xf numFmtId="0" fontId="21" fillId="0" borderId="2" xfId="0" applyFont="1" applyBorder="1"/>
    <xf numFmtId="2" fontId="0" fillId="0" borderId="8" xfId="0" applyNumberFormat="1" applyBorder="1"/>
    <xf numFmtId="2" fontId="0" fillId="0" borderId="5" xfId="0" applyNumberFormat="1" applyBorder="1"/>
    <xf numFmtId="2" fontId="0" fillId="0" borderId="2" xfId="0" applyNumberFormat="1" applyBorder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0" fillId="0" borderId="9" xfId="0" applyFill="1" applyBorder="1" applyAlignment="1"/>
    <xf numFmtId="0" fontId="23" fillId="0" borderId="7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2" fontId="13" fillId="0" borderId="7" xfId="0" applyNumberFormat="1" applyFont="1" applyFill="1" applyBorder="1" applyAlignment="1">
      <alignment horizontal="center"/>
    </xf>
    <xf numFmtId="2" fontId="10" fillId="0" borderId="7" xfId="0" applyNumberFormat="1" applyFont="1" applyFill="1" applyBorder="1" applyAlignment="1">
      <alignment horizontal="center"/>
    </xf>
    <xf numFmtId="2" fontId="18" fillId="4" borderId="0" xfId="0" applyNumberFormat="1" applyFont="1" applyFill="1" applyAlignment="1">
      <alignment horizontal="center"/>
    </xf>
    <xf numFmtId="2" fontId="18" fillId="5" borderId="0" xfId="0" applyNumberFormat="1" applyFont="1" applyFill="1" applyAlignment="1">
      <alignment horizontal="center"/>
    </xf>
    <xf numFmtId="0" fontId="21" fillId="0" borderId="0" xfId="0" applyFont="1" applyFill="1" applyBorder="1"/>
    <xf numFmtId="2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8" xfId="0" applyBorder="1"/>
    <xf numFmtId="0" fontId="0" fillId="0" borderId="2" xfId="0" applyBorder="1"/>
    <xf numFmtId="0" fontId="0" fillId="0" borderId="5" xfId="0" applyBorder="1"/>
    <xf numFmtId="49" fontId="0" fillId="4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Fill="1" applyAlignment="1">
      <alignment horizontal="right"/>
    </xf>
    <xf numFmtId="0" fontId="0" fillId="0" borderId="11" xfId="0" applyBorder="1"/>
    <xf numFmtId="0" fontId="0" fillId="0" borderId="11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1" fillId="3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%C vs. %N, plant tissue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plants!$S$2:$S$10</c:f>
              <c:numCache>
                <c:formatCode>0.00</c:formatCode>
                <c:ptCount val="9"/>
                <c:pt idx="0">
                  <c:v>34.538634322813692</c:v>
                </c:pt>
                <c:pt idx="1">
                  <c:v>36.588243747071402</c:v>
                </c:pt>
                <c:pt idx="2">
                  <c:v>33.700384906898279</c:v>
                </c:pt>
                <c:pt idx="3">
                  <c:v>34.166486638589774</c:v>
                </c:pt>
                <c:pt idx="4">
                  <c:v>33.578629378933165</c:v>
                </c:pt>
                <c:pt idx="5">
                  <c:v>36.901610865094881</c:v>
                </c:pt>
                <c:pt idx="6">
                  <c:v>38.016791799633992</c:v>
                </c:pt>
                <c:pt idx="7">
                  <c:v>34.790320596590959</c:v>
                </c:pt>
                <c:pt idx="8">
                  <c:v>35.398625917063427</c:v>
                </c:pt>
              </c:numCache>
            </c:numRef>
          </c:xVal>
          <c:yVal>
            <c:numRef>
              <c:f>plants!$U$2:$U$10</c:f>
              <c:numCache>
                <c:formatCode>0.00</c:formatCode>
                <c:ptCount val="9"/>
                <c:pt idx="0">
                  <c:v>0.91943649506093905</c:v>
                </c:pt>
                <c:pt idx="1">
                  <c:v>1.1512548879078306</c:v>
                </c:pt>
                <c:pt idx="2">
                  <c:v>1.2668971578944193</c:v>
                </c:pt>
                <c:pt idx="3">
                  <c:v>1.2298738708661296</c:v>
                </c:pt>
                <c:pt idx="4">
                  <c:v>1.0937945478962312</c:v>
                </c:pt>
                <c:pt idx="5">
                  <c:v>1.3378541136022466</c:v>
                </c:pt>
                <c:pt idx="6">
                  <c:v>1.1420403465722819</c:v>
                </c:pt>
                <c:pt idx="7">
                  <c:v>0.99233092998772854</c:v>
                </c:pt>
                <c:pt idx="8">
                  <c:v>1.3664512289924613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289392"/>
        <c:axId val="471290568"/>
      </c:scatterChart>
      <c:valAx>
        <c:axId val="47128939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471290568"/>
        <c:crosses val="autoZero"/>
        <c:crossBetween val="midCat"/>
      </c:valAx>
      <c:valAx>
        <c:axId val="471290568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4712893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Molar C:N vs. exposure index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000983511372593E-2"/>
          <c:y val="0.19002004084976618"/>
          <c:w val="0.85989276171178364"/>
          <c:h val="0.69684801099188698"/>
        </c:manualLayout>
      </c:layout>
      <c:scatterChart>
        <c:scatterStyle val="lineMarker"/>
        <c:varyColors val="0"/>
        <c:ser>
          <c:idx val="1"/>
          <c:order val="0"/>
          <c:tx>
            <c:v>shallow only</c:v>
          </c:tx>
          <c:spPr>
            <a:ln w="28575">
              <a:noFill/>
            </a:ln>
          </c:spPr>
          <c:xVal>
            <c:numRef>
              <c:f>plants!$AH$2:$AH$10</c:f>
              <c:numCache>
                <c:formatCode>General</c:formatCode>
                <c:ptCount val="9"/>
                <c:pt idx="0">
                  <c:v>43.825836360721432</c:v>
                </c:pt>
                <c:pt idx="1">
                  <c:v>36.658936464591058</c:v>
                </c:pt>
                <c:pt idx="4">
                  <c:v>35.815745913255284</c:v>
                </c:pt>
                <c:pt idx="7">
                  <c:v>40.90239066033282</c:v>
                </c:pt>
                <c:pt idx="8">
                  <c:v>30.050988219416144</c:v>
                </c:pt>
              </c:numCache>
            </c:numRef>
          </c:xVal>
          <c:yVal>
            <c:numRef>
              <c:f>plants!$AI$2:$AI$10</c:f>
              <c:numCache>
                <c:formatCode>0.00</c:formatCode>
                <c:ptCount val="9"/>
                <c:pt idx="0" formatCode="General">
                  <c:v>9.57</c:v>
                </c:pt>
                <c:pt idx="1">
                  <c:v>2.99</c:v>
                </c:pt>
                <c:pt idx="4">
                  <c:v>4.47</c:v>
                </c:pt>
                <c:pt idx="7">
                  <c:v>5.78</c:v>
                </c:pt>
                <c:pt idx="8">
                  <c:v>8.6300000000000008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388864"/>
        <c:axId val="532389256"/>
      </c:scatterChart>
      <c:valAx>
        <c:axId val="53238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2389256"/>
        <c:crosses val="autoZero"/>
        <c:crossBetween val="midCat"/>
      </c:valAx>
      <c:valAx>
        <c:axId val="532389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32388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2015 %C, average of all cores</a:t>
            </a:r>
            <a:r>
              <a:rPr lang="en-US" baseline="0"/>
              <a:t> </a:t>
            </a:r>
            <a:endParaRPr lang="en-US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 figs'!$A$4</c:f>
              <c:strCache>
                <c:ptCount val="1"/>
                <c:pt idx="0">
                  <c:v>Ref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'C figs'!$G$4:$K$4</c:f>
                <c:numCache>
                  <c:formatCode>General</c:formatCode>
                  <c:ptCount val="5"/>
                  <c:pt idx="0">
                    <c:v>4.8069888109900184E-2</c:v>
                  </c:pt>
                  <c:pt idx="1">
                    <c:v>7.8846588535924175E-2</c:v>
                  </c:pt>
                  <c:pt idx="2">
                    <c:v>5.0821106175633025E-3</c:v>
                  </c:pt>
                  <c:pt idx="3">
                    <c:v>0.23368512234311054</c:v>
                  </c:pt>
                  <c:pt idx="4">
                    <c:v>1.3481933624509794E-2</c:v>
                  </c:pt>
                </c:numCache>
              </c:numRef>
            </c:plus>
            <c:minus>
              <c:numRef>
                <c:f>'C figs'!$G$4:$K$4</c:f>
                <c:numCache>
                  <c:formatCode>General</c:formatCode>
                  <c:ptCount val="5"/>
                  <c:pt idx="0">
                    <c:v>4.8069888109900184E-2</c:v>
                  </c:pt>
                  <c:pt idx="1">
                    <c:v>7.8846588535924175E-2</c:v>
                  </c:pt>
                  <c:pt idx="2">
                    <c:v>5.0821106175633025E-3</c:v>
                  </c:pt>
                  <c:pt idx="3">
                    <c:v>0.23368512234311054</c:v>
                  </c:pt>
                  <c:pt idx="4">
                    <c:v>1.3481933624509794E-2</c:v>
                  </c:pt>
                </c:numCache>
              </c:numRef>
            </c:minus>
          </c:errBars>
          <c:cat>
            <c:strRef>
              <c:f>('C figs'!$B$3,'C figs'!$C$3,'C figs'!$D$3,'C figs'!$E$3,'C figs'!$F$3)</c:f>
              <c:strCache>
                <c:ptCount val="5"/>
                <c:pt idx="0">
                  <c:v>NB</c:v>
                </c:pt>
                <c:pt idx="1">
                  <c:v>PC</c:v>
                </c:pt>
                <c:pt idx="2">
                  <c:v>SD</c:v>
                </c:pt>
                <c:pt idx="3">
                  <c:v>CT</c:v>
                </c:pt>
                <c:pt idx="4">
                  <c:v>MV</c:v>
                </c:pt>
              </c:strCache>
            </c:strRef>
          </c:cat>
          <c:val>
            <c:numRef>
              <c:f>('C figs'!$B$4,'C figs'!$C$4,'C figs'!$D$4,'C figs'!$E$4,'C figs'!$F$4)</c:f>
              <c:numCache>
                <c:formatCode>0.00</c:formatCode>
                <c:ptCount val="5"/>
                <c:pt idx="0">
                  <c:v>0.19430347441889889</c:v>
                </c:pt>
                <c:pt idx="1">
                  <c:v>0.45953620479100987</c:v>
                </c:pt>
                <c:pt idx="2">
                  <c:v>5.5846183335228672E-2</c:v>
                </c:pt>
                <c:pt idx="3">
                  <c:v>0.47</c:v>
                </c:pt>
                <c:pt idx="4">
                  <c:v>0.34834952003536307</c:v>
                </c:pt>
              </c:numCache>
            </c:numRef>
          </c:val>
        </c:ser>
        <c:ser>
          <c:idx val="1"/>
          <c:order val="1"/>
          <c:tx>
            <c:strRef>
              <c:f>'C figs'!$A$5</c:f>
              <c:strCache>
                <c:ptCount val="1"/>
                <c:pt idx="0">
                  <c:v>Shallow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'C figs'!$G$5:$K$5</c:f>
                <c:numCache>
                  <c:formatCode>General</c:formatCode>
                  <c:ptCount val="5"/>
                  <c:pt idx="0">
                    <c:v>0.1691031082401743</c:v>
                  </c:pt>
                  <c:pt idx="1">
                    <c:v>3.8403919989759554E-2</c:v>
                  </c:pt>
                  <c:pt idx="2">
                    <c:v>8.8826578728059394E-2</c:v>
                  </c:pt>
                  <c:pt idx="3">
                    <c:v>0.44586797315418769</c:v>
                  </c:pt>
                  <c:pt idx="4">
                    <c:v>0.18486636539279588</c:v>
                  </c:pt>
                </c:numCache>
              </c:numRef>
            </c:plus>
            <c:minus>
              <c:numRef>
                <c:f>'C figs'!$G$5:$K$5</c:f>
                <c:numCache>
                  <c:formatCode>General</c:formatCode>
                  <c:ptCount val="5"/>
                  <c:pt idx="0">
                    <c:v>0.1691031082401743</c:v>
                  </c:pt>
                  <c:pt idx="1">
                    <c:v>3.8403919989759554E-2</c:v>
                  </c:pt>
                  <c:pt idx="2">
                    <c:v>8.8826578728059394E-2</c:v>
                  </c:pt>
                  <c:pt idx="3">
                    <c:v>0.44586797315418769</c:v>
                  </c:pt>
                  <c:pt idx="4">
                    <c:v>0.18486636539279588</c:v>
                  </c:pt>
                </c:numCache>
              </c:numRef>
            </c:minus>
          </c:errBars>
          <c:cat>
            <c:strRef>
              <c:f>('C figs'!$B$3,'C figs'!$C$3,'C figs'!$D$3,'C figs'!$E$3,'C figs'!$F$3)</c:f>
              <c:strCache>
                <c:ptCount val="5"/>
                <c:pt idx="0">
                  <c:v>NB</c:v>
                </c:pt>
                <c:pt idx="1">
                  <c:v>PC</c:v>
                </c:pt>
                <c:pt idx="2">
                  <c:v>SD</c:v>
                </c:pt>
                <c:pt idx="3">
                  <c:v>CT</c:v>
                </c:pt>
                <c:pt idx="4">
                  <c:v>MV</c:v>
                </c:pt>
              </c:strCache>
            </c:strRef>
          </c:cat>
          <c:val>
            <c:numRef>
              <c:f>('C figs'!$B$5,'C figs'!$C$5,'C figs'!$D$5,'C figs'!$E$5,'C figs'!$F$5)</c:f>
              <c:numCache>
                <c:formatCode>0.00</c:formatCode>
                <c:ptCount val="5"/>
                <c:pt idx="0">
                  <c:v>0.72724045957030847</c:v>
                </c:pt>
                <c:pt idx="1">
                  <c:v>0.36478492759917114</c:v>
                </c:pt>
                <c:pt idx="2">
                  <c:v>0.49920685081678662</c:v>
                </c:pt>
                <c:pt idx="3">
                  <c:v>1.3222708991691738</c:v>
                </c:pt>
                <c:pt idx="4">
                  <c:v>0.90601306078072952</c:v>
                </c:pt>
              </c:numCache>
            </c:numRef>
          </c:val>
        </c:ser>
        <c:ser>
          <c:idx val="2"/>
          <c:order val="2"/>
          <c:tx>
            <c:strRef>
              <c:f>'C figs'!$A$6</c:f>
              <c:strCache>
                <c:ptCount val="1"/>
                <c:pt idx="0">
                  <c:v>Mid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'C figs'!$G$6:$K$6</c:f>
                <c:numCache>
                  <c:formatCode>General</c:formatCode>
                  <c:ptCount val="5"/>
                  <c:pt idx="0">
                    <c:v>0.39311288537413913</c:v>
                  </c:pt>
                  <c:pt idx="1">
                    <c:v>4.5750606375259496E-2</c:v>
                  </c:pt>
                </c:numCache>
              </c:numRef>
            </c:plus>
            <c:minus>
              <c:numRef>
                <c:f>'C figs'!$G$6:$K$6</c:f>
                <c:numCache>
                  <c:formatCode>General</c:formatCode>
                  <c:ptCount val="5"/>
                  <c:pt idx="0">
                    <c:v>0.39311288537413913</c:v>
                  </c:pt>
                  <c:pt idx="1">
                    <c:v>4.5750606375259496E-2</c:v>
                  </c:pt>
                </c:numCache>
              </c:numRef>
            </c:minus>
          </c:errBars>
          <c:cat>
            <c:strRef>
              <c:f>('C figs'!$B$3,'C figs'!$C$3,'C figs'!$D$3,'C figs'!$E$3,'C figs'!$F$3)</c:f>
              <c:strCache>
                <c:ptCount val="5"/>
                <c:pt idx="0">
                  <c:v>NB</c:v>
                </c:pt>
                <c:pt idx="1">
                  <c:v>PC</c:v>
                </c:pt>
                <c:pt idx="2">
                  <c:v>SD</c:v>
                </c:pt>
                <c:pt idx="3">
                  <c:v>CT</c:v>
                </c:pt>
                <c:pt idx="4">
                  <c:v>MV</c:v>
                </c:pt>
              </c:strCache>
            </c:strRef>
          </c:cat>
          <c:val>
            <c:numRef>
              <c:f>'C figs'!$B$6:$F$6</c:f>
              <c:numCache>
                <c:formatCode>0.00</c:formatCode>
                <c:ptCount val="5"/>
                <c:pt idx="0">
                  <c:v>1.4754265660320438</c:v>
                </c:pt>
                <c:pt idx="1">
                  <c:v>0.58535596297642867</c:v>
                </c:pt>
              </c:numCache>
            </c:numRef>
          </c:val>
        </c:ser>
        <c:ser>
          <c:idx val="3"/>
          <c:order val="3"/>
          <c:tx>
            <c:strRef>
              <c:f>'C figs'!$A$7</c:f>
              <c:strCache>
                <c:ptCount val="1"/>
                <c:pt idx="0">
                  <c:v>Deep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'C figs'!$G$7:$K$7</c:f>
                <c:numCache>
                  <c:formatCode>General</c:formatCode>
                  <c:ptCount val="5"/>
                  <c:pt idx="0">
                    <c:v>5.5366042541122228E-2</c:v>
                  </c:pt>
                  <c:pt idx="1">
                    <c:v>0.19603151103039829</c:v>
                  </c:pt>
                </c:numCache>
              </c:numRef>
            </c:plus>
            <c:minus>
              <c:numRef>
                <c:f>'C figs'!$G$7:$K$7</c:f>
                <c:numCache>
                  <c:formatCode>General</c:formatCode>
                  <c:ptCount val="5"/>
                  <c:pt idx="0">
                    <c:v>5.5366042541122228E-2</c:v>
                  </c:pt>
                  <c:pt idx="1">
                    <c:v>0.19603151103039829</c:v>
                  </c:pt>
                </c:numCache>
              </c:numRef>
            </c:minus>
          </c:errBars>
          <c:cat>
            <c:strRef>
              <c:f>('C figs'!$B$3,'C figs'!$C$3,'C figs'!$D$3,'C figs'!$E$3,'C figs'!$F$3)</c:f>
              <c:strCache>
                <c:ptCount val="5"/>
                <c:pt idx="0">
                  <c:v>NB</c:v>
                </c:pt>
                <c:pt idx="1">
                  <c:v>PC</c:v>
                </c:pt>
                <c:pt idx="2">
                  <c:v>SD</c:v>
                </c:pt>
                <c:pt idx="3">
                  <c:v>CT</c:v>
                </c:pt>
                <c:pt idx="4">
                  <c:v>MV</c:v>
                </c:pt>
              </c:strCache>
            </c:strRef>
          </c:cat>
          <c:val>
            <c:numRef>
              <c:f>'C figs'!$B$7:$F$7</c:f>
              <c:numCache>
                <c:formatCode>0.00</c:formatCode>
                <c:ptCount val="5"/>
                <c:pt idx="0">
                  <c:v>1.0197037947217198</c:v>
                </c:pt>
                <c:pt idx="1">
                  <c:v>0.64874207833178144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148904"/>
        <c:axId val="474149296"/>
      </c:barChart>
      <c:catAx>
        <c:axId val="474148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149296"/>
        <c:crosses val="autoZero"/>
        <c:auto val="1"/>
        <c:lblAlgn val="ctr"/>
        <c:lblOffset val="100"/>
        <c:noMultiLvlLbl val="0"/>
      </c:catAx>
      <c:valAx>
        <c:axId val="4741492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</a:t>
                </a:r>
                <a:r>
                  <a:rPr lang="en-US" baseline="0"/>
                  <a:t> C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47414890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5997908939068568"/>
          <c:y val="0.22163891249841891"/>
          <c:w val="8.9332205375154544E-2"/>
          <c:h val="0.2714770213927954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%C,</a:t>
            </a:r>
            <a:r>
              <a:rPr lang="en-US" baseline="0"/>
              <a:t> 2014 vs. 2015 by depth</a:t>
            </a:r>
            <a:endParaRPr lang="en-US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 figs'!$Y$3</c:f>
              <c:strCache>
                <c:ptCount val="1"/>
                <c:pt idx="0">
                  <c:v>R</c:v>
                </c:pt>
              </c:strCache>
            </c:strRef>
          </c:tx>
          <c:invertIfNegative val="0"/>
          <c:cat>
            <c:strRef>
              <c:f>'C figs'!$Z$2:$AC$2</c:f>
              <c:strCache>
                <c:ptCount val="4"/>
                <c:pt idx="0">
                  <c:v>PC 2014</c:v>
                </c:pt>
                <c:pt idx="1">
                  <c:v>NB 2014</c:v>
                </c:pt>
                <c:pt idx="2">
                  <c:v>PC 2015</c:v>
                </c:pt>
                <c:pt idx="3">
                  <c:v>NB 2015</c:v>
                </c:pt>
              </c:strCache>
            </c:strRef>
          </c:cat>
          <c:val>
            <c:numRef>
              <c:f>'C figs'!$Z$3:$AC$3</c:f>
              <c:numCache>
                <c:formatCode>0.00</c:formatCode>
                <c:ptCount val="4"/>
                <c:pt idx="0">
                  <c:v>0.15129041666666668</c:v>
                </c:pt>
                <c:pt idx="1">
                  <c:v>0.15589248214285717</c:v>
                </c:pt>
                <c:pt idx="2">
                  <c:v>0.45953620479100987</c:v>
                </c:pt>
                <c:pt idx="3">
                  <c:v>0.19430347441889889</c:v>
                </c:pt>
              </c:numCache>
            </c:numRef>
          </c:val>
        </c:ser>
        <c:ser>
          <c:idx val="1"/>
          <c:order val="1"/>
          <c:tx>
            <c:strRef>
              <c:f>'C figs'!$Y$4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'C figs'!$Z$2:$AC$2</c:f>
              <c:strCache>
                <c:ptCount val="4"/>
                <c:pt idx="0">
                  <c:v>PC 2014</c:v>
                </c:pt>
                <c:pt idx="1">
                  <c:v>NB 2014</c:v>
                </c:pt>
                <c:pt idx="2">
                  <c:v>PC 2015</c:v>
                </c:pt>
                <c:pt idx="3">
                  <c:v>NB 2015</c:v>
                </c:pt>
              </c:strCache>
            </c:strRef>
          </c:cat>
          <c:val>
            <c:numRef>
              <c:f>'C figs'!$Z$4:$AC$4</c:f>
              <c:numCache>
                <c:formatCode>0.00</c:formatCode>
                <c:ptCount val="4"/>
                <c:pt idx="0">
                  <c:v>0.22477312499999999</c:v>
                </c:pt>
                <c:pt idx="1">
                  <c:v>0.42157149999999999</c:v>
                </c:pt>
                <c:pt idx="2">
                  <c:v>0.36478492759917114</c:v>
                </c:pt>
                <c:pt idx="3">
                  <c:v>0.72724045957030847</c:v>
                </c:pt>
              </c:numCache>
            </c:numRef>
          </c:val>
        </c:ser>
        <c:ser>
          <c:idx val="2"/>
          <c:order val="2"/>
          <c:tx>
            <c:strRef>
              <c:f>'C figs'!$Y$5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cat>
            <c:strRef>
              <c:f>'C figs'!$Z$2:$AC$2</c:f>
              <c:strCache>
                <c:ptCount val="4"/>
                <c:pt idx="0">
                  <c:v>PC 2014</c:v>
                </c:pt>
                <c:pt idx="1">
                  <c:v>NB 2014</c:v>
                </c:pt>
                <c:pt idx="2">
                  <c:v>PC 2015</c:v>
                </c:pt>
                <c:pt idx="3">
                  <c:v>NB 2015</c:v>
                </c:pt>
              </c:strCache>
            </c:strRef>
          </c:cat>
          <c:val>
            <c:numRef>
              <c:f>'C figs'!$Z$5:$AC$5</c:f>
              <c:numCache>
                <c:formatCode>0.00</c:formatCode>
                <c:ptCount val="4"/>
                <c:pt idx="0">
                  <c:v>0.61416141071428565</c:v>
                </c:pt>
                <c:pt idx="1">
                  <c:v>0.86463199999999996</c:v>
                </c:pt>
                <c:pt idx="2">
                  <c:v>0.58535596297642867</c:v>
                </c:pt>
                <c:pt idx="3">
                  <c:v>1.4754265660320438</c:v>
                </c:pt>
              </c:numCache>
            </c:numRef>
          </c:val>
        </c:ser>
        <c:ser>
          <c:idx val="3"/>
          <c:order val="3"/>
          <c:tx>
            <c:strRef>
              <c:f>'C figs'!$Y$6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'C figs'!$Z$2:$AC$2</c:f>
              <c:strCache>
                <c:ptCount val="4"/>
                <c:pt idx="0">
                  <c:v>PC 2014</c:v>
                </c:pt>
                <c:pt idx="1">
                  <c:v>NB 2014</c:v>
                </c:pt>
                <c:pt idx="2">
                  <c:v>PC 2015</c:v>
                </c:pt>
                <c:pt idx="3">
                  <c:v>NB 2015</c:v>
                </c:pt>
              </c:strCache>
            </c:strRef>
          </c:cat>
          <c:val>
            <c:numRef>
              <c:f>'C figs'!$Z$6:$AC$6</c:f>
              <c:numCache>
                <c:formatCode>0.00</c:formatCode>
                <c:ptCount val="4"/>
                <c:pt idx="0">
                  <c:v>0.45574308333333335</c:v>
                </c:pt>
                <c:pt idx="1">
                  <c:v>0.38328008333333335</c:v>
                </c:pt>
                <c:pt idx="2">
                  <c:v>0.64874207833178144</c:v>
                </c:pt>
                <c:pt idx="3">
                  <c:v>1.0197037947217198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150080"/>
        <c:axId val="474150472"/>
      </c:barChart>
      <c:catAx>
        <c:axId val="474150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150472"/>
        <c:crosses val="autoZero"/>
        <c:auto val="1"/>
        <c:lblAlgn val="ctr"/>
        <c:lblOffset val="100"/>
        <c:noMultiLvlLbl val="0"/>
      </c:catAx>
      <c:valAx>
        <c:axId val="4741504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</a:t>
                </a:r>
                <a:r>
                  <a:rPr lang="en-US" baseline="0"/>
                  <a:t> C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47415008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292408837244861"/>
          <c:y val="7.5263109987835988E-2"/>
          <c:w val="8.9332205375154544E-2"/>
          <c:h val="0.2714770213927954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2015</a:t>
            </a:r>
            <a:r>
              <a:rPr lang="en-US" baseline="0"/>
              <a:t> Soil Carbon Content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67219863768085"/>
          <c:y val="4.1670262276594414E-2"/>
          <c:w val="0.76964394123881419"/>
          <c:h val="0.86430522768190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 figs'!$A$33</c:f>
              <c:strCache>
                <c:ptCount val="1"/>
                <c:pt idx="0">
                  <c:v>Reference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'C figs'!$G$33:$K$33</c:f>
                <c:numCache>
                  <c:formatCode>General</c:formatCode>
                  <c:ptCount val="5"/>
                  <c:pt idx="0">
                    <c:v>21.242128740682926</c:v>
                  </c:pt>
                  <c:pt idx="1">
                    <c:v>41.515057889870768</c:v>
                  </c:pt>
                  <c:pt idx="2">
                    <c:v>154.73234694788698</c:v>
                  </c:pt>
                  <c:pt idx="3">
                    <c:v>413.73693036541749</c:v>
                  </c:pt>
                  <c:pt idx="4">
                    <c:v>1.2607526179493891</c:v>
                  </c:pt>
                </c:numCache>
              </c:numRef>
            </c:plus>
            <c:minus>
              <c:numRef>
                <c:f>'C figs'!$G$33:$K$33</c:f>
                <c:numCache>
                  <c:formatCode>General</c:formatCode>
                  <c:ptCount val="5"/>
                  <c:pt idx="0">
                    <c:v>21.242128740682926</c:v>
                  </c:pt>
                  <c:pt idx="1">
                    <c:v>41.515057889870768</c:v>
                  </c:pt>
                  <c:pt idx="2">
                    <c:v>154.73234694788698</c:v>
                  </c:pt>
                  <c:pt idx="3">
                    <c:v>413.73693036541749</c:v>
                  </c:pt>
                  <c:pt idx="4">
                    <c:v>1.2607526179493891</c:v>
                  </c:pt>
                </c:numCache>
              </c:numRef>
            </c:minus>
          </c:errBars>
          <c:cat>
            <c:strRef>
              <c:f>'C figs'!$B$32:$F$32</c:f>
              <c:strCache>
                <c:ptCount val="5"/>
                <c:pt idx="0">
                  <c:v>MV</c:v>
                </c:pt>
                <c:pt idx="1">
                  <c:v>NB</c:v>
                </c:pt>
                <c:pt idx="2">
                  <c:v>PC</c:v>
                </c:pt>
                <c:pt idx="3">
                  <c:v>CT</c:v>
                </c:pt>
                <c:pt idx="4">
                  <c:v>SD</c:v>
                </c:pt>
              </c:strCache>
            </c:strRef>
          </c:cat>
          <c:val>
            <c:numRef>
              <c:f>'C figs'!$B$33:$F$33</c:f>
              <c:numCache>
                <c:formatCode>General</c:formatCode>
                <c:ptCount val="5"/>
                <c:pt idx="0">
                  <c:v>1575.5995640021031</c:v>
                </c:pt>
                <c:pt idx="1">
                  <c:v>863.63957816911534</c:v>
                </c:pt>
                <c:pt idx="2">
                  <c:v>1962.4482152120968</c:v>
                </c:pt>
                <c:pt idx="3">
                  <c:v>1770.4889648813162</c:v>
                </c:pt>
                <c:pt idx="4">
                  <c:v>248.07657936298062</c:v>
                </c:pt>
              </c:numCache>
            </c:numRef>
          </c:val>
        </c:ser>
        <c:ser>
          <c:idx val="1"/>
          <c:order val="1"/>
          <c:tx>
            <c:strRef>
              <c:f>'C figs'!$A$34</c:f>
              <c:strCache>
                <c:ptCount val="1"/>
                <c:pt idx="0">
                  <c:v>Shallow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'C figs'!$G$34:$K$34</c:f>
                <c:numCache>
                  <c:formatCode>General</c:formatCode>
                  <c:ptCount val="5"/>
                  <c:pt idx="0">
                    <c:v>695.89395892632001</c:v>
                  </c:pt>
                  <c:pt idx="1">
                    <c:v>541.49212512291808</c:v>
                  </c:pt>
                  <c:pt idx="2">
                    <c:v>57.03550525070672</c:v>
                  </c:pt>
                  <c:pt idx="3">
                    <c:v>2437.8219209969297</c:v>
                  </c:pt>
                  <c:pt idx="4">
                    <c:v>179.84335453944189</c:v>
                  </c:pt>
                </c:numCache>
              </c:numRef>
            </c:plus>
            <c:minus>
              <c:numRef>
                <c:f>'C figs'!$G$34:$K$34</c:f>
                <c:numCache>
                  <c:formatCode>General</c:formatCode>
                  <c:ptCount val="5"/>
                  <c:pt idx="0">
                    <c:v>695.89395892632001</c:v>
                  </c:pt>
                  <c:pt idx="1">
                    <c:v>541.49212512291808</c:v>
                  </c:pt>
                  <c:pt idx="2">
                    <c:v>57.03550525070672</c:v>
                  </c:pt>
                  <c:pt idx="3">
                    <c:v>2437.8219209969297</c:v>
                  </c:pt>
                  <c:pt idx="4">
                    <c:v>179.84335453944189</c:v>
                  </c:pt>
                </c:numCache>
              </c:numRef>
            </c:minus>
          </c:errBars>
          <c:cat>
            <c:strRef>
              <c:f>'C figs'!$B$32:$F$32</c:f>
              <c:strCache>
                <c:ptCount val="5"/>
                <c:pt idx="0">
                  <c:v>MV</c:v>
                </c:pt>
                <c:pt idx="1">
                  <c:v>NB</c:v>
                </c:pt>
                <c:pt idx="2">
                  <c:v>PC</c:v>
                </c:pt>
                <c:pt idx="3">
                  <c:v>CT</c:v>
                </c:pt>
                <c:pt idx="4">
                  <c:v>SD</c:v>
                </c:pt>
              </c:strCache>
            </c:strRef>
          </c:cat>
          <c:val>
            <c:numRef>
              <c:f>'C figs'!$B$34:$F$34</c:f>
              <c:numCache>
                <c:formatCode>General</c:formatCode>
                <c:ptCount val="5"/>
                <c:pt idx="0">
                  <c:v>3764.3081122286103</c:v>
                </c:pt>
                <c:pt idx="1">
                  <c:v>3202.1417628459312</c:v>
                </c:pt>
                <c:pt idx="2">
                  <c:v>1485.1480074407846</c:v>
                </c:pt>
                <c:pt idx="3">
                  <c:v>5467.5869714326736</c:v>
                </c:pt>
                <c:pt idx="4">
                  <c:v>2024.6570014818237</c:v>
                </c:pt>
              </c:numCache>
            </c:numRef>
          </c:val>
        </c:ser>
        <c:ser>
          <c:idx val="2"/>
          <c:order val="2"/>
          <c:tx>
            <c:strRef>
              <c:f>'C figs'!$A$35</c:f>
              <c:strCache>
                <c:ptCount val="1"/>
                <c:pt idx="0">
                  <c:v>Mid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'C figs'!$G$35:$K$35</c:f>
                <c:numCache>
                  <c:formatCode>General</c:formatCode>
                  <c:ptCount val="5"/>
                  <c:pt idx="1">
                    <c:v>1843.8481514042771</c:v>
                  </c:pt>
                  <c:pt idx="2">
                    <c:v>106.4118184507077</c:v>
                  </c:pt>
                </c:numCache>
              </c:numRef>
            </c:plus>
            <c:minus>
              <c:numRef>
                <c:f>'C figs'!$G$35:$K$35</c:f>
                <c:numCache>
                  <c:formatCode>General</c:formatCode>
                  <c:ptCount val="5"/>
                  <c:pt idx="1">
                    <c:v>1843.8481514042771</c:v>
                  </c:pt>
                  <c:pt idx="2">
                    <c:v>106.4118184507077</c:v>
                  </c:pt>
                </c:numCache>
              </c:numRef>
            </c:minus>
          </c:errBars>
          <c:cat>
            <c:strRef>
              <c:f>'C figs'!$B$32:$F$32</c:f>
              <c:strCache>
                <c:ptCount val="5"/>
                <c:pt idx="0">
                  <c:v>MV</c:v>
                </c:pt>
                <c:pt idx="1">
                  <c:v>NB</c:v>
                </c:pt>
                <c:pt idx="2">
                  <c:v>PC</c:v>
                </c:pt>
                <c:pt idx="3">
                  <c:v>CT</c:v>
                </c:pt>
                <c:pt idx="4">
                  <c:v>SD</c:v>
                </c:pt>
              </c:strCache>
            </c:strRef>
          </c:cat>
          <c:val>
            <c:numRef>
              <c:f>'C figs'!$B$35:$F$35</c:f>
              <c:numCache>
                <c:formatCode>General</c:formatCode>
                <c:ptCount val="5"/>
                <c:pt idx="1">
                  <c:v>4690.3783111800649</c:v>
                </c:pt>
                <c:pt idx="2">
                  <c:v>2325.9105590401946</c:v>
                </c:pt>
              </c:numCache>
            </c:numRef>
          </c:val>
        </c:ser>
        <c:ser>
          <c:idx val="3"/>
          <c:order val="3"/>
          <c:tx>
            <c:strRef>
              <c:f>'C figs'!$A$36</c:f>
              <c:strCache>
                <c:ptCount val="1"/>
                <c:pt idx="0">
                  <c:v>Deep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'C figs'!$G$36:$K$36</c:f>
                <c:numCache>
                  <c:formatCode>General</c:formatCode>
                  <c:ptCount val="5"/>
                  <c:pt idx="1">
                    <c:v>183.64498598200277</c:v>
                  </c:pt>
                  <c:pt idx="2">
                    <c:v>472.63353706136672</c:v>
                  </c:pt>
                </c:numCache>
              </c:numRef>
            </c:plus>
            <c:minus>
              <c:numRef>
                <c:f>'C figs'!$G$36:$K$36</c:f>
                <c:numCache>
                  <c:formatCode>General</c:formatCode>
                  <c:ptCount val="5"/>
                  <c:pt idx="1">
                    <c:v>183.64498598200277</c:v>
                  </c:pt>
                  <c:pt idx="2">
                    <c:v>472.63353706136672</c:v>
                  </c:pt>
                </c:numCache>
              </c:numRef>
            </c:minus>
          </c:errBars>
          <c:cat>
            <c:strRef>
              <c:f>'C figs'!$B$32:$F$32</c:f>
              <c:strCache>
                <c:ptCount val="5"/>
                <c:pt idx="0">
                  <c:v>MV</c:v>
                </c:pt>
                <c:pt idx="1">
                  <c:v>NB</c:v>
                </c:pt>
                <c:pt idx="2">
                  <c:v>PC</c:v>
                </c:pt>
                <c:pt idx="3">
                  <c:v>CT</c:v>
                </c:pt>
                <c:pt idx="4">
                  <c:v>SD</c:v>
                </c:pt>
              </c:strCache>
            </c:strRef>
          </c:cat>
          <c:val>
            <c:numRef>
              <c:f>'C figs'!$B$36:$F$36</c:f>
              <c:numCache>
                <c:formatCode>General</c:formatCode>
                <c:ptCount val="5"/>
                <c:pt idx="1">
                  <c:v>3316.9245543530305</c:v>
                </c:pt>
                <c:pt idx="2">
                  <c:v>2411.0079781412092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151256"/>
        <c:axId val="474151648"/>
      </c:barChart>
      <c:catAx>
        <c:axId val="474151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151648"/>
        <c:crosses val="autoZero"/>
        <c:auto val="1"/>
        <c:lblAlgn val="ctr"/>
        <c:lblOffset val="100"/>
        <c:noMultiLvlLbl val="0"/>
      </c:catAx>
      <c:valAx>
        <c:axId val="4741516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 C m</a:t>
                </a:r>
                <a:r>
                  <a:rPr lang="en-US" baseline="30000"/>
                  <a:t>2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474151256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73877597877976364"/>
          <c:y val="0.1240550441580303"/>
          <c:w val="0.19030308590067019"/>
          <c:h val="0.2714770213927954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7219863768085"/>
          <c:y val="4.1670262276594414E-2"/>
          <c:w val="0.76964394123881419"/>
          <c:h val="0.86430522768190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 figs'!$AE$15</c:f>
              <c:strCache>
                <c:ptCount val="1"/>
                <c:pt idx="0">
                  <c:v>Shallow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'C figs'!$AK$15:$AO$15</c:f>
                <c:numCache>
                  <c:formatCode>General</c:formatCode>
                  <c:ptCount val="5"/>
                  <c:pt idx="0">
                    <c:v>8.0784000000000002</c:v>
                  </c:pt>
                  <c:pt idx="1">
                    <c:v>19.872</c:v>
                  </c:pt>
                  <c:pt idx="2">
                    <c:v>31.282999999999998</c:v>
                  </c:pt>
                  <c:pt idx="3">
                    <c:v>23.376600000000003</c:v>
                  </c:pt>
                  <c:pt idx="4">
                    <c:v>28.83258</c:v>
                  </c:pt>
                </c:numCache>
              </c:numRef>
            </c:plus>
            <c:minus>
              <c:numRef>
                <c:f>'C figs'!$AK$15:$AO$15</c:f>
                <c:numCache>
                  <c:formatCode>General</c:formatCode>
                  <c:ptCount val="5"/>
                  <c:pt idx="0">
                    <c:v>8.0784000000000002</c:v>
                  </c:pt>
                  <c:pt idx="1">
                    <c:v>19.872</c:v>
                  </c:pt>
                  <c:pt idx="2">
                    <c:v>31.282999999999998</c:v>
                  </c:pt>
                  <c:pt idx="3">
                    <c:v>23.376600000000003</c:v>
                  </c:pt>
                  <c:pt idx="4">
                    <c:v>28.83258</c:v>
                  </c:pt>
                </c:numCache>
              </c:numRef>
            </c:minus>
          </c:errBars>
          <c:cat>
            <c:strRef>
              <c:f>'C figs'!$AF$14:$AJ$14</c:f>
              <c:strCache>
                <c:ptCount val="5"/>
                <c:pt idx="0">
                  <c:v>MV</c:v>
                </c:pt>
                <c:pt idx="1">
                  <c:v>NB</c:v>
                </c:pt>
                <c:pt idx="2">
                  <c:v>PC</c:v>
                </c:pt>
                <c:pt idx="3">
                  <c:v>SD</c:v>
                </c:pt>
                <c:pt idx="4">
                  <c:v>CT</c:v>
                </c:pt>
              </c:strCache>
            </c:strRef>
          </c:cat>
          <c:val>
            <c:numRef>
              <c:f>'C figs'!$AF$15:$AJ$15</c:f>
              <c:numCache>
                <c:formatCode>0.00</c:formatCode>
                <c:ptCount val="5"/>
                <c:pt idx="0">
                  <c:v>79.423190000000005</c:v>
                </c:pt>
                <c:pt idx="1">
                  <c:v>136.07149999999999</c:v>
                </c:pt>
                <c:pt idx="2">
                  <c:v>208.72989999999999</c:v>
                </c:pt>
                <c:pt idx="3">
                  <c:v>312.36369999999999</c:v>
                </c:pt>
                <c:pt idx="4">
                  <c:v>183.7158</c:v>
                </c:pt>
              </c:numCache>
            </c:numRef>
          </c:val>
        </c:ser>
        <c:ser>
          <c:idx val="2"/>
          <c:order val="1"/>
          <c:tx>
            <c:strRef>
              <c:f>'C figs'!$AE$16</c:f>
              <c:strCache>
                <c:ptCount val="1"/>
                <c:pt idx="0">
                  <c:v>Mid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'C figs'!$AK$16:$AO$16</c:f>
                <c:numCache>
                  <c:formatCode>General</c:formatCode>
                  <c:ptCount val="5"/>
                  <c:pt idx="1">
                    <c:v>24.772199999999998</c:v>
                  </c:pt>
                  <c:pt idx="2">
                    <c:v>5.6000000000000005</c:v>
                  </c:pt>
                </c:numCache>
              </c:numRef>
            </c:plus>
            <c:minus>
              <c:numRef>
                <c:f>'C figs'!$AK$17:$AO$17</c:f>
                <c:numCache>
                  <c:formatCode>General</c:formatCode>
                  <c:ptCount val="5"/>
                  <c:pt idx="1">
                    <c:v>9.8424999999999994</c:v>
                  </c:pt>
                  <c:pt idx="2">
                    <c:v>5.67</c:v>
                  </c:pt>
                </c:numCache>
              </c:numRef>
            </c:minus>
          </c:errBars>
          <c:cat>
            <c:strRef>
              <c:f>'C figs'!$AF$14:$AJ$14</c:f>
              <c:strCache>
                <c:ptCount val="5"/>
                <c:pt idx="0">
                  <c:v>MV</c:v>
                </c:pt>
                <c:pt idx="1">
                  <c:v>NB</c:v>
                </c:pt>
                <c:pt idx="2">
                  <c:v>PC</c:v>
                </c:pt>
                <c:pt idx="3">
                  <c:v>SD</c:v>
                </c:pt>
                <c:pt idx="4">
                  <c:v>CT</c:v>
                </c:pt>
              </c:strCache>
            </c:strRef>
          </c:cat>
          <c:val>
            <c:numRef>
              <c:f>'C figs'!$AF$16:$AJ$16</c:f>
              <c:numCache>
                <c:formatCode>0.00</c:formatCode>
                <c:ptCount val="5"/>
                <c:pt idx="1">
                  <c:v>103.9516</c:v>
                </c:pt>
                <c:pt idx="2">
                  <c:v>125.06910000000001</c:v>
                </c:pt>
              </c:numCache>
            </c:numRef>
          </c:val>
        </c:ser>
        <c:ser>
          <c:idx val="3"/>
          <c:order val="2"/>
          <c:tx>
            <c:strRef>
              <c:f>'C figs'!$AE$17</c:f>
              <c:strCache>
                <c:ptCount val="1"/>
                <c:pt idx="0">
                  <c:v>Deep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'C figs'!$AK$17:$AO$17</c:f>
                <c:numCache>
                  <c:formatCode>General</c:formatCode>
                  <c:ptCount val="5"/>
                  <c:pt idx="1">
                    <c:v>9.8424999999999994</c:v>
                  </c:pt>
                  <c:pt idx="2">
                    <c:v>5.67</c:v>
                  </c:pt>
                </c:numCache>
              </c:numRef>
            </c:plus>
            <c:minus>
              <c:numRef>
                <c:f>'C figs'!$AK$17:$AO$17</c:f>
                <c:numCache>
                  <c:formatCode>General</c:formatCode>
                  <c:ptCount val="5"/>
                  <c:pt idx="1">
                    <c:v>9.8424999999999994</c:v>
                  </c:pt>
                  <c:pt idx="2">
                    <c:v>5.67</c:v>
                  </c:pt>
                </c:numCache>
              </c:numRef>
            </c:minus>
          </c:errBars>
          <c:cat>
            <c:strRef>
              <c:f>'C figs'!$AF$14:$AJ$14</c:f>
              <c:strCache>
                <c:ptCount val="5"/>
                <c:pt idx="0">
                  <c:v>MV</c:v>
                </c:pt>
                <c:pt idx="1">
                  <c:v>NB</c:v>
                </c:pt>
                <c:pt idx="2">
                  <c:v>PC</c:v>
                </c:pt>
                <c:pt idx="3">
                  <c:v>SD</c:v>
                </c:pt>
                <c:pt idx="4">
                  <c:v>CT</c:v>
                </c:pt>
              </c:strCache>
            </c:strRef>
          </c:cat>
          <c:val>
            <c:numRef>
              <c:f>'C figs'!$AF$17:$AJ$17</c:f>
              <c:numCache>
                <c:formatCode>0.00</c:formatCode>
                <c:ptCount val="5"/>
                <c:pt idx="1">
                  <c:v>44.862520000000004</c:v>
                </c:pt>
                <c:pt idx="2">
                  <c:v>31.106400000000001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152432"/>
        <c:axId val="474152824"/>
      </c:barChart>
      <c:catAx>
        <c:axId val="474152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152824"/>
        <c:crosses val="autoZero"/>
        <c:auto val="1"/>
        <c:lblAlgn val="ctr"/>
        <c:lblOffset val="100"/>
        <c:noMultiLvlLbl val="0"/>
      </c:catAx>
      <c:valAx>
        <c:axId val="4741528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 C m</a:t>
                </a:r>
                <a:r>
                  <a:rPr lang="en-US" baseline="30000"/>
                  <a:t>2</a:t>
                </a:r>
              </a:p>
            </c:rich>
          </c:tx>
          <c:layout>
            <c:manualLayout>
              <c:xMode val="edge"/>
              <c:yMode val="edge"/>
              <c:x val="2.3240452094170749E-2"/>
              <c:y val="0.3804426205672040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474152432"/>
        <c:crosses val="autoZero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0.75158769437743222"/>
          <c:y val="6.0250207166237767E-2"/>
          <c:w val="0.19030308590067019"/>
          <c:h val="0.2714770213927954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Above vs. below</a:t>
            </a:r>
            <a:r>
              <a:rPr lang="en-US" baseline="0"/>
              <a:t> ground C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'C figs'!$AE$42:$AE$50</c:f>
              <c:numCache>
                <c:formatCode>0.0</c:formatCode>
                <c:ptCount val="9"/>
                <c:pt idx="0">
                  <c:v>79.423190000000005</c:v>
                </c:pt>
                <c:pt idx="1">
                  <c:v>312.36369999999999</c:v>
                </c:pt>
                <c:pt idx="2">
                  <c:v>183.7158</c:v>
                </c:pt>
                <c:pt idx="3">
                  <c:v>208.72989999999999</c:v>
                </c:pt>
                <c:pt idx="4">
                  <c:v>125.06910000000001</c:v>
                </c:pt>
                <c:pt idx="5">
                  <c:v>31.106400000000001</c:v>
                </c:pt>
                <c:pt idx="6">
                  <c:v>136.07149999999999</c:v>
                </c:pt>
                <c:pt idx="7">
                  <c:v>103.9516</c:v>
                </c:pt>
                <c:pt idx="8">
                  <c:v>44.862520000000004</c:v>
                </c:pt>
              </c:numCache>
            </c:numRef>
          </c:xVal>
          <c:yVal>
            <c:numRef>
              <c:f>'C figs'!$AF$42:$AF$50</c:f>
              <c:numCache>
                <c:formatCode>0.0</c:formatCode>
                <c:ptCount val="9"/>
                <c:pt idx="0">
                  <c:v>3764.3081122286103</c:v>
                </c:pt>
                <c:pt idx="1">
                  <c:v>2024.6570014818237</c:v>
                </c:pt>
                <c:pt idx="2">
                  <c:v>5467.5869714326736</c:v>
                </c:pt>
                <c:pt idx="3">
                  <c:v>1485.1480074407846</c:v>
                </c:pt>
                <c:pt idx="4">
                  <c:v>2325.9105590401946</c:v>
                </c:pt>
                <c:pt idx="5">
                  <c:v>2411.0079781412092</c:v>
                </c:pt>
                <c:pt idx="6">
                  <c:v>3202.1417628459312</c:v>
                </c:pt>
                <c:pt idx="7">
                  <c:v>4690.3783111800649</c:v>
                </c:pt>
                <c:pt idx="8">
                  <c:v>3316.9245543530305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153608"/>
        <c:axId val="474154000"/>
      </c:scatterChart>
      <c:valAx>
        <c:axId val="474153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Carbon in</a:t>
                </a:r>
                <a:r>
                  <a:rPr lang="en-US" baseline="0"/>
                  <a:t> plant tissues, gC/m2</a:t>
                </a:r>
                <a:endParaRPr lang="en-US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474154000"/>
        <c:crosses val="autoZero"/>
        <c:crossBetween val="midCat"/>
      </c:valAx>
      <c:valAx>
        <c:axId val="4741540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Carbon in sediments, gC/m2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474153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7219863768085"/>
          <c:y val="4.1670262276594414E-2"/>
          <c:w val="0.76964394123881419"/>
          <c:h val="0.86430522768190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 figs'!$A$33</c:f>
              <c:strCache>
                <c:ptCount val="1"/>
                <c:pt idx="0">
                  <c:v>Reference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'C figs'!$B$68:$F$68</c:f>
                <c:numCache>
                  <c:formatCode>General</c:formatCode>
                  <c:ptCount val="5"/>
                  <c:pt idx="0">
                    <c:v>0.34089778420757072</c:v>
                  </c:pt>
                  <c:pt idx="1">
                    <c:v>0.99107042362462983</c:v>
                  </c:pt>
                  <c:pt idx="2">
                    <c:v>0.67280284903602794</c:v>
                  </c:pt>
                  <c:pt idx="3">
                    <c:v>7.3515734248098139E-2</c:v>
                  </c:pt>
                  <c:pt idx="4">
                    <c:v>2.715870102521726</c:v>
                  </c:pt>
                </c:numCache>
              </c:numRef>
            </c:plus>
            <c:minus>
              <c:numRef>
                <c:f>'C figs'!$B$68:$F$68</c:f>
                <c:numCache>
                  <c:formatCode>General</c:formatCode>
                  <c:ptCount val="5"/>
                  <c:pt idx="0">
                    <c:v>0.34089778420757072</c:v>
                  </c:pt>
                  <c:pt idx="1">
                    <c:v>0.99107042362462983</c:v>
                  </c:pt>
                  <c:pt idx="2">
                    <c:v>0.67280284903602794</c:v>
                  </c:pt>
                  <c:pt idx="3">
                    <c:v>7.3515734248098139E-2</c:v>
                  </c:pt>
                  <c:pt idx="4">
                    <c:v>2.715870102521726</c:v>
                  </c:pt>
                </c:numCache>
              </c:numRef>
            </c:minus>
          </c:errBars>
          <c:cat>
            <c:strRef>
              <c:f>'C figs'!$B$61:$F$61</c:f>
              <c:strCache>
                <c:ptCount val="5"/>
                <c:pt idx="0">
                  <c:v>MV</c:v>
                </c:pt>
                <c:pt idx="1">
                  <c:v>NB</c:v>
                </c:pt>
                <c:pt idx="2">
                  <c:v>PC</c:v>
                </c:pt>
                <c:pt idx="3">
                  <c:v>SD</c:v>
                </c:pt>
                <c:pt idx="4">
                  <c:v>CT</c:v>
                </c:pt>
              </c:strCache>
            </c:strRef>
          </c:cat>
          <c:val>
            <c:numRef>
              <c:f>'C figs'!$B$62:$F$62</c:f>
              <c:numCache>
                <c:formatCode>General</c:formatCode>
                <c:ptCount val="5"/>
                <c:pt idx="0">
                  <c:v>5.3532303614055143</c:v>
                </c:pt>
                <c:pt idx="1">
                  <c:v>3.3402305203950164</c:v>
                </c:pt>
                <c:pt idx="2">
                  <c:v>5.7777887848102036</c:v>
                </c:pt>
                <c:pt idx="3">
                  <c:v>0.82791582471112568</c:v>
                </c:pt>
                <c:pt idx="4">
                  <c:v>5.9049792948888209</c:v>
                </c:pt>
              </c:numCache>
            </c:numRef>
          </c:val>
        </c:ser>
        <c:ser>
          <c:idx val="1"/>
          <c:order val="1"/>
          <c:tx>
            <c:strRef>
              <c:f>'C figs'!$A$34</c:f>
              <c:strCache>
                <c:ptCount val="1"/>
                <c:pt idx="0">
                  <c:v>Shallow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'C figs'!$B$69:$F$69</c:f>
                <c:numCache>
                  <c:formatCode>General</c:formatCode>
                  <c:ptCount val="5"/>
                  <c:pt idx="0">
                    <c:v>2.4151928610435918</c:v>
                  </c:pt>
                  <c:pt idx="1">
                    <c:v>2.2036755195645408</c:v>
                  </c:pt>
                  <c:pt idx="2">
                    <c:v>0.65019584088445315</c:v>
                  </c:pt>
                  <c:pt idx="3">
                    <c:v>1.2483663901906881</c:v>
                  </c:pt>
                  <c:pt idx="4">
                    <c:v>4.8010620266677213</c:v>
                  </c:pt>
                </c:numCache>
              </c:numRef>
            </c:plus>
            <c:minus>
              <c:numRef>
                <c:f>'C figs'!$B$69:$F$69</c:f>
                <c:numCache>
                  <c:formatCode>General</c:formatCode>
                  <c:ptCount val="5"/>
                  <c:pt idx="0">
                    <c:v>2.4151928610435918</c:v>
                  </c:pt>
                  <c:pt idx="1">
                    <c:v>2.2036755195645408</c:v>
                  </c:pt>
                  <c:pt idx="2">
                    <c:v>0.65019584088445315</c:v>
                  </c:pt>
                  <c:pt idx="3">
                    <c:v>1.2483663901906881</c:v>
                  </c:pt>
                  <c:pt idx="4">
                    <c:v>4.8010620266677213</c:v>
                  </c:pt>
                </c:numCache>
              </c:numRef>
            </c:minus>
          </c:errBars>
          <c:cat>
            <c:strRef>
              <c:f>'C figs'!$B$61:$F$61</c:f>
              <c:strCache>
                <c:ptCount val="5"/>
                <c:pt idx="0">
                  <c:v>MV</c:v>
                </c:pt>
                <c:pt idx="1">
                  <c:v>NB</c:v>
                </c:pt>
                <c:pt idx="2">
                  <c:v>PC</c:v>
                </c:pt>
                <c:pt idx="3">
                  <c:v>SD</c:v>
                </c:pt>
                <c:pt idx="4">
                  <c:v>CT</c:v>
                </c:pt>
              </c:strCache>
            </c:strRef>
          </c:cat>
          <c:val>
            <c:numRef>
              <c:f>'C figs'!$B$63:$F$63</c:f>
              <c:numCache>
                <c:formatCode>General</c:formatCode>
                <c:ptCount val="5"/>
                <c:pt idx="0">
                  <c:v>13.59019947575214</c:v>
                </c:pt>
                <c:pt idx="1">
                  <c:v>10.156299720077167</c:v>
                </c:pt>
                <c:pt idx="2">
                  <c:v>5.3876207640645628</c:v>
                </c:pt>
                <c:pt idx="3">
                  <c:v>6.7506361644680082</c:v>
                </c:pt>
                <c:pt idx="4">
                  <c:v>14.961893124964117</c:v>
                </c:pt>
              </c:numCache>
            </c:numRef>
          </c:val>
        </c:ser>
        <c:ser>
          <c:idx val="2"/>
          <c:order val="2"/>
          <c:tx>
            <c:strRef>
              <c:f>'C figs'!$A$35</c:f>
              <c:strCache>
                <c:ptCount val="1"/>
                <c:pt idx="0">
                  <c:v>Mid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'C figs'!$B$70:$F$70</c:f>
                <c:numCache>
                  <c:formatCode>General</c:formatCode>
                  <c:ptCount val="5"/>
                  <c:pt idx="1">
                    <c:v>2.8181940319354122</c:v>
                  </c:pt>
                  <c:pt idx="2">
                    <c:v>0.64871241034194249</c:v>
                  </c:pt>
                </c:numCache>
              </c:numRef>
            </c:plus>
            <c:minus>
              <c:numRef>
                <c:f>'C figs'!$B$70:$F$70</c:f>
                <c:numCache>
                  <c:formatCode>General</c:formatCode>
                  <c:ptCount val="5"/>
                  <c:pt idx="1">
                    <c:v>2.8181940319354122</c:v>
                  </c:pt>
                  <c:pt idx="2">
                    <c:v>0.64871241034194249</c:v>
                  </c:pt>
                </c:numCache>
              </c:numRef>
            </c:minus>
          </c:errBars>
          <c:cat>
            <c:strRef>
              <c:f>'C figs'!$B$61:$F$61</c:f>
              <c:strCache>
                <c:ptCount val="5"/>
                <c:pt idx="0">
                  <c:v>MV</c:v>
                </c:pt>
                <c:pt idx="1">
                  <c:v>NB</c:v>
                </c:pt>
                <c:pt idx="2">
                  <c:v>PC</c:v>
                </c:pt>
                <c:pt idx="3">
                  <c:v>SD</c:v>
                </c:pt>
                <c:pt idx="4">
                  <c:v>CT</c:v>
                </c:pt>
              </c:strCache>
            </c:strRef>
          </c:cat>
          <c:val>
            <c:numRef>
              <c:f>'C figs'!$B$64:$F$64</c:f>
              <c:numCache>
                <c:formatCode>General</c:formatCode>
                <c:ptCount val="5"/>
                <c:pt idx="1">
                  <c:v>13.59127714802162</c:v>
                </c:pt>
                <c:pt idx="2">
                  <c:v>7.9708243225564814</c:v>
                </c:pt>
              </c:numCache>
            </c:numRef>
          </c:val>
        </c:ser>
        <c:ser>
          <c:idx val="3"/>
          <c:order val="3"/>
          <c:tx>
            <c:strRef>
              <c:f>'C figs'!$A$36</c:f>
              <c:strCache>
                <c:ptCount val="1"/>
                <c:pt idx="0">
                  <c:v>Deep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'C figs'!$B$71:$F$71</c:f>
                <c:numCache>
                  <c:formatCode>General</c:formatCode>
                  <c:ptCount val="5"/>
                  <c:pt idx="1">
                    <c:v>0.47520874799684337</c:v>
                  </c:pt>
                  <c:pt idx="2">
                    <c:v>2.6399556627744056</c:v>
                  </c:pt>
                </c:numCache>
              </c:numRef>
            </c:plus>
            <c:minus>
              <c:numRef>
                <c:f>'C figs'!$B$71:$F$71</c:f>
                <c:numCache>
                  <c:formatCode>General</c:formatCode>
                  <c:ptCount val="5"/>
                  <c:pt idx="1">
                    <c:v>0.47520874799684337</c:v>
                  </c:pt>
                  <c:pt idx="2">
                    <c:v>2.6399556627744056</c:v>
                  </c:pt>
                </c:numCache>
              </c:numRef>
            </c:minus>
          </c:errBars>
          <c:cat>
            <c:strRef>
              <c:f>'C figs'!$B$61:$F$61</c:f>
              <c:strCache>
                <c:ptCount val="5"/>
                <c:pt idx="0">
                  <c:v>MV</c:v>
                </c:pt>
                <c:pt idx="1">
                  <c:v>NB</c:v>
                </c:pt>
                <c:pt idx="2">
                  <c:v>PC</c:v>
                </c:pt>
                <c:pt idx="3">
                  <c:v>SD</c:v>
                </c:pt>
                <c:pt idx="4">
                  <c:v>CT</c:v>
                </c:pt>
              </c:strCache>
            </c:strRef>
          </c:cat>
          <c:val>
            <c:numRef>
              <c:f>'C figs'!$B$65:$F$65</c:f>
              <c:numCache>
                <c:formatCode>General</c:formatCode>
                <c:ptCount val="5"/>
                <c:pt idx="1">
                  <c:v>10.990231425364293</c:v>
                </c:pt>
                <c:pt idx="2">
                  <c:v>8.2560290658208686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154784"/>
        <c:axId val="474155176"/>
      </c:barChart>
      <c:catAx>
        <c:axId val="474154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155176"/>
        <c:crosses val="autoZero"/>
        <c:auto val="1"/>
        <c:lblAlgn val="ctr"/>
        <c:lblOffset val="100"/>
        <c:noMultiLvlLbl val="0"/>
      </c:catAx>
      <c:valAx>
        <c:axId val="474155176"/>
        <c:scaling>
          <c:orientation val="minMax"/>
          <c:max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kg C m</a:t>
                </a:r>
                <a:r>
                  <a:rPr lang="en-US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2.0690912368752725E-2"/>
              <c:y val="0.4014606845174415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474154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8545640167983637"/>
          <c:y val="6.0250207166237767E-2"/>
          <c:w val="0.19030308590067019"/>
          <c:h val="0.2714770213927954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plant tissue</c:v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plants!$Z$2:$Z$10</c:f>
                <c:numCache>
                  <c:formatCode>General</c:formatCode>
                  <c:ptCount val="9"/>
                  <c:pt idx="0">
                    <c:v>0.26145536330765179</c:v>
                  </c:pt>
                  <c:pt idx="1">
                    <c:v>0.23771564485679575</c:v>
                  </c:pt>
                  <c:pt idx="2">
                    <c:v>2.743395234822052E-3</c:v>
                  </c:pt>
                  <c:pt idx="3">
                    <c:v>2.3787683285517943E-2</c:v>
                  </c:pt>
                  <c:pt idx="4">
                    <c:v>0.11569428468601213</c:v>
                  </c:pt>
                  <c:pt idx="5">
                    <c:v>0.37794662494880715</c:v>
                  </c:pt>
                  <c:pt idx="6">
                    <c:v>0.16609450899992162</c:v>
                  </c:pt>
                  <c:pt idx="7">
                    <c:v>1.4558143285160694E-2</c:v>
                  </c:pt>
                  <c:pt idx="8">
                    <c:v>0.10304707857747263</c:v>
                  </c:pt>
                </c:numCache>
              </c:numRef>
            </c:plus>
            <c:minus>
              <c:numRef>
                <c:f>plants!$Z$2:$Z$10</c:f>
                <c:numCache>
                  <c:formatCode>General</c:formatCode>
                  <c:ptCount val="9"/>
                  <c:pt idx="0">
                    <c:v>0.26145536330765179</c:v>
                  </c:pt>
                  <c:pt idx="1">
                    <c:v>0.23771564485679575</c:v>
                  </c:pt>
                  <c:pt idx="2">
                    <c:v>2.743395234822052E-3</c:v>
                  </c:pt>
                  <c:pt idx="3">
                    <c:v>2.3787683285517943E-2</c:v>
                  </c:pt>
                  <c:pt idx="4">
                    <c:v>0.11569428468601213</c:v>
                  </c:pt>
                  <c:pt idx="5">
                    <c:v>0.37794662494880715</c:v>
                  </c:pt>
                  <c:pt idx="6">
                    <c:v>0.16609450899992162</c:v>
                  </c:pt>
                  <c:pt idx="7">
                    <c:v>1.4558143285160694E-2</c:v>
                  </c:pt>
                  <c:pt idx="8">
                    <c:v>0.10304707857747263</c:v>
                  </c:pt>
                </c:numCache>
              </c:numRef>
            </c:minus>
          </c:errBars>
          <c:errBars>
            <c:errDir val="x"/>
            <c:errBarType val="both"/>
            <c:errValType val="cust"/>
            <c:noEndCap val="0"/>
            <c:plus>
              <c:numRef>
                <c:f>plants!$X$2:$X$10</c:f>
                <c:numCache>
                  <c:formatCode>General</c:formatCode>
                  <c:ptCount val="9"/>
                  <c:pt idx="0">
                    <c:v>9.50942704572771E-2</c:v>
                  </c:pt>
                  <c:pt idx="1">
                    <c:v>4.1525187949836603E-2</c:v>
                  </c:pt>
                  <c:pt idx="2">
                    <c:v>0.24181365810183392</c:v>
                  </c:pt>
                  <c:pt idx="3">
                    <c:v>5.8088965169522666E-3</c:v>
                  </c:pt>
                  <c:pt idx="4">
                    <c:v>0.19292718460715921</c:v>
                  </c:pt>
                  <c:pt idx="5">
                    <c:v>0.22577712007170109</c:v>
                  </c:pt>
                  <c:pt idx="6">
                    <c:v>0.51459220640351166</c:v>
                  </c:pt>
                  <c:pt idx="7">
                    <c:v>0.12644410866586139</c:v>
                  </c:pt>
                  <c:pt idx="8">
                    <c:v>0.27583442541271092</c:v>
                  </c:pt>
                </c:numCache>
              </c:numRef>
            </c:plus>
            <c:minus>
              <c:numRef>
                <c:f>plants!$X$2:$X$10</c:f>
                <c:numCache>
                  <c:formatCode>General</c:formatCode>
                  <c:ptCount val="9"/>
                  <c:pt idx="0">
                    <c:v>9.50942704572771E-2</c:v>
                  </c:pt>
                  <c:pt idx="1">
                    <c:v>4.1525187949836603E-2</c:v>
                  </c:pt>
                  <c:pt idx="2">
                    <c:v>0.24181365810183392</c:v>
                  </c:pt>
                  <c:pt idx="3">
                    <c:v>5.8088965169522666E-3</c:v>
                  </c:pt>
                  <c:pt idx="4">
                    <c:v>0.19292718460715921</c:v>
                  </c:pt>
                  <c:pt idx="5">
                    <c:v>0.22577712007170109</c:v>
                  </c:pt>
                  <c:pt idx="6">
                    <c:v>0.51459220640351166</c:v>
                  </c:pt>
                  <c:pt idx="7">
                    <c:v>0.12644410866586139</c:v>
                  </c:pt>
                  <c:pt idx="8">
                    <c:v>0.27583442541271092</c:v>
                  </c:pt>
                </c:numCache>
              </c:numRef>
            </c:minus>
          </c:errBars>
          <c:xVal>
            <c:numRef>
              <c:f>plants!$T$2:$T$10</c:f>
              <c:numCache>
                <c:formatCode>0.00</c:formatCode>
                <c:ptCount val="9"/>
                <c:pt idx="0">
                  <c:v>-8.8349436589858446</c:v>
                </c:pt>
                <c:pt idx="1">
                  <c:v>-6.7374706421651753</c:v>
                </c:pt>
                <c:pt idx="2">
                  <c:v>-8.7297091401911047</c:v>
                </c:pt>
                <c:pt idx="3">
                  <c:v>-8.4315326354613589</c:v>
                </c:pt>
                <c:pt idx="4">
                  <c:v>-9.2516983244847868</c:v>
                </c:pt>
                <c:pt idx="5">
                  <c:v>-8.5544838970842658</c:v>
                </c:pt>
                <c:pt idx="6">
                  <c:v>-8.4956286723564265</c:v>
                </c:pt>
                <c:pt idx="7">
                  <c:v>-8.405390263080557</c:v>
                </c:pt>
                <c:pt idx="8">
                  <c:v>-10.341837557422874</c:v>
                </c:pt>
              </c:numCache>
            </c:numRef>
          </c:xVal>
          <c:yVal>
            <c:numRef>
              <c:f>plants!$V$2:$V$10</c:f>
              <c:numCache>
                <c:formatCode>0.00</c:formatCode>
                <c:ptCount val="9"/>
                <c:pt idx="0">
                  <c:v>6.8742985168270296</c:v>
                </c:pt>
                <c:pt idx="1">
                  <c:v>4.5851699315007197</c:v>
                </c:pt>
                <c:pt idx="2">
                  <c:v>5.4411192647160282</c:v>
                </c:pt>
                <c:pt idx="3">
                  <c:v>5.3662285196428492</c:v>
                </c:pt>
                <c:pt idx="4">
                  <c:v>6.4958343349782952</c:v>
                </c:pt>
                <c:pt idx="5">
                  <c:v>6.5247359883901455</c:v>
                </c:pt>
                <c:pt idx="6">
                  <c:v>7.5984570111852419</c:v>
                </c:pt>
                <c:pt idx="7">
                  <c:v>6.8014704831220945</c:v>
                </c:pt>
                <c:pt idx="8">
                  <c:v>6.298189557364017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155960"/>
        <c:axId val="476412408"/>
      </c:scatterChart>
      <c:valAx>
        <c:axId val="47415596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476412408"/>
        <c:crosses val="autoZero"/>
        <c:crossBetween val="midCat"/>
      </c:valAx>
      <c:valAx>
        <c:axId val="476412408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4741559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C and N isotopes</a:t>
            </a:r>
            <a:r>
              <a:rPr lang="en-US" sz="1600" baseline="0"/>
              <a:t> in plants and seds</a:t>
            </a:r>
            <a:endParaRPr lang="en-US" sz="1600"/>
          </a:p>
        </c:rich>
      </c:tx>
      <c:layout>
        <c:manualLayout>
          <c:xMode val="edge"/>
          <c:yMode val="edge"/>
          <c:x val="5.441265761201635E-2"/>
          <c:y val="8.993815158685953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852687772276792E-2"/>
          <c:y val="4.9927004921458143E-2"/>
          <c:w val="0.88664193269729874"/>
          <c:h val="0.79602381307311232"/>
        </c:manualLayout>
      </c:layout>
      <c:scatterChart>
        <c:scatterStyle val="lineMarker"/>
        <c:varyColors val="0"/>
        <c:ser>
          <c:idx val="0"/>
          <c:order val="0"/>
          <c:tx>
            <c:v>plant tissue</c:v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'isotope figs'!$J$13:$J$21</c:f>
                <c:numCache>
                  <c:formatCode>General</c:formatCode>
                  <c:ptCount val="9"/>
                  <c:pt idx="0">
                    <c:v>0.26145536330765179</c:v>
                  </c:pt>
                  <c:pt idx="1">
                    <c:v>0.17440034489051826</c:v>
                  </c:pt>
                  <c:pt idx="2">
                    <c:v>2.743395234822052E-3</c:v>
                  </c:pt>
                  <c:pt idx="3">
                    <c:v>2.9634477226143468E-2</c:v>
                  </c:pt>
                  <c:pt idx="4">
                    <c:v>0.11569428468601213</c:v>
                  </c:pt>
                  <c:pt idx="5">
                    <c:v>0.37794662494880715</c:v>
                  </c:pt>
                  <c:pt idx="6">
                    <c:v>0.16609450899992162</c:v>
                  </c:pt>
                  <c:pt idx="7">
                    <c:v>1.5472002511451064E-2</c:v>
                  </c:pt>
                  <c:pt idx="8">
                    <c:v>0.14112420752564492</c:v>
                  </c:pt>
                </c:numCache>
              </c:numRef>
            </c:plus>
            <c:minus>
              <c:numRef>
                <c:f>'isotope figs'!$J$13:$J$21</c:f>
                <c:numCache>
                  <c:formatCode>General</c:formatCode>
                  <c:ptCount val="9"/>
                  <c:pt idx="0">
                    <c:v>0.26145536330765179</c:v>
                  </c:pt>
                  <c:pt idx="1">
                    <c:v>0.17440034489051826</c:v>
                  </c:pt>
                  <c:pt idx="2">
                    <c:v>2.743395234822052E-3</c:v>
                  </c:pt>
                  <c:pt idx="3">
                    <c:v>2.9634477226143468E-2</c:v>
                  </c:pt>
                  <c:pt idx="4">
                    <c:v>0.11569428468601213</c:v>
                  </c:pt>
                  <c:pt idx="5">
                    <c:v>0.37794662494880715</c:v>
                  </c:pt>
                  <c:pt idx="6">
                    <c:v>0.16609450899992162</c:v>
                  </c:pt>
                  <c:pt idx="7">
                    <c:v>1.5472002511451064E-2</c:v>
                  </c:pt>
                  <c:pt idx="8">
                    <c:v>0.14112420752564492</c:v>
                  </c:pt>
                </c:numCache>
              </c:numRef>
            </c:minus>
          </c:errBars>
          <c:errBars>
            <c:errDir val="x"/>
            <c:errBarType val="both"/>
            <c:errValType val="cust"/>
            <c:noEndCap val="0"/>
            <c:plus>
              <c:numRef>
                <c:f>'isotope figs'!$H$13:$H$21</c:f>
                <c:numCache>
                  <c:formatCode>General</c:formatCode>
                  <c:ptCount val="9"/>
                  <c:pt idx="0">
                    <c:v>9.50942704572771E-2</c:v>
                  </c:pt>
                  <c:pt idx="1">
                    <c:v>3.4114677158942702E-2</c:v>
                  </c:pt>
                  <c:pt idx="2">
                    <c:v>0.24181365810183392</c:v>
                  </c:pt>
                  <c:pt idx="3">
                    <c:v>0.2281820003317663</c:v>
                  </c:pt>
                  <c:pt idx="4">
                    <c:v>0.19292718460715921</c:v>
                  </c:pt>
                  <c:pt idx="5">
                    <c:v>0.22577712007170109</c:v>
                  </c:pt>
                  <c:pt idx="6">
                    <c:v>0.51459220640351166</c:v>
                  </c:pt>
                  <c:pt idx="7">
                    <c:v>8.1347513515591247E-2</c:v>
                  </c:pt>
                  <c:pt idx="8">
                    <c:v>0.27611006210475775</c:v>
                  </c:pt>
                </c:numCache>
              </c:numRef>
            </c:plus>
            <c:minus>
              <c:numRef>
                <c:f>'isotope figs'!$H$13:$H$21</c:f>
                <c:numCache>
                  <c:formatCode>General</c:formatCode>
                  <c:ptCount val="9"/>
                  <c:pt idx="0">
                    <c:v>9.50942704572771E-2</c:v>
                  </c:pt>
                  <c:pt idx="1">
                    <c:v>3.4114677158942702E-2</c:v>
                  </c:pt>
                  <c:pt idx="2">
                    <c:v>0.24181365810183392</c:v>
                  </c:pt>
                  <c:pt idx="3">
                    <c:v>0.2281820003317663</c:v>
                  </c:pt>
                  <c:pt idx="4">
                    <c:v>0.19292718460715921</c:v>
                  </c:pt>
                  <c:pt idx="5">
                    <c:v>0.22577712007170109</c:v>
                  </c:pt>
                  <c:pt idx="6">
                    <c:v>0.51459220640351166</c:v>
                  </c:pt>
                  <c:pt idx="7">
                    <c:v>8.1347513515591247E-2</c:v>
                  </c:pt>
                  <c:pt idx="8">
                    <c:v>0.27611006210475775</c:v>
                  </c:pt>
                </c:numCache>
              </c:numRef>
            </c:minus>
          </c:errBars>
          <c:xVal>
            <c:numRef>
              <c:f>'isotope figs'!$D$13:$D$21</c:f>
              <c:numCache>
                <c:formatCode>0.00</c:formatCode>
                <c:ptCount val="9"/>
                <c:pt idx="0">
                  <c:v>-8.8349436589858446</c:v>
                </c:pt>
                <c:pt idx="1">
                  <c:v>-6.7201028391802193</c:v>
                </c:pt>
                <c:pt idx="2">
                  <c:v>-8.7297091401911047</c:v>
                </c:pt>
                <c:pt idx="3">
                  <c:v>-8.6596899879964564</c:v>
                </c:pt>
                <c:pt idx="4">
                  <c:v>-9.2516983244847868</c:v>
                </c:pt>
                <c:pt idx="5">
                  <c:v>-8.5544838970842658</c:v>
                </c:pt>
                <c:pt idx="6">
                  <c:v>-8.4956286723564265</c:v>
                </c:pt>
                <c:pt idx="7">
                  <c:v>-8.3695008902375019</c:v>
                </c:pt>
                <c:pt idx="8">
                  <c:v>-10.460098731473282</c:v>
                </c:pt>
              </c:numCache>
            </c:numRef>
          </c:xVal>
          <c:yVal>
            <c:numRef>
              <c:f>'isotope figs'!$F$13:$F$21</c:f>
              <c:numCache>
                <c:formatCode>0.00</c:formatCode>
                <c:ptCount val="9"/>
                <c:pt idx="0">
                  <c:v>6.8742985168270296</c:v>
                </c:pt>
                <c:pt idx="1">
                  <c:v>4.5386821224203748</c:v>
                </c:pt>
                <c:pt idx="2">
                  <c:v>5.4411192647160282</c:v>
                </c:pt>
                <c:pt idx="3">
                  <c:v>5.339968582823249</c:v>
                </c:pt>
                <c:pt idx="4">
                  <c:v>6.4958343349782952</c:v>
                </c:pt>
                <c:pt idx="5">
                  <c:v>6.5247359883901455</c:v>
                </c:pt>
                <c:pt idx="6">
                  <c:v>7.5984570111852419</c:v>
                </c:pt>
                <c:pt idx="7">
                  <c:v>6.814460338769635</c:v>
                </c:pt>
                <c:pt idx="8">
                  <c:v>6.1922272322338126</c:v>
                </c:pt>
              </c:numCache>
            </c:numRef>
          </c:yVal>
          <c:smooth val="0"/>
        </c:ser>
        <c:ser>
          <c:idx val="1"/>
          <c:order val="1"/>
          <c:tx>
            <c:v>sediments</c:v>
          </c:tx>
          <c:spPr>
            <a:ln w="28575">
              <a:noFill/>
            </a:ln>
          </c:spPr>
          <c:marker>
            <c:symbol val="diamond"/>
            <c:size val="7"/>
          </c:marker>
          <c:errBars>
            <c:errDir val="y"/>
            <c:errBarType val="both"/>
            <c:errValType val="cust"/>
            <c:noEndCap val="0"/>
            <c:plus>
              <c:numRef>
                <c:f>'isotope figs'!$J$2:$J$10</c:f>
                <c:numCache>
                  <c:formatCode>General</c:formatCode>
                  <c:ptCount val="9"/>
                  <c:pt idx="0">
                    <c:v>0.26639930741012885</c:v>
                  </c:pt>
                  <c:pt idx="1">
                    <c:v>0.17319815940560632</c:v>
                  </c:pt>
                  <c:pt idx="2">
                    <c:v>0.16802534912176059</c:v>
                  </c:pt>
                  <c:pt idx="3">
                    <c:v>0.18208543321512713</c:v>
                  </c:pt>
                  <c:pt idx="4">
                    <c:v>0.27799288339298611</c:v>
                  </c:pt>
                  <c:pt idx="5">
                    <c:v>0.19308058922933985</c:v>
                  </c:pt>
                  <c:pt idx="6">
                    <c:v>0.23738855736475617</c:v>
                  </c:pt>
                  <c:pt idx="7">
                    <c:v>0.16694552609968835</c:v>
                  </c:pt>
                  <c:pt idx="8">
                    <c:v>0.26199376814525482</c:v>
                  </c:pt>
                </c:numCache>
              </c:numRef>
            </c:plus>
            <c:minus>
              <c:numRef>
                <c:f>'isotope figs'!$J$2:$J$10</c:f>
                <c:numCache>
                  <c:formatCode>General</c:formatCode>
                  <c:ptCount val="9"/>
                  <c:pt idx="0">
                    <c:v>0.26639930741012885</c:v>
                  </c:pt>
                  <c:pt idx="1">
                    <c:v>0.17319815940560632</c:v>
                  </c:pt>
                  <c:pt idx="2">
                    <c:v>0.16802534912176059</c:v>
                  </c:pt>
                  <c:pt idx="3">
                    <c:v>0.18208543321512713</c:v>
                  </c:pt>
                  <c:pt idx="4">
                    <c:v>0.27799288339298611</c:v>
                  </c:pt>
                  <c:pt idx="5">
                    <c:v>0.19308058922933985</c:v>
                  </c:pt>
                  <c:pt idx="6">
                    <c:v>0.23738855736475617</c:v>
                  </c:pt>
                  <c:pt idx="7">
                    <c:v>0.16694552609968835</c:v>
                  </c:pt>
                  <c:pt idx="8">
                    <c:v>0.26199376814525482</c:v>
                  </c:pt>
                </c:numCache>
              </c:numRef>
            </c:minus>
          </c:errBars>
          <c:errBars>
            <c:errDir val="x"/>
            <c:errBarType val="both"/>
            <c:errValType val="cust"/>
            <c:noEndCap val="0"/>
            <c:plus>
              <c:numRef>
                <c:f>'isotope figs'!$H$2:$H$10</c:f>
                <c:numCache>
                  <c:formatCode>General</c:formatCode>
                  <c:ptCount val="9"/>
                  <c:pt idx="0">
                    <c:v>0.39616855085548192</c:v>
                  </c:pt>
                  <c:pt idx="1">
                    <c:v>0.32972233886249463</c:v>
                  </c:pt>
                  <c:pt idx="2">
                    <c:v>0.18669962445734042</c:v>
                  </c:pt>
                  <c:pt idx="3">
                    <c:v>0.35723437389197416</c:v>
                  </c:pt>
                  <c:pt idx="4">
                    <c:v>1.0038853329148236</c:v>
                  </c:pt>
                  <c:pt idx="5">
                    <c:v>0.77772387645050978</c:v>
                  </c:pt>
                  <c:pt idx="6">
                    <c:v>0.4287371050875553</c:v>
                  </c:pt>
                  <c:pt idx="7">
                    <c:v>0.55741655272596469</c:v>
                  </c:pt>
                  <c:pt idx="8">
                    <c:v>0.81550509004322236</c:v>
                  </c:pt>
                </c:numCache>
              </c:numRef>
            </c:plus>
            <c:minus>
              <c:numRef>
                <c:f>'isotope figs'!$H$2:$H$10</c:f>
                <c:numCache>
                  <c:formatCode>General</c:formatCode>
                  <c:ptCount val="9"/>
                  <c:pt idx="0">
                    <c:v>0.39616855085548192</c:v>
                  </c:pt>
                  <c:pt idx="1">
                    <c:v>0.32972233886249463</c:v>
                  </c:pt>
                  <c:pt idx="2">
                    <c:v>0.18669962445734042</c:v>
                  </c:pt>
                  <c:pt idx="3">
                    <c:v>0.35723437389197416</c:v>
                  </c:pt>
                  <c:pt idx="4">
                    <c:v>1.0038853329148236</c:v>
                  </c:pt>
                  <c:pt idx="5">
                    <c:v>0.77772387645050978</c:v>
                  </c:pt>
                  <c:pt idx="6">
                    <c:v>0.4287371050875553</c:v>
                  </c:pt>
                  <c:pt idx="7">
                    <c:v>0.55741655272596469</c:v>
                  </c:pt>
                  <c:pt idx="8">
                    <c:v>0.81550509004322236</c:v>
                  </c:pt>
                </c:numCache>
              </c:numRef>
            </c:minus>
          </c:errBars>
          <c:xVal>
            <c:numRef>
              <c:f>'isotope figs'!$D$2:$D$10</c:f>
              <c:numCache>
                <c:formatCode>0.00</c:formatCode>
                <c:ptCount val="9"/>
                <c:pt idx="0">
                  <c:v>-17.334084918353458</c:v>
                </c:pt>
                <c:pt idx="1">
                  <c:v>-16.147765576152281</c:v>
                </c:pt>
                <c:pt idx="2">
                  <c:v>-19.433991636326802</c:v>
                </c:pt>
                <c:pt idx="3">
                  <c:v>-17.847055216048272</c:v>
                </c:pt>
                <c:pt idx="4">
                  <c:v>-19.217994199429281</c:v>
                </c:pt>
                <c:pt idx="5">
                  <c:v>-12.936379882648522</c:v>
                </c:pt>
                <c:pt idx="6">
                  <c:v>-16.164484249112185</c:v>
                </c:pt>
                <c:pt idx="7">
                  <c:v>-17.35659156296455</c:v>
                </c:pt>
                <c:pt idx="8">
                  <c:v>-15.078523911234342</c:v>
                </c:pt>
              </c:numCache>
            </c:numRef>
          </c:xVal>
          <c:yVal>
            <c:numRef>
              <c:f>'isotope figs'!$F$2:$F$10</c:f>
              <c:numCache>
                <c:formatCode>0.00</c:formatCode>
                <c:ptCount val="9"/>
                <c:pt idx="0">
                  <c:v>5.0706938359328309</c:v>
                </c:pt>
                <c:pt idx="1">
                  <c:v>5.2175329137011532</c:v>
                </c:pt>
                <c:pt idx="2">
                  <c:v>6.8563959149304345</c:v>
                </c:pt>
                <c:pt idx="3">
                  <c:v>6.699086931072646</c:v>
                </c:pt>
                <c:pt idx="4">
                  <c:v>6.6754224803004094</c:v>
                </c:pt>
                <c:pt idx="5">
                  <c:v>7.3765472233861784</c:v>
                </c:pt>
                <c:pt idx="6">
                  <c:v>6.2722387422487005</c:v>
                </c:pt>
                <c:pt idx="7">
                  <c:v>6.2784887274706245</c:v>
                </c:pt>
                <c:pt idx="8">
                  <c:v>6.7972487107262749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413192"/>
        <c:axId val="476413584"/>
      </c:scatterChart>
      <c:valAx>
        <c:axId val="476413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 sz="1000" b="1" i="0" u="none" strike="noStrike" baseline="0">
                    <a:effectLst/>
                    <a:latin typeface="Times New Roman"/>
                    <a:cs typeface="Times New Roman"/>
                  </a:rPr>
                  <a:t>δ</a:t>
                </a:r>
                <a:r>
                  <a:rPr lang="en-US" sz="1000" b="1" i="0" u="none" strike="noStrike" baseline="30000">
                    <a:effectLst/>
                  </a:rPr>
                  <a:t>13</a:t>
                </a:r>
                <a:r>
                  <a:rPr lang="en-US" sz="1000" b="1" i="0" u="none" strike="noStrike" baseline="0">
                    <a:effectLst/>
                  </a:rPr>
                  <a:t>C</a:t>
                </a:r>
                <a:r>
                  <a:rPr lang="en-US" sz="1000" b="1" i="0" u="none" strike="noStrike" baseline="0"/>
                  <a:t> 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476413584"/>
        <c:crosses val="autoZero"/>
        <c:crossBetween val="midCat"/>
      </c:valAx>
      <c:valAx>
        <c:axId val="4764135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 sz="1000" b="1" i="0" u="none" strike="noStrike" baseline="0">
                    <a:effectLst/>
                    <a:latin typeface="Times New Roman"/>
                    <a:cs typeface="Times New Roman"/>
                  </a:rPr>
                  <a:t>δ</a:t>
                </a:r>
                <a:r>
                  <a:rPr lang="en-US" sz="1000" b="1" i="0" u="none" strike="noStrike" baseline="30000">
                    <a:effectLst/>
                  </a:rPr>
                  <a:t>15</a:t>
                </a:r>
                <a:r>
                  <a:rPr lang="en-US" sz="1000" b="1" i="0" u="none" strike="noStrike" baseline="0">
                    <a:effectLst/>
                  </a:rPr>
                  <a:t>N</a:t>
                </a:r>
                <a:r>
                  <a:rPr lang="en-US" sz="1000" b="1" i="0" u="none" strike="noStrike" baseline="0"/>
                  <a:t>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3333333333333335"/>
              <c:y val="0.3361456119919423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476413192"/>
        <c:crosses val="autoZero"/>
        <c:crossBetween val="midCat"/>
        <c:majorUnit val="2"/>
      </c:valAx>
    </c:plotArea>
    <c:legend>
      <c:legendPos val="r"/>
      <c:layout>
        <c:manualLayout>
          <c:xMode val="edge"/>
          <c:yMode val="edge"/>
          <c:x val="0.63186856072432096"/>
          <c:y val="0.63453419650353038"/>
          <c:w val="0.19425232096443326"/>
          <c:h val="0.1176653047292241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d15N, plants vs. sediments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'isotope figs'!$F$1</c:f>
              <c:strCache>
                <c:ptCount val="1"/>
                <c:pt idx="0">
                  <c:v>d15N</c:v>
                </c:pt>
              </c:strCache>
            </c:strRef>
          </c:tx>
          <c:spPr>
            <a:ln w="28575">
              <a:noFill/>
            </a:ln>
          </c:spPr>
          <c:xVal>
            <c:numRef>
              <c:f>'isotope figs'!$F$13:$F$21</c:f>
              <c:numCache>
                <c:formatCode>0.00</c:formatCode>
                <c:ptCount val="9"/>
                <c:pt idx="0">
                  <c:v>6.8742985168270296</c:v>
                </c:pt>
                <c:pt idx="1">
                  <c:v>4.5386821224203748</c:v>
                </c:pt>
                <c:pt idx="2">
                  <c:v>5.4411192647160282</c:v>
                </c:pt>
                <c:pt idx="3">
                  <c:v>5.339968582823249</c:v>
                </c:pt>
                <c:pt idx="4">
                  <c:v>6.4958343349782952</c:v>
                </c:pt>
                <c:pt idx="5">
                  <c:v>6.5247359883901455</c:v>
                </c:pt>
                <c:pt idx="6">
                  <c:v>7.5984570111852419</c:v>
                </c:pt>
                <c:pt idx="7">
                  <c:v>6.814460338769635</c:v>
                </c:pt>
                <c:pt idx="8">
                  <c:v>6.1922272322338126</c:v>
                </c:pt>
              </c:numCache>
            </c:numRef>
          </c:xVal>
          <c:yVal>
            <c:numRef>
              <c:f>'isotope figs'!$F$2:$F$10</c:f>
              <c:numCache>
                <c:formatCode>0.00</c:formatCode>
                <c:ptCount val="9"/>
                <c:pt idx="0">
                  <c:v>5.0706938359328309</c:v>
                </c:pt>
                <c:pt idx="1">
                  <c:v>5.2175329137011532</c:v>
                </c:pt>
                <c:pt idx="2">
                  <c:v>6.8563959149304345</c:v>
                </c:pt>
                <c:pt idx="3">
                  <c:v>6.699086931072646</c:v>
                </c:pt>
                <c:pt idx="4">
                  <c:v>6.6754224803004094</c:v>
                </c:pt>
                <c:pt idx="5">
                  <c:v>7.3765472233861784</c:v>
                </c:pt>
                <c:pt idx="6">
                  <c:v>6.2722387422487005</c:v>
                </c:pt>
                <c:pt idx="7">
                  <c:v>6.2784887274706245</c:v>
                </c:pt>
                <c:pt idx="8">
                  <c:v>6.7972487107262749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414368"/>
        <c:axId val="476414760"/>
      </c:scatterChart>
      <c:valAx>
        <c:axId val="476414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d15N in plant tissue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76414760"/>
        <c:crosses val="autoZero"/>
        <c:crossBetween val="midCat"/>
      </c:valAx>
      <c:valAx>
        <c:axId val="4764147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d15N in sediments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764143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Molar C:N vs. exposure index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000983511372593E-2"/>
          <c:y val="0.19002004084976618"/>
          <c:w val="0.85989276171178364"/>
          <c:h val="0.69684801099188698"/>
        </c:manualLayout>
      </c:layout>
      <c:scatterChart>
        <c:scatterStyle val="lineMarker"/>
        <c:varyColors val="0"/>
        <c:ser>
          <c:idx val="0"/>
          <c:order val="0"/>
          <c:tx>
            <c:v>all depths</c:v>
          </c:tx>
          <c:spPr>
            <a:ln w="28575">
              <a:noFill/>
            </a:ln>
          </c:spPr>
          <c:xVal>
            <c:numRef>
              <c:f>plants!$AB$2:$AB$10</c:f>
              <c:numCache>
                <c:formatCode>General</c:formatCode>
                <c:ptCount val="9"/>
                <c:pt idx="0">
                  <c:v>43.825836360721432</c:v>
                </c:pt>
                <c:pt idx="1">
                  <c:v>37.078048327904916</c:v>
                </c:pt>
                <c:pt idx="2">
                  <c:v>31.034181014392381</c:v>
                </c:pt>
                <c:pt idx="3">
                  <c:v>32.410560157915207</c:v>
                </c:pt>
                <c:pt idx="4">
                  <c:v>35.815745913255284</c:v>
                </c:pt>
                <c:pt idx="5">
                  <c:v>32.179801149387735</c:v>
                </c:pt>
                <c:pt idx="6">
                  <c:v>38.836564661975778</c:v>
                </c:pt>
                <c:pt idx="7">
                  <c:v>40.90239066033282</c:v>
                </c:pt>
                <c:pt idx="8">
                  <c:v>30.223103486607137</c:v>
                </c:pt>
              </c:numCache>
            </c:numRef>
          </c:xVal>
          <c:yVal>
            <c:numRef>
              <c:f>plants!$AC$2:$AC$10</c:f>
              <c:numCache>
                <c:formatCode>0.00</c:formatCode>
                <c:ptCount val="9"/>
                <c:pt idx="0" formatCode="General">
                  <c:v>9.57</c:v>
                </c:pt>
                <c:pt idx="1">
                  <c:v>2.99</c:v>
                </c:pt>
                <c:pt idx="2">
                  <c:v>4.47</c:v>
                </c:pt>
                <c:pt idx="3">
                  <c:v>4.47</c:v>
                </c:pt>
                <c:pt idx="4">
                  <c:v>4.47</c:v>
                </c:pt>
                <c:pt idx="5">
                  <c:v>5.78</c:v>
                </c:pt>
                <c:pt idx="6">
                  <c:v>5.78</c:v>
                </c:pt>
                <c:pt idx="7">
                  <c:v>5.78</c:v>
                </c:pt>
                <c:pt idx="8">
                  <c:v>8.6300000000000008</c:v>
                </c:pt>
              </c:numCache>
            </c:numRef>
          </c:yVal>
          <c:smooth val="0"/>
        </c:ser>
        <c:ser>
          <c:idx val="1"/>
          <c:order val="1"/>
          <c:tx>
            <c:v>shallow only</c:v>
          </c:tx>
          <c:spPr>
            <a:ln w="28575">
              <a:noFill/>
            </a:ln>
          </c:spPr>
          <c:xVal>
            <c:numRef>
              <c:f>plants!$AH$2:$AH$10</c:f>
              <c:numCache>
                <c:formatCode>General</c:formatCode>
                <c:ptCount val="9"/>
                <c:pt idx="0">
                  <c:v>43.825836360721432</c:v>
                </c:pt>
                <c:pt idx="1">
                  <c:v>36.658936464591058</c:v>
                </c:pt>
                <c:pt idx="4">
                  <c:v>35.815745913255284</c:v>
                </c:pt>
                <c:pt idx="7">
                  <c:v>40.90239066033282</c:v>
                </c:pt>
                <c:pt idx="8">
                  <c:v>30.050988219416144</c:v>
                </c:pt>
              </c:numCache>
            </c:numRef>
          </c:xVal>
          <c:yVal>
            <c:numRef>
              <c:f>plants!$AI$2:$AI$10</c:f>
              <c:numCache>
                <c:formatCode>0.00</c:formatCode>
                <c:ptCount val="9"/>
                <c:pt idx="0" formatCode="General">
                  <c:v>9.57</c:v>
                </c:pt>
                <c:pt idx="1">
                  <c:v>2.99</c:v>
                </c:pt>
                <c:pt idx="4">
                  <c:v>4.47</c:v>
                </c:pt>
                <c:pt idx="7">
                  <c:v>5.78</c:v>
                </c:pt>
                <c:pt idx="8">
                  <c:v>8.6300000000000008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291352"/>
        <c:axId val="471291744"/>
      </c:scatterChart>
      <c:valAx>
        <c:axId val="471291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1291744"/>
        <c:crosses val="autoZero"/>
        <c:crossBetween val="midCat"/>
      </c:valAx>
      <c:valAx>
        <c:axId val="471291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712913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700460874159533"/>
          <c:y val="0.32570505672314326"/>
          <c:w val="0.20404619136667931"/>
          <c:h val="0.163322969174925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d13C, plants vs. sediments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'isotope figs'!$D$1</c:f>
              <c:strCache>
                <c:ptCount val="1"/>
                <c:pt idx="0">
                  <c:v>d13C</c:v>
                </c:pt>
              </c:strCache>
            </c:strRef>
          </c:tx>
          <c:spPr>
            <a:ln w="28575">
              <a:noFill/>
            </a:ln>
          </c:spPr>
          <c:xVal>
            <c:numRef>
              <c:f>'isotope figs'!$D$13:$D$21</c:f>
              <c:numCache>
                <c:formatCode>0.00</c:formatCode>
                <c:ptCount val="9"/>
                <c:pt idx="0">
                  <c:v>-8.8349436589858446</c:v>
                </c:pt>
                <c:pt idx="1">
                  <c:v>-6.7201028391802193</c:v>
                </c:pt>
                <c:pt idx="2">
                  <c:v>-8.7297091401911047</c:v>
                </c:pt>
                <c:pt idx="3">
                  <c:v>-8.6596899879964564</c:v>
                </c:pt>
                <c:pt idx="4">
                  <c:v>-9.2516983244847868</c:v>
                </c:pt>
                <c:pt idx="5">
                  <c:v>-8.5544838970842658</c:v>
                </c:pt>
                <c:pt idx="6">
                  <c:v>-8.4956286723564265</c:v>
                </c:pt>
                <c:pt idx="7">
                  <c:v>-8.3695008902375019</c:v>
                </c:pt>
                <c:pt idx="8">
                  <c:v>-10.460098731473282</c:v>
                </c:pt>
              </c:numCache>
            </c:numRef>
          </c:xVal>
          <c:yVal>
            <c:numRef>
              <c:f>'isotope figs'!$D$2:$D$10</c:f>
              <c:numCache>
                <c:formatCode>0.00</c:formatCode>
                <c:ptCount val="9"/>
                <c:pt idx="0">
                  <c:v>-17.334084918353458</c:v>
                </c:pt>
                <c:pt idx="1">
                  <c:v>-16.147765576152281</c:v>
                </c:pt>
                <c:pt idx="2">
                  <c:v>-19.433991636326802</c:v>
                </c:pt>
                <c:pt idx="3">
                  <c:v>-17.847055216048272</c:v>
                </c:pt>
                <c:pt idx="4">
                  <c:v>-19.217994199429281</c:v>
                </c:pt>
                <c:pt idx="5">
                  <c:v>-12.936379882648522</c:v>
                </c:pt>
                <c:pt idx="6">
                  <c:v>-16.164484249112185</c:v>
                </c:pt>
                <c:pt idx="7">
                  <c:v>-17.35659156296455</c:v>
                </c:pt>
                <c:pt idx="8">
                  <c:v>-15.078523911234342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415544"/>
        <c:axId val="476415936"/>
      </c:scatterChart>
      <c:valAx>
        <c:axId val="476415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d13C in plant tissue</a:t>
                </a:r>
              </a:p>
            </c:rich>
          </c:tx>
          <c:layout>
            <c:manualLayout>
              <c:xMode val="edge"/>
              <c:yMode val="edge"/>
              <c:x val="0.38201749781277339"/>
              <c:y val="0.13331000291630216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76415936"/>
        <c:crosses val="autoZero"/>
        <c:crossBetween val="midCat"/>
      </c:valAx>
      <c:valAx>
        <c:axId val="4764159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d13Cin sediments</a:t>
                </a:r>
              </a:p>
            </c:rich>
          </c:tx>
          <c:layout>
            <c:manualLayout>
              <c:xMode val="edge"/>
              <c:yMode val="edge"/>
              <c:x val="0.9555555555555556"/>
              <c:y val="0.37999416739574221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76415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%C vs. exposure</a:t>
            </a:r>
            <a:r>
              <a:rPr lang="en-US" baseline="0"/>
              <a:t> index</a:t>
            </a:r>
            <a:endParaRPr lang="en-US"/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depths</c:v>
          </c:tx>
          <c:spPr>
            <a:ln w="28575">
              <a:noFill/>
            </a:ln>
          </c:spPr>
          <c:xVal>
            <c:numRef>
              <c:f>plants!$S$2:$S$10</c:f>
              <c:numCache>
                <c:formatCode>0.00</c:formatCode>
                <c:ptCount val="9"/>
                <c:pt idx="0">
                  <c:v>34.538634322813692</c:v>
                </c:pt>
                <c:pt idx="1">
                  <c:v>36.588243747071402</c:v>
                </c:pt>
                <c:pt idx="2">
                  <c:v>33.700384906898279</c:v>
                </c:pt>
                <c:pt idx="3">
                  <c:v>34.166486638589774</c:v>
                </c:pt>
                <c:pt idx="4">
                  <c:v>33.578629378933165</c:v>
                </c:pt>
                <c:pt idx="5">
                  <c:v>36.901610865094881</c:v>
                </c:pt>
                <c:pt idx="6">
                  <c:v>38.016791799633992</c:v>
                </c:pt>
                <c:pt idx="7">
                  <c:v>34.790320596590959</c:v>
                </c:pt>
                <c:pt idx="8">
                  <c:v>35.398625917063427</c:v>
                </c:pt>
              </c:numCache>
            </c:numRef>
          </c:xVal>
          <c:yVal>
            <c:numRef>
              <c:f>plants!$AC$2:$AC$10</c:f>
              <c:numCache>
                <c:formatCode>0.00</c:formatCode>
                <c:ptCount val="9"/>
                <c:pt idx="0" formatCode="General">
                  <c:v>9.57</c:v>
                </c:pt>
                <c:pt idx="1">
                  <c:v>2.99</c:v>
                </c:pt>
                <c:pt idx="2">
                  <c:v>4.47</c:v>
                </c:pt>
                <c:pt idx="3">
                  <c:v>4.47</c:v>
                </c:pt>
                <c:pt idx="4">
                  <c:v>4.47</c:v>
                </c:pt>
                <c:pt idx="5">
                  <c:v>5.78</c:v>
                </c:pt>
                <c:pt idx="6">
                  <c:v>5.78</c:v>
                </c:pt>
                <c:pt idx="7">
                  <c:v>5.78</c:v>
                </c:pt>
                <c:pt idx="8">
                  <c:v>8.6300000000000008</c:v>
                </c:pt>
              </c:numCache>
            </c:numRef>
          </c:yVal>
          <c:smooth val="0"/>
        </c:ser>
        <c:ser>
          <c:idx val="1"/>
          <c:order val="1"/>
          <c:tx>
            <c:v>shallow only</c:v>
          </c:tx>
          <c:spPr>
            <a:ln w="28575">
              <a:noFill/>
            </a:ln>
          </c:spPr>
          <c:xVal>
            <c:numRef>
              <c:f>plants!$AF$2:$AF$10</c:f>
              <c:numCache>
                <c:formatCode>0.00</c:formatCode>
                <c:ptCount val="9"/>
                <c:pt idx="0">
                  <c:v>34.538634322813692</c:v>
                </c:pt>
                <c:pt idx="1">
                  <c:v>36.588243747071402</c:v>
                </c:pt>
                <c:pt idx="4">
                  <c:v>33.578629378933165</c:v>
                </c:pt>
                <c:pt idx="7">
                  <c:v>34.790320596590959</c:v>
                </c:pt>
                <c:pt idx="8">
                  <c:v>35.398625917063427</c:v>
                </c:pt>
              </c:numCache>
            </c:numRef>
          </c:xVal>
          <c:yVal>
            <c:numRef>
              <c:f>plants!$AI$2:$AI$10</c:f>
              <c:numCache>
                <c:formatCode>0.00</c:formatCode>
                <c:ptCount val="9"/>
                <c:pt idx="0" formatCode="General">
                  <c:v>9.57</c:v>
                </c:pt>
                <c:pt idx="1">
                  <c:v>2.99</c:v>
                </c:pt>
                <c:pt idx="4">
                  <c:v>4.47</c:v>
                </c:pt>
                <c:pt idx="7">
                  <c:v>5.78</c:v>
                </c:pt>
                <c:pt idx="8">
                  <c:v>8.6300000000000008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292528"/>
        <c:axId val="471292920"/>
      </c:scatterChart>
      <c:valAx>
        <c:axId val="47129252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471292920"/>
        <c:crosses val="autoZero"/>
        <c:crossBetween val="midCat"/>
      </c:valAx>
      <c:valAx>
        <c:axId val="471292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712925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6789985127588645"/>
          <c:y val="0.21257910469524643"/>
          <c:w val="0.18993324348056484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%N vs. exposure</a:t>
            </a:r>
            <a:r>
              <a:rPr lang="en-US" baseline="0"/>
              <a:t> index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1286061834612316E-2"/>
          <c:y val="5.6030183727034111E-2"/>
          <c:w val="0.87129730855616316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v>all depths</c:v>
          </c:tx>
          <c:spPr>
            <a:ln w="28575">
              <a:noFill/>
            </a:ln>
          </c:spPr>
          <c:xVal>
            <c:numRef>
              <c:f>plants!$U$2:$U$10</c:f>
              <c:numCache>
                <c:formatCode>0.00</c:formatCode>
                <c:ptCount val="9"/>
                <c:pt idx="0">
                  <c:v>0.91943649506093905</c:v>
                </c:pt>
                <c:pt idx="1">
                  <c:v>1.1512548879078306</c:v>
                </c:pt>
                <c:pt idx="2">
                  <c:v>1.2668971578944193</c:v>
                </c:pt>
                <c:pt idx="3">
                  <c:v>1.2298738708661296</c:v>
                </c:pt>
                <c:pt idx="4">
                  <c:v>1.0937945478962312</c:v>
                </c:pt>
                <c:pt idx="5">
                  <c:v>1.3378541136022466</c:v>
                </c:pt>
                <c:pt idx="6">
                  <c:v>1.1420403465722819</c:v>
                </c:pt>
                <c:pt idx="7">
                  <c:v>0.99233092998772854</c:v>
                </c:pt>
                <c:pt idx="8">
                  <c:v>1.3664512289924613</c:v>
                </c:pt>
              </c:numCache>
            </c:numRef>
          </c:xVal>
          <c:yVal>
            <c:numRef>
              <c:f>plants!$AC$2:$AC$10</c:f>
              <c:numCache>
                <c:formatCode>0.00</c:formatCode>
                <c:ptCount val="9"/>
                <c:pt idx="0" formatCode="General">
                  <c:v>9.57</c:v>
                </c:pt>
                <c:pt idx="1">
                  <c:v>2.99</c:v>
                </c:pt>
                <c:pt idx="2">
                  <c:v>4.47</c:v>
                </c:pt>
                <c:pt idx="3">
                  <c:v>4.47</c:v>
                </c:pt>
                <c:pt idx="4">
                  <c:v>4.47</c:v>
                </c:pt>
                <c:pt idx="5">
                  <c:v>5.78</c:v>
                </c:pt>
                <c:pt idx="6">
                  <c:v>5.78</c:v>
                </c:pt>
                <c:pt idx="7">
                  <c:v>5.78</c:v>
                </c:pt>
                <c:pt idx="8">
                  <c:v>8.6300000000000008</c:v>
                </c:pt>
              </c:numCache>
            </c:numRef>
          </c:yVal>
          <c:smooth val="0"/>
        </c:ser>
        <c:ser>
          <c:idx val="1"/>
          <c:order val="1"/>
          <c:tx>
            <c:v>shallow only</c:v>
          </c:tx>
          <c:spPr>
            <a:ln w="28575">
              <a:noFill/>
            </a:ln>
          </c:spPr>
          <c:xVal>
            <c:numRef>
              <c:f>plants!$AG$2:$AG$10</c:f>
              <c:numCache>
                <c:formatCode>0.00</c:formatCode>
                <c:ptCount val="9"/>
                <c:pt idx="0">
                  <c:v>0.91943649506093905</c:v>
                </c:pt>
                <c:pt idx="1">
                  <c:v>1.1512548879078306</c:v>
                </c:pt>
                <c:pt idx="4">
                  <c:v>1.0937945478962312</c:v>
                </c:pt>
                <c:pt idx="7">
                  <c:v>0.99233092998772854</c:v>
                </c:pt>
                <c:pt idx="8">
                  <c:v>1.3664512289924613</c:v>
                </c:pt>
              </c:numCache>
            </c:numRef>
          </c:xVal>
          <c:yVal>
            <c:numRef>
              <c:f>plants!$AI$2:$AI$10</c:f>
              <c:numCache>
                <c:formatCode>0.00</c:formatCode>
                <c:ptCount val="9"/>
                <c:pt idx="0" formatCode="General">
                  <c:v>9.57</c:v>
                </c:pt>
                <c:pt idx="1">
                  <c:v>2.99</c:v>
                </c:pt>
                <c:pt idx="4">
                  <c:v>4.47</c:v>
                </c:pt>
                <c:pt idx="7">
                  <c:v>5.78</c:v>
                </c:pt>
                <c:pt idx="8">
                  <c:v>8.6300000000000008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293312"/>
        <c:axId val="532382200"/>
      </c:scatterChart>
      <c:valAx>
        <c:axId val="47129331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532382200"/>
        <c:crosses val="autoZero"/>
        <c:crossBetween val="midCat"/>
      </c:valAx>
      <c:valAx>
        <c:axId val="532382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712933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069641576878457"/>
          <c:y val="0.51813466025080201"/>
          <c:w val="0.18993324348056484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d13C vs. exposure</a:t>
            </a:r>
            <a:r>
              <a:rPr lang="en-US" baseline="0"/>
              <a:t> index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3221717572045094E-2"/>
          <c:y val="5.1400554097404488E-2"/>
          <c:w val="0.87687263668883764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v>all depths</c:v>
          </c:tx>
          <c:spPr>
            <a:ln w="28575">
              <a:noFill/>
            </a:ln>
          </c:spPr>
          <c:xVal>
            <c:numRef>
              <c:f>plants!$T$2:$T$10</c:f>
              <c:numCache>
                <c:formatCode>0.00</c:formatCode>
                <c:ptCount val="9"/>
                <c:pt idx="0">
                  <c:v>-8.8349436589858446</c:v>
                </c:pt>
                <c:pt idx="1">
                  <c:v>-6.7374706421651753</c:v>
                </c:pt>
                <c:pt idx="2">
                  <c:v>-8.7297091401911047</c:v>
                </c:pt>
                <c:pt idx="3">
                  <c:v>-8.4315326354613589</c:v>
                </c:pt>
                <c:pt idx="4">
                  <c:v>-9.2516983244847868</c:v>
                </c:pt>
                <c:pt idx="5">
                  <c:v>-8.5544838970842658</c:v>
                </c:pt>
                <c:pt idx="6">
                  <c:v>-8.4956286723564265</c:v>
                </c:pt>
                <c:pt idx="7">
                  <c:v>-8.405390263080557</c:v>
                </c:pt>
                <c:pt idx="8">
                  <c:v>-10.341837557422874</c:v>
                </c:pt>
              </c:numCache>
            </c:numRef>
          </c:xVal>
          <c:yVal>
            <c:numRef>
              <c:f>plants!$AC$2:$AC$10</c:f>
              <c:numCache>
                <c:formatCode>0.00</c:formatCode>
                <c:ptCount val="9"/>
                <c:pt idx="0" formatCode="General">
                  <c:v>9.57</c:v>
                </c:pt>
                <c:pt idx="1">
                  <c:v>2.99</c:v>
                </c:pt>
                <c:pt idx="2">
                  <c:v>4.47</c:v>
                </c:pt>
                <c:pt idx="3">
                  <c:v>4.47</c:v>
                </c:pt>
                <c:pt idx="4">
                  <c:v>4.47</c:v>
                </c:pt>
                <c:pt idx="5">
                  <c:v>5.78</c:v>
                </c:pt>
                <c:pt idx="6">
                  <c:v>5.78</c:v>
                </c:pt>
                <c:pt idx="7">
                  <c:v>5.78</c:v>
                </c:pt>
                <c:pt idx="8">
                  <c:v>8.6300000000000008</c:v>
                </c:pt>
              </c:numCache>
            </c:numRef>
          </c:yVal>
          <c:smooth val="0"/>
        </c:ser>
        <c:ser>
          <c:idx val="1"/>
          <c:order val="1"/>
          <c:tx>
            <c:v>shallow only</c:v>
          </c:tx>
          <c:spPr>
            <a:ln w="28575">
              <a:noFill/>
            </a:ln>
          </c:spPr>
          <c:xVal>
            <c:numRef>
              <c:f>plants!$AE$2:$AE$10</c:f>
              <c:numCache>
                <c:formatCode>0.00</c:formatCode>
                <c:ptCount val="9"/>
                <c:pt idx="0">
                  <c:v>-8.8349436589858446</c:v>
                </c:pt>
                <c:pt idx="1">
                  <c:v>-6.7201028391802193</c:v>
                </c:pt>
                <c:pt idx="4">
                  <c:v>-9.2516983244847868</c:v>
                </c:pt>
                <c:pt idx="7">
                  <c:v>-8.3695008902375019</c:v>
                </c:pt>
                <c:pt idx="8">
                  <c:v>-10.460098731473282</c:v>
                </c:pt>
              </c:numCache>
            </c:numRef>
          </c:xVal>
          <c:yVal>
            <c:numRef>
              <c:f>plants!$AI$2:$AI$10</c:f>
              <c:numCache>
                <c:formatCode>0.00</c:formatCode>
                <c:ptCount val="9"/>
                <c:pt idx="0" formatCode="General">
                  <c:v>9.57</c:v>
                </c:pt>
                <c:pt idx="1">
                  <c:v>2.99</c:v>
                </c:pt>
                <c:pt idx="4">
                  <c:v>4.47</c:v>
                </c:pt>
                <c:pt idx="7">
                  <c:v>5.78</c:v>
                </c:pt>
                <c:pt idx="8">
                  <c:v>8.6300000000000008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382984"/>
        <c:axId val="532383376"/>
      </c:scatterChart>
      <c:valAx>
        <c:axId val="53238298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532383376"/>
        <c:crosses val="autoZero"/>
        <c:crossBetween val="midCat"/>
      </c:valAx>
      <c:valAx>
        <c:axId val="532383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323829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076656113504012"/>
          <c:y val="0.23572725284339457"/>
          <c:w val="0.18993324348056484"/>
          <c:h val="0.16743438320209975"/>
        </c:manualLayout>
      </c:layout>
      <c:overlay val="1"/>
      <c:spPr>
        <a:ln>
          <a:solidFill>
            <a:schemeClr val="accent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plant tissue</c:v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plants!$Z$2:$Z$10</c:f>
                <c:numCache>
                  <c:formatCode>General</c:formatCode>
                  <c:ptCount val="9"/>
                  <c:pt idx="0">
                    <c:v>0.26145536330765179</c:v>
                  </c:pt>
                  <c:pt idx="1">
                    <c:v>0.23771564485679575</c:v>
                  </c:pt>
                  <c:pt idx="2">
                    <c:v>2.743395234822052E-3</c:v>
                  </c:pt>
                  <c:pt idx="3">
                    <c:v>2.3787683285517943E-2</c:v>
                  </c:pt>
                  <c:pt idx="4">
                    <c:v>0.11569428468601213</c:v>
                  </c:pt>
                  <c:pt idx="5">
                    <c:v>0.37794662494880715</c:v>
                  </c:pt>
                  <c:pt idx="6">
                    <c:v>0.16609450899992162</c:v>
                  </c:pt>
                  <c:pt idx="7">
                    <c:v>1.4558143285160694E-2</c:v>
                  </c:pt>
                  <c:pt idx="8">
                    <c:v>0.10304707857747263</c:v>
                  </c:pt>
                </c:numCache>
              </c:numRef>
            </c:plus>
            <c:minus>
              <c:numRef>
                <c:f>plants!$Z$2:$Z$10</c:f>
                <c:numCache>
                  <c:formatCode>General</c:formatCode>
                  <c:ptCount val="9"/>
                  <c:pt idx="0">
                    <c:v>0.26145536330765179</c:v>
                  </c:pt>
                  <c:pt idx="1">
                    <c:v>0.23771564485679575</c:v>
                  </c:pt>
                  <c:pt idx="2">
                    <c:v>2.743395234822052E-3</c:v>
                  </c:pt>
                  <c:pt idx="3">
                    <c:v>2.3787683285517943E-2</c:v>
                  </c:pt>
                  <c:pt idx="4">
                    <c:v>0.11569428468601213</c:v>
                  </c:pt>
                  <c:pt idx="5">
                    <c:v>0.37794662494880715</c:v>
                  </c:pt>
                  <c:pt idx="6">
                    <c:v>0.16609450899992162</c:v>
                  </c:pt>
                  <c:pt idx="7">
                    <c:v>1.4558143285160694E-2</c:v>
                  </c:pt>
                  <c:pt idx="8">
                    <c:v>0.10304707857747263</c:v>
                  </c:pt>
                </c:numCache>
              </c:numRef>
            </c:minus>
          </c:errBars>
          <c:errBars>
            <c:errDir val="x"/>
            <c:errBarType val="both"/>
            <c:errValType val="cust"/>
            <c:noEndCap val="0"/>
            <c:plus>
              <c:numRef>
                <c:f>plants!$X$2:$X$10</c:f>
                <c:numCache>
                  <c:formatCode>General</c:formatCode>
                  <c:ptCount val="9"/>
                  <c:pt idx="0">
                    <c:v>9.50942704572771E-2</c:v>
                  </c:pt>
                  <c:pt idx="1">
                    <c:v>4.1525187949836603E-2</c:v>
                  </c:pt>
                  <c:pt idx="2">
                    <c:v>0.24181365810183392</c:v>
                  </c:pt>
                  <c:pt idx="3">
                    <c:v>5.8088965169522666E-3</c:v>
                  </c:pt>
                  <c:pt idx="4">
                    <c:v>0.19292718460715921</c:v>
                  </c:pt>
                  <c:pt idx="5">
                    <c:v>0.22577712007170109</c:v>
                  </c:pt>
                  <c:pt idx="6">
                    <c:v>0.51459220640351166</c:v>
                  </c:pt>
                  <c:pt idx="7">
                    <c:v>0.12644410866586139</c:v>
                  </c:pt>
                  <c:pt idx="8">
                    <c:v>0.27583442541271092</c:v>
                  </c:pt>
                </c:numCache>
              </c:numRef>
            </c:plus>
            <c:minus>
              <c:numRef>
                <c:f>plants!$X$2:$X$10</c:f>
                <c:numCache>
                  <c:formatCode>General</c:formatCode>
                  <c:ptCount val="9"/>
                  <c:pt idx="0">
                    <c:v>9.50942704572771E-2</c:v>
                  </c:pt>
                  <c:pt idx="1">
                    <c:v>4.1525187949836603E-2</c:v>
                  </c:pt>
                  <c:pt idx="2">
                    <c:v>0.24181365810183392</c:v>
                  </c:pt>
                  <c:pt idx="3">
                    <c:v>5.8088965169522666E-3</c:v>
                  </c:pt>
                  <c:pt idx="4">
                    <c:v>0.19292718460715921</c:v>
                  </c:pt>
                  <c:pt idx="5">
                    <c:v>0.22577712007170109</c:v>
                  </c:pt>
                  <c:pt idx="6">
                    <c:v>0.51459220640351166</c:v>
                  </c:pt>
                  <c:pt idx="7">
                    <c:v>0.12644410866586139</c:v>
                  </c:pt>
                  <c:pt idx="8">
                    <c:v>0.27583442541271092</c:v>
                  </c:pt>
                </c:numCache>
              </c:numRef>
            </c:minus>
          </c:errBars>
          <c:xVal>
            <c:numRef>
              <c:f>plants!$T$2:$T$10</c:f>
              <c:numCache>
                <c:formatCode>0.00</c:formatCode>
                <c:ptCount val="9"/>
                <c:pt idx="0">
                  <c:v>-8.8349436589858446</c:v>
                </c:pt>
                <c:pt idx="1">
                  <c:v>-6.7374706421651753</c:v>
                </c:pt>
                <c:pt idx="2">
                  <c:v>-8.7297091401911047</c:v>
                </c:pt>
                <c:pt idx="3">
                  <c:v>-8.4315326354613589</c:v>
                </c:pt>
                <c:pt idx="4">
                  <c:v>-9.2516983244847868</c:v>
                </c:pt>
                <c:pt idx="5">
                  <c:v>-8.5544838970842658</c:v>
                </c:pt>
                <c:pt idx="6">
                  <c:v>-8.4956286723564265</c:v>
                </c:pt>
                <c:pt idx="7">
                  <c:v>-8.405390263080557</c:v>
                </c:pt>
                <c:pt idx="8">
                  <c:v>-10.341837557422874</c:v>
                </c:pt>
              </c:numCache>
            </c:numRef>
          </c:xVal>
          <c:yVal>
            <c:numRef>
              <c:f>plants!$V$2:$V$10</c:f>
              <c:numCache>
                <c:formatCode>0.00</c:formatCode>
                <c:ptCount val="9"/>
                <c:pt idx="0">
                  <c:v>6.8742985168270296</c:v>
                </c:pt>
                <c:pt idx="1">
                  <c:v>4.5851699315007197</c:v>
                </c:pt>
                <c:pt idx="2">
                  <c:v>5.4411192647160282</c:v>
                </c:pt>
                <c:pt idx="3">
                  <c:v>5.3662285196428492</c:v>
                </c:pt>
                <c:pt idx="4">
                  <c:v>6.4958343349782952</c:v>
                </c:pt>
                <c:pt idx="5">
                  <c:v>6.5247359883901455</c:v>
                </c:pt>
                <c:pt idx="6">
                  <c:v>7.5984570111852419</c:v>
                </c:pt>
                <c:pt idx="7">
                  <c:v>6.8014704831220945</c:v>
                </c:pt>
                <c:pt idx="8">
                  <c:v>6.298189557364017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384160"/>
        <c:axId val="532384552"/>
      </c:scatterChart>
      <c:valAx>
        <c:axId val="53238416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532384552"/>
        <c:crosses val="autoZero"/>
        <c:crossBetween val="midCat"/>
      </c:valAx>
      <c:valAx>
        <c:axId val="53238455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5323841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Plant tissue</a:t>
            </a:r>
            <a:r>
              <a:rPr lang="en-US" baseline="0"/>
              <a:t> </a:t>
            </a:r>
            <a:r>
              <a:rPr lang="el-GR">
                <a:latin typeface="Times New Roman"/>
                <a:cs typeface="Times New Roman"/>
              </a:rPr>
              <a:t>δ</a:t>
            </a:r>
            <a:r>
              <a:rPr lang="en-US"/>
              <a:t>13C vs. exposure</a:t>
            </a:r>
            <a:r>
              <a:rPr lang="en-US" baseline="0"/>
              <a:t> index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3221717572045094E-2"/>
          <c:y val="5.1400554097404488E-2"/>
          <c:w val="0.87687263668883764"/>
          <c:h val="0.78624271772786136"/>
        </c:manualLayout>
      </c:layout>
      <c:scatterChart>
        <c:scatterStyle val="lineMarker"/>
        <c:varyColors val="0"/>
        <c:ser>
          <c:idx val="1"/>
          <c:order val="0"/>
          <c:tx>
            <c:v>shallow only</c:v>
          </c:tx>
          <c:spPr>
            <a:ln w="28575">
              <a:noFill/>
            </a:ln>
          </c:spP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trendline>
            <c:trendlineType val="power"/>
            <c:dispRSqr val="0"/>
            <c:dispEq val="0"/>
          </c:trendline>
          <c:trendline>
            <c:trendlineType val="log"/>
            <c:dispRSqr val="0"/>
            <c:dispEq val="0"/>
          </c:trendline>
          <c:trendline>
            <c:trendlineType val="exp"/>
            <c:dispRSqr val="1"/>
            <c:dispEq val="1"/>
            <c:trendlineLbl>
              <c:layout>
                <c:manualLayout>
                  <c:x val="-0.14211287405420517"/>
                  <c:y val="0.10663167104111985"/>
                </c:manualLayout>
              </c:layout>
              <c:numFmt formatCode="General" sourceLinked="0"/>
            </c:trendlineLbl>
          </c:trendline>
          <c:xVal>
            <c:numRef>
              <c:f>plants!$AE$2:$AE$10</c:f>
              <c:numCache>
                <c:formatCode>0.00</c:formatCode>
                <c:ptCount val="9"/>
                <c:pt idx="0">
                  <c:v>-8.8349436589858446</c:v>
                </c:pt>
                <c:pt idx="1">
                  <c:v>-6.7201028391802193</c:v>
                </c:pt>
                <c:pt idx="4">
                  <c:v>-9.2516983244847868</c:v>
                </c:pt>
                <c:pt idx="7">
                  <c:v>-8.3695008902375019</c:v>
                </c:pt>
                <c:pt idx="8">
                  <c:v>-10.460098731473282</c:v>
                </c:pt>
              </c:numCache>
            </c:numRef>
          </c:xVal>
          <c:yVal>
            <c:numRef>
              <c:f>plants!$AI$2:$AI$10</c:f>
              <c:numCache>
                <c:formatCode>0.00</c:formatCode>
                <c:ptCount val="9"/>
                <c:pt idx="0" formatCode="General">
                  <c:v>9.57</c:v>
                </c:pt>
                <c:pt idx="1">
                  <c:v>2.99</c:v>
                </c:pt>
                <c:pt idx="4">
                  <c:v>4.47</c:v>
                </c:pt>
                <c:pt idx="7">
                  <c:v>5.78</c:v>
                </c:pt>
                <c:pt idx="8">
                  <c:v>8.6300000000000008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385336"/>
        <c:axId val="532385728"/>
      </c:scatterChart>
      <c:valAx>
        <c:axId val="532385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 sz="1400" b="1" i="0" baseline="0">
                    <a:effectLst/>
                  </a:rPr>
                  <a:t>δ</a:t>
                </a:r>
                <a:r>
                  <a:rPr lang="en-US" sz="1400" b="1" i="0" baseline="30000">
                    <a:effectLst/>
                  </a:rPr>
                  <a:t>13</a:t>
                </a:r>
                <a:r>
                  <a:rPr lang="en-US" sz="1400" b="1" i="0" baseline="0">
                    <a:effectLst/>
                  </a:rPr>
                  <a:t>C </a:t>
                </a:r>
                <a:endParaRPr lang="en-US" sz="1400">
                  <a:effectLst/>
                </a:endParaRP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32385728"/>
        <c:crosses val="autoZero"/>
        <c:crossBetween val="midCat"/>
      </c:valAx>
      <c:valAx>
        <c:axId val="5323857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Expusre index</a:t>
                </a:r>
              </a:p>
            </c:rich>
          </c:tx>
          <c:layout>
            <c:manualLayout>
              <c:xMode val="edge"/>
              <c:yMode val="edge"/>
              <c:x val="0.94154997688134889"/>
              <c:y val="0.3485181253541673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323853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%N vs. exposure</a:t>
            </a:r>
            <a:r>
              <a:rPr lang="en-US" baseline="0"/>
              <a:t> index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1286061834612316E-2"/>
          <c:y val="5.6030183727034111E-2"/>
          <c:w val="0.87129730855616316"/>
          <c:h val="0.8326195683872849"/>
        </c:manualLayout>
      </c:layout>
      <c:scatterChart>
        <c:scatterStyle val="lineMarker"/>
        <c:varyColors val="0"/>
        <c:ser>
          <c:idx val="1"/>
          <c:order val="0"/>
          <c:tx>
            <c:v>shallow only</c:v>
          </c:tx>
          <c:spPr>
            <a:ln w="28575">
              <a:noFill/>
            </a:ln>
          </c:spPr>
          <c:xVal>
            <c:numRef>
              <c:f>plants!$AG$2:$AG$10</c:f>
              <c:numCache>
                <c:formatCode>0.00</c:formatCode>
                <c:ptCount val="9"/>
                <c:pt idx="0">
                  <c:v>0.91943649506093905</c:v>
                </c:pt>
                <c:pt idx="1">
                  <c:v>1.1512548879078306</c:v>
                </c:pt>
                <c:pt idx="4">
                  <c:v>1.0937945478962312</c:v>
                </c:pt>
                <c:pt idx="7">
                  <c:v>0.99233092998772854</c:v>
                </c:pt>
                <c:pt idx="8">
                  <c:v>1.3664512289924613</c:v>
                </c:pt>
              </c:numCache>
            </c:numRef>
          </c:xVal>
          <c:yVal>
            <c:numRef>
              <c:f>plants!$AI$2:$AI$10</c:f>
              <c:numCache>
                <c:formatCode>0.00</c:formatCode>
                <c:ptCount val="9"/>
                <c:pt idx="0" formatCode="General">
                  <c:v>9.57</c:v>
                </c:pt>
                <c:pt idx="1">
                  <c:v>2.99</c:v>
                </c:pt>
                <c:pt idx="4">
                  <c:v>4.47</c:v>
                </c:pt>
                <c:pt idx="7">
                  <c:v>5.78</c:v>
                </c:pt>
                <c:pt idx="8">
                  <c:v>8.6300000000000008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386512"/>
        <c:axId val="532386904"/>
      </c:scatterChart>
      <c:valAx>
        <c:axId val="53238651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532386904"/>
        <c:crosses val="autoZero"/>
        <c:crossBetween val="midCat"/>
      </c:valAx>
      <c:valAx>
        <c:axId val="532386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32386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%C vs. exposure</a:t>
            </a:r>
            <a:r>
              <a:rPr lang="en-US" baseline="0"/>
              <a:t> index</a:t>
            </a:r>
            <a:endParaRPr lang="en-US"/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shallow only</c:v>
          </c:tx>
          <c:spPr>
            <a:ln w="28575">
              <a:noFill/>
            </a:ln>
          </c:spPr>
          <c:xVal>
            <c:numRef>
              <c:f>plants!$AF$2:$AF$10</c:f>
              <c:numCache>
                <c:formatCode>0.00</c:formatCode>
                <c:ptCount val="9"/>
                <c:pt idx="0">
                  <c:v>34.538634322813692</c:v>
                </c:pt>
                <c:pt idx="1">
                  <c:v>36.588243747071402</c:v>
                </c:pt>
                <c:pt idx="4">
                  <c:v>33.578629378933165</c:v>
                </c:pt>
                <c:pt idx="7">
                  <c:v>34.790320596590959</c:v>
                </c:pt>
                <c:pt idx="8">
                  <c:v>35.398625917063427</c:v>
                </c:pt>
              </c:numCache>
            </c:numRef>
          </c:xVal>
          <c:yVal>
            <c:numRef>
              <c:f>plants!$AI$2:$AI$10</c:f>
              <c:numCache>
                <c:formatCode>0.00</c:formatCode>
                <c:ptCount val="9"/>
                <c:pt idx="0" formatCode="General">
                  <c:v>9.57</c:v>
                </c:pt>
                <c:pt idx="1">
                  <c:v>2.99</c:v>
                </c:pt>
                <c:pt idx="4">
                  <c:v>4.47</c:v>
                </c:pt>
                <c:pt idx="7">
                  <c:v>5.78</c:v>
                </c:pt>
                <c:pt idx="8">
                  <c:v>8.6300000000000008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387688"/>
        <c:axId val="532388080"/>
      </c:scatterChart>
      <c:valAx>
        <c:axId val="53238768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532388080"/>
        <c:crosses val="autoZero"/>
        <c:crossBetween val="midCat"/>
      </c:valAx>
      <c:valAx>
        <c:axId val="532388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323876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261937</xdr:colOff>
      <xdr:row>13</xdr:row>
      <xdr:rowOff>152399</xdr:rowOff>
    </xdr:from>
    <xdr:to>
      <xdr:col>24</xdr:col>
      <xdr:colOff>273843</xdr:colOff>
      <xdr:row>28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0</xdr:colOff>
      <xdr:row>13</xdr:row>
      <xdr:rowOff>142875</xdr:rowOff>
    </xdr:from>
    <xdr:to>
      <xdr:col>31</xdr:col>
      <xdr:colOff>561975</xdr:colOff>
      <xdr:row>28</xdr:row>
      <xdr:rowOff>97631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201084</xdr:colOff>
      <xdr:row>29</xdr:row>
      <xdr:rowOff>99482</xdr:rowOff>
    </xdr:from>
    <xdr:to>
      <xdr:col>24</xdr:col>
      <xdr:colOff>158751</xdr:colOff>
      <xdr:row>43</xdr:row>
      <xdr:rowOff>175682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0</xdr:colOff>
      <xdr:row>30</xdr:row>
      <xdr:rowOff>0</xdr:rowOff>
    </xdr:from>
    <xdr:to>
      <xdr:col>32</xdr:col>
      <xdr:colOff>267229</xdr:colOff>
      <xdr:row>44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214311</xdr:colOff>
      <xdr:row>14</xdr:row>
      <xdr:rowOff>35718</xdr:rowOff>
    </xdr:from>
    <xdr:to>
      <xdr:col>39</xdr:col>
      <xdr:colOff>481541</xdr:colOff>
      <xdr:row>28</xdr:row>
      <xdr:rowOff>111918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47625</xdr:colOff>
      <xdr:row>29</xdr:row>
      <xdr:rowOff>107156</xdr:rowOff>
    </xdr:from>
    <xdr:to>
      <xdr:col>40</xdr:col>
      <xdr:colOff>267890</xdr:colOff>
      <xdr:row>44</xdr:row>
      <xdr:rowOff>73819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0</xdr:colOff>
      <xdr:row>45</xdr:row>
      <xdr:rowOff>-1</xdr:rowOff>
    </xdr:from>
    <xdr:to>
      <xdr:col>39</xdr:col>
      <xdr:colOff>464344</xdr:colOff>
      <xdr:row>60</xdr:row>
      <xdr:rowOff>154780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297656</xdr:colOff>
      <xdr:row>45</xdr:row>
      <xdr:rowOff>95250</xdr:rowOff>
    </xdr:from>
    <xdr:to>
      <xdr:col>31</xdr:col>
      <xdr:colOff>564886</xdr:colOff>
      <xdr:row>59</xdr:row>
      <xdr:rowOff>171450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24</xdr:col>
      <xdr:colOff>267229</xdr:colOff>
      <xdr:row>59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40</xdr:col>
      <xdr:colOff>0</xdr:colOff>
      <xdr:row>14</xdr:row>
      <xdr:rowOff>0</xdr:rowOff>
    </xdr:from>
    <xdr:to>
      <xdr:col>46</xdr:col>
      <xdr:colOff>561976</xdr:colOff>
      <xdr:row>28</xdr:row>
      <xdr:rowOff>145256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340178</xdr:colOff>
      <xdr:row>36</xdr:row>
      <xdr:rowOff>54428</xdr:rowOff>
    </xdr:from>
    <xdr:to>
      <xdr:col>23</xdr:col>
      <xdr:colOff>27214</xdr:colOff>
      <xdr:row>56</xdr:row>
      <xdr:rowOff>54428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39120</xdr:colOff>
      <xdr:row>18</xdr:row>
      <xdr:rowOff>3401</xdr:rowOff>
    </xdr:from>
    <xdr:to>
      <xdr:col>23</xdr:col>
      <xdr:colOff>699067</xdr:colOff>
      <xdr:row>35</xdr:row>
      <xdr:rowOff>148657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147977</xdr:colOff>
      <xdr:row>36</xdr:row>
      <xdr:rowOff>130967</xdr:rowOff>
    </xdr:from>
    <xdr:to>
      <xdr:col>9</xdr:col>
      <xdr:colOff>450735</xdr:colOff>
      <xdr:row>54</xdr:row>
      <xdr:rowOff>85723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0</xdr:colOff>
      <xdr:row>19</xdr:row>
      <xdr:rowOff>0</xdr:rowOff>
    </xdr:from>
    <xdr:to>
      <xdr:col>38</xdr:col>
      <xdr:colOff>57830</xdr:colOff>
      <xdr:row>36</xdr:row>
      <xdr:rowOff>145256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489855</xdr:colOff>
      <xdr:row>37</xdr:row>
      <xdr:rowOff>122464</xdr:rowOff>
    </xdr:from>
    <xdr:to>
      <xdr:col>40</xdr:col>
      <xdr:colOff>190499</xdr:colOff>
      <xdr:row>53</xdr:row>
      <xdr:rowOff>78921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9</xdr:col>
      <xdr:colOff>302758</xdr:colOff>
      <xdr:row>89</xdr:row>
      <xdr:rowOff>145256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107156</xdr:rowOff>
    </xdr:from>
    <xdr:to>
      <xdr:col>8</xdr:col>
      <xdr:colOff>220265</xdr:colOff>
      <xdr:row>37</xdr:row>
      <xdr:rowOff>73819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559595</xdr:colOff>
      <xdr:row>32</xdr:row>
      <xdr:rowOff>142875</xdr:rowOff>
    </xdr:from>
    <xdr:to>
      <xdr:col>15</xdr:col>
      <xdr:colOff>485776</xdr:colOff>
      <xdr:row>47</xdr:row>
      <xdr:rowOff>109538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345281</xdr:colOff>
      <xdr:row>2</xdr:row>
      <xdr:rowOff>9525</xdr:rowOff>
    </xdr:from>
    <xdr:to>
      <xdr:col>18</xdr:col>
      <xdr:colOff>59531</xdr:colOff>
      <xdr:row>16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17</xdr:row>
      <xdr:rowOff>0</xdr:rowOff>
    </xdr:from>
    <xdr:to>
      <xdr:col>17</xdr:col>
      <xdr:colOff>321469</xdr:colOff>
      <xdr:row>31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5"/>
  <sheetViews>
    <sheetView zoomScale="80" zoomScaleNormal="80" workbookViewId="0">
      <pane ySplit="3105" topLeftCell="A129" activePane="bottomLeft"/>
      <selection activeCell="B130" sqref="B130:M140"/>
      <selection pane="bottomLeft" activeCell="N158" sqref="N158:U166"/>
    </sheetView>
  </sheetViews>
  <sheetFormatPr defaultRowHeight="15"/>
  <cols>
    <col min="2" max="2" width="11.42578125" customWidth="1"/>
    <col min="5" max="5" width="11.140625" customWidth="1"/>
    <col min="6" max="6" width="13" hidden="1" customWidth="1"/>
    <col min="10" max="10" width="10.7109375" customWidth="1"/>
    <col min="11" max="11" width="14" customWidth="1"/>
  </cols>
  <sheetData>
    <row r="1" spans="1:14" s="7" customFormat="1" ht="20.25">
      <c r="A1" s="1" t="s">
        <v>0</v>
      </c>
      <c r="B1" s="2"/>
      <c r="C1" s="4"/>
      <c r="D1" s="3"/>
      <c r="E1" s="3"/>
      <c r="F1" s="3"/>
      <c r="G1" s="5"/>
      <c r="H1" s="6"/>
      <c r="I1" s="6"/>
      <c r="J1" s="6"/>
    </row>
    <row r="2" spans="1:14" s="7" customFormat="1" ht="20.25">
      <c r="A2" s="1" t="s">
        <v>1</v>
      </c>
      <c r="B2" s="2"/>
      <c r="C2" s="4"/>
      <c r="D2" s="3"/>
      <c r="E2" s="3"/>
      <c r="F2" s="3"/>
      <c r="G2" s="5"/>
      <c r="H2" s="6"/>
      <c r="I2" s="6"/>
      <c r="J2" s="6"/>
    </row>
    <row r="3" spans="1:14">
      <c r="A3" s="20" t="s">
        <v>18</v>
      </c>
      <c r="B3" s="9"/>
      <c r="C3" s="10"/>
      <c r="D3" s="10"/>
      <c r="E3" s="29"/>
      <c r="F3" s="10"/>
      <c r="G3" s="21" t="s">
        <v>19</v>
      </c>
      <c r="H3" s="28"/>
    </row>
    <row r="4" spans="1:14">
      <c r="A4" s="22"/>
      <c r="B4" s="9"/>
      <c r="C4" s="10"/>
      <c r="D4" s="10"/>
      <c r="E4" s="10"/>
      <c r="F4" s="30"/>
      <c r="G4" s="30"/>
      <c r="H4" s="28"/>
      <c r="I4" s="17" t="s">
        <v>11</v>
      </c>
      <c r="J4" s="18"/>
      <c r="K4" s="19"/>
      <c r="L4" s="17" t="s">
        <v>12</v>
      </c>
      <c r="M4" s="18"/>
      <c r="N4" s="19"/>
    </row>
    <row r="5" spans="1:14">
      <c r="A5" s="22"/>
      <c r="B5" s="27"/>
      <c r="C5" s="10"/>
      <c r="D5" s="10"/>
      <c r="E5" s="27"/>
      <c r="F5" s="10"/>
      <c r="G5" s="27"/>
      <c r="H5" s="28"/>
      <c r="I5" s="18"/>
      <c r="J5" s="19" t="s">
        <v>13</v>
      </c>
      <c r="K5" s="18">
        <v>-34</v>
      </c>
      <c r="L5" s="18"/>
      <c r="M5" s="19" t="s">
        <v>13</v>
      </c>
      <c r="N5" s="18">
        <v>10.73</v>
      </c>
    </row>
    <row r="6" spans="1:14">
      <c r="A6" s="28"/>
      <c r="B6" s="28"/>
      <c r="C6" s="28"/>
      <c r="D6" s="28"/>
      <c r="E6" s="28"/>
      <c r="F6" s="28"/>
      <c r="G6" s="28"/>
      <c r="H6" s="28"/>
      <c r="I6" s="18"/>
      <c r="J6" s="19" t="s">
        <v>14</v>
      </c>
      <c r="K6" s="18">
        <v>-14.73</v>
      </c>
      <c r="L6" s="18"/>
      <c r="M6" s="19" t="s">
        <v>14</v>
      </c>
      <c r="N6" s="18">
        <v>7.4</v>
      </c>
    </row>
    <row r="7" spans="1:14">
      <c r="A7" s="8" t="s">
        <v>333</v>
      </c>
      <c r="B7" s="9"/>
      <c r="C7" s="10"/>
      <c r="D7" s="10"/>
      <c r="E7" s="10"/>
      <c r="F7" s="10"/>
      <c r="G7" s="10"/>
      <c r="H7" s="11"/>
    </row>
    <row r="8" spans="1:14">
      <c r="A8" s="12" t="s">
        <v>332</v>
      </c>
      <c r="B8" s="13"/>
      <c r="C8" s="10"/>
      <c r="D8" s="10"/>
      <c r="E8" s="10"/>
      <c r="F8" s="10"/>
      <c r="G8" s="10"/>
      <c r="H8" s="14"/>
    </row>
    <row r="9" spans="1:14">
      <c r="A9" s="12"/>
      <c r="B9" s="13"/>
      <c r="C9" s="10"/>
      <c r="D9" s="10"/>
      <c r="E9" s="10"/>
      <c r="F9" s="10"/>
      <c r="G9" s="10"/>
      <c r="H9" s="14"/>
    </row>
    <row r="10" spans="1:14" s="36" customFormat="1" ht="17.25">
      <c r="A10" s="31" t="s">
        <v>20</v>
      </c>
      <c r="B10" s="32" t="s">
        <v>2</v>
      </c>
      <c r="C10" s="23" t="s">
        <v>15</v>
      </c>
      <c r="D10" s="24" t="s">
        <v>3</v>
      </c>
      <c r="E10" s="23" t="s">
        <v>4</v>
      </c>
      <c r="F10" s="23" t="s">
        <v>4</v>
      </c>
      <c r="G10" s="33" t="s">
        <v>21</v>
      </c>
      <c r="H10" s="24" t="s">
        <v>16</v>
      </c>
      <c r="I10" s="34" t="s">
        <v>5</v>
      </c>
      <c r="J10" s="33" t="s">
        <v>22</v>
      </c>
      <c r="K10" s="15" t="s">
        <v>6</v>
      </c>
      <c r="L10" s="35"/>
      <c r="N10" s="37"/>
    </row>
    <row r="11" spans="1:14" s="36" customFormat="1" ht="15.75" thickBot="1">
      <c r="A11" s="38" t="s">
        <v>7</v>
      </c>
      <c r="B11" s="39"/>
      <c r="C11" s="25" t="s">
        <v>17</v>
      </c>
      <c r="D11" s="26" t="s">
        <v>8</v>
      </c>
      <c r="E11" s="25"/>
      <c r="F11" s="25" t="s">
        <v>23</v>
      </c>
      <c r="G11" s="25" t="s">
        <v>9</v>
      </c>
      <c r="H11" s="26" t="s">
        <v>17</v>
      </c>
      <c r="I11" s="25"/>
      <c r="J11" s="25" t="s">
        <v>10</v>
      </c>
      <c r="K11" s="16"/>
      <c r="L11" s="35"/>
      <c r="N11" s="37"/>
    </row>
    <row r="12" spans="1:14" s="30" customFormat="1" ht="13.5" thickTop="1">
      <c r="A12" s="9"/>
      <c r="B12" s="9"/>
      <c r="C12" s="29"/>
      <c r="D12" s="29"/>
      <c r="E12" s="9"/>
      <c r="F12" s="14"/>
      <c r="G12" s="29"/>
      <c r="H12" s="9"/>
      <c r="I12" s="40"/>
    </row>
    <row r="13" spans="1:14">
      <c r="A13" s="41" t="s">
        <v>24</v>
      </c>
      <c r="B13" s="42" t="s">
        <v>25</v>
      </c>
      <c r="C13" s="43">
        <v>10.370296</v>
      </c>
      <c r="D13" s="43">
        <v>2.0310000000000001</v>
      </c>
      <c r="E13" s="43">
        <v>36.320724171321046</v>
      </c>
      <c r="F13" s="42">
        <v>0</v>
      </c>
      <c r="G13" s="44">
        <v>-11.64745589135792</v>
      </c>
      <c r="H13" s="43">
        <v>2.4490029999999998</v>
      </c>
      <c r="I13" s="43">
        <v>1.5107061969842437</v>
      </c>
      <c r="J13" s="44">
        <v>5.7264482470377587</v>
      </c>
      <c r="K13" s="36">
        <v>0</v>
      </c>
    </row>
    <row r="14" spans="1:14">
      <c r="A14" s="41" t="s">
        <v>26</v>
      </c>
      <c r="B14" s="42" t="s">
        <v>27</v>
      </c>
      <c r="C14" s="43">
        <v>9.4381319999999995</v>
      </c>
      <c r="D14" s="43">
        <v>1.9590000000000001</v>
      </c>
      <c r="E14" s="43">
        <v>34.130471193898799</v>
      </c>
      <c r="F14" s="42">
        <v>0</v>
      </c>
      <c r="G14" s="44">
        <v>-9.5598754079147792</v>
      </c>
      <c r="H14" s="43">
        <v>2.0116832499999999</v>
      </c>
      <c r="I14" s="43">
        <v>1.2937792731459334</v>
      </c>
      <c r="J14" s="44">
        <v>6.4859375057910071</v>
      </c>
      <c r="K14" s="36">
        <v>0</v>
      </c>
    </row>
    <row r="15" spans="1:14">
      <c r="A15" s="41" t="s">
        <v>28</v>
      </c>
      <c r="B15" s="42" t="s">
        <v>29</v>
      </c>
      <c r="C15" s="43">
        <v>10.000203000000001</v>
      </c>
      <c r="D15" s="43">
        <v>1.968</v>
      </c>
      <c r="E15" s="43">
        <v>36.06974692550655</v>
      </c>
      <c r="F15" s="42">
        <v>0</v>
      </c>
      <c r="G15" s="44">
        <v>-12.079122941898722</v>
      </c>
      <c r="H15" s="43">
        <v>2.7847167499999999</v>
      </c>
      <c r="I15" s="43">
        <v>1.7803519044522094</v>
      </c>
      <c r="J15" s="44">
        <v>6.6672117793543713</v>
      </c>
      <c r="K15" s="36">
        <v>0</v>
      </c>
    </row>
    <row r="16" spans="1:14">
      <c r="A16" s="41" t="s">
        <v>30</v>
      </c>
      <c r="B16" s="42" t="s">
        <v>31</v>
      </c>
      <c r="C16" s="43">
        <v>10.047675</v>
      </c>
      <c r="D16" s="43">
        <v>2.0329999999999999</v>
      </c>
      <c r="E16" s="43">
        <v>35.108222728575385</v>
      </c>
      <c r="F16" s="42">
        <v>0</v>
      </c>
      <c r="G16" s="44">
        <v>-10.308302060364078</v>
      </c>
      <c r="H16" s="43">
        <v>2.2881467500000001</v>
      </c>
      <c r="I16" s="43">
        <v>1.408910031604454</v>
      </c>
      <c r="J16" s="44">
        <v>6.4900951531164441</v>
      </c>
      <c r="K16" s="36">
        <v>0</v>
      </c>
    </row>
    <row r="17" spans="1:11">
      <c r="A17" s="41" t="s">
        <v>32</v>
      </c>
      <c r="B17" s="42" t="s">
        <v>33</v>
      </c>
      <c r="C17" s="43">
        <v>10.248886000000001</v>
      </c>
      <c r="D17" s="43">
        <v>2.0449999999999999</v>
      </c>
      <c r="E17" s="43">
        <v>35.586778900810593</v>
      </c>
      <c r="F17" s="42">
        <v>0</v>
      </c>
      <c r="G17" s="44">
        <v>-9.829568088260249</v>
      </c>
      <c r="H17" s="43">
        <v>2.1296227499999998</v>
      </c>
      <c r="I17" s="43">
        <v>1.3053238125418769</v>
      </c>
      <c r="J17" s="44">
        <v>6.5812041507636883</v>
      </c>
      <c r="K17" s="36">
        <v>0</v>
      </c>
    </row>
    <row r="18" spans="1:11">
      <c r="A18" s="41" t="s">
        <v>34</v>
      </c>
      <c r="B18" s="42" t="s">
        <v>35</v>
      </c>
      <c r="C18" s="43">
        <v>10.269572</v>
      </c>
      <c r="D18" s="43">
        <v>2.0209999999999999</v>
      </c>
      <c r="E18" s="43">
        <v>36.08640538609454</v>
      </c>
      <c r="F18" s="42">
        <v>0</v>
      </c>
      <c r="G18" s="44">
        <v>-9.9915817561440612</v>
      </c>
      <c r="H18" s="43">
        <v>1.93842125</v>
      </c>
      <c r="I18" s="43">
        <v>1.204041025745707</v>
      </c>
      <c r="J18" s="44">
        <v>5.9850887910889607</v>
      </c>
      <c r="K18" s="36">
        <v>0</v>
      </c>
    </row>
    <row r="19" spans="1:11">
      <c r="A19" s="41" t="s">
        <v>36</v>
      </c>
      <c r="B19" s="42" t="s">
        <v>37</v>
      </c>
      <c r="C19" s="43">
        <v>10.069417</v>
      </c>
      <c r="D19" s="43">
        <v>2.0070000000000001</v>
      </c>
      <c r="E19" s="43">
        <v>35.555724114522093</v>
      </c>
      <c r="F19" s="42">
        <v>0</v>
      </c>
      <c r="G19" s="44">
        <v>-10.485680432236993</v>
      </c>
      <c r="H19" s="43">
        <v>2.1490292499999999</v>
      </c>
      <c r="I19" s="43">
        <v>1.3429388569860574</v>
      </c>
      <c r="J19" s="44">
        <v>6.4001053708664069</v>
      </c>
      <c r="K19" s="36">
        <v>0</v>
      </c>
    </row>
    <row r="20" spans="1:11">
      <c r="A20" s="41" t="s">
        <v>38</v>
      </c>
      <c r="B20" s="42" t="s">
        <v>39</v>
      </c>
      <c r="C20" s="43">
        <v>9.6067549999999997</v>
      </c>
      <c r="D20" s="43">
        <v>1.9790000000000001</v>
      </c>
      <c r="E20" s="43">
        <v>34.407302955941347</v>
      </c>
      <c r="F20" s="42">
        <v>0</v>
      </c>
      <c r="G20" s="44">
        <v>-9.4769390704951562</v>
      </c>
      <c r="H20" s="43">
        <v>1.756445875</v>
      </c>
      <c r="I20" s="43">
        <v>1.1173543387420717</v>
      </c>
      <c r="J20" s="44">
        <v>6.2910985464097866</v>
      </c>
      <c r="K20" s="36">
        <v>0</v>
      </c>
    </row>
    <row r="21" spans="1:11">
      <c r="A21" s="41" t="s">
        <v>40</v>
      </c>
      <c r="B21" s="42" t="s">
        <v>41</v>
      </c>
      <c r="C21" s="43">
        <v>9.7354470000000006</v>
      </c>
      <c r="D21" s="43">
        <v>2.004</v>
      </c>
      <c r="E21" s="43">
        <v>34.412568285222832</v>
      </c>
      <c r="F21" s="42">
        <v>0</v>
      </c>
      <c r="G21" s="44">
        <v>-9.745031519668462</v>
      </c>
      <c r="H21" s="43">
        <v>1.9030873749999999</v>
      </c>
      <c r="I21" s="43">
        <v>1.1920818099450421</v>
      </c>
      <c r="J21" s="44">
        <v>5.8589420736060021</v>
      </c>
      <c r="K21" s="36">
        <v>0</v>
      </c>
    </row>
    <row r="22" spans="1:11">
      <c r="A22" s="41" t="s">
        <v>42</v>
      </c>
      <c r="B22" s="42" t="s">
        <v>43</v>
      </c>
      <c r="C22" s="43">
        <v>10.067208000000001</v>
      </c>
      <c r="D22" s="43">
        <v>1.968</v>
      </c>
      <c r="E22" s="43">
        <v>36.308314508741098</v>
      </c>
      <c r="F22" s="42">
        <v>0</v>
      </c>
      <c r="G22" s="44">
        <v>-10.294818405888343</v>
      </c>
      <c r="H22" s="43">
        <v>2.3813884999999999</v>
      </c>
      <c r="I22" s="43">
        <v>1.5090250397770164</v>
      </c>
      <c r="J22" s="44">
        <v>6.4957639556057369</v>
      </c>
      <c r="K22" s="36">
        <v>0</v>
      </c>
    </row>
    <row r="23" spans="1:11">
      <c r="A23" s="41" t="s">
        <v>44</v>
      </c>
      <c r="B23" s="42" t="s">
        <v>25</v>
      </c>
      <c r="C23" s="43">
        <v>10.239298</v>
      </c>
      <c r="D23" s="43">
        <v>1.9870000000000001</v>
      </c>
      <c r="E23" s="43">
        <v>36.579406231920863</v>
      </c>
      <c r="F23" s="42">
        <v>0</v>
      </c>
      <c r="G23" s="44">
        <v>-11.642710471977329</v>
      </c>
      <c r="H23" s="43">
        <v>2.3716427499999999</v>
      </c>
      <c r="I23" s="43">
        <v>1.4983815105276079</v>
      </c>
      <c r="J23" s="44">
        <v>5.1326039809317807</v>
      </c>
      <c r="K23" s="36">
        <v>0</v>
      </c>
    </row>
    <row r="24" spans="1:11">
      <c r="A24" s="41"/>
      <c r="B24" s="42" t="s">
        <v>13</v>
      </c>
      <c r="C24" s="43">
        <v>4.9170195000000003</v>
      </c>
      <c r="D24" s="43">
        <v>1.0860000000000001</v>
      </c>
      <c r="E24" s="43">
        <v>31.76425687864284</v>
      </c>
      <c r="F24" s="42">
        <v>0</v>
      </c>
      <c r="G24" s="44">
        <v>-33.938507298404851</v>
      </c>
      <c r="H24" s="43">
        <v>16.15605</v>
      </c>
      <c r="I24" s="43">
        <v>18.701032281526917</v>
      </c>
      <c r="J24" s="44">
        <v>10.74098756365732</v>
      </c>
      <c r="K24" s="36">
        <v>0</v>
      </c>
    </row>
    <row r="25" spans="1:11">
      <c r="A25" s="41" t="s">
        <v>45</v>
      </c>
      <c r="B25" s="42" t="s">
        <v>14</v>
      </c>
      <c r="C25" s="43">
        <v>6.3005855000000004</v>
      </c>
      <c r="D25" s="43">
        <v>1.0529999999999999</v>
      </c>
      <c r="E25" s="43">
        <v>42.147790327000763</v>
      </c>
      <c r="F25" s="42">
        <v>0</v>
      </c>
      <c r="G25" s="44">
        <v>-14.642310580995039</v>
      </c>
      <c r="H25" s="43">
        <v>12.157776999999999</v>
      </c>
      <c r="I25" s="43">
        <v>14.750878551065551</v>
      </c>
      <c r="J25" s="44">
        <v>7.3744388154763092</v>
      </c>
      <c r="K25" s="36">
        <v>0</v>
      </c>
    </row>
    <row r="26" spans="1:11">
      <c r="A26" s="41" t="s">
        <v>46</v>
      </c>
      <c r="B26" s="42" t="s">
        <v>47</v>
      </c>
      <c r="C26" s="43">
        <v>9.9814579999999999</v>
      </c>
      <c r="D26" s="43">
        <v>1.9970000000000001</v>
      </c>
      <c r="E26" s="43">
        <v>35.468225404809772</v>
      </c>
      <c r="F26" s="42">
        <v>0</v>
      </c>
      <c r="G26" s="44">
        <v>-8.2789461544146956</v>
      </c>
      <c r="H26" s="43">
        <v>1.64896625</v>
      </c>
      <c r="I26" s="43">
        <v>1.0410706682873618</v>
      </c>
      <c r="J26" s="44">
        <v>6.8160286264072552</v>
      </c>
      <c r="K26" s="36">
        <v>0</v>
      </c>
    </row>
    <row r="27" spans="1:11">
      <c r="A27" s="41" t="s">
        <v>48</v>
      </c>
      <c r="B27" s="42" t="s">
        <v>49</v>
      </c>
      <c r="C27" s="43">
        <v>9.7208279999999991</v>
      </c>
      <c r="D27" s="43">
        <v>2.02</v>
      </c>
      <c r="E27" s="43">
        <v>34.112415788372147</v>
      </c>
      <c r="F27" s="42">
        <v>0</v>
      </c>
      <c r="G27" s="44">
        <v>-8.5318343717464185</v>
      </c>
      <c r="H27" s="43">
        <v>1.5118404999999999</v>
      </c>
      <c r="I27" s="43">
        <v>0.94359119168809524</v>
      </c>
      <c r="J27" s="44">
        <v>6.7869123398369338</v>
      </c>
      <c r="K27" s="36">
        <v>0</v>
      </c>
    </row>
    <row r="28" spans="1:11">
      <c r="A28" s="41" t="s">
        <v>50</v>
      </c>
      <c r="B28" s="42" t="s">
        <v>51</v>
      </c>
      <c r="C28" s="43">
        <v>10.329449</v>
      </c>
      <c r="D28" s="43">
        <v>2.028</v>
      </c>
      <c r="E28" s="43">
        <v>36.170244366375726</v>
      </c>
      <c r="F28" s="42">
        <v>0</v>
      </c>
      <c r="G28" s="44">
        <v>-8.9748621379402085</v>
      </c>
      <c r="H28" s="43">
        <v>1.659875</v>
      </c>
      <c r="I28" s="43">
        <v>1.0318237501795942</v>
      </c>
      <c r="J28" s="44">
        <v>7.2214952481813626</v>
      </c>
      <c r="K28" s="36">
        <v>0</v>
      </c>
    </row>
    <row r="29" spans="1:11">
      <c r="A29" s="41" t="s">
        <v>52</v>
      </c>
      <c r="B29" s="42" t="s">
        <v>53</v>
      </c>
      <c r="C29" s="43">
        <v>10.515992000000001</v>
      </c>
      <c r="D29" s="43">
        <v>2.0390000000000001</v>
      </c>
      <c r="E29" s="43">
        <v>36.6641250992935</v>
      </c>
      <c r="F29" s="42">
        <v>0</v>
      </c>
      <c r="G29" s="44">
        <v>-8.1561827567724183</v>
      </c>
      <c r="H29" s="43">
        <v>2.1753494999999998</v>
      </c>
      <c r="I29" s="43">
        <v>1.3538668162749885</v>
      </c>
      <c r="J29" s="44">
        <v>6.3883746177732679</v>
      </c>
      <c r="K29" s="36">
        <v>0</v>
      </c>
    </row>
    <row r="30" spans="1:11">
      <c r="A30" s="41" t="s">
        <v>54</v>
      </c>
      <c r="B30" s="42" t="s">
        <v>55</v>
      </c>
      <c r="C30" s="43">
        <v>10.473186999999999</v>
      </c>
      <c r="D30" s="43">
        <v>1.9810000000000001</v>
      </c>
      <c r="E30" s="43">
        <v>37.584237332063061</v>
      </c>
      <c r="F30" s="42">
        <v>0</v>
      </c>
      <c r="G30" s="44">
        <v>-8.9378709323151728</v>
      </c>
      <c r="H30" s="43">
        <v>2.12048675</v>
      </c>
      <c r="I30" s="43">
        <v>1.3492100682298545</v>
      </c>
      <c r="J30" s="44">
        <v>7.2367995329076171</v>
      </c>
      <c r="K30" s="36">
        <v>0</v>
      </c>
    </row>
    <row r="31" spans="1:11">
      <c r="A31" s="41" t="s">
        <v>56</v>
      </c>
      <c r="B31" s="42" t="s">
        <v>57</v>
      </c>
      <c r="C31" s="43">
        <v>10.141895</v>
      </c>
      <c r="D31" s="43">
        <v>1.9750000000000001</v>
      </c>
      <c r="E31" s="43">
        <v>36.456470163928095</v>
      </c>
      <c r="F31" s="42">
        <v>0</v>
      </c>
      <c r="G31" s="44">
        <v>-8.5693980021652028</v>
      </c>
      <c r="H31" s="43">
        <v>2.032511</v>
      </c>
      <c r="I31" s="43">
        <v>1.3104854563018968</v>
      </c>
      <c r="J31" s="44">
        <v>5.949033814489554</v>
      </c>
      <c r="K31" s="36">
        <v>0</v>
      </c>
    </row>
    <row r="32" spans="1:11">
      <c r="A32" s="41" t="s">
        <v>58</v>
      </c>
      <c r="B32" s="42" t="s">
        <v>59</v>
      </c>
      <c r="C32" s="43">
        <v>10.793450999999999</v>
      </c>
      <c r="D32" s="43">
        <v>2.0179999999999998</v>
      </c>
      <c r="E32" s="43">
        <v>38.091741016416158</v>
      </c>
      <c r="F32" s="42">
        <v>0</v>
      </c>
      <c r="G32" s="44">
        <v>-9.4157794335925402</v>
      </c>
      <c r="H32" s="43">
        <v>1.7910759999999999</v>
      </c>
      <c r="I32" s="43">
        <v>1.1185680128049174</v>
      </c>
      <c r="J32" s="44">
        <v>7.8525562479599422</v>
      </c>
      <c r="K32" s="36">
        <v>0</v>
      </c>
    </row>
    <row r="33" spans="1:11">
      <c r="A33" s="41" t="s">
        <v>60</v>
      </c>
      <c r="B33" s="42" t="s">
        <v>61</v>
      </c>
      <c r="C33" s="43">
        <v>10.838915999999999</v>
      </c>
      <c r="D33" s="43">
        <v>2.02</v>
      </c>
      <c r="E33" s="43">
        <v>38.25736748542586</v>
      </c>
      <c r="F33" s="42">
        <v>0</v>
      </c>
      <c r="G33" s="44">
        <v>-7.6362947926163685</v>
      </c>
      <c r="H33" s="43">
        <v>1.9239437500000001</v>
      </c>
      <c r="I33" s="43">
        <v>1.1914994935963676</v>
      </c>
      <c r="J33" s="44">
        <v>7.286104016782609</v>
      </c>
      <c r="K33" s="36">
        <v>0</v>
      </c>
    </row>
    <row r="34" spans="1:11">
      <c r="A34" s="41" t="s">
        <v>62</v>
      </c>
      <c r="B34" s="42" t="s">
        <v>63</v>
      </c>
      <c r="C34" s="43">
        <v>10.429798999999999</v>
      </c>
      <c r="D34" s="43">
        <v>1.968</v>
      </c>
      <c r="E34" s="43">
        <v>37.701266897059966</v>
      </c>
      <c r="F34" s="42">
        <v>0</v>
      </c>
      <c r="G34" s="44">
        <v>-8.434811790860369</v>
      </c>
      <c r="H34" s="43">
        <v>1.7490135</v>
      </c>
      <c r="I34" s="43">
        <v>1.1160535333155612</v>
      </c>
      <c r="J34" s="44">
        <v>7.6567107688131735</v>
      </c>
      <c r="K34" s="36">
        <v>0</v>
      </c>
    </row>
    <row r="35" spans="1:11">
      <c r="A35" s="41" t="s">
        <v>64</v>
      </c>
      <c r="B35" s="42" t="s">
        <v>65</v>
      </c>
      <c r="C35" s="43">
        <v>10.675528999999999</v>
      </c>
      <c r="D35" s="43">
        <v>2.0409999999999999</v>
      </c>
      <c r="E35" s="43">
        <v>37.263448883501674</v>
      </c>
      <c r="F35" s="42">
        <v>0</v>
      </c>
      <c r="G35" s="44">
        <v>-6.8125744912324881</v>
      </c>
      <c r="H35" s="43">
        <v>1.8798801249999999</v>
      </c>
      <c r="I35" s="43">
        <v>1.1572171674953868</v>
      </c>
      <c r="J35" s="44">
        <v>4.1587903137752757</v>
      </c>
      <c r="K35" s="36">
        <v>0</v>
      </c>
    </row>
    <row r="36" spans="1:11">
      <c r="A36" s="41" t="s">
        <v>66</v>
      </c>
      <c r="B36" s="42" t="s">
        <v>47</v>
      </c>
      <c r="C36" s="43">
        <v>9.8694839999999999</v>
      </c>
      <c r="D36" s="43">
        <v>1.9930000000000001</v>
      </c>
      <c r="E36" s="43">
        <v>35.132848809785379</v>
      </c>
      <c r="F36" s="42">
        <v>0</v>
      </c>
      <c r="G36" s="44">
        <v>-8.297722144551388</v>
      </c>
      <c r="H36" s="43">
        <v>1.6002471250000001</v>
      </c>
      <c r="I36" s="43">
        <v>1.0193761680200277</v>
      </c>
      <c r="J36" s="44">
        <v>6.8404400500647142</v>
      </c>
      <c r="K36" s="36">
        <v>0</v>
      </c>
    </row>
    <row r="37" spans="1:11">
      <c r="A37" s="41" t="s">
        <v>67</v>
      </c>
      <c r="B37" s="42" t="s">
        <v>13</v>
      </c>
      <c r="C37" s="43">
        <v>4.8310449999999996</v>
      </c>
      <c r="D37" s="43">
        <v>1.08</v>
      </c>
      <c r="E37" s="43">
        <v>31.430934745410713</v>
      </c>
      <c r="F37" s="42">
        <v>0</v>
      </c>
      <c r="G37" s="44">
        <v>-33.918544852277044</v>
      </c>
      <c r="H37" s="43">
        <v>15.751208999999999</v>
      </c>
      <c r="I37" s="43">
        <v>18.72250917967731</v>
      </c>
      <c r="J37" s="44">
        <v>10.632691791445902</v>
      </c>
      <c r="K37" s="36">
        <v>0</v>
      </c>
    </row>
    <row r="38" spans="1:11">
      <c r="A38" s="41" t="s">
        <v>68</v>
      </c>
      <c r="B38" s="42" t="s">
        <v>69</v>
      </c>
      <c r="C38" s="43">
        <v>10.461328</v>
      </c>
      <c r="D38" s="43">
        <v>2.0179999999999998</v>
      </c>
      <c r="E38" s="43">
        <v>36.887773751269705</v>
      </c>
      <c r="F38" s="42">
        <v>0</v>
      </c>
      <c r="G38" s="44">
        <v>-6.6692172096186626</v>
      </c>
      <c r="H38" s="43">
        <v>1.8983266249999999</v>
      </c>
      <c r="I38" s="43">
        <v>1.1948797139125413</v>
      </c>
      <c r="J38" s="44">
        <v>4.9805039129857764</v>
      </c>
      <c r="K38" s="36">
        <v>0</v>
      </c>
    </row>
    <row r="39" spans="1:11">
      <c r="A39" s="41"/>
      <c r="B39" s="42" t="s">
        <v>13</v>
      </c>
      <c r="C39" s="43">
        <v>5.5862080000000001</v>
      </c>
      <c r="D39" s="43">
        <v>1.2390000000000001</v>
      </c>
      <c r="E39" s="43">
        <v>31.719957227464278</v>
      </c>
      <c r="F39" s="45">
        <v>0</v>
      </c>
      <c r="G39" s="44">
        <v>-33.878167488255507</v>
      </c>
      <c r="H39" s="43">
        <v>18.511845999999998</v>
      </c>
      <c r="I39" s="43">
        <v>18.926610237428442</v>
      </c>
      <c r="J39" s="44">
        <v>10.752610763847379</v>
      </c>
      <c r="K39" s="36">
        <v>0</v>
      </c>
    </row>
    <row r="40" spans="1:11">
      <c r="A40" s="41" t="s">
        <v>70</v>
      </c>
      <c r="B40" s="42" t="s">
        <v>71</v>
      </c>
      <c r="C40" s="43">
        <v>10.246834</v>
      </c>
      <c r="D40" s="43">
        <v>2.0449999999999999</v>
      </c>
      <c r="E40" s="43">
        <v>35.613508606442821</v>
      </c>
      <c r="F40" s="45">
        <v>0</v>
      </c>
      <c r="G40" s="44">
        <v>-6.7306202256443743</v>
      </c>
      <c r="H40" s="43">
        <v>1.778859875</v>
      </c>
      <c r="I40" s="43">
        <v>1.1016677823155632</v>
      </c>
      <c r="J40" s="44">
        <v>4.6162155677411079</v>
      </c>
      <c r="K40" s="36">
        <v>0</v>
      </c>
    </row>
    <row r="41" spans="1:11">
      <c r="A41" s="41" t="s">
        <v>72</v>
      </c>
      <c r="B41" s="42" t="s">
        <v>73</v>
      </c>
      <c r="C41" s="43">
        <v>9.3683399999999999</v>
      </c>
      <c r="D41" s="43">
        <v>1.9950000000000001</v>
      </c>
      <c r="E41" s="43">
        <v>33.264441298206627</v>
      </c>
      <c r="F41" s="45">
        <v>0</v>
      </c>
      <c r="G41" s="44">
        <v>-9.1160046930666496</v>
      </c>
      <c r="H41" s="43">
        <v>2.2434634999999998</v>
      </c>
      <c r="I41" s="43">
        <v>1.423011227900012</v>
      </c>
      <c r="J41" s="44">
        <v>5.2874487091840461</v>
      </c>
      <c r="K41" s="36">
        <v>0</v>
      </c>
    </row>
    <row r="42" spans="1:11">
      <c r="A42" s="41" t="s">
        <v>74</v>
      </c>
      <c r="B42" s="42" t="s">
        <v>75</v>
      </c>
      <c r="C42" s="43">
        <v>9.838749</v>
      </c>
      <c r="D42" s="43">
        <v>2.0390000000000001</v>
      </c>
      <c r="E42" s="43">
        <v>34.260834164332316</v>
      </c>
      <c r="F42" s="45">
        <v>0</v>
      </c>
      <c r="G42" s="44">
        <v>-8.3242075597000227</v>
      </c>
      <c r="H42" s="43">
        <v>1.980714125</v>
      </c>
      <c r="I42" s="43">
        <v>1.2352420352286766</v>
      </c>
      <c r="J42" s="44">
        <v>5.4441039502754158</v>
      </c>
      <c r="K42" s="36">
        <v>0</v>
      </c>
    </row>
    <row r="43" spans="1:11">
      <c r="A43" s="41" t="s">
        <v>76</v>
      </c>
      <c r="B43" s="42" t="s">
        <v>77</v>
      </c>
      <c r="C43" s="43">
        <v>9.4224010000000007</v>
      </c>
      <c r="D43" s="43">
        <v>2.0129999999999999</v>
      </c>
      <c r="E43" s="43">
        <v>33.198180692788718</v>
      </c>
      <c r="F43" s="45">
        <v>0</v>
      </c>
      <c r="G43" s="44">
        <v>-8.7042103151068542</v>
      </c>
      <c r="H43" s="43">
        <v>2.1197062500000001</v>
      </c>
      <c r="I43" s="43">
        <v>1.3320445447542801</v>
      </c>
      <c r="J43" s="44">
        <v>5.4356397686502138</v>
      </c>
      <c r="K43" s="36">
        <v>0</v>
      </c>
    </row>
    <row r="44" spans="1:11">
      <c r="A44" s="41" t="s">
        <v>78</v>
      </c>
      <c r="B44" s="42" t="s">
        <v>79</v>
      </c>
      <c r="C44" s="43">
        <v>9.4778950000000002</v>
      </c>
      <c r="D44" s="43">
        <v>1.9990000000000001</v>
      </c>
      <c r="E44" s="43">
        <v>33.642139863573803</v>
      </c>
      <c r="F44" s="45">
        <v>0</v>
      </c>
      <c r="G44" s="44">
        <v>-9.1607095457664371</v>
      </c>
      <c r="H44" s="43">
        <v>1.9471281250000001</v>
      </c>
      <c r="I44" s="43">
        <v>1.2334048937003008</v>
      </c>
      <c r="J44" s="44">
        <v>5.4436140752224542</v>
      </c>
      <c r="K44" s="36">
        <v>0</v>
      </c>
    </row>
    <row r="45" spans="1:11">
      <c r="A45" s="41" t="s">
        <v>80</v>
      </c>
      <c r="B45" s="42" t="s">
        <v>81</v>
      </c>
      <c r="C45" s="43">
        <v>9.5894840000000006</v>
      </c>
      <c r="D45" s="43">
        <v>2.0249999999999999</v>
      </c>
      <c r="E45" s="43">
        <v>33.620045181925683</v>
      </c>
      <c r="F45" s="45">
        <v>0</v>
      </c>
      <c r="G45" s="44">
        <v>-8.8665566607918684</v>
      </c>
      <c r="H45" s="43">
        <v>1.8040665</v>
      </c>
      <c r="I45" s="45">
        <v>1.1272740978759568</v>
      </c>
      <c r="J45" s="44">
        <v>6.2812077303630591</v>
      </c>
      <c r="K45" s="36">
        <v>0</v>
      </c>
    </row>
    <row r="46" spans="1:11">
      <c r="A46" s="41" t="s">
        <v>82</v>
      </c>
      <c r="B46" s="42" t="s">
        <v>83</v>
      </c>
      <c r="C46" s="43">
        <v>9.5973629999999996</v>
      </c>
      <c r="D46" s="43">
        <v>1.994</v>
      </c>
      <c r="E46" s="43">
        <v>34.17647382174593</v>
      </c>
      <c r="F46" s="45">
        <v>0</v>
      </c>
      <c r="G46" s="44">
        <v>-9.4645698914711929</v>
      </c>
      <c r="H46" s="43">
        <v>1.66649775</v>
      </c>
      <c r="I46" s="45">
        <v>1.0595146150854127</v>
      </c>
      <c r="J46" s="44">
        <v>6.6780279949942294</v>
      </c>
      <c r="K46" s="36">
        <v>0</v>
      </c>
    </row>
    <row r="47" spans="1:11">
      <c r="A47" s="41" t="s">
        <v>84</v>
      </c>
      <c r="B47" s="42" t="s">
        <v>85</v>
      </c>
      <c r="C47" s="43">
        <v>9.1422360000000005</v>
      </c>
      <c r="D47" s="43">
        <v>1.9690000000000001</v>
      </c>
      <c r="E47" s="43">
        <v>32.939369133127883</v>
      </c>
      <c r="F47" s="45">
        <v>0</v>
      </c>
      <c r="G47" s="44">
        <v>-9.4239684211913026</v>
      </c>
      <c r="H47" s="43">
        <v>1.680690375</v>
      </c>
      <c r="I47" s="45">
        <v>1.0945949307273237</v>
      </c>
      <c r="J47" s="44">
        <v>6.528267279577598</v>
      </c>
      <c r="K47" s="36">
        <v>0</v>
      </c>
    </row>
    <row r="48" spans="1:11">
      <c r="A48" s="41" t="s">
        <v>86</v>
      </c>
      <c r="B48" s="42" t="s">
        <v>87</v>
      </c>
      <c r="C48" s="43">
        <v>9.6669199999999993</v>
      </c>
      <c r="D48" s="43">
        <v>2.0409999999999999</v>
      </c>
      <c r="E48" s="43">
        <v>33.672644258766653</v>
      </c>
      <c r="F48" s="45">
        <v>0</v>
      </c>
      <c r="G48" s="44">
        <v>-8.4373415319783103</v>
      </c>
      <c r="H48" s="43">
        <v>1.8906944999999999</v>
      </c>
      <c r="I48" s="45">
        <v>1.1809143363260235</v>
      </c>
      <c r="J48" s="44">
        <v>5.3424408363573317</v>
      </c>
      <c r="K48" s="36">
        <v>0</v>
      </c>
    </row>
    <row r="49" spans="1:11">
      <c r="A49" s="41" t="s">
        <v>88</v>
      </c>
      <c r="B49" s="42" t="s">
        <v>69</v>
      </c>
      <c r="C49" s="43">
        <v>10.407195</v>
      </c>
      <c r="D49" s="43">
        <v>2.0150000000000001</v>
      </c>
      <c r="E49" s="43">
        <v>36.8411990479553</v>
      </c>
      <c r="F49" s="45">
        <v>0</v>
      </c>
      <c r="G49" s="44">
        <v>-6.6679994302253496</v>
      </c>
      <c r="H49" s="43">
        <v>1.9365435</v>
      </c>
      <c r="I49" s="45">
        <v>1.2119531256957188</v>
      </c>
      <c r="J49" s="44">
        <v>4.3992186951793402</v>
      </c>
      <c r="K49" s="36">
        <v>0</v>
      </c>
    </row>
    <row r="50" spans="1:11">
      <c r="A50" s="41" t="s">
        <v>89</v>
      </c>
      <c r="B50" s="42" t="s">
        <v>14</v>
      </c>
      <c r="C50" s="43">
        <v>5.6418584999999997</v>
      </c>
      <c r="D50" s="43">
        <v>0.93</v>
      </c>
      <c r="E50" s="43">
        <v>42.885412736700566</v>
      </c>
      <c r="F50" s="45">
        <v>0</v>
      </c>
      <c r="G50" s="44">
        <v>-14.688136913616137</v>
      </c>
      <c r="H50" s="43">
        <v>10.892118</v>
      </c>
      <c r="I50" s="45">
        <v>15.225759329531215</v>
      </c>
      <c r="J50" s="44">
        <v>7.3738958026597352</v>
      </c>
      <c r="K50" s="36">
        <v>0</v>
      </c>
    </row>
    <row r="51" spans="1:11">
      <c r="A51" s="41" t="s">
        <v>90</v>
      </c>
      <c r="B51" s="42" t="s">
        <v>91</v>
      </c>
      <c r="C51" s="43">
        <v>9.7865959999999994</v>
      </c>
      <c r="D51" s="43">
        <v>2.0110000000000001</v>
      </c>
      <c r="E51" s="43">
        <v>34.660329018412895</v>
      </c>
      <c r="F51" s="45">
        <v>0</v>
      </c>
      <c r="G51" s="44">
        <v>-8.4257237389444057</v>
      </c>
      <c r="H51" s="43">
        <v>2.0206504999999999</v>
      </c>
      <c r="I51" s="45">
        <v>1.2788334054062358</v>
      </c>
      <c r="J51" s="44">
        <v>5.3900162029283676</v>
      </c>
      <c r="K51" s="36">
        <v>0</v>
      </c>
    </row>
    <row r="52" spans="1:11">
      <c r="A52" s="41" t="s">
        <v>92</v>
      </c>
      <c r="B52" s="42" t="s">
        <v>93</v>
      </c>
      <c r="C52" s="43">
        <v>9.6565469999999998</v>
      </c>
      <c r="D52" s="43">
        <v>2.0299999999999998</v>
      </c>
      <c r="E52" s="43">
        <v>33.882341217064393</v>
      </c>
      <c r="F52" s="45">
        <v>0</v>
      </c>
      <c r="G52" s="44">
        <v>-8.8660644437526432</v>
      </c>
      <c r="H52" s="43">
        <v>1.46284225</v>
      </c>
      <c r="I52" s="45">
        <v>0.92242963434543712</v>
      </c>
      <c r="J52" s="44">
        <v>6.4500948081199265</v>
      </c>
      <c r="K52" s="36">
        <v>0</v>
      </c>
    </row>
    <row r="53" spans="1:11">
      <c r="A53" s="41" t="s">
        <v>94</v>
      </c>
      <c r="B53" s="42" t="s">
        <v>95</v>
      </c>
      <c r="C53" s="43">
        <v>10.027758</v>
      </c>
      <c r="D53" s="43">
        <v>2.0289999999999999</v>
      </c>
      <c r="E53" s="43">
        <v>35.322144628955542</v>
      </c>
      <c r="F53" s="45">
        <v>0</v>
      </c>
      <c r="G53" s="44">
        <v>-8.6568951643056025</v>
      </c>
      <c r="H53" s="43">
        <v>1.3725532499999999</v>
      </c>
      <c r="I53" s="45">
        <v>0.87458025468158263</v>
      </c>
      <c r="J53" s="44">
        <v>6.8216077520493794</v>
      </c>
      <c r="K53" s="36">
        <v>0</v>
      </c>
    </row>
    <row r="54" spans="1:11">
      <c r="A54" s="41" t="s">
        <v>96</v>
      </c>
      <c r="B54" s="42" t="s">
        <v>97</v>
      </c>
      <c r="C54" s="43">
        <v>9.7085690000000007</v>
      </c>
      <c r="D54" s="43">
        <v>2.016</v>
      </c>
      <c r="E54" s="43">
        <v>34.411417122421135</v>
      </c>
      <c r="F54" s="45">
        <v>0</v>
      </c>
      <c r="G54" s="44">
        <v>-8.9818713688992879</v>
      </c>
      <c r="H54" s="43">
        <v>1.475800875</v>
      </c>
      <c r="I54" s="45">
        <v>0.96129959615579752</v>
      </c>
      <c r="J54" s="44">
        <v>7.3511929903117856</v>
      </c>
      <c r="K54" s="36">
        <v>0</v>
      </c>
    </row>
    <row r="55" spans="1:11">
      <c r="A55" s="41" t="s">
        <v>98</v>
      </c>
      <c r="B55" s="42" t="s">
        <v>99</v>
      </c>
      <c r="C55" s="43">
        <v>1.0455380000000001</v>
      </c>
      <c r="D55" s="43">
        <v>20.015000000000001</v>
      </c>
      <c r="E55" s="43">
        <v>0.36732382604631186</v>
      </c>
      <c r="F55" s="45">
        <v>0</v>
      </c>
      <c r="G55" s="44">
        <v>-13.04255767940381</v>
      </c>
      <c r="H55" s="43">
        <v>0.55908531250000004</v>
      </c>
      <c r="I55" s="45">
        <v>3.7557756069127118E-2</v>
      </c>
      <c r="J55" s="44">
        <v>6.812199724347372</v>
      </c>
      <c r="K55" s="36">
        <v>0</v>
      </c>
    </row>
    <row r="56" spans="1:11">
      <c r="A56" s="41" t="s">
        <v>100</v>
      </c>
      <c r="B56" s="42" t="s">
        <v>101</v>
      </c>
      <c r="C56" s="43">
        <v>1.0719304999999999</v>
      </c>
      <c r="D56" s="43">
        <v>20</v>
      </c>
      <c r="E56" s="43">
        <v>0.37710197838004511</v>
      </c>
      <c r="F56" s="45">
        <v>0</v>
      </c>
      <c r="G56" s="44">
        <v>-12.483523419204158</v>
      </c>
      <c r="H56" s="43">
        <v>0.49237946874999999</v>
      </c>
      <c r="I56" s="45">
        <v>3.321819495631427E-2</v>
      </c>
      <c r="J56" s="44">
        <v>8.4959014860094264</v>
      </c>
      <c r="K56" s="36">
        <v>0</v>
      </c>
    </row>
    <row r="57" spans="1:11">
      <c r="A57" s="41" t="s">
        <v>102</v>
      </c>
      <c r="B57" s="42" t="s">
        <v>103</v>
      </c>
      <c r="C57" s="43">
        <v>0.81842962500000005</v>
      </c>
      <c r="D57" s="43">
        <v>20.013999999999999</v>
      </c>
      <c r="E57" s="43">
        <v>0.28765524941058496</v>
      </c>
      <c r="F57" s="45">
        <v>0</v>
      </c>
      <c r="G57" s="44">
        <v>-15.747250192347952</v>
      </c>
      <c r="H57" s="43">
        <v>0.48615331249999999</v>
      </c>
      <c r="I57" s="45">
        <v>3.2912526001772309E-2</v>
      </c>
      <c r="J57" s="44">
        <v>7.4615472185738687</v>
      </c>
      <c r="K57" s="36">
        <v>0</v>
      </c>
    </row>
    <row r="58" spans="1:11">
      <c r="A58" s="41" t="s">
        <v>104</v>
      </c>
      <c r="B58" s="42" t="s">
        <v>105</v>
      </c>
      <c r="C58" s="43">
        <v>1.54001575</v>
      </c>
      <c r="D58" s="43">
        <v>20.036000000000001</v>
      </c>
      <c r="E58" s="43">
        <v>0.54159461972696543</v>
      </c>
      <c r="F58" s="45">
        <v>0</v>
      </c>
      <c r="G58" s="44">
        <v>-15.346578444120185</v>
      </c>
      <c r="H58" s="43">
        <v>0.68263812499999998</v>
      </c>
      <c r="I58" s="45">
        <v>4.5988450883283051E-2</v>
      </c>
      <c r="J58" s="44">
        <v>7.5855899387682326</v>
      </c>
      <c r="K58" s="36">
        <v>0</v>
      </c>
    </row>
    <row r="59" spans="1:11">
      <c r="A59" s="41" t="s">
        <v>106</v>
      </c>
      <c r="B59" s="42" t="s">
        <v>107</v>
      </c>
      <c r="C59" s="43">
        <v>0.86663081249999996</v>
      </c>
      <c r="D59" s="43">
        <v>19.981999999999999</v>
      </c>
      <c r="E59" s="43">
        <v>0.30486817291760249</v>
      </c>
      <c r="F59" s="45">
        <v>0</v>
      </c>
      <c r="G59" s="44">
        <v>-13.625653181436189</v>
      </c>
      <c r="H59" s="43">
        <v>0.46172812499999999</v>
      </c>
      <c r="I59" s="45">
        <v>3.107668539327672E-2</v>
      </c>
      <c r="J59" s="44">
        <v>6.8687755313494661</v>
      </c>
      <c r="K59" s="36">
        <v>0</v>
      </c>
    </row>
    <row r="60" spans="1:11">
      <c r="A60" s="41" t="s">
        <v>108</v>
      </c>
      <c r="B60" s="42" t="s">
        <v>109</v>
      </c>
      <c r="C60" s="43">
        <v>1.0749742499999999</v>
      </c>
      <c r="D60" s="43">
        <v>20.047999999999998</v>
      </c>
      <c r="E60" s="43">
        <v>0.37694768489237107</v>
      </c>
      <c r="F60" s="45">
        <v>0</v>
      </c>
      <c r="G60" s="44">
        <v>-13.438250276340183</v>
      </c>
      <c r="H60" s="43">
        <v>0.526949</v>
      </c>
      <c r="I60" s="45">
        <v>3.5430141658308004E-2</v>
      </c>
      <c r="J60" s="44">
        <v>7.5928926407934991</v>
      </c>
      <c r="K60" s="36">
        <v>0</v>
      </c>
    </row>
    <row r="61" spans="1:11">
      <c r="A61" s="41" t="s">
        <v>110</v>
      </c>
      <c r="B61" s="42" t="s">
        <v>111</v>
      </c>
      <c r="C61" s="43">
        <v>3.0294812499999999</v>
      </c>
      <c r="D61" s="43">
        <v>20.009</v>
      </c>
      <c r="E61" s="43">
        <v>1.0639875536176637</v>
      </c>
      <c r="F61" s="45">
        <v>0</v>
      </c>
      <c r="G61" s="44">
        <v>-10.545143901195727</v>
      </c>
      <c r="H61" s="43">
        <v>1.1123928750000001</v>
      </c>
      <c r="I61" s="45">
        <v>7.4803304974920479E-2</v>
      </c>
      <c r="J61" s="44">
        <v>7.1487807621231552</v>
      </c>
      <c r="K61" s="36">
        <v>0</v>
      </c>
    </row>
    <row r="62" spans="1:11">
      <c r="A62" s="41" t="s">
        <v>112</v>
      </c>
      <c r="B62" s="42" t="s">
        <v>113</v>
      </c>
      <c r="C62" s="43">
        <v>5.2994835</v>
      </c>
      <c r="D62" s="43">
        <v>20.03</v>
      </c>
      <c r="E62" s="43">
        <v>1.8704575416627065</v>
      </c>
      <c r="F62" s="45">
        <v>0</v>
      </c>
      <c r="G62" s="44">
        <v>-9.2620819671399595</v>
      </c>
      <c r="H62" s="43">
        <v>1.2430893750000001</v>
      </c>
      <c r="I62" s="45">
        <v>8.2357922974354611E-2</v>
      </c>
      <c r="J62" s="44">
        <v>7.046690485124409</v>
      </c>
      <c r="K62" s="36">
        <v>0</v>
      </c>
    </row>
    <row r="63" spans="1:11">
      <c r="A63" s="41" t="s">
        <v>114</v>
      </c>
      <c r="B63" s="42" t="s">
        <v>115</v>
      </c>
      <c r="C63" s="43">
        <v>1.8622356250000001</v>
      </c>
      <c r="D63" s="43">
        <v>20.041</v>
      </c>
      <c r="E63" s="43">
        <v>0.65391889103520917</v>
      </c>
      <c r="F63" s="45">
        <v>0</v>
      </c>
      <c r="G63" s="44">
        <v>-17.452908668506215</v>
      </c>
      <c r="H63" s="43">
        <v>1.0084250625</v>
      </c>
      <c r="I63" s="45">
        <v>6.8425346452751334E-2</v>
      </c>
      <c r="J63" s="44">
        <v>5.617159600831136</v>
      </c>
      <c r="K63" s="36">
        <v>0</v>
      </c>
    </row>
    <row r="64" spans="1:11">
      <c r="A64" s="41" t="s">
        <v>116</v>
      </c>
      <c r="B64" s="42" t="s">
        <v>117</v>
      </c>
      <c r="C64" s="43">
        <v>1.0789366250000001</v>
      </c>
      <c r="D64" s="43">
        <v>20.012</v>
      </c>
      <c r="E64" s="43">
        <v>0.37898060646520226</v>
      </c>
      <c r="F64" s="45">
        <v>0</v>
      </c>
      <c r="G64" s="44">
        <v>-15.598153781841289</v>
      </c>
      <c r="H64" s="43">
        <v>0.61955331250000001</v>
      </c>
      <c r="I64" s="45">
        <v>4.2496792178526178E-2</v>
      </c>
      <c r="J64" s="44">
        <v>7.8236307771248077</v>
      </c>
      <c r="K64" s="36">
        <v>0</v>
      </c>
    </row>
    <row r="65" spans="1:11">
      <c r="A65" s="41" t="s">
        <v>118</v>
      </c>
      <c r="B65" s="42" t="s">
        <v>99</v>
      </c>
      <c r="C65" s="43">
        <v>1.0624515000000001</v>
      </c>
      <c r="D65" s="43">
        <v>20.021999999999998</v>
      </c>
      <c r="E65" s="43">
        <v>0.37338425763680455</v>
      </c>
      <c r="F65" s="45">
        <v>0</v>
      </c>
      <c r="G65" s="44">
        <v>-13.822264978797129</v>
      </c>
      <c r="H65" s="43">
        <v>0.54936431249999995</v>
      </c>
      <c r="I65" s="45">
        <v>3.749001480295381E-2</v>
      </c>
      <c r="J65" s="44">
        <v>5.9893650379102121</v>
      </c>
      <c r="K65" s="36">
        <v>0</v>
      </c>
    </row>
    <row r="66" spans="1:11">
      <c r="A66" s="41" t="s">
        <v>119</v>
      </c>
      <c r="B66" s="42" t="s">
        <v>120</v>
      </c>
      <c r="C66" s="43">
        <v>2.1150625000000001</v>
      </c>
      <c r="D66" s="43">
        <v>20.001000000000001</v>
      </c>
      <c r="E66" s="43">
        <v>0.74409583037784888</v>
      </c>
      <c r="F66" s="45">
        <v>0</v>
      </c>
      <c r="G66" s="44">
        <v>-16.069899311648221</v>
      </c>
      <c r="H66" s="43">
        <v>1.14952375</v>
      </c>
      <c r="I66" s="45">
        <v>7.883432163682641E-2</v>
      </c>
      <c r="J66" s="44">
        <v>5.8715960530569529</v>
      </c>
      <c r="K66" s="36">
        <v>0</v>
      </c>
    </row>
    <row r="67" spans="1:11">
      <c r="A67" s="41"/>
      <c r="B67" s="42" t="s">
        <v>13</v>
      </c>
      <c r="C67" s="43">
        <v>5.2321355000000001</v>
      </c>
      <c r="D67" s="43">
        <v>1.165</v>
      </c>
      <c r="E67" s="43">
        <v>31.783855289101947</v>
      </c>
      <c r="F67" s="45">
        <v>0</v>
      </c>
      <c r="G67" s="44">
        <v>-33.970390498324747</v>
      </c>
      <c r="H67" s="43">
        <v>17.479226000000001</v>
      </c>
      <c r="I67" s="45">
        <v>19.186061217015087</v>
      </c>
      <c r="J67" s="44">
        <v>10.697713326938208</v>
      </c>
      <c r="K67" s="36">
        <v>0</v>
      </c>
    </row>
    <row r="68" spans="1:11">
      <c r="A68" s="41" t="s">
        <v>121</v>
      </c>
      <c r="B68" s="42" t="s">
        <v>122</v>
      </c>
      <c r="C68" s="43">
        <v>1.5732496250000001</v>
      </c>
      <c r="D68" s="43">
        <v>20.021999999999998</v>
      </c>
      <c r="E68" s="43">
        <v>0.55293659402321638</v>
      </c>
      <c r="F68" s="45">
        <v>0</v>
      </c>
      <c r="G68" s="44">
        <v>-17.747373976093144</v>
      </c>
      <c r="H68" s="43">
        <v>0.90104050000000002</v>
      </c>
      <c r="I68" s="45">
        <v>6.0567875083202348E-2</v>
      </c>
      <c r="J68" s="44">
        <v>6.3232587629059234</v>
      </c>
      <c r="K68" s="36">
        <v>0</v>
      </c>
    </row>
    <row r="69" spans="1:11">
      <c r="A69" s="41" t="s">
        <v>123</v>
      </c>
      <c r="B69" s="42" t="s">
        <v>124</v>
      </c>
      <c r="C69" s="43">
        <v>2.2453425</v>
      </c>
      <c r="D69" s="43">
        <v>19.952999999999999</v>
      </c>
      <c r="E69" s="43">
        <v>0.79223857648829277</v>
      </c>
      <c r="F69" s="45">
        <v>0</v>
      </c>
      <c r="G69" s="44">
        <v>-15.523045456534604</v>
      </c>
      <c r="H69" s="43">
        <v>1.1642321250000001</v>
      </c>
      <c r="I69" s="45">
        <v>7.9803103655329638E-2</v>
      </c>
      <c r="J69" s="44">
        <v>6.4276021049634258</v>
      </c>
      <c r="K69" s="36">
        <v>0</v>
      </c>
    </row>
    <row r="70" spans="1:11">
      <c r="A70" s="41" t="s">
        <v>125</v>
      </c>
      <c r="B70" s="42" t="s">
        <v>126</v>
      </c>
      <c r="C70" s="43">
        <v>1.817180375</v>
      </c>
      <c r="D70" s="43">
        <v>20.021999999999998</v>
      </c>
      <c r="E70" s="43">
        <v>0.63779657012942681</v>
      </c>
      <c r="F70" s="45">
        <v>0</v>
      </c>
      <c r="G70" s="44">
        <v>-15.060136235686659</v>
      </c>
      <c r="H70" s="43">
        <v>0.96468200000000004</v>
      </c>
      <c r="I70" s="45">
        <v>6.5898514219459109E-2</v>
      </c>
      <c r="J70" s="44">
        <v>5.7218329174349503</v>
      </c>
      <c r="K70" s="36">
        <v>0</v>
      </c>
    </row>
    <row r="71" spans="1:11">
      <c r="A71" s="41" t="s">
        <v>127</v>
      </c>
      <c r="B71" s="42" t="s">
        <v>128</v>
      </c>
      <c r="C71" s="43">
        <v>2.2014200000000002</v>
      </c>
      <c r="D71" s="43">
        <v>19.957999999999998</v>
      </c>
      <c r="E71" s="43">
        <v>0.77567861236127766</v>
      </c>
      <c r="F71" s="45">
        <v>0</v>
      </c>
      <c r="G71" s="44">
        <v>-16.064794083991075</v>
      </c>
      <c r="H71" s="43">
        <v>1.2294458749999999</v>
      </c>
      <c r="I71" s="45">
        <v>8.3424801846569488E-2</v>
      </c>
      <c r="J71" s="44">
        <v>6.2877345497963475</v>
      </c>
      <c r="K71" s="36">
        <v>0</v>
      </c>
    </row>
    <row r="72" spans="1:11">
      <c r="A72" s="41" t="s">
        <v>129</v>
      </c>
      <c r="B72" s="42" t="s">
        <v>130</v>
      </c>
      <c r="C72" s="43">
        <v>1.2137402500000001</v>
      </c>
      <c r="D72" s="43">
        <v>19.994</v>
      </c>
      <c r="E72" s="43">
        <v>0.42670258460135835</v>
      </c>
      <c r="F72" s="45">
        <v>0</v>
      </c>
      <c r="G72" s="44">
        <v>-18.063044130593791</v>
      </c>
      <c r="H72" s="43">
        <v>0.85527093750000005</v>
      </c>
      <c r="I72" s="45">
        <v>5.7310506660763066E-2</v>
      </c>
      <c r="J72" s="44">
        <v>6.9162349435968977</v>
      </c>
      <c r="K72" s="36">
        <v>0</v>
      </c>
    </row>
    <row r="73" spans="1:11">
      <c r="A73" s="41" t="s">
        <v>131</v>
      </c>
      <c r="B73" s="42" t="s">
        <v>132</v>
      </c>
      <c r="C73" s="43">
        <v>1.641483875</v>
      </c>
      <c r="D73" s="43">
        <v>20.03</v>
      </c>
      <c r="E73" s="43">
        <v>0.57587963575763446</v>
      </c>
      <c r="F73" s="45">
        <v>0</v>
      </c>
      <c r="G73" s="44">
        <v>-14.386402700297605</v>
      </c>
      <c r="H73" s="43">
        <v>0.77722143749999995</v>
      </c>
      <c r="I73" s="45">
        <v>5.372193912574065E-2</v>
      </c>
      <c r="J73" s="44">
        <v>5.8786540406162429</v>
      </c>
      <c r="K73" s="36">
        <v>0</v>
      </c>
    </row>
    <row r="74" spans="1:11">
      <c r="A74" s="41" t="s">
        <v>133</v>
      </c>
      <c r="B74" s="42" t="s">
        <v>134</v>
      </c>
      <c r="C74" s="43">
        <v>1.4404667499999999</v>
      </c>
      <c r="D74" s="43">
        <v>20.045000000000002</v>
      </c>
      <c r="E74" s="43">
        <v>0.50565437790966949</v>
      </c>
      <c r="F74" s="45">
        <v>0</v>
      </c>
      <c r="G74" s="44">
        <v>-15.579393980808129</v>
      </c>
      <c r="H74" s="43">
        <v>0.69851343749999995</v>
      </c>
      <c r="I74" s="45">
        <v>4.9098566895679832E-2</v>
      </c>
      <c r="J74" s="44">
        <v>5.870179479707974</v>
      </c>
      <c r="K74" s="36">
        <v>0</v>
      </c>
    </row>
    <row r="75" spans="1:11">
      <c r="A75" s="41" t="s">
        <v>135</v>
      </c>
      <c r="B75" s="42" t="s">
        <v>136</v>
      </c>
      <c r="C75" s="43">
        <v>0.77083481249999997</v>
      </c>
      <c r="D75" s="43">
        <v>20.004000000000001</v>
      </c>
      <c r="E75" s="43">
        <v>0.27096255029836724</v>
      </c>
      <c r="F75" s="45">
        <v>0</v>
      </c>
      <c r="G75" s="44">
        <v>-17.347019462089651</v>
      </c>
      <c r="H75" s="43">
        <v>0.46894440625</v>
      </c>
      <c r="I75" s="45">
        <v>3.2376142506387526E-2</v>
      </c>
      <c r="J75" s="44">
        <v>6.5448869314408595</v>
      </c>
      <c r="K75" s="36">
        <v>0</v>
      </c>
    </row>
    <row r="76" spans="1:11">
      <c r="A76" s="41" t="s">
        <v>137</v>
      </c>
      <c r="B76" s="42" t="s">
        <v>138</v>
      </c>
      <c r="C76" s="43">
        <v>0.98481218749999999</v>
      </c>
      <c r="D76" s="43">
        <v>19.995999999999999</v>
      </c>
      <c r="E76" s="43">
        <v>0.34610643284667453</v>
      </c>
      <c r="F76" s="45">
        <v>0</v>
      </c>
      <c r="G76" s="44">
        <v>-16.0653778976049</v>
      </c>
      <c r="H76" s="43">
        <v>0.59159349999999999</v>
      </c>
      <c r="I76" s="45">
        <v>4.0063298201027692E-2</v>
      </c>
      <c r="J76" s="44">
        <v>6.9569442373193677</v>
      </c>
      <c r="K76" s="36">
        <v>0</v>
      </c>
    </row>
    <row r="77" spans="1:11">
      <c r="A77" s="41" t="s">
        <v>139</v>
      </c>
      <c r="B77" s="42" t="s">
        <v>120</v>
      </c>
      <c r="C77" s="43">
        <v>2.237568</v>
      </c>
      <c r="D77" s="43">
        <v>20.012</v>
      </c>
      <c r="E77" s="43">
        <v>0.78555931952344382</v>
      </c>
      <c r="F77" s="45">
        <v>0</v>
      </c>
      <c r="G77" s="44">
        <v>-16.086470009215123</v>
      </c>
      <c r="H77" s="43">
        <v>1.257428875</v>
      </c>
      <c r="I77" s="45">
        <v>8.4927181443890359E-2</v>
      </c>
      <c r="J77" s="44">
        <v>6.3031770728729573</v>
      </c>
      <c r="K77" s="36">
        <v>0</v>
      </c>
    </row>
    <row r="78" spans="1:11">
      <c r="A78" s="41" t="s">
        <v>140</v>
      </c>
      <c r="B78" s="42" t="s">
        <v>14</v>
      </c>
      <c r="C78" s="43">
        <v>5.6423624999999999</v>
      </c>
      <c r="D78" s="43">
        <v>0.94699999999999995</v>
      </c>
      <c r="E78" s="43">
        <v>42.177884938096234</v>
      </c>
      <c r="F78" s="45">
        <v>0</v>
      </c>
      <c r="G78" s="44">
        <v>-14.844461170291416</v>
      </c>
      <c r="H78" s="43">
        <v>11.135991000000001</v>
      </c>
      <c r="I78" s="45">
        <v>15.182595668091402</v>
      </c>
      <c r="J78" s="44">
        <v>7.4052517356243204</v>
      </c>
      <c r="K78" s="36">
        <v>0</v>
      </c>
    </row>
    <row r="79" spans="1:11">
      <c r="A79" s="41" t="s">
        <v>141</v>
      </c>
      <c r="B79" s="42" t="s">
        <v>142</v>
      </c>
      <c r="C79" s="43">
        <v>1.3793154999999999</v>
      </c>
      <c r="D79" s="43">
        <v>20.001999999999999</v>
      </c>
      <c r="E79" s="43">
        <v>0.48453760891855407</v>
      </c>
      <c r="F79" s="45">
        <v>0</v>
      </c>
      <c r="G79" s="44">
        <v>-15.295738602660471</v>
      </c>
      <c r="H79" s="43">
        <v>0.74487987499999997</v>
      </c>
      <c r="I79" s="45">
        <v>5.1514041992303347E-2</v>
      </c>
      <c r="J79" s="44">
        <v>6.4938825094837789</v>
      </c>
      <c r="K79" s="36">
        <v>0</v>
      </c>
    </row>
    <row r="80" spans="1:11">
      <c r="A80" s="41" t="s">
        <v>143</v>
      </c>
      <c r="B80" s="42" t="s">
        <v>144</v>
      </c>
      <c r="C80" s="43">
        <v>0.96547762500000001</v>
      </c>
      <c r="D80" s="43">
        <v>20.013000000000002</v>
      </c>
      <c r="E80" s="43">
        <v>0.33879032490466954</v>
      </c>
      <c r="F80" s="45">
        <v>0</v>
      </c>
      <c r="G80" s="44">
        <v>-15.415104638599269</v>
      </c>
      <c r="H80" s="43">
        <v>0.56106462499999998</v>
      </c>
      <c r="I80" s="45">
        <v>3.8379569505784937E-2</v>
      </c>
      <c r="J80" s="44">
        <v>6.5398364205221027</v>
      </c>
      <c r="K80" s="36">
        <v>0</v>
      </c>
    </row>
    <row r="81" spans="1:11">
      <c r="A81" s="41" t="s">
        <v>145</v>
      </c>
      <c r="B81" s="46" t="s">
        <v>146</v>
      </c>
      <c r="C81" s="45">
        <v>0.74113256250000004</v>
      </c>
      <c r="D81" s="45">
        <v>20.032</v>
      </c>
      <c r="E81" s="45">
        <v>0.2601838568372587</v>
      </c>
      <c r="F81" s="45">
        <v>0</v>
      </c>
      <c r="G81" s="44">
        <v>-19.583005852382854</v>
      </c>
      <c r="H81" s="45">
        <v>0.42207440624999998</v>
      </c>
      <c r="I81" s="45">
        <v>2.8881648266337392E-2</v>
      </c>
      <c r="J81" s="44">
        <v>5.9256953575244893</v>
      </c>
      <c r="K81" s="36">
        <v>0</v>
      </c>
    </row>
    <row r="82" spans="1:11">
      <c r="A82" s="41" t="s">
        <v>147</v>
      </c>
      <c r="B82" s="46" t="s">
        <v>148</v>
      </c>
      <c r="C82" s="45">
        <v>1.273002875</v>
      </c>
      <c r="D82" s="45">
        <v>20.02</v>
      </c>
      <c r="E82" s="45">
        <v>0.44655485077396573</v>
      </c>
      <c r="F82" s="45">
        <v>0</v>
      </c>
      <c r="G82" s="44">
        <v>-16.902769162324134</v>
      </c>
      <c r="H82" s="45">
        <v>0.75800250000000002</v>
      </c>
      <c r="I82" s="45">
        <v>5.1990125727703243E-2</v>
      </c>
      <c r="J82" s="44">
        <v>6.1700433574606794</v>
      </c>
      <c r="K82" s="36">
        <v>0</v>
      </c>
    </row>
    <row r="83" spans="1:11">
      <c r="A83" s="41" t="s">
        <v>149</v>
      </c>
      <c r="B83" s="46" t="s">
        <v>150</v>
      </c>
      <c r="C83" s="45">
        <v>1.2730677500000001</v>
      </c>
      <c r="D83" s="45">
        <v>19.986000000000001</v>
      </c>
      <c r="E83" s="45">
        <v>0.44770140538133429</v>
      </c>
      <c r="F83" s="45">
        <v>0</v>
      </c>
      <c r="G83" s="44">
        <v>-19.273490453714782</v>
      </c>
      <c r="H83" s="45">
        <v>0.66786168749999997</v>
      </c>
      <c r="I83" s="45">
        <v>4.6018019120893684E-2</v>
      </c>
      <c r="J83" s="44">
        <v>6.2604701435477539</v>
      </c>
      <c r="K83" s="36">
        <v>0</v>
      </c>
    </row>
    <row r="84" spans="1:11">
      <c r="A84" s="41" t="s">
        <v>151</v>
      </c>
      <c r="B84" s="46" t="s">
        <v>152</v>
      </c>
      <c r="C84" s="45">
        <v>2.26355</v>
      </c>
      <c r="D84" s="45">
        <v>19.984999999999999</v>
      </c>
      <c r="E84" s="45">
        <v>0.81959719336698877</v>
      </c>
      <c r="F84" s="45">
        <v>0</v>
      </c>
      <c r="G84" s="44">
        <v>-19.84205940863318</v>
      </c>
      <c r="H84" s="45">
        <v>0.76757393750000003</v>
      </c>
      <c r="I84" s="45">
        <v>5.3985207877361607E-2</v>
      </c>
      <c r="J84" s="44">
        <v>6.7564361323466082</v>
      </c>
      <c r="K84" s="36">
        <v>0</v>
      </c>
    </row>
    <row r="85" spans="1:11">
      <c r="A85" s="41" t="s">
        <v>153</v>
      </c>
      <c r="B85" s="46" t="s">
        <v>154</v>
      </c>
      <c r="C85" s="45">
        <v>0.57903256250000001</v>
      </c>
      <c r="D85" s="45">
        <v>19.974</v>
      </c>
      <c r="E85" s="45">
        <v>0.20397470691003616</v>
      </c>
      <c r="F85" s="45">
        <v>0</v>
      </c>
      <c r="G85" s="44">
        <v>-18.331608129910826</v>
      </c>
      <c r="H85" s="45">
        <v>0.31334093750000003</v>
      </c>
      <c r="I85" s="45">
        <v>2.5132443188422261E-2</v>
      </c>
      <c r="J85" s="44">
        <v>6.4923756787306015</v>
      </c>
      <c r="K85" s="36" t="s">
        <v>155</v>
      </c>
    </row>
    <row r="86" spans="1:11">
      <c r="A86" s="41" t="s">
        <v>156</v>
      </c>
      <c r="B86" s="46" t="s">
        <v>157</v>
      </c>
      <c r="C86" s="45">
        <v>1.2987705</v>
      </c>
      <c r="D86" s="45">
        <v>19.971</v>
      </c>
      <c r="E86" s="45">
        <v>0.45825800882717871</v>
      </c>
      <c r="F86" s="45">
        <v>0</v>
      </c>
      <c r="G86" s="44">
        <v>-16.053722943028781</v>
      </c>
      <c r="H86" s="45">
        <v>0.68265125000000004</v>
      </c>
      <c r="I86" s="45">
        <v>4.7256738835085479E-2</v>
      </c>
      <c r="J86" s="44">
        <v>5.3836116042574629</v>
      </c>
      <c r="K86" s="36">
        <v>0</v>
      </c>
    </row>
    <row r="87" spans="1:11">
      <c r="A87" s="41" t="s">
        <v>158</v>
      </c>
      <c r="B87" s="46" t="s">
        <v>159</v>
      </c>
      <c r="C87" s="45">
        <v>0.50971321874999997</v>
      </c>
      <c r="D87" s="45">
        <v>20.006</v>
      </c>
      <c r="E87" s="45">
        <v>0.17927266740387254</v>
      </c>
      <c r="F87" s="45">
        <v>0</v>
      </c>
      <c r="G87" s="44">
        <v>-14.623586684900214</v>
      </c>
      <c r="H87" s="45">
        <v>0.27709878124999998</v>
      </c>
      <c r="I87" s="45">
        <v>2.2029833831956041E-2</v>
      </c>
      <c r="J87" s="44">
        <v>8.974273164608416</v>
      </c>
      <c r="K87" s="36" t="s">
        <v>155</v>
      </c>
    </row>
    <row r="88" spans="1:11">
      <c r="A88" s="41" t="s">
        <v>160</v>
      </c>
      <c r="B88" s="46" t="s">
        <v>161</v>
      </c>
      <c r="C88" s="45">
        <v>1.73975375</v>
      </c>
      <c r="D88" s="45">
        <v>20.042999999999999</v>
      </c>
      <c r="E88" s="45">
        <v>0.61139453585561288</v>
      </c>
      <c r="F88" s="45">
        <v>0</v>
      </c>
      <c r="G88" s="44">
        <v>-14.84826523170587</v>
      </c>
      <c r="H88" s="45">
        <v>0.88633874999999995</v>
      </c>
      <c r="I88" s="45">
        <v>6.1106751788999734E-2</v>
      </c>
      <c r="J88" s="44">
        <v>5.8380653690757658</v>
      </c>
      <c r="K88" s="36">
        <v>0</v>
      </c>
    </row>
    <row r="89" spans="1:11">
      <c r="A89" s="41" t="s">
        <v>162</v>
      </c>
      <c r="B89" s="46" t="s">
        <v>142</v>
      </c>
      <c r="C89" s="45">
        <v>1.43637375</v>
      </c>
      <c r="D89" s="45">
        <v>20.009</v>
      </c>
      <c r="E89" s="45">
        <v>0.50566836899492296</v>
      </c>
      <c r="F89" s="45">
        <v>0</v>
      </c>
      <c r="G89" s="44">
        <v>-15.133317794071457</v>
      </c>
      <c r="H89" s="45">
        <v>0.77630299999999997</v>
      </c>
      <c r="I89" s="45">
        <v>5.379598288802627E-2</v>
      </c>
      <c r="J89" s="44">
        <v>7.2591836051647238</v>
      </c>
      <c r="K89" s="36">
        <v>0</v>
      </c>
    </row>
    <row r="90" spans="1:11">
      <c r="A90" s="41" t="s">
        <v>163</v>
      </c>
      <c r="B90" s="46" t="s">
        <v>164</v>
      </c>
      <c r="C90" s="45">
        <v>1.21033525</v>
      </c>
      <c r="D90" s="45">
        <v>20.004000000000001</v>
      </c>
      <c r="E90" s="45">
        <v>0.4281380456948749</v>
      </c>
      <c r="F90" s="45">
        <v>0</v>
      </c>
      <c r="G90" s="44">
        <v>-17.192399359232073</v>
      </c>
      <c r="H90" s="45">
        <v>0.41562134374999998</v>
      </c>
      <c r="I90" s="45">
        <v>3.0699498376076023E-2</v>
      </c>
      <c r="J90" s="44">
        <v>8.0722879783293102</v>
      </c>
      <c r="K90" s="36">
        <v>0</v>
      </c>
    </row>
    <row r="91" spans="1:11">
      <c r="A91" s="41"/>
      <c r="B91" s="46" t="s">
        <v>13</v>
      </c>
      <c r="C91" s="45">
        <v>3.81871275</v>
      </c>
      <c r="D91" s="45">
        <v>0.85199999999999998</v>
      </c>
      <c r="E91" s="45">
        <v>31.643288828171663</v>
      </c>
      <c r="F91" s="45">
        <v>0</v>
      </c>
      <c r="G91" s="44">
        <v>-33.845991587715041</v>
      </c>
      <c r="H91" s="45">
        <v>12.511412999999999</v>
      </c>
      <c r="I91" s="45">
        <v>19.207207381373522</v>
      </c>
      <c r="J91" s="44">
        <v>10.560415929490755</v>
      </c>
      <c r="K91" s="36">
        <v>0</v>
      </c>
    </row>
    <row r="92" spans="1:11">
      <c r="A92" s="41" t="s">
        <v>165</v>
      </c>
      <c r="B92" s="46" t="s">
        <v>166</v>
      </c>
      <c r="C92" s="45">
        <v>0.57560981249999998</v>
      </c>
      <c r="D92" s="45">
        <v>19.986000000000001</v>
      </c>
      <c r="E92" s="45">
        <v>0.20308000302730883</v>
      </c>
      <c r="F92" s="45">
        <v>0</v>
      </c>
      <c r="G92" s="44">
        <v>-14.441444408701129</v>
      </c>
      <c r="H92" s="45">
        <v>0.32814178124999999</v>
      </c>
      <c r="I92" s="45">
        <v>2.5867480553481353E-2</v>
      </c>
      <c r="J92" s="44">
        <v>5.0777271161063897</v>
      </c>
      <c r="K92" s="36" t="s">
        <v>155</v>
      </c>
    </row>
    <row r="93" spans="1:11">
      <c r="A93" s="41" t="s">
        <v>167</v>
      </c>
      <c r="B93" s="46" t="s">
        <v>168</v>
      </c>
      <c r="C93" s="45">
        <v>2.7360282499999999</v>
      </c>
      <c r="D93" s="45">
        <v>20.033000000000001</v>
      </c>
      <c r="E93" s="45">
        <v>0.96308364258048329</v>
      </c>
      <c r="F93" s="45">
        <v>0</v>
      </c>
      <c r="G93" s="44">
        <v>-16.637188149171067</v>
      </c>
      <c r="H93" s="45">
        <v>1.310613</v>
      </c>
      <c r="I93" s="45">
        <v>9.1621064354977438E-2</v>
      </c>
      <c r="J93" s="44">
        <v>6.2244157827383324</v>
      </c>
      <c r="K93" s="36">
        <v>0</v>
      </c>
    </row>
    <row r="94" spans="1:11">
      <c r="A94" s="41" t="s">
        <v>169</v>
      </c>
      <c r="B94" s="46" t="s">
        <v>170</v>
      </c>
      <c r="C94" s="45">
        <v>1.588148125</v>
      </c>
      <c r="D94" s="45">
        <v>20.04</v>
      </c>
      <c r="E94" s="45">
        <v>0.56081985712365057</v>
      </c>
      <c r="F94" s="45">
        <v>0</v>
      </c>
      <c r="G94" s="44">
        <v>-16.594335503047223</v>
      </c>
      <c r="H94" s="45">
        <v>0.62397449999999999</v>
      </c>
      <c r="I94" s="45">
        <v>4.6656724087749291E-2</v>
      </c>
      <c r="J94" s="44">
        <v>6.9424334039208944</v>
      </c>
      <c r="K94" s="36">
        <v>0</v>
      </c>
    </row>
    <row r="95" spans="1:11">
      <c r="A95" s="41" t="s">
        <v>171</v>
      </c>
      <c r="B95" s="46" t="s">
        <v>172</v>
      </c>
      <c r="C95" s="45">
        <v>0.60987906250000001</v>
      </c>
      <c r="D95" s="45">
        <v>19.975000000000001</v>
      </c>
      <c r="E95" s="45">
        <v>0.21542056092547562</v>
      </c>
      <c r="F95" s="45">
        <v>0</v>
      </c>
      <c r="G95" s="44">
        <v>-16.098894413251806</v>
      </c>
      <c r="H95" s="45">
        <v>0.33150490625000001</v>
      </c>
      <c r="I95" s="45">
        <v>2.7525479536143014E-2</v>
      </c>
      <c r="J95" s="44">
        <v>7.3702746883451065</v>
      </c>
      <c r="K95" s="36" t="s">
        <v>155</v>
      </c>
    </row>
    <row r="96" spans="1:11">
      <c r="A96" s="41" t="s">
        <v>173</v>
      </c>
      <c r="B96" s="46" t="s">
        <v>174</v>
      </c>
      <c r="C96" s="45">
        <v>1.0898043749999999</v>
      </c>
      <c r="D96" s="45">
        <v>19.986999999999998</v>
      </c>
      <c r="E96" s="45">
        <v>0.38526204366597816</v>
      </c>
      <c r="F96" s="45">
        <v>0</v>
      </c>
      <c r="G96" s="44">
        <v>-15.290929365039133</v>
      </c>
      <c r="H96" s="45">
        <v>0.49900087500000001</v>
      </c>
      <c r="I96" s="45">
        <v>3.9498464249836593E-2</v>
      </c>
      <c r="J96" s="44">
        <v>7.3776182442890317</v>
      </c>
      <c r="K96" s="36">
        <v>0</v>
      </c>
    </row>
    <row r="97" spans="1:11">
      <c r="A97" s="41" t="s">
        <v>175</v>
      </c>
      <c r="B97" s="46" t="s">
        <v>176</v>
      </c>
      <c r="C97" s="45">
        <v>1.0219191875</v>
      </c>
      <c r="D97" s="45">
        <v>20.007999999999999</v>
      </c>
      <c r="E97" s="45">
        <v>0.36129458053470032</v>
      </c>
      <c r="F97" s="45">
        <v>0</v>
      </c>
      <c r="G97" s="44">
        <v>-14.878675956901334</v>
      </c>
      <c r="H97" s="45">
        <v>0.50808399999999998</v>
      </c>
      <c r="I97" s="45">
        <v>4.1077200058196366E-2</v>
      </c>
      <c r="J97" s="44">
        <v>7.2150297253145013</v>
      </c>
      <c r="K97" s="36">
        <v>0</v>
      </c>
    </row>
    <row r="98" spans="1:11">
      <c r="A98" s="41" t="s">
        <v>177</v>
      </c>
      <c r="B98" s="46" t="s">
        <v>178</v>
      </c>
      <c r="C98" s="45">
        <v>1.250437375</v>
      </c>
      <c r="D98" s="45">
        <v>19.975000000000001</v>
      </c>
      <c r="E98" s="45">
        <v>0.44348046723260698</v>
      </c>
      <c r="F98" s="45">
        <v>0</v>
      </c>
      <c r="G98" s="44">
        <v>-16.154514503493179</v>
      </c>
      <c r="H98" s="45">
        <v>0.56499031249999998</v>
      </c>
      <c r="I98" s="45">
        <v>4.478892948268523E-2</v>
      </c>
      <c r="J98" s="44">
        <v>6.6450546624014946</v>
      </c>
      <c r="K98" s="36">
        <v>0</v>
      </c>
    </row>
    <row r="99" spans="1:11">
      <c r="A99" s="41" t="s">
        <v>179</v>
      </c>
      <c r="B99" s="46" t="s">
        <v>180</v>
      </c>
      <c r="C99" s="45">
        <v>3.6129137500000001</v>
      </c>
      <c r="D99" s="45">
        <v>19.974</v>
      </c>
      <c r="E99" s="45">
        <v>1.2778218938325048</v>
      </c>
      <c r="F99" s="45">
        <v>0</v>
      </c>
      <c r="G99" s="44">
        <v>-17.903320104457517</v>
      </c>
      <c r="H99" s="45">
        <v>2.0400823749999999</v>
      </c>
      <c r="I99" s="45">
        <v>0.14028955171310994</v>
      </c>
      <c r="J99" s="44">
        <v>6.8928655762457014</v>
      </c>
      <c r="K99" s="36">
        <v>0</v>
      </c>
    </row>
    <row r="100" spans="1:11">
      <c r="A100" s="41" t="s">
        <v>181</v>
      </c>
      <c r="B100" s="46" t="s">
        <v>182</v>
      </c>
      <c r="C100" s="45">
        <v>1.6461323750000001</v>
      </c>
      <c r="D100" s="45">
        <v>20.007000000000001</v>
      </c>
      <c r="E100" s="45">
        <v>0.58593908817106466</v>
      </c>
      <c r="F100" s="45">
        <v>0</v>
      </c>
      <c r="G100" s="44">
        <v>-20.446032598103621</v>
      </c>
      <c r="H100" s="45">
        <v>0.66050181249999995</v>
      </c>
      <c r="I100" s="45">
        <v>5.0230365809970527E-2</v>
      </c>
      <c r="J100" s="44">
        <v>6.1289881336119585</v>
      </c>
      <c r="K100" s="36">
        <v>0</v>
      </c>
    </row>
    <row r="101" spans="1:11">
      <c r="A101" s="41" t="s">
        <v>183</v>
      </c>
      <c r="B101" s="46" t="s">
        <v>164</v>
      </c>
      <c r="C101" s="45">
        <v>1.2850839999999999</v>
      </c>
      <c r="D101" s="45">
        <v>20.045999999999999</v>
      </c>
      <c r="E101" s="45">
        <v>0.45369856715779472</v>
      </c>
      <c r="F101" s="45">
        <v>0</v>
      </c>
      <c r="G101" s="44">
        <v>-17.110590611725005</v>
      </c>
      <c r="H101" s="45">
        <v>0.43916118749999999</v>
      </c>
      <c r="I101" s="45">
        <v>3.5858727059605786E-2</v>
      </c>
      <c r="J101" s="44">
        <v>6.7050432812292824</v>
      </c>
      <c r="K101" s="36">
        <v>0</v>
      </c>
    </row>
    <row r="102" spans="1:11">
      <c r="A102" s="41" t="s">
        <v>184</v>
      </c>
      <c r="B102" s="46" t="s">
        <v>14</v>
      </c>
      <c r="C102" s="45">
        <v>5.6651559999999996</v>
      </c>
      <c r="D102" s="45">
        <v>0.94499999999999995</v>
      </c>
      <c r="E102" s="45">
        <v>42.506419760667967</v>
      </c>
      <c r="F102" s="45">
        <v>0</v>
      </c>
      <c r="G102" s="44">
        <v>-14.686074699025355</v>
      </c>
      <c r="H102" s="45">
        <v>11.1127</v>
      </c>
      <c r="I102" s="45">
        <v>15.378581490101558</v>
      </c>
      <c r="J102" s="44">
        <v>7.3886502137441914</v>
      </c>
      <c r="K102" s="36">
        <v>0</v>
      </c>
    </row>
    <row r="103" spans="1:11">
      <c r="A103" s="41" t="s">
        <v>185</v>
      </c>
      <c r="B103" s="46" t="s">
        <v>186</v>
      </c>
      <c r="C103" s="45">
        <v>3.2924812499999998</v>
      </c>
      <c r="D103" s="45">
        <v>19.972999999999999</v>
      </c>
      <c r="E103" s="45">
        <v>1.1653285539629652</v>
      </c>
      <c r="F103" s="45">
        <v>0</v>
      </c>
      <c r="G103" s="44">
        <v>-16.003805909149925</v>
      </c>
      <c r="H103" s="45">
        <v>1.6591156250000001</v>
      </c>
      <c r="I103" s="45">
        <v>0.11393013407829959</v>
      </c>
      <c r="J103" s="44">
        <v>7.2026567329974993</v>
      </c>
      <c r="K103" s="36">
        <v>0</v>
      </c>
    </row>
    <row r="104" spans="1:11">
      <c r="A104" s="41" t="s">
        <v>187</v>
      </c>
      <c r="B104" s="46" t="s">
        <v>188</v>
      </c>
      <c r="C104" s="45">
        <v>2.72372675</v>
      </c>
      <c r="D104" s="45">
        <v>20.030999999999999</v>
      </c>
      <c r="E104" s="45">
        <v>0.96020379385969679</v>
      </c>
      <c r="F104" s="45">
        <v>0</v>
      </c>
      <c r="G104" s="44">
        <v>-18.081759683165018</v>
      </c>
      <c r="H104" s="45">
        <v>1.913343</v>
      </c>
      <c r="I104" s="45">
        <v>0.13233369847765075</v>
      </c>
      <c r="J104" s="44">
        <v>7.897667638338711</v>
      </c>
      <c r="K104" s="36">
        <v>0</v>
      </c>
    </row>
    <row r="105" spans="1:11">
      <c r="A105" s="41" t="s">
        <v>189</v>
      </c>
      <c r="B105" s="46" t="s">
        <v>190</v>
      </c>
      <c r="C105" s="45">
        <v>0.1724095625</v>
      </c>
      <c r="D105" s="45">
        <v>19.956</v>
      </c>
      <c r="E105" s="45">
        <v>6.1006119646856614E-2</v>
      </c>
      <c r="F105" s="45">
        <v>0</v>
      </c>
      <c r="G105" s="44">
        <v>-23.769010896646179</v>
      </c>
      <c r="H105" s="45">
        <v>0.17558989062499999</v>
      </c>
      <c r="I105" s="45">
        <v>1.5057895427449765E-2</v>
      </c>
      <c r="J105" s="44">
        <v>5.6893378499647067</v>
      </c>
      <c r="K105" s="36">
        <v>0</v>
      </c>
    </row>
    <row r="106" spans="1:11">
      <c r="A106" s="41"/>
      <c r="B106" s="46" t="s">
        <v>13</v>
      </c>
      <c r="C106" s="45">
        <v>5.3164239999999996</v>
      </c>
      <c r="D106" s="45">
        <v>1.1779999999999999</v>
      </c>
      <c r="E106" s="45">
        <v>31.949004815528021</v>
      </c>
      <c r="F106" s="45">
        <v>0</v>
      </c>
      <c r="G106" s="44">
        <v>-33.904046797905806</v>
      </c>
      <c r="H106" s="45">
        <v>17.89451</v>
      </c>
      <c r="I106" s="45">
        <v>19.524087559405345</v>
      </c>
      <c r="J106" s="44">
        <v>10.766061770279899</v>
      </c>
      <c r="K106" s="36">
        <v>0</v>
      </c>
    </row>
    <row r="107" spans="1:11">
      <c r="A107" s="41" t="s">
        <v>191</v>
      </c>
      <c r="B107" s="46" t="s">
        <v>192</v>
      </c>
      <c r="C107" s="45">
        <v>2.1176777499999999</v>
      </c>
      <c r="D107" s="45">
        <v>20.041</v>
      </c>
      <c r="E107" s="45">
        <v>0.74615721630347032</v>
      </c>
      <c r="F107" s="45">
        <v>0</v>
      </c>
      <c r="G107" s="44">
        <v>-17.323860474884789</v>
      </c>
      <c r="H107" s="45">
        <v>1.11115925</v>
      </c>
      <c r="I107" s="45">
        <v>7.887590701822822E-2</v>
      </c>
      <c r="J107" s="44">
        <v>6.6333128695888588</v>
      </c>
      <c r="K107" s="36">
        <v>0</v>
      </c>
    </row>
    <row r="108" spans="1:11">
      <c r="A108" s="41" t="s">
        <v>193</v>
      </c>
      <c r="B108" s="46" t="s">
        <v>194</v>
      </c>
      <c r="C108" s="45">
        <v>0.83532281249999996</v>
      </c>
      <c r="D108" s="45">
        <v>20.007999999999999</v>
      </c>
      <c r="E108" s="45">
        <v>0.29422655121560121</v>
      </c>
      <c r="F108" s="45">
        <v>0</v>
      </c>
      <c r="G108" s="44">
        <v>-20.998169729597933</v>
      </c>
      <c r="H108" s="45">
        <v>0.46552993749999999</v>
      </c>
      <c r="I108" s="45">
        <v>3.5945518866380442E-2</v>
      </c>
      <c r="J108" s="44">
        <v>6.2831285613554355</v>
      </c>
      <c r="K108" s="36">
        <v>0</v>
      </c>
    </row>
    <row r="109" spans="1:11">
      <c r="A109" s="41" t="s">
        <v>195</v>
      </c>
      <c r="B109" s="46" t="s">
        <v>196</v>
      </c>
      <c r="C109" s="45">
        <v>3.8142605000000001</v>
      </c>
      <c r="D109" s="45">
        <v>20.024000000000001</v>
      </c>
      <c r="E109" s="45">
        <v>1.3474008859873454</v>
      </c>
      <c r="F109" s="45">
        <v>0</v>
      </c>
      <c r="G109" s="44">
        <v>-19.74218526242684</v>
      </c>
      <c r="H109" s="45">
        <v>2.33725475</v>
      </c>
      <c r="I109" s="45">
        <v>0.15846408423866418</v>
      </c>
      <c r="J109" s="44">
        <v>6.9304574950549842</v>
      </c>
      <c r="K109" s="36">
        <v>0</v>
      </c>
    </row>
    <row r="110" spans="1:11">
      <c r="A110" s="41" t="s">
        <v>197</v>
      </c>
      <c r="B110" s="46" t="s">
        <v>198</v>
      </c>
      <c r="C110" s="45">
        <v>2.768761</v>
      </c>
      <c r="D110" s="45">
        <v>20.05</v>
      </c>
      <c r="E110" s="45">
        <v>0.97679387304309961</v>
      </c>
      <c r="F110" s="45">
        <v>0</v>
      </c>
      <c r="G110" s="44">
        <v>-19.843507519863664</v>
      </c>
      <c r="H110" s="45">
        <v>1.62877125</v>
      </c>
      <c r="I110" s="45">
        <v>0.11350496248783196</v>
      </c>
      <c r="J110" s="44">
        <v>6.1115198666399699</v>
      </c>
      <c r="K110" s="36">
        <v>0</v>
      </c>
    </row>
    <row r="111" spans="1:11">
      <c r="A111" s="41" t="s">
        <v>199</v>
      </c>
      <c r="B111" s="46" t="s">
        <v>200</v>
      </c>
      <c r="C111" s="45">
        <v>2.5853459999999999</v>
      </c>
      <c r="D111" s="45">
        <v>20.039000000000001</v>
      </c>
      <c r="E111" s="45">
        <v>0.91115054435900467</v>
      </c>
      <c r="F111" s="45">
        <v>0</v>
      </c>
      <c r="G111" s="44">
        <v>-18.524008081005057</v>
      </c>
      <c r="H111" s="45">
        <v>1.619151</v>
      </c>
      <c r="I111" s="45">
        <v>0.11062915224746402</v>
      </c>
      <c r="J111" s="44">
        <v>7.4850194801813803</v>
      </c>
      <c r="K111" s="36">
        <v>0</v>
      </c>
    </row>
    <row r="112" spans="1:11">
      <c r="A112" s="41" t="s">
        <v>201</v>
      </c>
      <c r="B112" s="46" t="s">
        <v>202</v>
      </c>
      <c r="C112" s="45">
        <v>2.7703552500000002</v>
      </c>
      <c r="D112" s="45">
        <v>20.015999999999998</v>
      </c>
      <c r="E112" s="45">
        <v>0.97855394344053315</v>
      </c>
      <c r="F112" s="45">
        <v>0</v>
      </c>
      <c r="G112" s="44">
        <v>-19.171112188802745</v>
      </c>
      <c r="H112" s="45">
        <v>1.7086895</v>
      </c>
      <c r="I112" s="45">
        <v>0.11580882556603411</v>
      </c>
      <c r="J112" s="44">
        <v>6.4816988405745253</v>
      </c>
      <c r="K112" s="36">
        <v>0</v>
      </c>
    </row>
    <row r="113" spans="1:11">
      <c r="A113" s="41" t="s">
        <v>203</v>
      </c>
      <c r="B113" s="46" t="s">
        <v>204</v>
      </c>
      <c r="C113" s="45">
        <v>2.3866774999999998</v>
      </c>
      <c r="D113" s="45">
        <v>19.954000000000001</v>
      </c>
      <c r="E113" s="45">
        <v>0.84476483080894049</v>
      </c>
      <c r="F113" s="45">
        <v>0</v>
      </c>
      <c r="G113" s="44">
        <v>-19.584826417622846</v>
      </c>
      <c r="H113" s="45">
        <v>1.4572127500000001</v>
      </c>
      <c r="I113" s="45">
        <v>0.10109710278304256</v>
      </c>
      <c r="J113" s="44">
        <v>7.1266897906441384</v>
      </c>
      <c r="K113" s="36">
        <v>0</v>
      </c>
    </row>
    <row r="114" spans="1:11">
      <c r="A114" s="41" t="s">
        <v>205</v>
      </c>
      <c r="B114" s="46" t="s">
        <v>186</v>
      </c>
      <c r="C114" s="45">
        <v>3.3538287499999999</v>
      </c>
      <c r="D114" s="45">
        <v>19.995999999999999</v>
      </c>
      <c r="E114" s="45">
        <v>1.1866614406128402</v>
      </c>
      <c r="F114" s="45">
        <v>0</v>
      </c>
      <c r="G114" s="44">
        <v>-16.823447949559508</v>
      </c>
      <c r="H114" s="45">
        <v>1.7075445</v>
      </c>
      <c r="I114" s="45">
        <v>0.115858726958976</v>
      </c>
      <c r="J114" s="44">
        <v>7.2695726919893549</v>
      </c>
      <c r="K114" s="36">
        <v>0</v>
      </c>
    </row>
    <row r="115" spans="1:11">
      <c r="A115" s="41" t="s">
        <v>206</v>
      </c>
      <c r="B115" s="46" t="s">
        <v>207</v>
      </c>
      <c r="C115" s="45">
        <v>2.3677872500000001</v>
      </c>
      <c r="D115" s="45">
        <v>20.039000000000001</v>
      </c>
      <c r="E115" s="45">
        <v>0.83558453818797129</v>
      </c>
      <c r="F115" s="45">
        <v>0</v>
      </c>
      <c r="G115" s="44">
        <v>-18.601764723621745</v>
      </c>
      <c r="H115" s="45">
        <v>1.349979375</v>
      </c>
      <c r="I115" s="45">
        <v>9.1251278527581386E-2</v>
      </c>
      <c r="J115" s="44">
        <v>7.6775587427881389</v>
      </c>
      <c r="K115" s="36">
        <v>0</v>
      </c>
    </row>
    <row r="116" spans="1:11">
      <c r="A116" s="41" t="s">
        <v>208</v>
      </c>
      <c r="B116" s="46" t="s">
        <v>209</v>
      </c>
      <c r="C116" s="45">
        <v>3.3031999999999999</v>
      </c>
      <c r="D116" s="45">
        <v>20.033999999999999</v>
      </c>
      <c r="E116" s="45">
        <v>1.1671078535484436</v>
      </c>
      <c r="F116" s="45">
        <v>0</v>
      </c>
      <c r="G116" s="44">
        <v>-19.65334998117606</v>
      </c>
      <c r="H116" s="45">
        <v>2.0910407499999999</v>
      </c>
      <c r="I116" s="45">
        <v>0.14105925164320335</v>
      </c>
      <c r="J116" s="44">
        <v>6.7748531521107545</v>
      </c>
      <c r="K116" s="36">
        <v>0</v>
      </c>
    </row>
    <row r="117" spans="1:11">
      <c r="A117" s="41" t="s">
        <v>210</v>
      </c>
      <c r="B117" s="46" t="s">
        <v>211</v>
      </c>
      <c r="C117" s="45">
        <v>2.7827317499999999</v>
      </c>
      <c r="D117" s="45">
        <v>20.030999999999999</v>
      </c>
      <c r="E117" s="45">
        <v>0.99149841867874577</v>
      </c>
      <c r="F117" s="45">
        <v>0</v>
      </c>
      <c r="G117" s="44">
        <v>-19.604716697969486</v>
      </c>
      <c r="H117" s="45">
        <v>1.6970533750000001</v>
      </c>
      <c r="I117" s="45">
        <v>0.11730901598043342</v>
      </c>
      <c r="J117" s="44">
        <v>6.500747178442384</v>
      </c>
      <c r="K117" s="36">
        <v>0</v>
      </c>
    </row>
    <row r="118" spans="1:11">
      <c r="A118" s="41" t="s">
        <v>212</v>
      </c>
      <c r="B118" s="46" t="s">
        <v>213</v>
      </c>
      <c r="C118" s="45">
        <v>3.1691512500000001</v>
      </c>
      <c r="D118" s="45">
        <v>20.041</v>
      </c>
      <c r="E118" s="45">
        <v>1.1244792644413937</v>
      </c>
      <c r="F118" s="45">
        <v>0</v>
      </c>
      <c r="G118" s="44">
        <v>-20.180453854452754</v>
      </c>
      <c r="H118" s="45">
        <v>1.686307625</v>
      </c>
      <c r="I118" s="45">
        <v>0.11679578719346155</v>
      </c>
      <c r="J118" s="44">
        <v>6.6190186879376478</v>
      </c>
      <c r="K118" s="36">
        <v>0</v>
      </c>
    </row>
    <row r="119" spans="1:11">
      <c r="A119" s="41" t="s">
        <v>214</v>
      </c>
      <c r="B119" s="46" t="s">
        <v>215</v>
      </c>
      <c r="C119" s="45">
        <v>7.9189125000000002</v>
      </c>
      <c r="D119" s="45">
        <v>19.991</v>
      </c>
      <c r="E119" s="45">
        <v>2.8415904978409676</v>
      </c>
      <c r="F119" s="45">
        <v>0</v>
      </c>
      <c r="G119" s="44">
        <v>-16.806650315537699</v>
      </c>
      <c r="H119" s="45">
        <v>4.420458</v>
      </c>
      <c r="I119" s="45">
        <v>0.28909175676575949</v>
      </c>
      <c r="J119" s="44">
        <v>6.8528336546436686</v>
      </c>
      <c r="K119" s="36">
        <v>0</v>
      </c>
    </row>
    <row r="120" spans="1:11">
      <c r="A120" s="41"/>
      <c r="B120" s="46" t="s">
        <v>13</v>
      </c>
      <c r="C120" s="45">
        <v>4.8718684999999997</v>
      </c>
      <c r="D120" s="45">
        <v>1.0900000000000001</v>
      </c>
      <c r="E120" s="45">
        <v>31.799311220043268</v>
      </c>
      <c r="F120" s="45">
        <v>0</v>
      </c>
      <c r="G120" s="44">
        <v>-34.0826790737785</v>
      </c>
      <c r="H120" s="45">
        <v>16.499965</v>
      </c>
      <c r="I120" s="45">
        <v>19.592845372192016</v>
      </c>
      <c r="J120" s="44">
        <v>10.855926338223489</v>
      </c>
      <c r="K120" s="36">
        <v>0</v>
      </c>
    </row>
    <row r="121" spans="1:11">
      <c r="A121" s="41" t="s">
        <v>216</v>
      </c>
      <c r="B121" s="46" t="s">
        <v>217</v>
      </c>
      <c r="C121" s="45">
        <v>5.2379009999999999</v>
      </c>
      <c r="D121" s="45">
        <v>19.968</v>
      </c>
      <c r="E121" s="45">
        <v>1.8703319884485401</v>
      </c>
      <c r="F121" s="45">
        <v>0</v>
      </c>
      <c r="G121" s="44">
        <v>-17.120689835503313</v>
      </c>
      <c r="H121" s="45">
        <v>2.8326905</v>
      </c>
      <c r="I121" s="45">
        <v>0.1902775773271953</v>
      </c>
      <c r="J121" s="44">
        <v>6.393826929446873</v>
      </c>
      <c r="K121" s="36">
        <v>0</v>
      </c>
    </row>
    <row r="122" spans="1:11">
      <c r="A122" s="41" t="s">
        <v>218</v>
      </c>
      <c r="B122" s="46" t="s">
        <v>219</v>
      </c>
      <c r="C122" s="45">
        <v>1.2050343750000001</v>
      </c>
      <c r="D122" s="45">
        <v>20.001999999999999</v>
      </c>
      <c r="E122" s="45">
        <v>0.42679444616409257</v>
      </c>
      <c r="F122" s="45">
        <v>0</v>
      </c>
      <c r="G122" s="44">
        <v>-18.017878751969384</v>
      </c>
      <c r="H122" s="45">
        <v>0.78769318749999995</v>
      </c>
      <c r="I122" s="45">
        <v>5.5798617006356709E-2</v>
      </c>
      <c r="J122" s="44">
        <v>6.7280298593714134</v>
      </c>
      <c r="K122" s="36">
        <v>0</v>
      </c>
    </row>
    <row r="123" spans="1:11">
      <c r="A123" s="41" t="s">
        <v>220</v>
      </c>
      <c r="B123" s="46" t="s">
        <v>221</v>
      </c>
      <c r="C123" s="45">
        <v>0.86691193749999995</v>
      </c>
      <c r="D123" s="45">
        <v>20.010000000000002</v>
      </c>
      <c r="E123" s="45">
        <v>0.30778983784562836</v>
      </c>
      <c r="F123" s="45">
        <v>0</v>
      </c>
      <c r="G123" s="44">
        <v>-19.234426319774634</v>
      </c>
      <c r="H123" s="45">
        <v>0.51615015625000005</v>
      </c>
      <c r="I123" s="45">
        <v>3.7715176339075701E-2</v>
      </c>
      <c r="J123" s="44">
        <v>7.4104956397713009</v>
      </c>
      <c r="K123" s="36">
        <v>0</v>
      </c>
    </row>
    <row r="124" spans="1:11">
      <c r="A124" s="41" t="s">
        <v>222</v>
      </c>
      <c r="B124" s="46" t="s">
        <v>223</v>
      </c>
      <c r="C124" s="45">
        <v>5.2119625000000003</v>
      </c>
      <c r="D124" s="45">
        <v>19.992999999999999</v>
      </c>
      <c r="E124" s="45">
        <v>1.856600231249995</v>
      </c>
      <c r="F124" s="45">
        <v>0</v>
      </c>
      <c r="G124" s="44">
        <v>-18.299704741496956</v>
      </c>
      <c r="H124" s="45">
        <v>2.8848227500000001</v>
      </c>
      <c r="I124" s="45">
        <v>0.19265514901831121</v>
      </c>
      <c r="J124" s="44">
        <v>6.7189336228639087</v>
      </c>
      <c r="K124" s="36">
        <v>0</v>
      </c>
    </row>
    <row r="125" spans="1:11">
      <c r="A125" s="41"/>
      <c r="B125" s="41" t="s">
        <v>224</v>
      </c>
      <c r="C125" s="44">
        <v>10.270521</v>
      </c>
      <c r="D125" s="44">
        <v>1.016</v>
      </c>
      <c r="E125" s="44">
        <v>68.551335795191505</v>
      </c>
      <c r="F125" s="47">
        <v>69.894987021983198</v>
      </c>
      <c r="G125" s="44">
        <v>-33.400696881080613</v>
      </c>
      <c r="H125" s="44">
        <v>9.4979080000000007</v>
      </c>
      <c r="I125" s="44">
        <v>9.9808564865105929</v>
      </c>
      <c r="J125" s="44">
        <v>-0.88013468812464035</v>
      </c>
      <c r="K125" s="48">
        <v>0</v>
      </c>
    </row>
    <row r="126" spans="1:11">
      <c r="A126" s="41"/>
      <c r="B126" s="41" t="s">
        <v>224</v>
      </c>
      <c r="C126" s="44">
        <v>5.9955765000000003</v>
      </c>
      <c r="D126" s="44">
        <v>0.55800000000000005</v>
      </c>
      <c r="E126" s="44">
        <v>71.612059258248067</v>
      </c>
      <c r="F126" s="47">
        <v>71.686082973122041</v>
      </c>
      <c r="G126" s="44">
        <v>-33.560576235427078</v>
      </c>
      <c r="H126" s="44">
        <v>5.3344240000000003</v>
      </c>
      <c r="I126" s="44">
        <v>10.477610748612721</v>
      </c>
      <c r="J126" s="44">
        <v>-0.8875244579714332</v>
      </c>
      <c r="K126" s="48">
        <v>0</v>
      </c>
    </row>
    <row r="127" spans="1:11">
      <c r="A127" s="41" t="s">
        <v>225</v>
      </c>
      <c r="B127" s="41" t="s">
        <v>226</v>
      </c>
      <c r="C127" s="44">
        <v>4.6727664999999998</v>
      </c>
      <c r="D127" s="44">
        <v>19.969000000000001</v>
      </c>
      <c r="E127" s="44">
        <v>1.5494523946430379</v>
      </c>
      <c r="F127" s="47">
        <v>1.5225872062645711</v>
      </c>
      <c r="G127" s="44">
        <v>-17.602981332007662</v>
      </c>
      <c r="H127" s="44">
        <v>2.5007082500000002</v>
      </c>
      <c r="I127" s="44">
        <v>0.14340621437145959</v>
      </c>
      <c r="J127" s="44">
        <v>6.0904018803387121</v>
      </c>
      <c r="K127" s="48">
        <v>0</v>
      </c>
    </row>
    <row r="128" spans="1:11">
      <c r="A128" s="41" t="s">
        <v>227</v>
      </c>
      <c r="B128" s="41" t="s">
        <v>207</v>
      </c>
      <c r="C128" s="44">
        <v>2.4773040000000002</v>
      </c>
      <c r="D128" s="44">
        <v>19.956</v>
      </c>
      <c r="E128" s="44">
        <v>0.82021547649560544</v>
      </c>
      <c r="F128" s="47">
        <v>0.72547699537906341</v>
      </c>
      <c r="G128" s="44">
        <v>-18.174375689864888</v>
      </c>
      <c r="H128" s="44">
        <v>1.4391605000000001</v>
      </c>
      <c r="I128" s="44">
        <v>8.6632985549838615E-2</v>
      </c>
      <c r="J128" s="44">
        <v>6.3012940304895784</v>
      </c>
      <c r="K128" s="48">
        <v>0</v>
      </c>
    </row>
    <row r="129" spans="1:11">
      <c r="A129" s="41" t="s">
        <v>228</v>
      </c>
      <c r="B129" s="41" t="s">
        <v>14</v>
      </c>
      <c r="C129" s="44">
        <v>6.19984</v>
      </c>
      <c r="D129" s="44">
        <v>0.97599999999999998</v>
      </c>
      <c r="E129" s="44">
        <v>42.321105884104007</v>
      </c>
      <c r="F129" s="47">
        <v>42.502723863750433</v>
      </c>
      <c r="G129" s="44">
        <v>-15.021441087180147</v>
      </c>
      <c r="H129" s="44">
        <v>13.407918</v>
      </c>
      <c r="I129" s="44">
        <v>14.710614046770017</v>
      </c>
      <c r="J129" s="44">
        <v>7.2630582886413864</v>
      </c>
      <c r="K129" s="48">
        <v>0</v>
      </c>
    </row>
    <row r="130" spans="1:11">
      <c r="A130" s="41" t="s">
        <v>229</v>
      </c>
      <c r="B130" s="41" t="s">
        <v>230</v>
      </c>
      <c r="C130" s="44">
        <v>0.35429384375</v>
      </c>
      <c r="D130" s="44">
        <v>20.024999999999999</v>
      </c>
      <c r="E130" s="44">
        <v>0.11718906016373569</v>
      </c>
      <c r="F130" s="47">
        <v>-4.6127463614726943E-2</v>
      </c>
      <c r="G130" s="44">
        <v>-19.663225978801577</v>
      </c>
      <c r="H130" s="44">
        <v>0.107182984375</v>
      </c>
      <c r="I130" s="44">
        <v>1.0568468943286257E-2</v>
      </c>
      <c r="J130" s="44">
        <v>10.815130718750057</v>
      </c>
      <c r="K130" s="49" t="s">
        <v>231</v>
      </c>
    </row>
    <row r="131" spans="1:11">
      <c r="A131" s="41" t="s">
        <v>232</v>
      </c>
      <c r="B131" s="41" t="s">
        <v>233</v>
      </c>
      <c r="C131" s="44">
        <v>1.415755125</v>
      </c>
      <c r="D131" s="44">
        <v>19.989999999999998</v>
      </c>
      <c r="E131" s="44">
        <v>0.47036399735570261</v>
      </c>
      <c r="F131" s="47">
        <v>0.33900152612162493</v>
      </c>
      <c r="G131" s="44">
        <v>-22.568212154701193</v>
      </c>
      <c r="H131" s="44">
        <v>0.19701784375</v>
      </c>
      <c r="I131" s="44">
        <v>1.4897713198342563E-2</v>
      </c>
      <c r="J131" s="44">
        <v>9.4188649005633813</v>
      </c>
      <c r="K131" s="49" t="s">
        <v>231</v>
      </c>
    </row>
    <row r="132" spans="1:11">
      <c r="A132" s="41" t="s">
        <v>234</v>
      </c>
      <c r="B132" s="41" t="s">
        <v>235</v>
      </c>
      <c r="C132" s="44">
        <v>0.66524450000000002</v>
      </c>
      <c r="D132" s="44">
        <v>19.989999999999998</v>
      </c>
      <c r="E132" s="44">
        <v>0.22006451385213241</v>
      </c>
      <c r="F132" s="47">
        <v>6.6637363884532896E-2</v>
      </c>
      <c r="G132" s="44">
        <v>-27.081093513892345</v>
      </c>
      <c r="H132" s="44">
        <v>0.15174284374999999</v>
      </c>
      <c r="I132" s="44">
        <v>1.3901461948192988E-2</v>
      </c>
      <c r="J132" s="44">
        <v>7.854505466526688</v>
      </c>
      <c r="K132" s="49" t="s">
        <v>231</v>
      </c>
    </row>
    <row r="133" spans="1:11">
      <c r="A133" s="41" t="s">
        <v>236</v>
      </c>
      <c r="B133" s="41" t="s">
        <v>237</v>
      </c>
      <c r="C133" s="44">
        <v>0.45558787499999998</v>
      </c>
      <c r="D133" s="44">
        <v>19.966000000000001</v>
      </c>
      <c r="E133" s="44">
        <v>0.15167042960437088</v>
      </c>
      <c r="F133" s="47">
        <v>-9.4594596578961021E-3</v>
      </c>
      <c r="G133" s="44">
        <v>-21.633014674362311</v>
      </c>
      <c r="H133" s="44">
        <v>0.14254209374999999</v>
      </c>
      <c r="I133" s="44">
        <v>1.1838922305931471E-2</v>
      </c>
      <c r="J133" s="44">
        <v>12.116971722944177</v>
      </c>
      <c r="K133" s="49" t="s">
        <v>231</v>
      </c>
    </row>
    <row r="134" spans="1:11">
      <c r="A134" s="41" t="s">
        <v>238</v>
      </c>
      <c r="B134" s="41" t="s">
        <v>239</v>
      </c>
      <c r="C134" s="44">
        <v>0.31622956250000001</v>
      </c>
      <c r="D134" s="44">
        <v>19.984000000000002</v>
      </c>
      <c r="E134" s="44">
        <v>0.1050772030551524</v>
      </c>
      <c r="F134" s="47">
        <v>-6.0039971314837813E-2</v>
      </c>
      <c r="G134" s="44">
        <v>-20.963874032286942</v>
      </c>
      <c r="H134" s="44">
        <v>9.5599617187499999E-2</v>
      </c>
      <c r="I134" s="44">
        <v>9.8835357637141186E-3</v>
      </c>
      <c r="J134" s="44">
        <v>10.365596932886088</v>
      </c>
      <c r="K134" s="49" t="s">
        <v>231</v>
      </c>
    </row>
    <row r="135" spans="1:11">
      <c r="A135" s="41" t="s">
        <v>240</v>
      </c>
      <c r="B135" s="41" t="s">
        <v>241</v>
      </c>
      <c r="C135" s="44">
        <v>0.47198359374999999</v>
      </c>
      <c r="D135" s="44">
        <v>20.006</v>
      </c>
      <c r="E135" s="44">
        <v>0.15627758439996559</v>
      </c>
      <c r="F135" s="47">
        <v>-3.49521447527254E-3</v>
      </c>
      <c r="G135" s="44">
        <v>-18.831905064870949</v>
      </c>
      <c r="H135" s="44">
        <v>0.16679806250000001</v>
      </c>
      <c r="I135" s="44">
        <v>1.6119445551782356E-2</v>
      </c>
      <c r="J135" s="44">
        <v>9.9159749132313166</v>
      </c>
      <c r="K135" s="49" t="s">
        <v>231</v>
      </c>
    </row>
    <row r="136" spans="1:11">
      <c r="A136" s="41" t="s">
        <v>242</v>
      </c>
      <c r="B136" s="41" t="s">
        <v>243</v>
      </c>
      <c r="C136" s="44">
        <v>0.42100981250000002</v>
      </c>
      <c r="D136" s="44">
        <v>19.975000000000001</v>
      </c>
      <c r="E136" s="44">
        <v>0.13948153250123263</v>
      </c>
      <c r="F136" s="47">
        <v>-2.2013177327060925E-2</v>
      </c>
      <c r="G136" s="44">
        <v>-17.955962311657157</v>
      </c>
      <c r="H136" s="44">
        <v>0.12489382812499999</v>
      </c>
      <c r="I136" s="44">
        <v>1.1612395858572301E-2</v>
      </c>
      <c r="J136" s="44">
        <v>11.204415838262028</v>
      </c>
      <c r="K136" s="49" t="s">
        <v>231</v>
      </c>
    </row>
    <row r="137" spans="1:11">
      <c r="A137" s="41" t="s">
        <v>244</v>
      </c>
      <c r="B137" s="41" t="s">
        <v>245</v>
      </c>
      <c r="C137" s="44">
        <v>1.1292876249999999</v>
      </c>
      <c r="D137" s="44">
        <v>20.021000000000001</v>
      </c>
      <c r="E137" s="44">
        <v>0.37197798740213933</v>
      </c>
      <c r="F137" s="47">
        <v>0.23467706696720991</v>
      </c>
      <c r="G137" s="44">
        <v>-11.947225997823102</v>
      </c>
      <c r="H137" s="44">
        <v>0.51981606250000001</v>
      </c>
      <c r="I137" s="44">
        <v>3.3825570750493764E-2</v>
      </c>
      <c r="J137" s="44">
        <v>5.1802416535645488</v>
      </c>
      <c r="K137" s="48">
        <v>0</v>
      </c>
    </row>
    <row r="138" spans="1:11">
      <c r="A138" s="41" t="s">
        <v>246</v>
      </c>
      <c r="B138" s="41" t="s">
        <v>247</v>
      </c>
      <c r="C138" s="44">
        <v>1.07016475</v>
      </c>
      <c r="D138" s="44">
        <v>20.04</v>
      </c>
      <c r="E138" s="44">
        <v>0.35206707870512371</v>
      </c>
      <c r="F138" s="47">
        <v>0.21305210653747417</v>
      </c>
      <c r="G138" s="44">
        <v>-13.384731387691117</v>
      </c>
      <c r="H138" s="44">
        <v>0.563417375</v>
      </c>
      <c r="I138" s="44">
        <v>3.3894906804540811E-2</v>
      </c>
      <c r="J138" s="44">
        <v>5.7584197421095675</v>
      </c>
      <c r="K138" s="48">
        <v>0</v>
      </c>
    </row>
    <row r="139" spans="1:11">
      <c r="A139" s="48" t="s">
        <v>248</v>
      </c>
      <c r="B139" s="41" t="s">
        <v>249</v>
      </c>
      <c r="C139" s="44">
        <v>0.96697381250000003</v>
      </c>
      <c r="D139" s="44">
        <v>20.02</v>
      </c>
      <c r="E139" s="44">
        <v>0.31930062884868093</v>
      </c>
      <c r="F139" s="47">
        <v>0.17587254101508887</v>
      </c>
      <c r="G139" s="44">
        <v>-15.454231183065255</v>
      </c>
      <c r="H139" s="44">
        <v>0.55697168750000003</v>
      </c>
      <c r="I139" s="44">
        <v>3.5825697678226957E-2</v>
      </c>
      <c r="J139" s="44">
        <v>5.8550721388402049</v>
      </c>
      <c r="K139" s="48">
        <v>0</v>
      </c>
    </row>
    <row r="140" spans="1:11">
      <c r="A140" s="41" t="s">
        <v>250</v>
      </c>
      <c r="B140" s="41" t="s">
        <v>230</v>
      </c>
      <c r="C140" s="44">
        <v>0.39653224999999998</v>
      </c>
      <c r="D140" s="44">
        <v>20.026</v>
      </c>
      <c r="E140" s="44">
        <v>0.13118027163215715</v>
      </c>
      <c r="F140" s="47">
        <v>-3.0824181110138668E-2</v>
      </c>
      <c r="G140" s="44">
        <v>-18.665273080123388</v>
      </c>
      <c r="H140" s="44">
        <v>0.18772334374999999</v>
      </c>
      <c r="I140" s="44">
        <v>1.508231464635966E-2</v>
      </c>
      <c r="J140" s="44">
        <v>8.1207104061602084</v>
      </c>
      <c r="K140" s="49" t="s">
        <v>231</v>
      </c>
    </row>
    <row r="141" spans="1:11">
      <c r="A141" s="41" t="s">
        <v>251</v>
      </c>
      <c r="B141" s="41" t="s">
        <v>13</v>
      </c>
      <c r="C141" s="44">
        <v>4.8034949999999998</v>
      </c>
      <c r="D141" s="44">
        <v>1.0149999999999999</v>
      </c>
      <c r="E141" s="44">
        <v>31.39363444176648</v>
      </c>
      <c r="F141" s="47">
        <v>30.889566885874515</v>
      </c>
      <c r="G141" s="44">
        <v>-33.939342938102335</v>
      </c>
      <c r="H141" s="44">
        <v>17.547011999999999</v>
      </c>
      <c r="I141" s="44">
        <v>18.572318715895108</v>
      </c>
      <c r="J141" s="44">
        <v>10.688956473854143</v>
      </c>
      <c r="K141" s="48">
        <v>0</v>
      </c>
    </row>
    <row r="142" spans="1:11">
      <c r="A142" s="41" t="s">
        <v>252</v>
      </c>
      <c r="B142" s="41" t="s">
        <v>253</v>
      </c>
      <c r="C142" s="44">
        <v>1.1481857499999999</v>
      </c>
      <c r="D142" s="44">
        <v>20.001000000000001</v>
      </c>
      <c r="E142" s="44">
        <v>0.37909690654983252</v>
      </c>
      <c r="F142" s="47">
        <v>0.24176618713348</v>
      </c>
      <c r="G142" s="44">
        <v>-15.65612166885707</v>
      </c>
      <c r="H142" s="44">
        <v>0.68210099999999996</v>
      </c>
      <c r="I142" s="44">
        <v>4.1542157515539004E-2</v>
      </c>
      <c r="J142" s="44">
        <v>5.274681218823055</v>
      </c>
      <c r="K142" s="48">
        <v>0</v>
      </c>
    </row>
    <row r="143" spans="1:11">
      <c r="A143" s="41" t="s">
        <v>254</v>
      </c>
      <c r="B143" s="41" t="s">
        <v>255</v>
      </c>
      <c r="C143" s="44">
        <v>0.90304562499999996</v>
      </c>
      <c r="D143" s="44">
        <v>20.045999999999999</v>
      </c>
      <c r="E143" s="44">
        <v>0.29729152788510604</v>
      </c>
      <c r="F143" s="47">
        <v>0.15250937419690075</v>
      </c>
      <c r="G143" s="44">
        <v>-15.122554459410983</v>
      </c>
      <c r="H143" s="44">
        <v>0.51163162500000003</v>
      </c>
      <c r="I143" s="44">
        <v>3.3307553214634876E-2</v>
      </c>
      <c r="J143" s="44">
        <v>6.0131305216607513</v>
      </c>
      <c r="K143" s="48">
        <v>0</v>
      </c>
    </row>
    <row r="144" spans="1:11">
      <c r="A144" s="41" t="s">
        <v>256</v>
      </c>
      <c r="B144" s="41" t="s">
        <v>257</v>
      </c>
      <c r="C144" s="44">
        <v>4.8641019999999999</v>
      </c>
      <c r="D144" s="44">
        <v>19.966000000000001</v>
      </c>
      <c r="E144" s="44">
        <v>1.6174846411010726</v>
      </c>
      <c r="F144" s="47">
        <v>1.5923360852302344</v>
      </c>
      <c r="G144" s="44">
        <v>-14.610884033452496</v>
      </c>
      <c r="H144" s="44">
        <v>2.7704892499999998</v>
      </c>
      <c r="I144" s="44">
        <v>0.15432458569303253</v>
      </c>
      <c r="J144" s="44">
        <v>5.7659553314662801</v>
      </c>
      <c r="K144" s="48">
        <v>0</v>
      </c>
    </row>
    <row r="145" spans="1:11">
      <c r="A145" s="41" t="s">
        <v>258</v>
      </c>
      <c r="B145" s="41" t="s">
        <v>259</v>
      </c>
      <c r="C145" s="44">
        <v>3.3593505000000001</v>
      </c>
      <c r="D145" s="44">
        <v>19.957999999999998</v>
      </c>
      <c r="E145" s="44">
        <v>1.1132565593238637</v>
      </c>
      <c r="F145" s="47">
        <v>1.0460167386955825</v>
      </c>
      <c r="G145" s="44">
        <v>-16.587411042753665</v>
      </c>
      <c r="H145" s="44">
        <v>2.2030082499999999</v>
      </c>
      <c r="I145" s="44">
        <v>0.12687782529120012</v>
      </c>
      <c r="J145" s="44">
        <v>5.4258952334692365</v>
      </c>
      <c r="K145" s="48">
        <v>0</v>
      </c>
    </row>
    <row r="146" spans="1:11">
      <c r="A146" s="41" t="s">
        <v>260</v>
      </c>
      <c r="B146" s="41" t="s">
        <v>261</v>
      </c>
      <c r="C146" s="44">
        <v>1.3028508750000001</v>
      </c>
      <c r="D146" s="44">
        <v>20.013000000000002</v>
      </c>
      <c r="E146" s="44">
        <v>0.42968584774638613</v>
      </c>
      <c r="F146" s="47">
        <v>0.29768548408782519</v>
      </c>
      <c r="G146" s="44">
        <v>-16.694984932436466</v>
      </c>
      <c r="H146" s="44">
        <v>0.72074099999999997</v>
      </c>
      <c r="I146" s="44">
        <v>4.6579474685574142E-2</v>
      </c>
      <c r="J146" s="44">
        <v>4.9659739241027046</v>
      </c>
      <c r="K146" s="48">
        <v>0</v>
      </c>
    </row>
    <row r="147" spans="1:11">
      <c r="A147" s="41" t="s">
        <v>262</v>
      </c>
      <c r="B147" s="41" t="s">
        <v>263</v>
      </c>
      <c r="C147" s="44">
        <v>1.11788475</v>
      </c>
      <c r="D147" s="44">
        <v>19.97</v>
      </c>
      <c r="E147" s="44">
        <v>0.37036299082129603</v>
      </c>
      <c r="F147" s="47">
        <v>0.23113408616769707</v>
      </c>
      <c r="G147" s="44">
        <v>-17.285181331399109</v>
      </c>
      <c r="H147" s="44">
        <v>0.65164981249999998</v>
      </c>
      <c r="I147" s="44">
        <v>4.1601394114822075E-2</v>
      </c>
      <c r="J147" s="44">
        <v>4.8479692231865119</v>
      </c>
      <c r="K147" s="48">
        <v>0</v>
      </c>
    </row>
    <row r="148" spans="1:11">
      <c r="A148" s="41" t="s">
        <v>264</v>
      </c>
      <c r="B148" s="41" t="s">
        <v>265</v>
      </c>
      <c r="C148" s="44">
        <v>1.622376625</v>
      </c>
      <c r="D148" s="44">
        <v>20.010999999999999</v>
      </c>
      <c r="E148" s="44">
        <v>0.53473023781566076</v>
      </c>
      <c r="F148" s="47">
        <v>0.41355108431429904</v>
      </c>
      <c r="G148" s="44">
        <v>-16.779559774727467</v>
      </c>
      <c r="H148" s="44">
        <v>0.96821393749999995</v>
      </c>
      <c r="I148" s="44">
        <v>5.9054636288135211E-2</v>
      </c>
      <c r="J148" s="44">
        <v>4.8543868055033217</v>
      </c>
      <c r="K148" s="48">
        <v>0</v>
      </c>
    </row>
    <row r="149" spans="1:11">
      <c r="A149" s="41" t="s">
        <v>266</v>
      </c>
      <c r="B149" s="41" t="s">
        <v>267</v>
      </c>
      <c r="C149" s="44">
        <v>3.3446227500000001</v>
      </c>
      <c r="D149" s="44">
        <v>20.036000000000001</v>
      </c>
      <c r="E149" s="44">
        <v>1.1037618490835874</v>
      </c>
      <c r="F149" s="47">
        <v>1.0366120980039046</v>
      </c>
      <c r="G149" s="44">
        <v>-16.153001117213897</v>
      </c>
      <c r="H149" s="44">
        <v>2.14608</v>
      </c>
      <c r="I149" s="44">
        <v>0.12307859098673349</v>
      </c>
      <c r="J149" s="44">
        <v>5.5651192605239874</v>
      </c>
      <c r="K149" s="48">
        <v>0</v>
      </c>
    </row>
    <row r="150" spans="1:11">
      <c r="A150" s="41" t="s">
        <v>268</v>
      </c>
      <c r="B150" s="41" t="s">
        <v>269</v>
      </c>
      <c r="C150" s="44">
        <v>1.92748075</v>
      </c>
      <c r="D150" s="44">
        <v>19.969000000000001</v>
      </c>
      <c r="E150" s="44">
        <v>0.63715922961380622</v>
      </c>
      <c r="F150" s="47">
        <v>0.52526118502997321</v>
      </c>
      <c r="G150" s="44">
        <v>-16.060752556329696</v>
      </c>
      <c r="H150" s="44">
        <v>1.1196465</v>
      </c>
      <c r="I150" s="44">
        <v>6.7580493002250691E-2</v>
      </c>
      <c r="J150" s="44">
        <v>4.7278669271413936</v>
      </c>
      <c r="K150" s="48">
        <v>0</v>
      </c>
    </row>
    <row r="151" spans="1:11">
      <c r="A151" s="41" t="s">
        <v>270</v>
      </c>
      <c r="B151" s="41" t="s">
        <v>14</v>
      </c>
      <c r="C151" s="44">
        <v>7.0836629999999996</v>
      </c>
      <c r="D151" s="44">
        <v>1.101</v>
      </c>
      <c r="E151" s="44">
        <v>42.980909949482609</v>
      </c>
      <c r="F151" s="47">
        <v>43.500753146848211</v>
      </c>
      <c r="G151" s="44">
        <v>-14.755192869513634</v>
      </c>
      <c r="H151" s="44">
        <v>15.582566</v>
      </c>
      <c r="I151" s="44">
        <v>15.054055059185945</v>
      </c>
      <c r="J151" s="44">
        <v>7.1502355790197782</v>
      </c>
      <c r="K151" s="48">
        <v>0</v>
      </c>
    </row>
    <row r="152" spans="1:11">
      <c r="A152" s="41" t="s">
        <v>271</v>
      </c>
      <c r="B152" s="41" t="s">
        <v>272</v>
      </c>
      <c r="C152" s="44">
        <v>2.72679625</v>
      </c>
      <c r="D152" s="44">
        <v>30.006</v>
      </c>
      <c r="E152" s="44">
        <v>0.60040036356045645</v>
      </c>
      <c r="F152" s="47">
        <v>0.54280990101693882</v>
      </c>
      <c r="G152" s="44">
        <v>-13.639218591635517</v>
      </c>
      <c r="H152" s="44">
        <v>1.3319281249999999</v>
      </c>
      <c r="I152" s="44">
        <v>5.2291737140755065E-2</v>
      </c>
      <c r="J152" s="44">
        <v>7.2918893743528299</v>
      </c>
      <c r="K152" s="48">
        <v>0</v>
      </c>
    </row>
    <row r="153" spans="1:11">
      <c r="A153" s="41" t="s">
        <v>273</v>
      </c>
      <c r="B153" s="41" t="s">
        <v>274</v>
      </c>
      <c r="C153" s="44">
        <v>1.2835246250000001</v>
      </c>
      <c r="D153" s="44">
        <v>29.984000000000002</v>
      </c>
      <c r="E153" s="44">
        <v>0.28240004757727855</v>
      </c>
      <c r="F153" s="47">
        <v>0.19401606924971598</v>
      </c>
      <c r="G153" s="44">
        <v>-14.106169414340135</v>
      </c>
      <c r="H153" s="44">
        <v>0.62980481249999998</v>
      </c>
      <c r="I153" s="44">
        <v>2.5537085542135358E-2</v>
      </c>
      <c r="J153" s="44">
        <v>6.5711138303092858</v>
      </c>
      <c r="K153" s="48">
        <v>0</v>
      </c>
    </row>
    <row r="154" spans="1:11">
      <c r="A154" s="41" t="s">
        <v>275</v>
      </c>
      <c r="B154" s="41" t="s">
        <v>276</v>
      </c>
      <c r="C154" s="44">
        <v>1.09100175</v>
      </c>
      <c r="D154" s="44">
        <v>29.992999999999999</v>
      </c>
      <c r="E154" s="44">
        <v>0.24011767558052935</v>
      </c>
      <c r="F154" s="47">
        <v>0.14739191424147477</v>
      </c>
      <c r="G154" s="44">
        <v>-16.226740897697152</v>
      </c>
      <c r="H154" s="44">
        <v>0.66117281250000004</v>
      </c>
      <c r="I154" s="44">
        <v>2.7396508043501126E-2</v>
      </c>
      <c r="J154" s="44">
        <v>6.3030030348958839</v>
      </c>
      <c r="K154" s="48">
        <v>0</v>
      </c>
    </row>
    <row r="155" spans="1:11">
      <c r="A155" s="41" t="s">
        <v>277</v>
      </c>
      <c r="B155" s="41" t="s">
        <v>278</v>
      </c>
      <c r="C155" s="44">
        <v>2.22719025</v>
      </c>
      <c r="D155" s="44">
        <v>29.96</v>
      </c>
      <c r="E155" s="44">
        <v>0.48987204043671806</v>
      </c>
      <c r="F155" s="47">
        <v>0.42266940234445982</v>
      </c>
      <c r="G155" s="44">
        <v>-17.053066905665055</v>
      </c>
      <c r="H155" s="44">
        <v>1.22729825</v>
      </c>
      <c r="I155" s="44">
        <v>4.958887532809058E-2</v>
      </c>
      <c r="J155" s="44">
        <v>6.4029978377776784</v>
      </c>
      <c r="K155" s="48">
        <v>0</v>
      </c>
    </row>
    <row r="156" spans="1:11">
      <c r="A156" s="41" t="s">
        <v>279</v>
      </c>
      <c r="B156" s="41" t="s">
        <v>280</v>
      </c>
      <c r="C156" s="44">
        <v>2.5114492500000001</v>
      </c>
      <c r="D156" s="44">
        <v>30.006</v>
      </c>
      <c r="E156" s="44">
        <v>0.55247596351806783</v>
      </c>
      <c r="F156" s="47">
        <v>0.4907460087468371</v>
      </c>
      <c r="G156" s="44">
        <v>-17.117167793521286</v>
      </c>
      <c r="H156" s="44">
        <v>1.4271562499999999</v>
      </c>
      <c r="I156" s="44">
        <v>5.5924347207929832E-2</v>
      </c>
      <c r="J156" s="44">
        <v>6.3418981414863707</v>
      </c>
      <c r="K156" s="48">
        <v>0</v>
      </c>
    </row>
    <row r="157" spans="1:11">
      <c r="A157" s="41" t="s">
        <v>281</v>
      </c>
      <c r="B157" s="41" t="s">
        <v>282</v>
      </c>
      <c r="C157" s="44">
        <v>3.7566255000000002</v>
      </c>
      <c r="D157" s="44">
        <v>29.984999999999999</v>
      </c>
      <c r="E157" s="44">
        <v>0.82997501422766928</v>
      </c>
      <c r="F157" s="47">
        <v>0.79234360902662959</v>
      </c>
      <c r="G157" s="44">
        <v>-12.32877986454691</v>
      </c>
      <c r="H157" s="44">
        <v>1.693345125</v>
      </c>
      <c r="I157" s="44">
        <v>6.4695472429503784E-2</v>
      </c>
      <c r="J157" s="44">
        <v>7.8725900455355928</v>
      </c>
      <c r="K157" s="48">
        <v>0</v>
      </c>
    </row>
    <row r="158" spans="1:11">
      <c r="A158" s="41" t="s">
        <v>283</v>
      </c>
      <c r="B158" s="41" t="s">
        <v>284</v>
      </c>
      <c r="C158" s="44">
        <v>0.25213101562500001</v>
      </c>
      <c r="D158" s="44">
        <v>30.026</v>
      </c>
      <c r="E158" s="44">
        <v>5.5461561920145334E-2</v>
      </c>
      <c r="F158" s="47">
        <v>-5.5446613279659128E-2</v>
      </c>
      <c r="G158" s="44">
        <v>-18.223873229698885</v>
      </c>
      <c r="H158" s="44">
        <v>0.15003046875000001</v>
      </c>
      <c r="I158" s="44">
        <v>8.2797973398961028E-3</v>
      </c>
      <c r="J158" s="44">
        <v>9.9716026125090487</v>
      </c>
      <c r="K158" s="49" t="s">
        <v>231</v>
      </c>
    </row>
    <row r="159" spans="1:11">
      <c r="A159" s="41" t="s">
        <v>285</v>
      </c>
      <c r="B159" s="41" t="s">
        <v>286</v>
      </c>
      <c r="C159" s="44">
        <v>0.30328843750000001</v>
      </c>
      <c r="D159" s="44">
        <v>30.030999999999999</v>
      </c>
      <c r="E159" s="44">
        <v>6.6997234834105426E-2</v>
      </c>
      <c r="F159" s="47">
        <v>-4.3079479135957367E-2</v>
      </c>
      <c r="G159" s="44">
        <v>-19.203074760177646</v>
      </c>
      <c r="H159" s="44">
        <v>0.11692940625000001</v>
      </c>
      <c r="I159" s="44">
        <v>7.8089958821832865E-3</v>
      </c>
      <c r="J159" s="44">
        <v>7.5088554768475921</v>
      </c>
      <c r="K159" s="49" t="s">
        <v>231</v>
      </c>
    </row>
    <row r="160" spans="1:11">
      <c r="A160" s="41" t="s">
        <v>287</v>
      </c>
      <c r="B160" s="41" t="s">
        <v>288</v>
      </c>
      <c r="C160" s="44">
        <v>0.33726890625</v>
      </c>
      <c r="D160" s="44">
        <v>29.96</v>
      </c>
      <c r="E160" s="44">
        <v>7.4417730674213728E-2</v>
      </c>
      <c r="F160" s="47">
        <v>-3.4953585464153815E-2</v>
      </c>
      <c r="G160" s="44">
        <v>-15.440506039811313</v>
      </c>
      <c r="H160" s="44">
        <v>0.22245503124999999</v>
      </c>
      <c r="I160" s="44">
        <v>1.0648228949322802E-2</v>
      </c>
      <c r="J160" s="44">
        <v>9.7035042941456791</v>
      </c>
      <c r="K160" s="49" t="s">
        <v>231</v>
      </c>
    </row>
    <row r="161" spans="1:11">
      <c r="A161" s="41" t="s">
        <v>289</v>
      </c>
      <c r="B161" s="41" t="s">
        <v>290</v>
      </c>
      <c r="C161" s="44">
        <v>0.17981740625000001</v>
      </c>
      <c r="D161" s="44">
        <v>30</v>
      </c>
      <c r="E161" s="44">
        <v>3.9699724684511793E-2</v>
      </c>
      <c r="F161" s="47">
        <v>-7.2981239630038441E-2</v>
      </c>
      <c r="G161" s="44">
        <v>-13.213239088108189</v>
      </c>
      <c r="H161" s="44">
        <v>7.8612671874999998E-2</v>
      </c>
      <c r="I161" s="44">
        <v>5.1347081405496466E-3</v>
      </c>
      <c r="J161" s="44">
        <v>17.495100201998355</v>
      </c>
      <c r="K161" s="49" t="s">
        <v>291</v>
      </c>
    </row>
    <row r="162" spans="1:11">
      <c r="A162" s="41" t="s">
        <v>292</v>
      </c>
      <c r="B162" s="41" t="s">
        <v>272</v>
      </c>
      <c r="C162" s="44">
        <v>3.04561225</v>
      </c>
      <c r="D162" s="44">
        <v>30.024999999999999</v>
      </c>
      <c r="E162" s="44">
        <v>0.67116706301413021</v>
      </c>
      <c r="F162" s="47">
        <v>0.61949695861307852</v>
      </c>
      <c r="G162" s="44">
        <v>-13.302554107341242</v>
      </c>
      <c r="H162" s="44">
        <v>1.4459633750000001</v>
      </c>
      <c r="I162" s="44">
        <v>5.7008192054918333E-2</v>
      </c>
      <c r="J162" s="44">
        <v>6.5768706307577443</v>
      </c>
      <c r="K162" s="48">
        <v>0</v>
      </c>
    </row>
    <row r="163" spans="1:11">
      <c r="A163" s="41" t="s">
        <v>293</v>
      </c>
      <c r="B163" s="41" t="s">
        <v>13</v>
      </c>
      <c r="C163" s="44">
        <v>4.735703</v>
      </c>
      <c r="D163" s="44">
        <v>0.99399999999999999</v>
      </c>
      <c r="E163" s="44">
        <v>31.574585424617592</v>
      </c>
      <c r="F163" s="47">
        <v>31.047399503988292</v>
      </c>
      <c r="G163" s="44">
        <v>-33.977899980197705</v>
      </c>
      <c r="H163" s="44">
        <v>17.513733999999999</v>
      </c>
      <c r="I163" s="44">
        <v>18.736777052003532</v>
      </c>
      <c r="J163" s="44">
        <v>10.691830103949004</v>
      </c>
      <c r="K163" s="48">
        <v>0</v>
      </c>
    </row>
    <row r="164" spans="1:11">
      <c r="A164" s="41" t="s">
        <v>294</v>
      </c>
      <c r="B164" s="41" t="s">
        <v>295</v>
      </c>
      <c r="C164" s="44">
        <v>0.241487609375</v>
      </c>
      <c r="D164" s="44">
        <v>30.027999999999999</v>
      </c>
      <c r="E164" s="44">
        <v>5.329237044584785E-2</v>
      </c>
      <c r="F164" s="47">
        <v>-5.8014264061248245E-2</v>
      </c>
      <c r="G164" s="44">
        <v>-9.7016846209659722</v>
      </c>
      <c r="H164" s="44">
        <v>7.3009992187499997E-2</v>
      </c>
      <c r="I164" s="44">
        <v>4.4534448627234682E-3</v>
      </c>
      <c r="J164" s="44">
        <v>12.838223875847907</v>
      </c>
      <c r="K164" s="49" t="s">
        <v>231</v>
      </c>
    </row>
    <row r="165" spans="1:11">
      <c r="A165" s="41" t="s">
        <v>296</v>
      </c>
      <c r="B165" s="41" t="s">
        <v>297</v>
      </c>
      <c r="C165" s="44">
        <v>0.28354140625000002</v>
      </c>
      <c r="D165" s="44">
        <v>29.959</v>
      </c>
      <c r="E165" s="44">
        <v>6.2601329226919897E-2</v>
      </c>
      <c r="F165" s="47">
        <v>-4.7964690313984919E-2</v>
      </c>
      <c r="G165" s="44">
        <v>-15.763482716414394</v>
      </c>
      <c r="H165" s="44">
        <v>0.1304278203125</v>
      </c>
      <c r="I165" s="44">
        <v>8.1154040614739454E-3</v>
      </c>
      <c r="J165" s="44">
        <v>13.115519642397052</v>
      </c>
      <c r="K165" s="49" t="s">
        <v>231</v>
      </c>
    </row>
    <row r="166" spans="1:11">
      <c r="A166" s="41" t="s">
        <v>298</v>
      </c>
      <c r="B166" s="41" t="s">
        <v>299</v>
      </c>
      <c r="C166" s="44">
        <v>0.17330712500000001</v>
      </c>
      <c r="D166" s="44">
        <v>29.992999999999999</v>
      </c>
      <c r="E166" s="44">
        <v>3.8453331560856667E-2</v>
      </c>
      <c r="F166" s="47">
        <v>-7.4572928787290174E-2</v>
      </c>
      <c r="G166" s="44">
        <v>-17.948341303322387</v>
      </c>
      <c r="H166" s="44">
        <v>5.1832472656250003E-2</v>
      </c>
      <c r="I166" s="44">
        <v>4.576644834727619E-3</v>
      </c>
      <c r="J166" s="44">
        <v>19.292486370700168</v>
      </c>
      <c r="K166" s="49" t="s">
        <v>291</v>
      </c>
    </row>
    <row r="167" spans="1:11">
      <c r="A167" s="41" t="s">
        <v>300</v>
      </c>
      <c r="B167" s="41" t="s">
        <v>301</v>
      </c>
      <c r="C167" s="44">
        <v>0.43516621875</v>
      </c>
      <c r="D167" s="44">
        <v>24.972999999999999</v>
      </c>
      <c r="E167" s="44">
        <v>0.11517383559370725</v>
      </c>
      <c r="F167" s="47">
        <v>-1.3495212431240881E-2</v>
      </c>
      <c r="G167" s="44">
        <v>-18.369847290936214</v>
      </c>
      <c r="H167" s="44">
        <v>0.38711134375</v>
      </c>
      <c r="I167" s="44">
        <v>2.2151260460129614E-2</v>
      </c>
      <c r="J167" s="44">
        <v>4.7576332373998769</v>
      </c>
      <c r="K167" s="48">
        <v>0</v>
      </c>
    </row>
    <row r="168" spans="1:11">
      <c r="A168" s="41" t="s">
        <v>302</v>
      </c>
      <c r="B168" s="41" t="s">
        <v>303</v>
      </c>
      <c r="C168" s="44">
        <v>0.35078771874999998</v>
      </c>
      <c r="D168" s="44">
        <v>24.977</v>
      </c>
      <c r="E168" s="44">
        <v>9.2988358722073006E-2</v>
      </c>
      <c r="F168" s="47">
        <v>-3.8000462447237537E-2</v>
      </c>
      <c r="G168" s="44">
        <v>-19.149451467913224</v>
      </c>
      <c r="H168" s="44">
        <v>0.34136706249999998</v>
      </c>
      <c r="I168" s="44">
        <v>1.9221239893261903E-2</v>
      </c>
      <c r="J168" s="44">
        <v>5.6518590429109397</v>
      </c>
      <c r="K168" s="49" t="s">
        <v>155</v>
      </c>
    </row>
    <row r="169" spans="1:11">
      <c r="A169" s="41" t="s">
        <v>304</v>
      </c>
      <c r="B169" s="41" t="s">
        <v>305</v>
      </c>
      <c r="C169" s="44">
        <v>0.24265468749999999</v>
      </c>
      <c r="D169" s="44">
        <v>24.965</v>
      </c>
      <c r="E169" s="44">
        <v>6.4410064707871459E-2</v>
      </c>
      <c r="F169" s="47">
        <v>-6.9440648253478371E-2</v>
      </c>
      <c r="G169" s="44">
        <v>-20.494021592664492</v>
      </c>
      <c r="H169" s="44">
        <v>0.32156771875000001</v>
      </c>
      <c r="I169" s="44">
        <v>1.8026147922930121E-2</v>
      </c>
      <c r="J169" s="44">
        <v>6.4951461709837668</v>
      </c>
      <c r="K169" s="49" t="s">
        <v>155</v>
      </c>
    </row>
    <row r="170" spans="1:11">
      <c r="A170" s="41" t="s">
        <v>306</v>
      </c>
      <c r="B170" s="41" t="s">
        <v>307</v>
      </c>
      <c r="C170" s="44">
        <v>3.4250235</v>
      </c>
      <c r="D170" s="44">
        <v>20.021000000000001</v>
      </c>
      <c r="E170" s="44">
        <v>1.1309134212164333</v>
      </c>
      <c r="F170" s="47">
        <v>1.0665214086848385</v>
      </c>
      <c r="G170" s="44">
        <v>-16.714542101704424</v>
      </c>
      <c r="H170" s="44">
        <v>1.78921675</v>
      </c>
      <c r="I170" s="44">
        <v>0.10537474194954698</v>
      </c>
      <c r="J170" s="44">
        <v>5.2155044138074427</v>
      </c>
      <c r="K170" s="48">
        <v>0</v>
      </c>
    </row>
    <row r="171" spans="1:11">
      <c r="A171" s="41" t="s">
        <v>308</v>
      </c>
      <c r="B171" s="41" t="s">
        <v>309</v>
      </c>
      <c r="C171" s="44">
        <v>2.8493165</v>
      </c>
      <c r="D171" s="44">
        <v>20.007000000000001</v>
      </c>
      <c r="E171" s="44">
        <v>0.94204828843753285</v>
      </c>
      <c r="F171" s="47">
        <v>0.85851820979132754</v>
      </c>
      <c r="G171" s="44">
        <v>-14.975380576601381</v>
      </c>
      <c r="H171" s="44">
        <v>1.13028</v>
      </c>
      <c r="I171" s="44">
        <v>6.9231115073901506E-2</v>
      </c>
      <c r="J171" s="44">
        <v>4.9292011757941827</v>
      </c>
      <c r="K171" s="48">
        <v>0</v>
      </c>
    </row>
    <row r="172" spans="1:11">
      <c r="A172" s="41" t="s">
        <v>310</v>
      </c>
      <c r="B172" s="41" t="s">
        <v>311</v>
      </c>
      <c r="C172" s="44">
        <v>7.0796865000000002</v>
      </c>
      <c r="D172" s="44">
        <v>2.0379999999999998</v>
      </c>
      <c r="E172" s="44">
        <v>23.270364817228778</v>
      </c>
      <c r="F172" s="47">
        <v>23.486497448452244</v>
      </c>
      <c r="G172" s="44">
        <v>-14.559791361917522</v>
      </c>
      <c r="H172" s="44">
        <v>2.2453497499999999</v>
      </c>
      <c r="I172" s="44">
        <v>1.2337287448819769</v>
      </c>
      <c r="J172" s="44">
        <v>2.1466872924204492</v>
      </c>
      <c r="K172" s="48">
        <v>0</v>
      </c>
    </row>
    <row r="173" spans="1:11">
      <c r="A173" s="41" t="s">
        <v>312</v>
      </c>
      <c r="B173" s="41" t="s">
        <v>313</v>
      </c>
      <c r="C173" s="44">
        <v>0.81977074999999999</v>
      </c>
      <c r="D173" s="44">
        <v>24.975000000000001</v>
      </c>
      <c r="E173" s="44">
        <v>0.21671576025683192</v>
      </c>
      <c r="F173" s="47">
        <v>9.8221722650943893E-2</v>
      </c>
      <c r="G173" s="44">
        <v>-17.255661743999067</v>
      </c>
      <c r="H173" s="44">
        <v>0.55902012499999998</v>
      </c>
      <c r="I173" s="44">
        <v>2.8737514740966977E-2</v>
      </c>
      <c r="J173" s="44">
        <v>5.1425845923815565</v>
      </c>
      <c r="K173" s="48">
        <v>0</v>
      </c>
    </row>
    <row r="174" spans="1:11">
      <c r="A174" s="41" t="s">
        <v>314</v>
      </c>
      <c r="B174" s="41" t="s">
        <v>295</v>
      </c>
      <c r="C174" s="44">
        <v>0.25579784374999998</v>
      </c>
      <c r="D174" s="44">
        <v>30.018999999999998</v>
      </c>
      <c r="E174" s="44">
        <v>5.6358743462492096E-2</v>
      </c>
      <c r="F174" s="47">
        <v>-5.4573406911582883E-2</v>
      </c>
      <c r="G174" s="44">
        <v>-9.6679360227723521</v>
      </c>
      <c r="H174" s="44">
        <v>6.5908187500000007E-2</v>
      </c>
      <c r="I174" s="44">
        <v>4.9542365543309205E-3</v>
      </c>
      <c r="J174" s="44">
        <v>15.326293834185444</v>
      </c>
      <c r="K174" s="49" t="s">
        <v>291</v>
      </c>
    </row>
    <row r="175" spans="1:11">
      <c r="A175" s="41" t="s">
        <v>315</v>
      </c>
      <c r="B175" s="41" t="s">
        <v>14</v>
      </c>
      <c r="C175" s="44">
        <v>6.0743964999999998</v>
      </c>
      <c r="D175" s="44">
        <v>0.97299999999999998</v>
      </c>
      <c r="E175" s="44">
        <v>41.639932416811106</v>
      </c>
      <c r="F175" s="47">
        <v>41.698491179185453</v>
      </c>
      <c r="G175" s="44">
        <v>-14.779841791499283</v>
      </c>
      <c r="H175" s="44">
        <v>13.369289</v>
      </c>
      <c r="I175" s="44">
        <v>14.600957620842562</v>
      </c>
      <c r="J175" s="44">
        <v>7.3750085311460429</v>
      </c>
      <c r="K175" s="48">
        <v>0</v>
      </c>
    </row>
    <row r="176" spans="1:11">
      <c r="A176" s="41" t="s">
        <v>316</v>
      </c>
      <c r="B176" s="41" t="s">
        <v>317</v>
      </c>
      <c r="C176" s="44">
        <v>6.3505374999999997</v>
      </c>
      <c r="D176" s="44">
        <v>20.05</v>
      </c>
      <c r="E176" s="44">
        <v>2.1173372953192655</v>
      </c>
      <c r="F176" s="47">
        <v>2.1234857627896937</v>
      </c>
      <c r="G176" s="44">
        <v>-17.15186967467621</v>
      </c>
      <c r="H176" s="44">
        <v>3.1876772500000001</v>
      </c>
      <c r="I176" s="44">
        <v>0.1777193278252924</v>
      </c>
      <c r="J176" s="44">
        <v>5.0736328843924854</v>
      </c>
      <c r="K176" s="48">
        <v>0</v>
      </c>
    </row>
    <row r="177" spans="1:11">
      <c r="A177" s="41" t="s">
        <v>318</v>
      </c>
      <c r="B177" s="41" t="s">
        <v>319</v>
      </c>
      <c r="C177" s="44">
        <v>5.2076279999999997</v>
      </c>
      <c r="D177" s="44">
        <v>19.957000000000001</v>
      </c>
      <c r="E177" s="44">
        <v>1.7336689248856691</v>
      </c>
      <c r="F177" s="47">
        <v>1.7179276752862842</v>
      </c>
      <c r="G177" s="44">
        <v>-17.645233612790946</v>
      </c>
      <c r="H177" s="44">
        <v>2.8242505000000002</v>
      </c>
      <c r="I177" s="44">
        <v>0.15811431404495394</v>
      </c>
      <c r="J177" s="44">
        <v>5.4336863240832702</v>
      </c>
      <c r="K177" s="48">
        <v>0</v>
      </c>
    </row>
    <row r="178" spans="1:11">
      <c r="A178" s="41" t="s">
        <v>320</v>
      </c>
      <c r="B178" s="41" t="s">
        <v>321</v>
      </c>
      <c r="C178" s="44">
        <v>0.33281021875</v>
      </c>
      <c r="D178" s="44">
        <v>24.978999999999999</v>
      </c>
      <c r="E178" s="44">
        <v>8.7990164899305501E-2</v>
      </c>
      <c r="F178" s="47">
        <v>-4.3218497609411793E-2</v>
      </c>
      <c r="G178" s="44">
        <v>-19.127525235239524</v>
      </c>
      <c r="H178" s="44">
        <v>0.33044131249999997</v>
      </c>
      <c r="I178" s="44">
        <v>1.979826927412244E-2</v>
      </c>
      <c r="J178" s="44">
        <v>6.2987029335950915</v>
      </c>
      <c r="K178" s="49" t="s">
        <v>155</v>
      </c>
    </row>
    <row r="179" spans="1:11">
      <c r="A179" s="41" t="s">
        <v>322</v>
      </c>
      <c r="B179" s="41" t="s">
        <v>323</v>
      </c>
      <c r="C179" s="44">
        <v>0.40313615624999999</v>
      </c>
      <c r="D179" s="44">
        <v>24.971</v>
      </c>
      <c r="E179" s="44">
        <v>0.10666661245958889</v>
      </c>
      <c r="F179" s="47">
        <v>-2.2801537246961504E-2</v>
      </c>
      <c r="G179" s="44">
        <v>-17.682064585942271</v>
      </c>
      <c r="H179" s="44">
        <v>0.31435203125</v>
      </c>
      <c r="I179" s="44">
        <v>1.8688223475820314E-2</v>
      </c>
      <c r="J179" s="44">
        <v>5.2057809026168194</v>
      </c>
      <c r="K179" s="49" t="s">
        <v>155</v>
      </c>
    </row>
    <row r="180" spans="1:11">
      <c r="A180" s="41"/>
      <c r="B180" s="41" t="s">
        <v>13</v>
      </c>
      <c r="C180" s="44">
        <v>3.7611335000000001</v>
      </c>
      <c r="D180" s="44">
        <v>0.79900000000000004</v>
      </c>
      <c r="E180" s="44">
        <v>31.109918221438583</v>
      </c>
      <c r="F180" s="47">
        <v>29.77612801524166</v>
      </c>
      <c r="G180" s="44">
        <v>-33.973785601710006</v>
      </c>
      <c r="H180" s="44">
        <v>13.908339</v>
      </c>
      <c r="I180" s="44">
        <v>18.684605083600523</v>
      </c>
      <c r="J180" s="44">
        <v>10.793430475213574</v>
      </c>
      <c r="K180" s="48">
        <v>0</v>
      </c>
    </row>
    <row r="181" spans="1:11">
      <c r="A181" s="41" t="s">
        <v>324</v>
      </c>
      <c r="B181" s="41" t="s">
        <v>325</v>
      </c>
      <c r="C181" s="44">
        <v>11.682626000000001</v>
      </c>
      <c r="D181" s="44">
        <v>19.997</v>
      </c>
      <c r="E181" s="44">
        <v>4.0237245000024062</v>
      </c>
      <c r="F181" s="47">
        <v>4.0634787929172838</v>
      </c>
      <c r="G181" s="44">
        <v>-15.614403652207363</v>
      </c>
      <c r="H181" s="44">
        <v>5.0406079999999998</v>
      </c>
      <c r="I181" s="44">
        <v>0.26785019650176606</v>
      </c>
      <c r="J181" s="44">
        <v>5.1031550254952327</v>
      </c>
      <c r="K181" s="48">
        <v>0</v>
      </c>
    </row>
    <row r="182" spans="1:11">
      <c r="A182" s="41" t="s">
        <v>326</v>
      </c>
      <c r="B182" s="41" t="s">
        <v>327</v>
      </c>
      <c r="C182" s="44">
        <v>0.33678196874999999</v>
      </c>
      <c r="D182" s="44">
        <v>25.001000000000001</v>
      </c>
      <c r="E182" s="44">
        <v>8.9109029722594824E-2</v>
      </c>
      <c r="F182" s="47">
        <v>-4.202799471226925E-2</v>
      </c>
      <c r="G182" s="44">
        <v>-18.73161852497843</v>
      </c>
      <c r="H182" s="44">
        <v>0.27998406250000002</v>
      </c>
      <c r="I182" s="44">
        <v>1.7769001982314066E-2</v>
      </c>
      <c r="J182" s="44">
        <v>5.4358197546091809</v>
      </c>
      <c r="K182" s="49" t="s">
        <v>155</v>
      </c>
    </row>
    <row r="183" spans="1:11">
      <c r="A183" s="41" t="s">
        <v>328</v>
      </c>
      <c r="B183" s="41" t="s">
        <v>329</v>
      </c>
      <c r="C183" s="44">
        <v>5.9031965</v>
      </c>
      <c r="D183" s="44">
        <v>20.041</v>
      </c>
      <c r="E183" s="44">
        <v>1.9655393196007829</v>
      </c>
      <c r="F183" s="47">
        <v>1.9625101550351356</v>
      </c>
      <c r="G183" s="44">
        <v>-15.634918129428868</v>
      </c>
      <c r="H183" s="44">
        <v>2.0648526249999999</v>
      </c>
      <c r="I183" s="44">
        <v>0.11824027830881534</v>
      </c>
      <c r="J183" s="44">
        <v>3.3023150560335521</v>
      </c>
      <c r="K183" s="48">
        <v>0</v>
      </c>
    </row>
    <row r="184" spans="1:11">
      <c r="A184" s="41" t="s">
        <v>330</v>
      </c>
      <c r="B184" s="41" t="s">
        <v>331</v>
      </c>
      <c r="C184" s="44">
        <v>4.6874655000000001</v>
      </c>
      <c r="D184" s="44">
        <v>19.952999999999999</v>
      </c>
      <c r="E184" s="44">
        <v>1.5596864853761205</v>
      </c>
      <c r="F184" s="47">
        <v>1.5291523796450697</v>
      </c>
      <c r="G184" s="44">
        <v>-17.163469105918438</v>
      </c>
      <c r="H184" s="44">
        <v>2.2833067499999999</v>
      </c>
      <c r="I184" s="44">
        <v>0.13049866314458311</v>
      </c>
      <c r="J184" s="44">
        <v>4.6405670501882952</v>
      </c>
      <c r="K184" s="48">
        <v>0</v>
      </c>
    </row>
    <row r="185" spans="1:11">
      <c r="A185" s="41"/>
      <c r="B185" s="41" t="s">
        <v>13</v>
      </c>
      <c r="C185" s="44">
        <v>4.5090364999999997</v>
      </c>
      <c r="D185" s="44">
        <v>0.95299999999999996</v>
      </c>
      <c r="E185" s="44">
        <v>31.443054266819743</v>
      </c>
      <c r="F185" s="47">
        <v>30.657679895353841</v>
      </c>
      <c r="G185" s="44">
        <v>-33.863399823694088</v>
      </c>
      <c r="H185" s="44">
        <v>16.760169000000001</v>
      </c>
      <c r="I185" s="44">
        <v>18.890816874442006</v>
      </c>
      <c r="J185" s="44">
        <v>10.889797681654057</v>
      </c>
      <c r="K185" s="48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zoomScale="80" zoomScaleNormal="80" workbookViewId="0">
      <selection activeCell="C15" sqref="C15"/>
    </sheetView>
  </sheetViews>
  <sheetFormatPr defaultRowHeight="15"/>
  <cols>
    <col min="2" max="2" width="11.42578125" customWidth="1"/>
    <col min="3" max="3" width="11.140625" customWidth="1"/>
    <col min="4" max="4" width="13" hidden="1" customWidth="1"/>
    <col min="7" max="7" width="10.7109375" customWidth="1"/>
    <col min="8" max="8" width="14" customWidth="1"/>
    <col min="11" max="11" width="15.7109375" customWidth="1"/>
  </cols>
  <sheetData>
    <row r="1" spans="1:15">
      <c r="B1" s="13"/>
      <c r="C1" s="10"/>
      <c r="D1" s="10"/>
      <c r="E1" s="10"/>
    </row>
    <row r="2" spans="1:15">
      <c r="B2" s="32" t="s">
        <v>2</v>
      </c>
      <c r="C2" s="23" t="s">
        <v>4</v>
      </c>
      <c r="D2" s="23" t="s">
        <v>4</v>
      </c>
      <c r="E2" s="33" t="s">
        <v>21</v>
      </c>
      <c r="F2" s="34" t="s">
        <v>5</v>
      </c>
      <c r="G2" s="33" t="s">
        <v>22</v>
      </c>
      <c r="H2" s="15" t="s">
        <v>6</v>
      </c>
      <c r="I2" s="35"/>
      <c r="J2" s="36"/>
      <c r="K2" t="s">
        <v>429</v>
      </c>
    </row>
    <row r="3" spans="1:15" ht="15.75" thickBot="1">
      <c r="A3" t="s">
        <v>334</v>
      </c>
      <c r="B3" s="39"/>
      <c r="C3" s="25"/>
      <c r="D3" s="25" t="s">
        <v>23</v>
      </c>
      <c r="E3" s="25" t="s">
        <v>9</v>
      </c>
      <c r="F3" s="25"/>
      <c r="G3" s="25" t="s">
        <v>10</v>
      </c>
      <c r="H3" s="16"/>
      <c r="I3" s="35"/>
      <c r="J3" s="36"/>
      <c r="K3" s="90"/>
      <c r="L3" s="90" t="s">
        <v>4</v>
      </c>
      <c r="M3" s="92" t="s">
        <v>21</v>
      </c>
      <c r="N3" s="93" t="s">
        <v>5</v>
      </c>
      <c r="O3" s="92" t="s">
        <v>22</v>
      </c>
    </row>
    <row r="4" spans="1:15" ht="15.75" thickTop="1">
      <c r="B4" s="9"/>
      <c r="C4" s="9"/>
      <c r="D4" s="14"/>
      <c r="E4" s="29"/>
      <c r="F4" s="40"/>
      <c r="G4" s="30"/>
      <c r="H4" s="30"/>
      <c r="I4" s="30"/>
      <c r="J4" s="30"/>
      <c r="K4" s="88" t="s">
        <v>432</v>
      </c>
      <c r="L4">
        <f>L6*(SQRT(L17))</f>
        <v>1.465911727203973</v>
      </c>
      <c r="M4">
        <f t="shared" ref="M4:O4" si="0">M6*(SQRT(M17))</f>
        <v>1.2790851619424382</v>
      </c>
      <c r="N4">
        <f t="shared" si="0"/>
        <v>0.18898497766424771</v>
      </c>
      <c r="O4">
        <f t="shared" si="0"/>
        <v>0.89811155586029112</v>
      </c>
    </row>
    <row r="5" spans="1:15">
      <c r="A5" t="s">
        <v>335</v>
      </c>
      <c r="B5" s="42" t="s">
        <v>93</v>
      </c>
      <c r="C5" s="43">
        <v>33.882341217064393</v>
      </c>
      <c r="D5" s="45">
        <v>0</v>
      </c>
      <c r="E5" s="44">
        <v>-8.8660644437526432</v>
      </c>
      <c r="F5" s="45">
        <v>0.92242963434543712</v>
      </c>
      <c r="G5" s="44">
        <v>6.4500948081199265</v>
      </c>
      <c r="H5" s="36">
        <v>0</v>
      </c>
      <c r="K5" s="88" t="s">
        <v>401</v>
      </c>
      <c r="L5" s="88">
        <v>35.401645904231778</v>
      </c>
      <c r="M5" s="88">
        <v>-9.0163060339155781</v>
      </c>
      <c r="N5" s="88">
        <v>1.2169540627231663</v>
      </c>
      <c r="O5" s="88">
        <v>6.1826309569055038</v>
      </c>
    </row>
    <row r="6" spans="1:15">
      <c r="A6" t="s">
        <v>335</v>
      </c>
      <c r="B6" s="42" t="s">
        <v>95</v>
      </c>
      <c r="C6" s="43">
        <v>35.322144628955542</v>
      </c>
      <c r="D6" s="45">
        <v>0</v>
      </c>
      <c r="E6" s="44">
        <v>-8.6568951643056025</v>
      </c>
      <c r="F6" s="45">
        <v>0.87458025468158263</v>
      </c>
      <c r="G6" s="44">
        <v>6.8216077520493794</v>
      </c>
      <c r="H6" s="36">
        <v>0</v>
      </c>
      <c r="K6" s="88" t="s">
        <v>416</v>
      </c>
      <c r="L6" s="88">
        <v>0.24099440343138034</v>
      </c>
      <c r="M6" s="88">
        <v>0.21028030530064579</v>
      </c>
      <c r="N6" s="88">
        <v>3.1068938943927892E-2</v>
      </c>
      <c r="O6" s="88">
        <v>0.14764863027067068</v>
      </c>
    </row>
    <row r="7" spans="1:15">
      <c r="A7" t="s">
        <v>335</v>
      </c>
      <c r="B7" s="42" t="s">
        <v>97</v>
      </c>
      <c r="C7" s="43">
        <v>34.411417122421135</v>
      </c>
      <c r="D7" s="45">
        <v>0</v>
      </c>
      <c r="E7" s="44">
        <v>-8.9818713688992879</v>
      </c>
      <c r="F7" s="45">
        <v>0.96129959615579752</v>
      </c>
      <c r="G7" s="44">
        <v>7.3511929903117856</v>
      </c>
      <c r="H7" s="36">
        <v>0</v>
      </c>
      <c r="K7" s="88" t="s">
        <v>417</v>
      </c>
      <c r="L7" s="88">
        <v>35.468225404809772</v>
      </c>
      <c r="M7" s="88">
        <v>-8.9378709323151728</v>
      </c>
      <c r="N7" s="88">
        <v>1.1948797139125413</v>
      </c>
      <c r="O7" s="88">
        <v>6.4001053708664069</v>
      </c>
    </row>
    <row r="8" spans="1:15">
      <c r="A8" t="s">
        <v>335</v>
      </c>
      <c r="B8" s="42" t="s">
        <v>65</v>
      </c>
      <c r="C8" s="43">
        <v>37.263448883501674</v>
      </c>
      <c r="D8" s="42">
        <v>0</v>
      </c>
      <c r="E8" s="44">
        <v>-6.8125744912324881</v>
      </c>
      <c r="F8" s="43">
        <v>1.1572171674953868</v>
      </c>
      <c r="G8" s="44">
        <v>4.1587903137752757</v>
      </c>
      <c r="H8" s="36">
        <v>0</v>
      </c>
      <c r="K8" s="88" t="s">
        <v>418</v>
      </c>
      <c r="L8" s="88" t="e">
        <v>#N/A</v>
      </c>
      <c r="M8" s="88" t="e">
        <v>#N/A</v>
      </c>
      <c r="N8" s="88" t="e">
        <v>#N/A</v>
      </c>
      <c r="O8" s="88" t="e">
        <v>#N/A</v>
      </c>
    </row>
    <row r="9" spans="1:15">
      <c r="A9" t="s">
        <v>335</v>
      </c>
      <c r="B9" s="42" t="s">
        <v>69</v>
      </c>
      <c r="C9" s="43">
        <v>36.887773751269705</v>
      </c>
      <c r="D9" s="42">
        <v>0</v>
      </c>
      <c r="E9" s="44">
        <v>-6.6692172096186626</v>
      </c>
      <c r="F9" s="43">
        <v>1.1948797139125413</v>
      </c>
      <c r="G9" s="44">
        <v>4.9805039129857764</v>
      </c>
      <c r="H9" s="36">
        <v>0</v>
      </c>
      <c r="K9" s="88" t="s">
        <v>419</v>
      </c>
      <c r="L9" s="88">
        <v>1.465911727203973</v>
      </c>
      <c r="M9" s="88">
        <v>1.2790851619424382</v>
      </c>
      <c r="N9" s="88">
        <v>0.18898497766424771</v>
      </c>
      <c r="O9" s="88">
        <v>0.89811155586029112</v>
      </c>
    </row>
    <row r="10" spans="1:15">
      <c r="A10" t="s">
        <v>335</v>
      </c>
      <c r="B10" s="42" t="s">
        <v>69</v>
      </c>
      <c r="C10" s="43">
        <v>36.8411990479553</v>
      </c>
      <c r="D10" s="45">
        <v>0</v>
      </c>
      <c r="E10" s="44">
        <v>-6.6679994302253496</v>
      </c>
      <c r="F10" s="45">
        <v>1.2119531256957188</v>
      </c>
      <c r="G10" s="44">
        <v>4.3992186951793402</v>
      </c>
      <c r="H10" s="36">
        <v>0</v>
      </c>
      <c r="K10" s="88" t="s">
        <v>420</v>
      </c>
      <c r="L10" s="88">
        <v>2.1488971919541351</v>
      </c>
      <c r="M10" s="88">
        <v>1.636058851501313</v>
      </c>
      <c r="N10" s="88">
        <v>3.5715321782756208E-2</v>
      </c>
      <c r="O10" s="88">
        <v>0.80660436676979286</v>
      </c>
    </row>
    <row r="11" spans="1:15">
      <c r="A11" t="s">
        <v>335</v>
      </c>
      <c r="B11" s="42" t="s">
        <v>71</v>
      </c>
      <c r="C11" s="43">
        <v>35.613508606442821</v>
      </c>
      <c r="D11" s="45">
        <v>0</v>
      </c>
      <c r="E11" s="44">
        <v>-6.7306202256443743</v>
      </c>
      <c r="F11" s="43">
        <v>1.1016677823155632</v>
      </c>
      <c r="G11" s="44">
        <v>4.6162155677411079</v>
      </c>
      <c r="H11" s="36">
        <v>0</v>
      </c>
      <c r="K11" s="88" t="s">
        <v>421</v>
      </c>
      <c r="L11" s="88">
        <v>-0.94857816696123276</v>
      </c>
      <c r="M11" s="88">
        <v>0.56509130742268088</v>
      </c>
      <c r="N11" s="88">
        <v>0.90990597732502909</v>
      </c>
      <c r="O11" s="88">
        <v>-0.35138942481765545</v>
      </c>
    </row>
    <row r="12" spans="1:15">
      <c r="A12" t="s">
        <v>335</v>
      </c>
      <c r="B12" s="42" t="s">
        <v>75</v>
      </c>
      <c r="C12" s="43">
        <v>34.260834164332316</v>
      </c>
      <c r="D12" s="45">
        <v>0</v>
      </c>
      <c r="E12" s="44">
        <v>-8.3242075597000227</v>
      </c>
      <c r="F12" s="43">
        <v>1.2352420352286766</v>
      </c>
      <c r="G12" s="44">
        <v>5.4441039502754158</v>
      </c>
      <c r="H12" s="36">
        <v>0</v>
      </c>
      <c r="K12" s="88" t="s">
        <v>422</v>
      </c>
      <c r="L12" s="88">
        <v>0.18090271319145518</v>
      </c>
      <c r="M12" s="88">
        <v>-0.29530791499746095</v>
      </c>
      <c r="N12" s="88">
        <v>0.62754108960428334</v>
      </c>
      <c r="O12" s="88">
        <v>-0.37701960136056795</v>
      </c>
    </row>
    <row r="13" spans="1:15">
      <c r="A13" t="s">
        <v>335</v>
      </c>
      <c r="B13" s="42" t="s">
        <v>77</v>
      </c>
      <c r="C13" s="43">
        <v>33.198180692788718</v>
      </c>
      <c r="D13" s="45">
        <v>0</v>
      </c>
      <c r="E13" s="44">
        <v>-8.7042103151068542</v>
      </c>
      <c r="F13" s="43">
        <v>1.3320445447542801</v>
      </c>
      <c r="G13" s="44">
        <v>5.4356397686502138</v>
      </c>
      <c r="H13" s="36">
        <v>0</v>
      </c>
      <c r="K13" s="88" t="s">
        <v>423</v>
      </c>
      <c r="L13" s="88">
        <v>5.3179983522979768</v>
      </c>
      <c r="M13" s="88">
        <v>5.4111235116733729</v>
      </c>
      <c r="N13" s="88">
        <v>0.90577164977062674</v>
      </c>
      <c r="O13" s="88">
        <v>3.6937659341846665</v>
      </c>
    </row>
    <row r="14" spans="1:15">
      <c r="A14" t="s">
        <v>335</v>
      </c>
      <c r="B14" s="42" t="s">
        <v>79</v>
      </c>
      <c r="C14" s="43">
        <v>33.642139863573803</v>
      </c>
      <c r="D14" s="45">
        <v>0</v>
      </c>
      <c r="E14" s="44">
        <v>-9.1607095457664371</v>
      </c>
      <c r="F14" s="43">
        <v>1.2334048937003008</v>
      </c>
      <c r="G14" s="44">
        <v>5.4436140752224542</v>
      </c>
      <c r="H14" s="36">
        <v>0</v>
      </c>
      <c r="K14" s="88" t="s">
        <v>424</v>
      </c>
      <c r="L14" s="88">
        <v>32.939369133127883</v>
      </c>
      <c r="M14" s="88">
        <v>-12.079122941898722</v>
      </c>
      <c r="N14" s="88">
        <v>0.87458025468158263</v>
      </c>
      <c r="O14" s="88">
        <v>4.1587903137752757</v>
      </c>
    </row>
    <row r="15" spans="1:15">
      <c r="A15" t="s">
        <v>335</v>
      </c>
      <c r="B15" s="42" t="s">
        <v>73</v>
      </c>
      <c r="C15" s="43">
        <v>33.264441298206627</v>
      </c>
      <c r="D15" s="45">
        <v>0</v>
      </c>
      <c r="E15" s="44">
        <v>-9.1160046930666496</v>
      </c>
      <c r="F15" s="43">
        <v>1.423011227900012</v>
      </c>
      <c r="G15" s="44">
        <v>5.2874487091840461</v>
      </c>
      <c r="H15" s="36">
        <v>0</v>
      </c>
      <c r="K15" s="88" t="s">
        <v>425</v>
      </c>
      <c r="L15" s="88">
        <v>38.25736748542586</v>
      </c>
      <c r="M15" s="88">
        <v>-6.6679994302253496</v>
      </c>
      <c r="N15" s="88">
        <v>1.7803519044522094</v>
      </c>
      <c r="O15" s="88">
        <v>7.8525562479599422</v>
      </c>
    </row>
    <row r="16" spans="1:15">
      <c r="A16" t="s">
        <v>335</v>
      </c>
      <c r="B16" s="42" t="s">
        <v>87</v>
      </c>
      <c r="C16" s="43">
        <v>33.672644258766653</v>
      </c>
      <c r="D16" s="45">
        <v>0</v>
      </c>
      <c r="E16" s="44">
        <v>-8.4373415319783103</v>
      </c>
      <c r="F16" s="45">
        <v>1.1809143363260235</v>
      </c>
      <c r="G16" s="44">
        <v>5.3424408363573317</v>
      </c>
      <c r="H16" s="36">
        <v>0</v>
      </c>
      <c r="K16" s="88" t="s">
        <v>426</v>
      </c>
      <c r="L16" s="88">
        <v>1309.8608984565758</v>
      </c>
      <c r="M16" s="88">
        <v>-333.60332325487639</v>
      </c>
      <c r="N16" s="88">
        <v>45.027300320757156</v>
      </c>
      <c r="O16" s="88">
        <v>228.75734540550363</v>
      </c>
    </row>
    <row r="17" spans="1:15">
      <c r="A17" t="s">
        <v>335</v>
      </c>
      <c r="B17" s="42" t="s">
        <v>91</v>
      </c>
      <c r="C17" s="43">
        <v>34.660329018412895</v>
      </c>
      <c r="D17" s="45">
        <v>0</v>
      </c>
      <c r="E17" s="44">
        <v>-8.4257237389444057</v>
      </c>
      <c r="F17" s="45">
        <v>1.2788334054062358</v>
      </c>
      <c r="G17" s="44">
        <v>5.3900162029283676</v>
      </c>
      <c r="H17" s="36">
        <v>0</v>
      </c>
      <c r="K17" s="88" t="s">
        <v>427</v>
      </c>
      <c r="L17" s="88">
        <v>37</v>
      </c>
      <c r="M17" s="88">
        <v>37</v>
      </c>
      <c r="N17" s="88">
        <v>37</v>
      </c>
      <c r="O17" s="88">
        <v>37</v>
      </c>
    </row>
    <row r="18" spans="1:15" ht="15.75" thickBot="1">
      <c r="A18" t="s">
        <v>335</v>
      </c>
      <c r="B18" s="42" t="s">
        <v>81</v>
      </c>
      <c r="C18" s="43">
        <v>33.620045181925683</v>
      </c>
      <c r="D18" s="45">
        <v>0</v>
      </c>
      <c r="E18" s="44">
        <v>-8.8665566607918684</v>
      </c>
      <c r="F18" s="45">
        <v>1.1272740978759568</v>
      </c>
      <c r="G18" s="44">
        <v>6.2812077303630591</v>
      </c>
      <c r="H18" s="36">
        <v>0</v>
      </c>
      <c r="K18" s="89" t="s">
        <v>428</v>
      </c>
      <c r="L18" s="89">
        <v>0.48875930386904493</v>
      </c>
      <c r="M18" s="89">
        <v>0.42646822570457726</v>
      </c>
      <c r="N18" s="89">
        <v>6.3010728689008047E-2</v>
      </c>
      <c r="O18" s="89">
        <v>0.29944530130492775</v>
      </c>
    </row>
    <row r="19" spans="1:15">
      <c r="A19" t="s">
        <v>335</v>
      </c>
      <c r="B19" s="42" t="s">
        <v>83</v>
      </c>
      <c r="C19" s="43">
        <v>34.17647382174593</v>
      </c>
      <c r="D19" s="45">
        <v>0</v>
      </c>
      <c r="E19" s="44">
        <v>-9.4645698914711929</v>
      </c>
      <c r="F19" s="45">
        <v>1.0595146150854127</v>
      </c>
      <c r="G19" s="44">
        <v>6.6780279949942294</v>
      </c>
      <c r="H19" s="36">
        <v>0</v>
      </c>
      <c r="K19" s="88" t="s">
        <v>434</v>
      </c>
      <c r="L19">
        <f>(L14-L5)/L4</f>
        <v>-1.6796896603046845</v>
      </c>
      <c r="M19">
        <f t="shared" ref="M19:O19" si="1">(M14-M5)/M4</f>
        <v>-2.3945371263097948</v>
      </c>
      <c r="N19">
        <f t="shared" si="1"/>
        <v>-1.8116456253462001</v>
      </c>
      <c r="O19">
        <f t="shared" si="1"/>
        <v>-2.2534401544267109</v>
      </c>
    </row>
    <row r="20" spans="1:15">
      <c r="A20" t="s">
        <v>335</v>
      </c>
      <c r="B20" s="42" t="s">
        <v>85</v>
      </c>
      <c r="C20" s="43">
        <v>32.939369133127883</v>
      </c>
      <c r="D20" s="45">
        <v>0</v>
      </c>
      <c r="E20" s="44">
        <v>-9.4239684211913026</v>
      </c>
      <c r="F20" s="45">
        <v>1.0945949307273237</v>
      </c>
      <c r="G20" s="44">
        <v>6.528267279577598</v>
      </c>
      <c r="H20" s="36">
        <v>0</v>
      </c>
      <c r="K20" s="88" t="s">
        <v>433</v>
      </c>
      <c r="L20">
        <f>(L15-L5)/L4</f>
        <v>1.9480856372170392</v>
      </c>
      <c r="M20">
        <f t="shared" ref="M20:O20" si="2">(M15-M5)/M4</f>
        <v>1.8359267025848807</v>
      </c>
      <c r="N20">
        <f t="shared" si="2"/>
        <v>2.9811779152625579</v>
      </c>
      <c r="O20">
        <f t="shared" si="2"/>
        <v>1.8593740166886457</v>
      </c>
    </row>
    <row r="21" spans="1:15">
      <c r="A21" t="s">
        <v>335</v>
      </c>
      <c r="B21" s="42" t="s">
        <v>53</v>
      </c>
      <c r="C21" s="43">
        <v>36.6641250992935</v>
      </c>
      <c r="D21" s="42">
        <v>0</v>
      </c>
      <c r="E21" s="44">
        <v>-8.1561827567724183</v>
      </c>
      <c r="F21" s="43">
        <v>1.3538668162749885</v>
      </c>
      <c r="G21" s="44">
        <v>6.3883746177732679</v>
      </c>
      <c r="H21" s="36">
        <v>0</v>
      </c>
    </row>
    <row r="22" spans="1:15" ht="15.75" thickBot="1">
      <c r="A22" t="s">
        <v>335</v>
      </c>
      <c r="B22" s="42" t="s">
        <v>55</v>
      </c>
      <c r="C22" s="43">
        <v>37.584237332063061</v>
      </c>
      <c r="D22" s="42">
        <v>0</v>
      </c>
      <c r="E22" s="44">
        <v>-8.9378709323151728</v>
      </c>
      <c r="F22" s="43">
        <v>1.3492100682298545</v>
      </c>
      <c r="G22" s="44">
        <v>7.2367995329076171</v>
      </c>
      <c r="H22" s="36">
        <v>0</v>
      </c>
      <c r="K22" t="s">
        <v>430</v>
      </c>
    </row>
    <row r="23" spans="1:15">
      <c r="A23" t="s">
        <v>335</v>
      </c>
      <c r="B23" s="42" t="s">
        <v>57</v>
      </c>
      <c r="C23" s="43">
        <v>36.456470163928095</v>
      </c>
      <c r="D23" s="42">
        <v>0</v>
      </c>
      <c r="E23" s="44">
        <v>-8.5693980021652028</v>
      </c>
      <c r="F23" s="43">
        <v>1.3104854563018968</v>
      </c>
      <c r="G23" s="44">
        <v>5.949033814489554</v>
      </c>
      <c r="H23" s="36">
        <v>0</v>
      </c>
      <c r="K23" s="91"/>
      <c r="L23" s="90" t="s">
        <v>4</v>
      </c>
      <c r="M23" s="92" t="s">
        <v>21</v>
      </c>
      <c r="N23" s="93" t="s">
        <v>5</v>
      </c>
      <c r="O23" s="92" t="s">
        <v>22</v>
      </c>
    </row>
    <row r="24" spans="1:15">
      <c r="A24" t="s">
        <v>335</v>
      </c>
      <c r="B24" s="42" t="s">
        <v>59</v>
      </c>
      <c r="C24" s="43">
        <v>38.091741016416158</v>
      </c>
      <c r="D24" s="42">
        <v>0</v>
      </c>
      <c r="E24" s="44">
        <v>-9.4157794335925402</v>
      </c>
      <c r="F24" s="43">
        <v>1.1185680128049174</v>
      </c>
      <c r="G24" s="44">
        <v>7.8525562479599422</v>
      </c>
      <c r="H24" s="36">
        <v>0</v>
      </c>
      <c r="K24" s="88" t="s">
        <v>432</v>
      </c>
      <c r="L24">
        <f>L26*(SQRT(L37))</f>
        <v>2.1871985049560041</v>
      </c>
      <c r="M24">
        <f t="shared" ref="M24:O24" si="3">M26*(SQRT(M37))</f>
        <v>2.7340432864651363</v>
      </c>
      <c r="N24">
        <f t="shared" si="3"/>
        <v>0.12079077367566078</v>
      </c>
      <c r="O24">
        <f t="shared" si="3"/>
        <v>2.3921283399497777</v>
      </c>
    </row>
    <row r="25" spans="1:15">
      <c r="A25" t="s">
        <v>335</v>
      </c>
      <c r="B25" s="42" t="s">
        <v>61</v>
      </c>
      <c r="C25" s="43">
        <v>38.25736748542586</v>
      </c>
      <c r="D25" s="42">
        <v>0</v>
      </c>
      <c r="E25" s="44">
        <v>-7.6362947926163685</v>
      </c>
      <c r="F25" s="43">
        <v>1.1914994935963676</v>
      </c>
      <c r="G25" s="44">
        <v>7.286104016782609</v>
      </c>
      <c r="H25" s="36">
        <v>0</v>
      </c>
      <c r="K25" s="88" t="s">
        <v>401</v>
      </c>
      <c r="L25" s="88">
        <v>0.84099141030713931</v>
      </c>
      <c r="M25" s="88">
        <v>-16.774791709265898</v>
      </c>
      <c r="N25" s="88">
        <v>7.334867168872114E-2</v>
      </c>
      <c r="O25" s="88">
        <v>7.0255207704106031</v>
      </c>
    </row>
    <row r="26" spans="1:15">
      <c r="A26" t="s">
        <v>335</v>
      </c>
      <c r="B26" s="42" t="s">
        <v>63</v>
      </c>
      <c r="C26" s="43">
        <v>37.701266897059966</v>
      </c>
      <c r="D26" s="42">
        <v>0</v>
      </c>
      <c r="E26" s="44">
        <v>-8.434811790860369</v>
      </c>
      <c r="F26" s="43">
        <v>1.1160535333155612</v>
      </c>
      <c r="G26" s="44">
        <v>7.6567107688131735</v>
      </c>
      <c r="H26" s="36">
        <v>0</v>
      </c>
      <c r="K26" s="88" t="s">
        <v>416</v>
      </c>
      <c r="L26" s="88">
        <v>0.20307628301907371</v>
      </c>
      <c r="M26" s="88">
        <v>0.25384954633542089</v>
      </c>
      <c r="N26" s="88">
        <v>1.1215141783184782E-2</v>
      </c>
      <c r="O26" s="88">
        <v>0.22210354052494183</v>
      </c>
    </row>
    <row r="27" spans="1:15">
      <c r="A27" t="s">
        <v>335</v>
      </c>
      <c r="B27" s="42" t="s">
        <v>49</v>
      </c>
      <c r="C27" s="43">
        <v>34.112415788372147</v>
      </c>
      <c r="D27" s="42">
        <v>0</v>
      </c>
      <c r="E27" s="44">
        <v>-8.5318343717464185</v>
      </c>
      <c r="F27" s="43">
        <v>0.94359119168809524</v>
      </c>
      <c r="G27" s="44">
        <v>6.7869123398369338</v>
      </c>
      <c r="H27" s="36">
        <v>0</v>
      </c>
      <c r="K27" s="88" t="s">
        <v>417</v>
      </c>
      <c r="L27" s="88">
        <v>0.45597828799248674</v>
      </c>
      <c r="M27" s="88">
        <v>-16.793105045132585</v>
      </c>
      <c r="N27" s="88">
        <v>4.6956731461417385E-2</v>
      </c>
      <c r="O27" s="88">
        <v>6.5202917994822434</v>
      </c>
    </row>
    <row r="28" spans="1:15">
      <c r="A28" t="s">
        <v>335</v>
      </c>
      <c r="B28" s="42" t="s">
        <v>47</v>
      </c>
      <c r="C28" s="43">
        <v>35.468225404809772</v>
      </c>
      <c r="D28" s="42">
        <v>0</v>
      </c>
      <c r="E28" s="44">
        <v>-8.2789461544146956</v>
      </c>
      <c r="F28" s="43">
        <v>1.0410706682873618</v>
      </c>
      <c r="G28" s="44">
        <v>6.8160286264072552</v>
      </c>
      <c r="H28" s="36">
        <v>0</v>
      </c>
      <c r="K28" s="88" t="s">
        <v>418</v>
      </c>
      <c r="L28" s="88" t="e">
        <v>#N/A</v>
      </c>
      <c r="M28" s="88" t="e">
        <v>#N/A</v>
      </c>
      <c r="N28" s="88" t="e">
        <v>#N/A</v>
      </c>
      <c r="O28" s="88" t="e">
        <v>#N/A</v>
      </c>
    </row>
    <row r="29" spans="1:15">
      <c r="A29" t="s">
        <v>335</v>
      </c>
      <c r="B29" s="42" t="s">
        <v>47</v>
      </c>
      <c r="C29" s="43">
        <v>35.132848809785379</v>
      </c>
      <c r="D29" s="42">
        <v>0</v>
      </c>
      <c r="E29" s="44">
        <v>-8.297722144551388</v>
      </c>
      <c r="F29" s="43">
        <v>1.0193761680200277</v>
      </c>
      <c r="G29" s="44">
        <v>6.8404400500647142</v>
      </c>
      <c r="H29" s="36">
        <v>0</v>
      </c>
      <c r="K29" s="88" t="s">
        <v>419</v>
      </c>
      <c r="L29" s="88">
        <v>2.1871985049560041</v>
      </c>
      <c r="M29" s="88">
        <v>2.7340432864651363</v>
      </c>
      <c r="N29" s="88">
        <v>0.12079077367566078</v>
      </c>
      <c r="O29" s="88">
        <v>2.3921283399497777</v>
      </c>
    </row>
    <row r="30" spans="1:15">
      <c r="A30" t="s">
        <v>335</v>
      </c>
      <c r="B30" s="42" t="s">
        <v>51</v>
      </c>
      <c r="C30" s="43">
        <v>36.170244366375726</v>
      </c>
      <c r="D30" s="42">
        <v>0</v>
      </c>
      <c r="E30" s="44">
        <v>-8.9748621379402085</v>
      </c>
      <c r="F30" s="43">
        <v>1.0318237501795942</v>
      </c>
      <c r="G30" s="44">
        <v>7.2214952481813626</v>
      </c>
      <c r="H30" s="36">
        <v>0</v>
      </c>
      <c r="K30" s="88" t="s">
        <v>420</v>
      </c>
      <c r="L30" s="88">
        <v>4.7838373000817791</v>
      </c>
      <c r="M30" s="88">
        <v>7.4749926922650838</v>
      </c>
      <c r="N30" s="88">
        <v>1.4590411005164707E-2</v>
      </c>
      <c r="O30" s="88">
        <v>5.7222779947908791</v>
      </c>
    </row>
    <row r="31" spans="1:15">
      <c r="A31" t="s">
        <v>335</v>
      </c>
      <c r="B31" s="42" t="s">
        <v>25</v>
      </c>
      <c r="C31" s="43">
        <v>36.320724171321046</v>
      </c>
      <c r="D31" s="42">
        <v>0</v>
      </c>
      <c r="E31" s="44">
        <v>-11.64745589135792</v>
      </c>
      <c r="F31" s="43">
        <v>1.5107061969842437</v>
      </c>
      <c r="G31" s="44">
        <v>5.7264482470377587</v>
      </c>
      <c r="H31" s="36">
        <v>0</v>
      </c>
      <c r="K31" s="88" t="s">
        <v>421</v>
      </c>
      <c r="L31" s="88">
        <v>98.291325551575724</v>
      </c>
      <c r="M31" s="88">
        <v>1.7922711852635085</v>
      </c>
      <c r="N31" s="88">
        <v>75.150729626783985</v>
      </c>
      <c r="O31" s="88">
        <v>9.3927338838293348</v>
      </c>
    </row>
    <row r="32" spans="1:15">
      <c r="A32" t="s">
        <v>335</v>
      </c>
      <c r="B32" s="42" t="s">
        <v>25</v>
      </c>
      <c r="C32" s="43">
        <v>36.579406231920863</v>
      </c>
      <c r="D32" s="42">
        <v>0</v>
      </c>
      <c r="E32" s="44">
        <v>-11.642710471977329</v>
      </c>
      <c r="F32" s="43">
        <v>1.4983815105276079</v>
      </c>
      <c r="G32" s="44">
        <v>5.1326039809317807</v>
      </c>
      <c r="H32" s="36">
        <v>0</v>
      </c>
      <c r="K32" s="88" t="s">
        <v>422</v>
      </c>
      <c r="L32" s="88">
        <v>9.5713850515051675</v>
      </c>
      <c r="M32" s="88">
        <v>-0.12241535650680439</v>
      </c>
      <c r="N32" s="88">
        <v>7.9366179699328292</v>
      </c>
      <c r="O32" s="88">
        <v>2.6072946645453898</v>
      </c>
    </row>
    <row r="33" spans="1:16">
      <c r="A33" t="s">
        <v>335</v>
      </c>
      <c r="B33" s="42" t="s">
        <v>27</v>
      </c>
      <c r="C33" s="43">
        <v>34.130471193898799</v>
      </c>
      <c r="D33" s="42">
        <v>0</v>
      </c>
      <c r="E33" s="44">
        <v>-9.5598754079147792</v>
      </c>
      <c r="F33" s="43">
        <v>1.2937792731459334</v>
      </c>
      <c r="G33" s="44">
        <v>6.4859375057910071</v>
      </c>
      <c r="H33" s="36">
        <v>0</v>
      </c>
      <c r="K33" s="88" t="s">
        <v>423</v>
      </c>
      <c r="L33" s="88">
        <v>23.231911485667922</v>
      </c>
      <c r="M33" s="88">
        <v>17.819011546752385</v>
      </c>
      <c r="N33" s="88">
        <v>1.2292753000192536</v>
      </c>
      <c r="O33" s="88">
        <v>17.145799078279719</v>
      </c>
    </row>
    <row r="34" spans="1:16">
      <c r="A34" t="s">
        <v>335</v>
      </c>
      <c r="B34" s="42" t="s">
        <v>29</v>
      </c>
      <c r="C34" s="43">
        <v>36.06974692550655</v>
      </c>
      <c r="D34" s="42">
        <v>0</v>
      </c>
      <c r="E34" s="44">
        <v>-12.079122941898722</v>
      </c>
      <c r="F34" s="43">
        <v>1.7803519044522094</v>
      </c>
      <c r="G34" s="44">
        <v>6.6672117793543713</v>
      </c>
      <c r="H34" s="36">
        <v>0</v>
      </c>
      <c r="K34" s="88" t="s">
        <v>424</v>
      </c>
      <c r="L34" s="88">
        <v>3.8453331560856667E-2</v>
      </c>
      <c r="M34" s="88">
        <v>-27.081093513892345</v>
      </c>
      <c r="N34" s="88">
        <v>4.4534448627234682E-3</v>
      </c>
      <c r="O34" s="88">
        <v>2.1466872924204492</v>
      </c>
    </row>
    <row r="35" spans="1:16">
      <c r="A35" t="s">
        <v>335</v>
      </c>
      <c r="B35" s="42" t="s">
        <v>31</v>
      </c>
      <c r="C35" s="43">
        <v>35.108222728575385</v>
      </c>
      <c r="D35" s="42">
        <v>0</v>
      </c>
      <c r="E35" s="44">
        <v>-10.308302060364078</v>
      </c>
      <c r="F35" s="43">
        <v>1.408910031604454</v>
      </c>
      <c r="G35" s="44">
        <v>6.4900951531164441</v>
      </c>
      <c r="H35" s="36">
        <v>0</v>
      </c>
      <c r="K35" s="88" t="s">
        <v>425</v>
      </c>
      <c r="L35" s="88">
        <v>23.270364817228778</v>
      </c>
      <c r="M35" s="88">
        <v>-9.2620819671399595</v>
      </c>
      <c r="N35" s="88">
        <v>1.2337287448819769</v>
      </c>
      <c r="O35" s="88">
        <v>19.292486370700168</v>
      </c>
    </row>
    <row r="36" spans="1:16">
      <c r="A36" t="s">
        <v>335</v>
      </c>
      <c r="B36" s="42" t="s">
        <v>33</v>
      </c>
      <c r="C36" s="43">
        <v>35.586778900810593</v>
      </c>
      <c r="D36" s="42">
        <v>0</v>
      </c>
      <c r="E36" s="44">
        <v>-9.829568088260249</v>
      </c>
      <c r="F36" s="43">
        <v>1.3053238125418769</v>
      </c>
      <c r="G36" s="44">
        <v>6.5812041507636883</v>
      </c>
      <c r="H36" s="36">
        <v>0</v>
      </c>
      <c r="K36" s="88" t="s">
        <v>426</v>
      </c>
      <c r="L36" s="88">
        <v>97.555003595628165</v>
      </c>
      <c r="M36" s="88">
        <v>-1945.8758382748442</v>
      </c>
      <c r="N36" s="88">
        <v>8.5084459158916523</v>
      </c>
      <c r="O36" s="88">
        <v>814.96040936762995</v>
      </c>
    </row>
    <row r="37" spans="1:16">
      <c r="A37" t="s">
        <v>335</v>
      </c>
      <c r="B37" s="42" t="s">
        <v>35</v>
      </c>
      <c r="C37" s="43">
        <v>36.08640538609454</v>
      </c>
      <c r="D37" s="42">
        <v>0</v>
      </c>
      <c r="E37" s="44">
        <v>-9.9915817561440612</v>
      </c>
      <c r="F37" s="43">
        <v>1.204041025745707</v>
      </c>
      <c r="G37" s="44">
        <v>5.9850887910889607</v>
      </c>
      <c r="H37" s="36">
        <v>0</v>
      </c>
      <c r="K37" s="88" t="s">
        <v>427</v>
      </c>
      <c r="L37" s="88">
        <v>116</v>
      </c>
      <c r="M37" s="88">
        <v>116</v>
      </c>
      <c r="N37" s="88">
        <v>116</v>
      </c>
      <c r="O37" s="88">
        <v>116</v>
      </c>
    </row>
    <row r="38" spans="1:16" ht="15.75" thickBot="1">
      <c r="A38" t="s">
        <v>335</v>
      </c>
      <c r="B38" s="42" t="s">
        <v>37</v>
      </c>
      <c r="C38" s="43">
        <v>35.555724114522093</v>
      </c>
      <c r="D38" s="42">
        <v>0</v>
      </c>
      <c r="E38" s="44">
        <v>-10.485680432236993</v>
      </c>
      <c r="F38" s="43">
        <v>1.3429388569860574</v>
      </c>
      <c r="G38" s="44">
        <v>6.4001053708664069</v>
      </c>
      <c r="H38" s="36">
        <v>0</v>
      </c>
      <c r="K38" s="89" t="s">
        <v>428</v>
      </c>
      <c r="L38" s="89">
        <v>0.40225503282353314</v>
      </c>
      <c r="M38" s="89">
        <v>0.50282709568700812</v>
      </c>
      <c r="N38" s="89">
        <v>2.2215037418681971E-2</v>
      </c>
      <c r="O38" s="89">
        <v>0.43994436797768266</v>
      </c>
    </row>
    <row r="39" spans="1:16">
      <c r="A39" t="s">
        <v>335</v>
      </c>
      <c r="B39" s="42" t="s">
        <v>39</v>
      </c>
      <c r="C39" s="43">
        <v>34.407302955941347</v>
      </c>
      <c r="D39" s="42">
        <v>0</v>
      </c>
      <c r="E39" s="44">
        <v>-9.4769390704951562</v>
      </c>
      <c r="F39" s="43">
        <v>1.1173543387420717</v>
      </c>
      <c r="G39" s="44">
        <v>6.2910985464097866</v>
      </c>
      <c r="H39" s="36">
        <v>0</v>
      </c>
      <c r="K39" s="88" t="s">
        <v>434</v>
      </c>
      <c r="L39">
        <f>(L34-L25)/L24</f>
        <v>-0.36692512221812529</v>
      </c>
      <c r="M39">
        <f t="shared" ref="M39:O39" si="4">(M34-M25)/M24</f>
        <v>-3.7696191042942617</v>
      </c>
      <c r="N39">
        <f t="shared" si="4"/>
        <v>-0.57036828831803399</v>
      </c>
      <c r="O39">
        <f t="shared" si="4"/>
        <v>-2.039536673894589</v>
      </c>
    </row>
    <row r="40" spans="1:16">
      <c r="A40" t="s">
        <v>335</v>
      </c>
      <c r="B40" s="42" t="s">
        <v>41</v>
      </c>
      <c r="C40" s="43">
        <v>34.412568285222832</v>
      </c>
      <c r="D40" s="42">
        <v>0</v>
      </c>
      <c r="E40" s="44">
        <v>-9.745031519668462</v>
      </c>
      <c r="F40" s="43">
        <v>1.1920818099450421</v>
      </c>
      <c r="G40" s="44">
        <v>5.8589420736060021</v>
      </c>
      <c r="H40" s="36">
        <v>0</v>
      </c>
      <c r="K40" s="88" t="s">
        <v>433</v>
      </c>
      <c r="L40">
        <f>(L35-L25)/L24</f>
        <v>10.254841230047754</v>
      </c>
      <c r="M40">
        <f t="shared" ref="M40:O40" si="5">(M35-M25)/M24</f>
        <v>2.7478386239594523</v>
      </c>
      <c r="N40">
        <f t="shared" si="5"/>
        <v>9.6065290243858357</v>
      </c>
      <c r="O40">
        <f t="shared" si="5"/>
        <v>5.1280549606912427</v>
      </c>
    </row>
    <row r="41" spans="1:16">
      <c r="A41" t="s">
        <v>335</v>
      </c>
      <c r="B41" s="42" t="s">
        <v>43</v>
      </c>
      <c r="C41" s="43">
        <v>36.308314508741098</v>
      </c>
      <c r="D41" s="42">
        <v>0</v>
      </c>
      <c r="E41" s="44">
        <v>-10.294818405888343</v>
      </c>
      <c r="F41" s="43">
        <v>1.5090250397770164</v>
      </c>
      <c r="G41" s="44">
        <v>6.4957639556057369</v>
      </c>
      <c r="H41" s="36">
        <v>0</v>
      </c>
    </row>
    <row r="42" spans="1:16" ht="15.75" thickBot="1">
      <c r="A42" t="s">
        <v>336</v>
      </c>
      <c r="B42" s="41" t="s">
        <v>301</v>
      </c>
      <c r="C42" s="44">
        <v>0.11517383559370725</v>
      </c>
      <c r="D42" s="47">
        <v>-1.3495212431240881E-2</v>
      </c>
      <c r="E42" s="44">
        <v>-18.369847290936214</v>
      </c>
      <c r="F42" s="44">
        <v>2.2151260460129614E-2</v>
      </c>
      <c r="G42" s="44">
        <v>4.7576332373998769</v>
      </c>
      <c r="H42" s="48">
        <v>0</v>
      </c>
      <c r="K42" t="s">
        <v>431</v>
      </c>
    </row>
    <row r="43" spans="1:16">
      <c r="A43" t="s">
        <v>336</v>
      </c>
      <c r="B43" s="41" t="s">
        <v>303</v>
      </c>
      <c r="C43" s="44">
        <v>9.2988358722073006E-2</v>
      </c>
      <c r="D43" s="47">
        <v>-3.8000462447237537E-2</v>
      </c>
      <c r="E43" s="44">
        <v>-19.149451467913224</v>
      </c>
      <c r="F43" s="44">
        <v>1.9221239893261903E-2</v>
      </c>
      <c r="G43" s="44">
        <v>5.6518590429109397</v>
      </c>
      <c r="H43" s="49" t="s">
        <v>155</v>
      </c>
      <c r="K43" s="91"/>
      <c r="L43" s="90" t="s">
        <v>4</v>
      </c>
      <c r="M43" s="92" t="s">
        <v>21</v>
      </c>
      <c r="N43" s="93" t="s">
        <v>5</v>
      </c>
      <c r="O43" s="92" t="s">
        <v>22</v>
      </c>
    </row>
    <row r="44" spans="1:16">
      <c r="A44" t="s">
        <v>336</v>
      </c>
      <c r="B44" s="41" t="s">
        <v>305</v>
      </c>
      <c r="C44" s="44">
        <v>6.4410064707871459E-2</v>
      </c>
      <c r="D44" s="47">
        <v>-6.9440648253478371E-2</v>
      </c>
      <c r="E44" s="44">
        <v>-20.494021592664492</v>
      </c>
      <c r="F44" s="44">
        <v>1.8026147922930121E-2</v>
      </c>
      <c r="G44" s="44">
        <v>6.4951461709837668</v>
      </c>
      <c r="H44" s="49" t="s">
        <v>155</v>
      </c>
      <c r="K44" s="88" t="s">
        <v>432</v>
      </c>
      <c r="L44">
        <f>L46*(SQRT(L57))</f>
        <v>0.61194195693725362</v>
      </c>
      <c r="M44">
        <f t="shared" ref="M44:O44" si="6">M46*(SQRT(M57))</f>
        <v>2.7340432864651363</v>
      </c>
      <c r="N44">
        <f t="shared" si="6"/>
        <v>5.2957017736917203E-2</v>
      </c>
      <c r="O44">
        <f t="shared" si="6"/>
        <v>1.0271442875448173</v>
      </c>
    </row>
    <row r="45" spans="1:16">
      <c r="A45" t="s">
        <v>336</v>
      </c>
      <c r="B45" s="41" t="s">
        <v>307</v>
      </c>
      <c r="C45" s="44">
        <v>1.1309134212164333</v>
      </c>
      <c r="D45" s="47">
        <v>1.0665214086848385</v>
      </c>
      <c r="E45" s="44">
        <v>-16.714542101704424</v>
      </c>
      <c r="F45" s="44">
        <v>0.10537474194954698</v>
      </c>
      <c r="G45" s="44">
        <v>5.2155044138074427</v>
      </c>
      <c r="H45" s="48">
        <v>0</v>
      </c>
      <c r="K45" s="88" t="s">
        <v>401</v>
      </c>
      <c r="L45" s="88">
        <v>0.6459533806817338</v>
      </c>
      <c r="M45" s="88">
        <v>-16.774791709265898</v>
      </c>
      <c r="N45" s="88">
        <v>6.3258410182692862E-2</v>
      </c>
      <c r="O45" s="88">
        <v>6.2989665215967525</v>
      </c>
    </row>
    <row r="46" spans="1:16">
      <c r="A46" t="s">
        <v>336</v>
      </c>
      <c r="B46" s="41" t="s">
        <v>309</v>
      </c>
      <c r="C46" s="44">
        <v>0.94204828843753285</v>
      </c>
      <c r="D46" s="47">
        <v>0.85851820979132754</v>
      </c>
      <c r="E46" s="44">
        <v>-14.975380576601381</v>
      </c>
      <c r="F46" s="44">
        <v>6.9231115073901506E-2</v>
      </c>
      <c r="G46" s="44">
        <v>4.9292011757941827</v>
      </c>
      <c r="H46" s="48">
        <v>0</v>
      </c>
      <c r="K46" s="88" t="s">
        <v>416</v>
      </c>
      <c r="L46" s="88">
        <v>5.7063881720797606E-2</v>
      </c>
      <c r="M46" s="88">
        <v>0.25384954633542089</v>
      </c>
      <c r="N46" s="88">
        <v>4.9382673669742874E-3</v>
      </c>
      <c r="O46" s="88">
        <v>0.10271442875448174</v>
      </c>
    </row>
    <row r="47" spans="1:16">
      <c r="A47" t="s">
        <v>336</v>
      </c>
      <c r="B47" s="41" t="s">
        <v>311</v>
      </c>
      <c r="C47" s="94">
        <v>23.270364817228778</v>
      </c>
      <c r="D47" s="47">
        <v>23.486497448452244</v>
      </c>
      <c r="E47" s="44">
        <v>-14.559791361917522</v>
      </c>
      <c r="F47" s="94">
        <v>1.2337287448819769</v>
      </c>
      <c r="G47" s="44">
        <v>2.1466872924204492</v>
      </c>
      <c r="H47" s="48">
        <v>0</v>
      </c>
      <c r="K47" s="88" t="s">
        <v>417</v>
      </c>
      <c r="L47" s="88">
        <v>0.45369856715779472</v>
      </c>
      <c r="M47" s="88">
        <v>-16.793105045132585</v>
      </c>
      <c r="N47" s="88">
        <v>4.6656724087749291E-2</v>
      </c>
      <c r="O47" s="88">
        <v>6.3678625354666218</v>
      </c>
      <c r="P47" s="44"/>
    </row>
    <row r="48" spans="1:16">
      <c r="A48" t="s">
        <v>336</v>
      </c>
      <c r="B48" s="41" t="s">
        <v>313</v>
      </c>
      <c r="C48" s="44">
        <v>0.21671576025683192</v>
      </c>
      <c r="D48" s="47">
        <v>9.8221722650943893E-2</v>
      </c>
      <c r="E48" s="44">
        <v>-17.255661743999067</v>
      </c>
      <c r="F48" s="44">
        <v>2.8737514740966977E-2</v>
      </c>
      <c r="G48" s="44">
        <v>5.1425845923815565</v>
      </c>
      <c r="H48" s="48">
        <v>0</v>
      </c>
      <c r="K48" s="88" t="s">
        <v>418</v>
      </c>
      <c r="L48" s="88" t="e">
        <v>#N/A</v>
      </c>
      <c r="M48" s="88" t="e">
        <v>#N/A</v>
      </c>
      <c r="N48" s="88" t="e">
        <v>#N/A</v>
      </c>
      <c r="O48" s="88" t="e">
        <v>#N/A</v>
      </c>
    </row>
    <row r="49" spans="1:15">
      <c r="A49" t="s">
        <v>336</v>
      </c>
      <c r="B49" s="41" t="s">
        <v>317</v>
      </c>
      <c r="C49" s="44">
        <v>2.1173372953192655</v>
      </c>
      <c r="D49" s="47">
        <v>2.1234857627896937</v>
      </c>
      <c r="E49" s="44">
        <v>-17.15186967467621</v>
      </c>
      <c r="F49" s="44">
        <v>0.1777193278252924</v>
      </c>
      <c r="G49" s="44">
        <v>5.0736328843924854</v>
      </c>
      <c r="H49" s="48">
        <v>0</v>
      </c>
      <c r="K49" s="88" t="s">
        <v>419</v>
      </c>
      <c r="L49" s="88">
        <v>0.61194195693725362</v>
      </c>
      <c r="M49" s="88">
        <v>2.7340432864651363</v>
      </c>
      <c r="N49" s="88">
        <v>5.2957017736917203E-2</v>
      </c>
      <c r="O49" s="88">
        <v>1.0271442875448173</v>
      </c>
    </row>
    <row r="50" spans="1:15">
      <c r="A50" t="s">
        <v>336</v>
      </c>
      <c r="B50" s="41" t="s">
        <v>319</v>
      </c>
      <c r="C50" s="44">
        <v>1.7336689248856691</v>
      </c>
      <c r="D50" s="47">
        <v>1.7179276752862842</v>
      </c>
      <c r="E50" s="44">
        <v>-17.645233612790946</v>
      </c>
      <c r="F50" s="44">
        <v>0.15811431404495394</v>
      </c>
      <c r="G50" s="44">
        <v>5.4336863240832702</v>
      </c>
      <c r="H50" s="48">
        <v>0</v>
      </c>
      <c r="K50" s="88" t="s">
        <v>420</v>
      </c>
      <c r="L50" s="88">
        <v>0.37447295866019553</v>
      </c>
      <c r="M50" s="88">
        <v>7.4749926922650838</v>
      </c>
      <c r="N50" s="88">
        <v>2.8044457275881634E-3</v>
      </c>
      <c r="O50" s="88">
        <v>1.0550253874359505</v>
      </c>
    </row>
    <row r="51" spans="1:15">
      <c r="A51" t="s">
        <v>336</v>
      </c>
      <c r="B51" s="41" t="s">
        <v>321</v>
      </c>
      <c r="C51" s="44">
        <v>8.7990164899305501E-2</v>
      </c>
      <c r="D51" s="47">
        <v>-4.3218497609411793E-2</v>
      </c>
      <c r="E51" s="44">
        <v>-19.127525235239524</v>
      </c>
      <c r="F51" s="44">
        <v>1.979826927412244E-2</v>
      </c>
      <c r="G51" s="44">
        <v>6.2987029335950915</v>
      </c>
      <c r="H51" s="49" t="s">
        <v>155</v>
      </c>
      <c r="K51" s="88" t="s">
        <v>421</v>
      </c>
      <c r="L51" s="88">
        <v>8.4538995087632856</v>
      </c>
      <c r="M51" s="88">
        <v>1.7922711852635085</v>
      </c>
      <c r="N51" s="88">
        <v>3.66704566408219</v>
      </c>
      <c r="O51" s="88">
        <v>2.2726391793790897</v>
      </c>
    </row>
    <row r="52" spans="1:15">
      <c r="A52" t="s">
        <v>336</v>
      </c>
      <c r="B52" s="41" t="s">
        <v>323</v>
      </c>
      <c r="C52" s="44">
        <v>0.10666661245958889</v>
      </c>
      <c r="D52" s="47">
        <v>-2.2801537246961504E-2</v>
      </c>
      <c r="E52" s="44">
        <v>-17.682064585942271</v>
      </c>
      <c r="F52" s="44">
        <v>1.8688223475820314E-2</v>
      </c>
      <c r="G52" s="44">
        <v>5.2057809026168194</v>
      </c>
      <c r="H52" s="49" t="s">
        <v>155</v>
      </c>
      <c r="K52" s="88" t="s">
        <v>422</v>
      </c>
      <c r="L52" s="88">
        <v>2.3572715147329282</v>
      </c>
      <c r="M52" s="88">
        <v>-0.12241535650680439</v>
      </c>
      <c r="N52" s="88">
        <v>1.6939889965903139</v>
      </c>
      <c r="O52" s="88">
        <v>-0.66030457840122736</v>
      </c>
    </row>
    <row r="53" spans="1:15">
      <c r="A53" t="s">
        <v>336</v>
      </c>
      <c r="B53" s="41" t="s">
        <v>325</v>
      </c>
      <c r="C53" s="95">
        <v>4.0237245000024062</v>
      </c>
      <c r="D53" s="47">
        <v>4.0634787929172838</v>
      </c>
      <c r="E53" s="44">
        <v>-15.614403652207363</v>
      </c>
      <c r="F53" s="95">
        <v>0.26785019650176606</v>
      </c>
      <c r="G53" s="44">
        <v>5.1031550254952327</v>
      </c>
      <c r="H53" s="48">
        <v>0</v>
      </c>
      <c r="K53" s="88" t="s">
        <v>423</v>
      </c>
      <c r="L53" s="88">
        <v>3.9852711684415496</v>
      </c>
      <c r="M53" s="88">
        <v>17.819011546752385</v>
      </c>
      <c r="N53" s="88">
        <v>0.28463831190303601</v>
      </c>
      <c r="O53" s="88">
        <v>6.8275858721879672</v>
      </c>
    </row>
    <row r="54" spans="1:15">
      <c r="A54" t="s">
        <v>336</v>
      </c>
      <c r="B54" s="41" t="s">
        <v>327</v>
      </c>
      <c r="C54" s="44">
        <v>8.9109029722594824E-2</v>
      </c>
      <c r="D54" s="47">
        <v>-4.202799471226925E-2</v>
      </c>
      <c r="E54" s="44">
        <v>-18.73161852497843</v>
      </c>
      <c r="F54" s="44">
        <v>1.7769001982314066E-2</v>
      </c>
      <c r="G54" s="44">
        <v>5.4358197546091809</v>
      </c>
      <c r="H54" s="49" t="s">
        <v>155</v>
      </c>
      <c r="K54" s="88" t="s">
        <v>424</v>
      </c>
      <c r="L54" s="88">
        <v>3.8453331560856667E-2</v>
      </c>
      <c r="M54" s="88">
        <v>-27.081093513892345</v>
      </c>
      <c r="N54" s="88">
        <v>4.4534448627234682E-3</v>
      </c>
      <c r="O54" s="88">
        <v>2.1466872924204492</v>
      </c>
    </row>
    <row r="55" spans="1:15">
      <c r="A55" t="s">
        <v>336</v>
      </c>
      <c r="B55" s="41" t="s">
        <v>329</v>
      </c>
      <c r="C55" s="44">
        <v>1.9655393196007829</v>
      </c>
      <c r="D55" s="47">
        <v>1.9625101550351356</v>
      </c>
      <c r="E55" s="44">
        <v>-15.634918129428868</v>
      </c>
      <c r="F55" s="44">
        <v>0.11824027830881534</v>
      </c>
      <c r="G55" s="44">
        <v>3.3023150560335521</v>
      </c>
      <c r="H55" s="48">
        <v>0</v>
      </c>
      <c r="K55" s="88" t="s">
        <v>425</v>
      </c>
      <c r="L55" s="88">
        <v>4.0237245000024062</v>
      </c>
      <c r="M55" s="88">
        <v>-9.2620819671399595</v>
      </c>
      <c r="N55" s="88">
        <v>0.28909175676575949</v>
      </c>
      <c r="O55" s="88">
        <v>8.974273164608416</v>
      </c>
    </row>
    <row r="56" spans="1:15">
      <c r="A56" t="s">
        <v>336</v>
      </c>
      <c r="B56" s="41" t="s">
        <v>331</v>
      </c>
      <c r="C56" s="44">
        <v>1.5596864853761205</v>
      </c>
      <c r="D56" s="47">
        <v>1.5291523796450697</v>
      </c>
      <c r="E56" s="44">
        <v>-17.163469105918438</v>
      </c>
      <c r="F56" s="44">
        <v>0.13049866314458311</v>
      </c>
      <c r="G56" s="44">
        <v>4.6405670501882952</v>
      </c>
      <c r="H56" s="48">
        <v>0</v>
      </c>
      <c r="K56" s="88" t="s">
        <v>426</v>
      </c>
      <c r="L56" s="88">
        <v>74.284638778399383</v>
      </c>
      <c r="M56" s="88">
        <v>-1945.8758382748442</v>
      </c>
      <c r="N56" s="88">
        <v>7.2747171710096792</v>
      </c>
      <c r="O56" s="88">
        <v>629.89665215967523</v>
      </c>
    </row>
    <row r="57" spans="1:15">
      <c r="A57" t="s">
        <v>336</v>
      </c>
      <c r="B57" s="41" t="s">
        <v>245</v>
      </c>
      <c r="C57" s="44">
        <v>0.37197798740213933</v>
      </c>
      <c r="D57" s="47">
        <v>0.23467706696720991</v>
      </c>
      <c r="E57" s="44">
        <v>-11.947225997823102</v>
      </c>
      <c r="F57" s="44">
        <v>3.3825570750493764E-2</v>
      </c>
      <c r="G57" s="44">
        <v>5.1802416535645488</v>
      </c>
      <c r="H57" s="48">
        <v>0</v>
      </c>
      <c r="K57" s="88" t="s">
        <v>427</v>
      </c>
      <c r="L57" s="88">
        <v>115</v>
      </c>
      <c r="M57" s="88">
        <v>116</v>
      </c>
      <c r="N57" s="88">
        <v>115</v>
      </c>
      <c r="O57" s="88">
        <v>100</v>
      </c>
    </row>
    <row r="58" spans="1:15" ht="15.75" thickBot="1">
      <c r="A58" t="s">
        <v>336</v>
      </c>
      <c r="B58" s="41" t="s">
        <v>247</v>
      </c>
      <c r="C58" s="44">
        <v>0.35206707870512371</v>
      </c>
      <c r="D58" s="47">
        <v>0.21305210653747417</v>
      </c>
      <c r="E58" s="44">
        <v>-13.384731387691117</v>
      </c>
      <c r="F58" s="44">
        <v>3.3894906804540811E-2</v>
      </c>
      <c r="G58" s="44">
        <v>5.7584197421095675</v>
      </c>
      <c r="H58" s="48">
        <v>0</v>
      </c>
      <c r="K58" s="89" t="s">
        <v>428</v>
      </c>
      <c r="L58" s="89">
        <v>0.11304311018150551</v>
      </c>
      <c r="M58" s="89">
        <v>0.50282709568700812</v>
      </c>
      <c r="N58" s="89">
        <v>9.7826696193215913E-3</v>
      </c>
      <c r="O58" s="89">
        <v>0.20380771070715792</v>
      </c>
    </row>
    <row r="59" spans="1:15">
      <c r="A59" t="s">
        <v>336</v>
      </c>
      <c r="B59" s="41" t="s">
        <v>249</v>
      </c>
      <c r="C59" s="44">
        <v>0.31930062884868093</v>
      </c>
      <c r="D59" s="47">
        <v>0.17587254101508887</v>
      </c>
      <c r="E59" s="44">
        <v>-15.454231183065255</v>
      </c>
      <c r="F59" s="44">
        <v>3.5825697678226957E-2</v>
      </c>
      <c r="G59" s="44">
        <v>5.8550721388402049</v>
      </c>
      <c r="H59" s="48">
        <v>0</v>
      </c>
      <c r="K59" s="88" t="s">
        <v>434</v>
      </c>
      <c r="L59">
        <f>(L54-L45)/L44</f>
        <v>-0.99274129226469776</v>
      </c>
      <c r="M59">
        <f t="shared" ref="M59:O59" si="7">(M54-M45)/M44</f>
        <v>-3.7696191042942617</v>
      </c>
      <c r="N59">
        <f t="shared" si="7"/>
        <v>-1.1104281893686678</v>
      </c>
      <c r="O59">
        <f t="shared" si="7"/>
        <v>-4.042547166475992</v>
      </c>
    </row>
    <row r="60" spans="1:15">
      <c r="A60" t="s">
        <v>336</v>
      </c>
      <c r="B60" s="41" t="s">
        <v>253</v>
      </c>
      <c r="C60" s="44">
        <v>0.37909690654983252</v>
      </c>
      <c r="D60" s="47">
        <v>0.24176618713348</v>
      </c>
      <c r="E60" s="44">
        <v>-15.65612166885707</v>
      </c>
      <c r="F60" s="44">
        <v>4.1542157515539004E-2</v>
      </c>
      <c r="G60" s="44">
        <v>5.274681218823055</v>
      </c>
      <c r="H60" s="48">
        <v>0</v>
      </c>
      <c r="K60" s="88" t="s">
        <v>433</v>
      </c>
      <c r="L60">
        <f>(L55-L45)/L44</f>
        <v>5.5197573577505441</v>
      </c>
      <c r="M60">
        <f t="shared" ref="M60:O60" si="8">(M55-M45)/M44</f>
        <v>2.7478386239594523</v>
      </c>
      <c r="N60">
        <f t="shared" si="8"/>
        <v>4.2644649610930516</v>
      </c>
      <c r="O60">
        <f t="shared" si="8"/>
        <v>2.604606456417577</v>
      </c>
    </row>
    <row r="61" spans="1:15">
      <c r="A61" t="s">
        <v>336</v>
      </c>
      <c r="B61" s="41" t="s">
        <v>255</v>
      </c>
      <c r="C61" s="44">
        <v>0.29729152788510604</v>
      </c>
      <c r="D61" s="47">
        <v>0.15250937419690075</v>
      </c>
      <c r="E61" s="44">
        <v>-15.122554459410983</v>
      </c>
      <c r="F61" s="44">
        <v>3.3307553214634876E-2</v>
      </c>
      <c r="G61" s="44">
        <v>6.0131305216607513</v>
      </c>
      <c r="H61" s="48">
        <v>0</v>
      </c>
    </row>
    <row r="62" spans="1:15" ht="15.75" thickBot="1">
      <c r="A62" t="s">
        <v>336</v>
      </c>
      <c r="B62" s="41" t="s">
        <v>263</v>
      </c>
      <c r="C62" s="44">
        <v>0.37036299082129603</v>
      </c>
      <c r="D62" s="47">
        <v>0.23113408616769707</v>
      </c>
      <c r="E62" s="44">
        <v>-17.285181331399109</v>
      </c>
      <c r="F62" s="44">
        <v>4.1601394114822075E-2</v>
      </c>
      <c r="G62" s="44">
        <v>4.8479692231865119</v>
      </c>
      <c r="H62" s="48">
        <v>0</v>
      </c>
      <c r="K62" t="s">
        <v>435</v>
      </c>
    </row>
    <row r="63" spans="1:15">
      <c r="A63" t="s">
        <v>336</v>
      </c>
      <c r="B63" s="41" t="s">
        <v>259</v>
      </c>
      <c r="C63" s="44">
        <v>1.1132565593238637</v>
      </c>
      <c r="D63" s="47">
        <v>1.0460167386955825</v>
      </c>
      <c r="E63" s="44">
        <v>-16.587411042753665</v>
      </c>
      <c r="F63" s="44">
        <v>0.12687782529120012</v>
      </c>
      <c r="G63" s="44">
        <v>5.4258952334692365</v>
      </c>
      <c r="H63" s="48">
        <v>0</v>
      </c>
      <c r="K63" s="91"/>
      <c r="L63" s="90" t="s">
        <v>4</v>
      </c>
      <c r="M63" s="92" t="s">
        <v>21</v>
      </c>
      <c r="N63" s="93" t="s">
        <v>5</v>
      </c>
      <c r="O63" s="92" t="s">
        <v>22</v>
      </c>
    </row>
    <row r="64" spans="1:15">
      <c r="A64" t="s">
        <v>336</v>
      </c>
      <c r="B64" s="41" t="s">
        <v>261</v>
      </c>
      <c r="C64" s="44">
        <v>0.42968584774638613</v>
      </c>
      <c r="D64" s="47">
        <v>0.29768548408782519</v>
      </c>
      <c r="E64" s="44">
        <v>-16.694984932436466</v>
      </c>
      <c r="F64" s="44">
        <v>4.6579474685574142E-2</v>
      </c>
      <c r="G64" s="44">
        <v>4.9659739241027046</v>
      </c>
      <c r="H64" s="48">
        <v>0</v>
      </c>
      <c r="K64" s="88" t="s">
        <v>432</v>
      </c>
      <c r="L64">
        <f>L66*(SQRT(L77))</f>
        <v>0.52529382964046889</v>
      </c>
      <c r="M64">
        <f t="shared" ref="M64:O64" si="9">M66*(SQRT(M77))</f>
        <v>2.7340432864651363</v>
      </c>
      <c r="N64">
        <f t="shared" si="9"/>
        <v>4.9553925238570017E-2</v>
      </c>
      <c r="O64">
        <f t="shared" si="9"/>
        <v>1.0271442875448173</v>
      </c>
    </row>
    <row r="65" spans="1:15">
      <c r="A65" t="s">
        <v>336</v>
      </c>
      <c r="B65" s="41" t="s">
        <v>257</v>
      </c>
      <c r="C65" s="44">
        <v>1.6174846411010726</v>
      </c>
      <c r="D65" s="47">
        <v>1.5923360852302344</v>
      </c>
      <c r="E65" s="44">
        <v>-14.610884033452496</v>
      </c>
      <c r="F65" s="44">
        <v>0.15432458569303253</v>
      </c>
      <c r="G65" s="44">
        <v>5.7659553314662801</v>
      </c>
      <c r="H65" s="48">
        <v>0</v>
      </c>
      <c r="K65" s="88" t="s">
        <v>401</v>
      </c>
      <c r="L65" s="88">
        <v>0.61632380945962273</v>
      </c>
      <c r="M65" s="88">
        <v>-16.774791709265898</v>
      </c>
      <c r="N65" s="88">
        <v>6.1463745390420294E-2</v>
      </c>
      <c r="O65" s="88">
        <v>6.2989665215967525</v>
      </c>
    </row>
    <row r="66" spans="1:15">
      <c r="A66" t="s">
        <v>336</v>
      </c>
      <c r="B66" s="41" t="s">
        <v>265</v>
      </c>
      <c r="C66" s="44">
        <v>0.53473023781566076</v>
      </c>
      <c r="D66" s="47">
        <v>0.41355108431429904</v>
      </c>
      <c r="E66" s="44">
        <v>-16.779559774727467</v>
      </c>
      <c r="F66" s="44">
        <v>5.9054636288135211E-2</v>
      </c>
      <c r="G66" s="44">
        <v>4.8543868055033217</v>
      </c>
      <c r="H66" s="48">
        <v>0</v>
      </c>
      <c r="K66" s="88" t="s">
        <v>416</v>
      </c>
      <c r="L66" s="88">
        <v>4.9198274775267462E-2</v>
      </c>
      <c r="M66" s="88">
        <v>0.25384954633542089</v>
      </c>
      <c r="N66" s="88">
        <v>4.6411503286624689E-3</v>
      </c>
      <c r="O66" s="88">
        <v>0.10271442875448174</v>
      </c>
    </row>
    <row r="67" spans="1:15">
      <c r="A67" t="s">
        <v>336</v>
      </c>
      <c r="B67" s="41" t="s">
        <v>267</v>
      </c>
      <c r="C67" s="44">
        <v>1.1037618490835874</v>
      </c>
      <c r="D67" s="47">
        <v>1.0366120980039046</v>
      </c>
      <c r="E67" s="44">
        <v>-16.153001117213897</v>
      </c>
      <c r="F67" s="44">
        <v>0.12307859098673349</v>
      </c>
      <c r="G67" s="44">
        <v>5.5651192605239874</v>
      </c>
      <c r="H67" s="48">
        <v>0</v>
      </c>
      <c r="K67" s="88" t="s">
        <v>417</v>
      </c>
      <c r="L67" s="88">
        <v>0.45069998626956453</v>
      </c>
      <c r="M67" s="88">
        <v>-16.793105045132585</v>
      </c>
      <c r="N67" s="88">
        <v>4.6618099386661713E-2</v>
      </c>
      <c r="O67" s="88">
        <v>6.3678625354666218</v>
      </c>
    </row>
    <row r="68" spans="1:15">
      <c r="A68" t="s">
        <v>336</v>
      </c>
      <c r="B68" s="41" t="s">
        <v>269</v>
      </c>
      <c r="C68" s="44">
        <v>0.63715922961380622</v>
      </c>
      <c r="D68" s="47">
        <v>0.52526118502997321</v>
      </c>
      <c r="E68" s="44">
        <v>-16.060752556329696</v>
      </c>
      <c r="F68" s="44">
        <v>6.7580493002250691E-2</v>
      </c>
      <c r="G68" s="44">
        <v>4.7278669271413936</v>
      </c>
      <c r="H68" s="48">
        <v>0</v>
      </c>
      <c r="K68" s="88" t="s">
        <v>418</v>
      </c>
      <c r="L68" s="88" t="e">
        <v>#N/A</v>
      </c>
      <c r="M68" s="88" t="e">
        <v>#N/A</v>
      </c>
      <c r="N68" s="88" t="e">
        <v>#N/A</v>
      </c>
      <c r="O68" s="88" t="e">
        <v>#N/A</v>
      </c>
    </row>
    <row r="69" spans="1:15">
      <c r="A69" t="s">
        <v>336</v>
      </c>
      <c r="B69" s="46" t="s">
        <v>196</v>
      </c>
      <c r="C69" s="45">
        <v>1.3474008859873454</v>
      </c>
      <c r="D69" s="45">
        <v>0</v>
      </c>
      <c r="E69" s="44">
        <v>-19.74218526242684</v>
      </c>
      <c r="F69" s="45">
        <v>0.15846408423866418</v>
      </c>
      <c r="G69" s="44">
        <v>6.9304574950549842</v>
      </c>
      <c r="H69" s="36">
        <v>0</v>
      </c>
      <c r="K69" s="88" t="s">
        <v>419</v>
      </c>
      <c r="L69" s="88">
        <v>0.52529382964046889</v>
      </c>
      <c r="M69" s="88">
        <v>2.7340432864651363</v>
      </c>
      <c r="N69" s="88">
        <v>4.9553925238570024E-2</v>
      </c>
      <c r="O69" s="88">
        <v>1.0271442875448173</v>
      </c>
    </row>
    <row r="70" spans="1:15">
      <c r="A70" t="s">
        <v>336</v>
      </c>
      <c r="B70" s="46" t="s">
        <v>198</v>
      </c>
      <c r="C70" s="45">
        <v>0.97679387304309961</v>
      </c>
      <c r="D70" s="45">
        <v>0</v>
      </c>
      <c r="E70" s="44">
        <v>-19.843507519863664</v>
      </c>
      <c r="F70" s="45">
        <v>0.11350496248783196</v>
      </c>
      <c r="G70" s="44">
        <v>6.1115198666399699</v>
      </c>
      <c r="H70" s="36">
        <v>0</v>
      </c>
      <c r="K70" s="88" t="s">
        <v>420</v>
      </c>
      <c r="L70" s="88">
        <v>0.27593360745834999</v>
      </c>
      <c r="M70" s="88">
        <v>7.4749926922650838</v>
      </c>
      <c r="N70" s="88">
        <v>2.4555915065497874E-3</v>
      </c>
      <c r="O70" s="88">
        <v>1.0550253874359505</v>
      </c>
    </row>
    <row r="71" spans="1:15">
      <c r="A71" t="s">
        <v>336</v>
      </c>
      <c r="B71" s="46" t="s">
        <v>200</v>
      </c>
      <c r="C71" s="45">
        <v>0.91115054435900467</v>
      </c>
      <c r="D71" s="45">
        <v>0</v>
      </c>
      <c r="E71" s="44">
        <v>-18.524008081005057</v>
      </c>
      <c r="F71" s="45">
        <v>0.11062915224746402</v>
      </c>
      <c r="G71" s="44">
        <v>7.4850194801813803</v>
      </c>
      <c r="H71" s="36">
        <v>0</v>
      </c>
      <c r="K71" s="88" t="s">
        <v>421</v>
      </c>
      <c r="L71" s="88">
        <v>2.7447695307037265</v>
      </c>
      <c r="M71" s="88">
        <v>1.7922711852635085</v>
      </c>
      <c r="N71" s="88">
        <v>3.3164058911029906</v>
      </c>
      <c r="O71" s="88">
        <v>2.2726391793790897</v>
      </c>
    </row>
    <row r="72" spans="1:15">
      <c r="A72" t="s">
        <v>336</v>
      </c>
      <c r="B72" s="46" t="s">
        <v>202</v>
      </c>
      <c r="C72" s="45">
        <v>0.97855394344053315</v>
      </c>
      <c r="D72" s="45">
        <v>0</v>
      </c>
      <c r="E72" s="44">
        <v>-19.171112188802745</v>
      </c>
      <c r="F72" s="45">
        <v>0.11580882556603411</v>
      </c>
      <c r="G72" s="44">
        <v>6.4816988405745253</v>
      </c>
      <c r="H72" s="36">
        <v>0</v>
      </c>
      <c r="K72" s="88" t="s">
        <v>422</v>
      </c>
      <c r="L72" s="88">
        <v>1.5378380219198269</v>
      </c>
      <c r="M72" s="88">
        <v>-0.12241535650680439</v>
      </c>
      <c r="N72" s="88">
        <v>1.562839094710194</v>
      </c>
      <c r="O72" s="88">
        <v>-0.66030457840122736</v>
      </c>
    </row>
    <row r="73" spans="1:15">
      <c r="A73" t="s">
        <v>336</v>
      </c>
      <c r="B73" s="46" t="s">
        <v>204</v>
      </c>
      <c r="C73" s="45">
        <v>0.84476483080894049</v>
      </c>
      <c r="D73" s="45">
        <v>0</v>
      </c>
      <c r="E73" s="44">
        <v>-19.584826417622846</v>
      </c>
      <c r="F73" s="45">
        <v>0.10109710278304256</v>
      </c>
      <c r="G73" s="44">
        <v>7.1266897906441384</v>
      </c>
      <c r="H73" s="36">
        <v>0</v>
      </c>
      <c r="K73" s="88" t="s">
        <v>423</v>
      </c>
      <c r="L73" s="88">
        <v>2.803137166280111</v>
      </c>
      <c r="M73" s="88">
        <v>17.819011546752385</v>
      </c>
      <c r="N73" s="88">
        <v>0.28463831190303601</v>
      </c>
      <c r="O73" s="88">
        <v>6.8275858721879672</v>
      </c>
    </row>
    <row r="74" spans="1:15">
      <c r="A74" t="s">
        <v>336</v>
      </c>
      <c r="B74" s="46" t="s">
        <v>207</v>
      </c>
      <c r="C74" s="45">
        <v>0.83558453818797129</v>
      </c>
      <c r="D74" s="45">
        <v>0</v>
      </c>
      <c r="E74" s="44">
        <v>-18.601764723621745</v>
      </c>
      <c r="F74" s="45">
        <v>9.1251278527581386E-2</v>
      </c>
      <c r="G74" s="44">
        <v>7.6775587427881389</v>
      </c>
      <c r="H74" s="36">
        <v>0</v>
      </c>
      <c r="K74" s="88" t="s">
        <v>424</v>
      </c>
      <c r="L74" s="88">
        <v>3.8453331560856667E-2</v>
      </c>
      <c r="M74" s="88">
        <v>-27.081093513892345</v>
      </c>
      <c r="N74" s="88">
        <v>4.4534448627234682E-3</v>
      </c>
      <c r="O74" s="88">
        <v>2.1466872924204492</v>
      </c>
    </row>
    <row r="75" spans="1:15">
      <c r="A75" t="s">
        <v>336</v>
      </c>
      <c r="B75" s="41" t="s">
        <v>207</v>
      </c>
      <c r="C75" s="44">
        <v>0.82021547649560544</v>
      </c>
      <c r="D75" s="47">
        <v>0.72547699537906341</v>
      </c>
      <c r="E75" s="44">
        <v>-18.174375689864888</v>
      </c>
      <c r="F75" s="44">
        <v>8.6632985549838615E-2</v>
      </c>
      <c r="G75" s="44">
        <v>6.3012940304895784</v>
      </c>
      <c r="H75" s="48">
        <v>0</v>
      </c>
      <c r="K75" s="88" t="s">
        <v>425</v>
      </c>
      <c r="L75" s="88">
        <v>2.8415904978409676</v>
      </c>
      <c r="M75" s="88">
        <v>-9.2620819671399595</v>
      </c>
      <c r="N75" s="88">
        <v>0.28909175676575949</v>
      </c>
      <c r="O75" s="88">
        <v>8.974273164608416</v>
      </c>
    </row>
    <row r="76" spans="1:15">
      <c r="A76" t="s">
        <v>336</v>
      </c>
      <c r="B76" s="46" t="s">
        <v>209</v>
      </c>
      <c r="C76" s="45">
        <v>1.1671078535484436</v>
      </c>
      <c r="D76" s="45">
        <v>0</v>
      </c>
      <c r="E76" s="44">
        <v>-19.65334998117606</v>
      </c>
      <c r="F76" s="45">
        <v>0.14105925164320335</v>
      </c>
      <c r="G76" s="44">
        <v>6.7748531521107545</v>
      </c>
      <c r="H76" s="36">
        <v>0</v>
      </c>
      <c r="K76" s="88" t="s">
        <v>426</v>
      </c>
      <c r="L76" s="88">
        <v>70.260914278396996</v>
      </c>
      <c r="M76" s="88">
        <v>-1945.8758382748442</v>
      </c>
      <c r="N76" s="88">
        <v>7.0068669745079131</v>
      </c>
      <c r="O76" s="88">
        <v>629.89665215967523</v>
      </c>
    </row>
    <row r="77" spans="1:15">
      <c r="A77" t="s">
        <v>336</v>
      </c>
      <c r="B77" s="46" t="s">
        <v>213</v>
      </c>
      <c r="C77" s="45">
        <v>1.1244792644413937</v>
      </c>
      <c r="D77" s="45">
        <v>0</v>
      </c>
      <c r="E77" s="44">
        <v>-20.180453854452754</v>
      </c>
      <c r="F77" s="45">
        <v>0.11679578719346155</v>
      </c>
      <c r="G77" s="44">
        <v>6.6190186879376478</v>
      </c>
      <c r="H77" s="36">
        <v>0</v>
      </c>
      <c r="K77" s="88" t="s">
        <v>427</v>
      </c>
      <c r="L77" s="88">
        <v>114</v>
      </c>
      <c r="M77" s="88">
        <v>116</v>
      </c>
      <c r="N77" s="88">
        <v>114</v>
      </c>
      <c r="O77" s="88">
        <v>100</v>
      </c>
    </row>
    <row r="78" spans="1:15" ht="15.75" thickBot="1">
      <c r="A78" t="s">
        <v>336</v>
      </c>
      <c r="B78" s="46" t="s">
        <v>215</v>
      </c>
      <c r="C78" s="45">
        <v>2.8415904978409676</v>
      </c>
      <c r="D78" s="45">
        <v>0</v>
      </c>
      <c r="E78" s="44">
        <v>-16.806650315537699</v>
      </c>
      <c r="F78" s="45">
        <v>0.28909175676575949</v>
      </c>
      <c r="G78" s="44">
        <v>6.8528336546436686</v>
      </c>
      <c r="H78" s="36">
        <v>0</v>
      </c>
      <c r="K78" s="89" t="s">
        <v>428</v>
      </c>
      <c r="L78" s="89">
        <v>9.7470655701845696E-2</v>
      </c>
      <c r="M78" s="89">
        <v>0.50282709568700812</v>
      </c>
      <c r="N78" s="89">
        <v>9.1949558762369869E-3</v>
      </c>
      <c r="O78" s="89">
        <v>0.20380771070715792</v>
      </c>
    </row>
    <row r="79" spans="1:15">
      <c r="A79" t="s">
        <v>336</v>
      </c>
      <c r="B79" s="46" t="s">
        <v>217</v>
      </c>
      <c r="C79" s="45">
        <v>1.8703319884485401</v>
      </c>
      <c r="D79" s="45">
        <v>0</v>
      </c>
      <c r="E79" s="44">
        <v>-17.120689835503313</v>
      </c>
      <c r="F79" s="45">
        <v>0.1902775773271953</v>
      </c>
      <c r="G79" s="44">
        <v>6.393826929446873</v>
      </c>
      <c r="H79" s="36">
        <v>0</v>
      </c>
      <c r="K79" s="88" t="s">
        <v>434</v>
      </c>
      <c r="L79">
        <f>(L74-L65)/L64</f>
        <v>-1.1000899787729901</v>
      </c>
      <c r="M79">
        <f t="shared" ref="M79:O79" si="10">(M74-M65)/M64</f>
        <v>-3.7696191042942617</v>
      </c>
      <c r="N79">
        <f t="shared" si="10"/>
        <v>-1.1504699224779711</v>
      </c>
      <c r="O79">
        <f t="shared" si="10"/>
        <v>-4.042547166475992</v>
      </c>
    </row>
    <row r="80" spans="1:15">
      <c r="A80" t="s">
        <v>336</v>
      </c>
      <c r="B80" s="46" t="s">
        <v>219</v>
      </c>
      <c r="C80" s="45">
        <v>0.42679444616409257</v>
      </c>
      <c r="D80" s="45">
        <v>0</v>
      </c>
      <c r="E80" s="44">
        <v>-18.017878751969384</v>
      </c>
      <c r="F80" s="45">
        <v>5.5798617006356709E-2</v>
      </c>
      <c r="G80" s="44">
        <v>6.7280298593714134</v>
      </c>
      <c r="H80" s="36">
        <v>0</v>
      </c>
      <c r="K80" s="88" t="s">
        <v>433</v>
      </c>
      <c r="L80">
        <f>(L75-L65)/L64</f>
        <v>4.2362323005096068</v>
      </c>
      <c r="M80">
        <f t="shared" ref="M80:O80" si="11">(M75-M65)/M64</f>
        <v>2.7478386239594523</v>
      </c>
      <c r="N80">
        <f t="shared" si="11"/>
        <v>4.5935414859561163</v>
      </c>
      <c r="O80">
        <f t="shared" si="11"/>
        <v>2.604606456417577</v>
      </c>
    </row>
    <row r="81" spans="1:17">
      <c r="A81" t="s">
        <v>336</v>
      </c>
      <c r="B81" s="46" t="s">
        <v>221</v>
      </c>
      <c r="C81" s="45">
        <v>0.30778983784562836</v>
      </c>
      <c r="D81" s="45">
        <v>0</v>
      </c>
      <c r="E81" s="44">
        <v>-19.234426319774634</v>
      </c>
      <c r="F81" s="45">
        <v>3.7715176339075701E-2</v>
      </c>
      <c r="G81" s="44">
        <v>7.4104956397713009</v>
      </c>
      <c r="H81" s="36">
        <v>0</v>
      </c>
    </row>
    <row r="82" spans="1:17">
      <c r="A82" t="s">
        <v>336</v>
      </c>
      <c r="B82" s="46" t="s">
        <v>223</v>
      </c>
      <c r="C82" s="45">
        <v>1.856600231249995</v>
      </c>
      <c r="D82" s="45">
        <v>0</v>
      </c>
      <c r="E82" s="44">
        <v>-18.299704741496956</v>
      </c>
      <c r="F82" s="45">
        <v>0.19265514901831121</v>
      </c>
      <c r="G82" s="44">
        <v>6.7189336228639087</v>
      </c>
      <c r="H82" s="36">
        <v>0</v>
      </c>
    </row>
    <row r="83" spans="1:17">
      <c r="A83" t="s">
        <v>336</v>
      </c>
      <c r="B83" s="41" t="s">
        <v>226</v>
      </c>
      <c r="C83" s="44">
        <v>1.5494523946430379</v>
      </c>
      <c r="D83" s="47">
        <v>1.5225872062645711</v>
      </c>
      <c r="E83" s="44">
        <v>-17.602981332007662</v>
      </c>
      <c r="F83" s="44">
        <v>0.14340621437145959</v>
      </c>
      <c r="G83" s="44">
        <v>6.0904018803387121</v>
      </c>
      <c r="H83" s="48">
        <v>0</v>
      </c>
    </row>
    <row r="84" spans="1:17">
      <c r="A84" t="s">
        <v>336</v>
      </c>
      <c r="B84" s="41" t="s">
        <v>230</v>
      </c>
      <c r="C84" s="44">
        <v>0.11718906016373569</v>
      </c>
      <c r="D84" s="47">
        <v>-4.6127463614726943E-2</v>
      </c>
      <c r="E84" s="44">
        <v>-19.663225978801577</v>
      </c>
      <c r="F84" s="44">
        <v>1.0568468943286257E-2</v>
      </c>
      <c r="G84" s="94">
        <v>10.815130718750057</v>
      </c>
      <c r="H84" s="49" t="s">
        <v>231</v>
      </c>
      <c r="L84" s="41"/>
      <c r="M84" s="44"/>
      <c r="N84" s="44"/>
      <c r="O84" s="44"/>
      <c r="P84" s="44"/>
      <c r="Q84" s="49"/>
    </row>
    <row r="85" spans="1:17">
      <c r="A85" t="s">
        <v>336</v>
      </c>
      <c r="B85" s="41" t="s">
        <v>230</v>
      </c>
      <c r="C85" s="44">
        <v>0.13118027163215715</v>
      </c>
      <c r="D85" s="47">
        <v>-3.0824181110138668E-2</v>
      </c>
      <c r="E85" s="44">
        <v>-18.665273080123388</v>
      </c>
      <c r="F85" s="44">
        <v>1.508231464635966E-2</v>
      </c>
      <c r="G85" s="94">
        <v>8.1207104061602084</v>
      </c>
      <c r="H85" s="49" t="s">
        <v>231</v>
      </c>
      <c r="L85" s="41"/>
      <c r="M85" s="44"/>
      <c r="N85" s="44"/>
      <c r="O85" s="44"/>
      <c r="P85" s="44"/>
      <c r="Q85" s="49"/>
    </row>
    <row r="86" spans="1:17">
      <c r="A86" t="s">
        <v>336</v>
      </c>
      <c r="B86" s="41" t="s">
        <v>233</v>
      </c>
      <c r="C86" s="44">
        <v>0.47036399735570261</v>
      </c>
      <c r="D86" s="47">
        <v>0.33900152612162493</v>
      </c>
      <c r="E86" s="44">
        <v>-22.568212154701193</v>
      </c>
      <c r="F86" s="44">
        <v>1.4897713198342563E-2</v>
      </c>
      <c r="G86" s="94">
        <v>9.4188649005633813</v>
      </c>
      <c r="H86" s="49" t="s">
        <v>231</v>
      </c>
      <c r="L86" s="41"/>
      <c r="M86" s="44"/>
      <c r="N86" s="44"/>
      <c r="O86" s="44"/>
      <c r="P86" s="44"/>
      <c r="Q86" s="49"/>
    </row>
    <row r="87" spans="1:17">
      <c r="A87" t="s">
        <v>336</v>
      </c>
      <c r="B87" s="41" t="s">
        <v>235</v>
      </c>
      <c r="C87" s="44">
        <v>0.22006451385213241</v>
      </c>
      <c r="D87" s="47">
        <v>6.6637363884532896E-2</v>
      </c>
      <c r="E87" s="44">
        <v>-27.081093513892345</v>
      </c>
      <c r="F87" s="44">
        <v>1.3901461948192988E-2</v>
      </c>
      <c r="G87" s="94">
        <v>7.854505466526688</v>
      </c>
      <c r="H87" s="49" t="s">
        <v>231</v>
      </c>
      <c r="L87" s="41"/>
      <c r="M87" s="44"/>
      <c r="N87" s="44"/>
      <c r="O87" s="44"/>
      <c r="P87" s="44"/>
      <c r="Q87" s="49"/>
    </row>
    <row r="88" spans="1:17">
      <c r="A88" t="s">
        <v>336</v>
      </c>
      <c r="B88" s="41" t="s">
        <v>237</v>
      </c>
      <c r="C88" s="44">
        <v>0.15167042960437088</v>
      </c>
      <c r="D88" s="47">
        <v>-9.4594596578961021E-3</v>
      </c>
      <c r="E88" s="44">
        <v>-21.633014674362311</v>
      </c>
      <c r="F88" s="44">
        <v>1.1838922305931471E-2</v>
      </c>
      <c r="G88" s="94">
        <v>12.116971722944177</v>
      </c>
      <c r="H88" s="49" t="s">
        <v>231</v>
      </c>
      <c r="L88" s="41"/>
      <c r="M88" s="44"/>
      <c r="N88" s="44"/>
      <c r="O88" s="44"/>
      <c r="P88" s="44"/>
      <c r="Q88" s="49"/>
    </row>
    <row r="89" spans="1:17">
      <c r="A89" t="s">
        <v>336</v>
      </c>
      <c r="B89" s="41" t="s">
        <v>239</v>
      </c>
      <c r="C89" s="44">
        <v>0.1050772030551524</v>
      </c>
      <c r="D89" s="47">
        <v>-6.0039971314837813E-2</v>
      </c>
      <c r="E89" s="44">
        <v>-20.963874032286942</v>
      </c>
      <c r="F89" s="44">
        <v>9.8835357637141186E-3</v>
      </c>
      <c r="G89" s="94">
        <v>10.365596932886088</v>
      </c>
      <c r="H89" s="49" t="s">
        <v>231</v>
      </c>
      <c r="L89" s="41"/>
      <c r="M89" s="44"/>
      <c r="N89" s="44"/>
      <c r="O89" s="44"/>
      <c r="P89" s="44"/>
      <c r="Q89" s="49"/>
    </row>
    <row r="90" spans="1:17">
      <c r="A90" t="s">
        <v>336</v>
      </c>
      <c r="B90" s="41" t="s">
        <v>241</v>
      </c>
      <c r="C90" s="44">
        <v>0.15627758439996559</v>
      </c>
      <c r="D90" s="47">
        <v>-3.49521447527254E-3</v>
      </c>
      <c r="E90" s="44">
        <v>-18.831905064870949</v>
      </c>
      <c r="F90" s="44">
        <v>1.6119445551782356E-2</v>
      </c>
      <c r="G90" s="94">
        <v>9.9159749132313166</v>
      </c>
      <c r="H90" s="49" t="s">
        <v>231</v>
      </c>
      <c r="L90" s="41"/>
      <c r="M90" s="44"/>
      <c r="N90" s="44"/>
      <c r="O90" s="44"/>
      <c r="P90" s="44"/>
      <c r="Q90" s="49"/>
    </row>
    <row r="91" spans="1:17">
      <c r="A91" t="s">
        <v>336</v>
      </c>
      <c r="B91" s="41" t="s">
        <v>243</v>
      </c>
      <c r="C91" s="44">
        <v>0.13948153250123263</v>
      </c>
      <c r="D91" s="47">
        <v>-2.2013177327060925E-2</v>
      </c>
      <c r="E91" s="44">
        <v>-17.955962311657157</v>
      </c>
      <c r="F91" s="44">
        <v>1.1612395858572301E-2</v>
      </c>
      <c r="G91" s="94">
        <v>11.204415838262028</v>
      </c>
      <c r="H91" s="49" t="s">
        <v>231</v>
      </c>
      <c r="L91" s="41"/>
      <c r="M91" s="44"/>
      <c r="N91" s="44"/>
      <c r="O91" s="44"/>
      <c r="P91" s="44"/>
      <c r="Q91" s="49"/>
    </row>
    <row r="92" spans="1:17">
      <c r="A92" t="s">
        <v>336</v>
      </c>
      <c r="B92" s="46" t="s">
        <v>180</v>
      </c>
      <c r="C92" s="45">
        <v>1.2778218938325048</v>
      </c>
      <c r="D92" s="45">
        <v>0</v>
      </c>
      <c r="E92" s="44">
        <v>-17.903320104457517</v>
      </c>
      <c r="F92" s="45">
        <v>0.14028955171310994</v>
      </c>
      <c r="G92" s="44">
        <v>6.8928655762457014</v>
      </c>
      <c r="H92" s="36">
        <v>0</v>
      </c>
      <c r="L92" s="41"/>
      <c r="M92" s="44"/>
      <c r="N92" s="44"/>
      <c r="O92" s="44"/>
      <c r="P92" s="44"/>
      <c r="Q92" s="48"/>
    </row>
    <row r="93" spans="1:17">
      <c r="A93" t="s">
        <v>336</v>
      </c>
      <c r="B93" s="46" t="s">
        <v>182</v>
      </c>
      <c r="C93" s="45">
        <v>0.58593908817106466</v>
      </c>
      <c r="D93" s="45">
        <v>0</v>
      </c>
      <c r="E93" s="44">
        <v>-20.446032598103621</v>
      </c>
      <c r="F93" s="45">
        <v>5.0230365809970527E-2</v>
      </c>
      <c r="G93" s="44">
        <v>6.1289881336119585</v>
      </c>
      <c r="H93" s="36">
        <v>0</v>
      </c>
      <c r="L93" s="41"/>
      <c r="M93" s="44"/>
      <c r="N93" s="44"/>
      <c r="O93" s="44"/>
      <c r="P93" s="44"/>
      <c r="Q93" s="48"/>
    </row>
    <row r="94" spans="1:17">
      <c r="A94" t="s">
        <v>336</v>
      </c>
      <c r="B94" s="46" t="s">
        <v>186</v>
      </c>
      <c r="C94" s="45">
        <v>1.1653285539629652</v>
      </c>
      <c r="D94" s="45">
        <v>0</v>
      </c>
      <c r="E94" s="44">
        <v>-16.003805909149925</v>
      </c>
      <c r="F94" s="45">
        <v>0.11393013407829959</v>
      </c>
      <c r="G94" s="44">
        <v>7.2026567329974993</v>
      </c>
      <c r="H94" s="36">
        <v>0</v>
      </c>
    </row>
    <row r="95" spans="1:17">
      <c r="A95" t="s">
        <v>336</v>
      </c>
      <c r="B95" s="46" t="s">
        <v>186</v>
      </c>
      <c r="C95" s="45">
        <v>1.1866614406128402</v>
      </c>
      <c r="D95" s="45">
        <v>0</v>
      </c>
      <c r="E95" s="44">
        <v>-16.823447949559508</v>
      </c>
      <c r="F95" s="45">
        <v>0.115858726958976</v>
      </c>
      <c r="G95" s="44">
        <v>7.2695726919893549</v>
      </c>
      <c r="H95" s="36">
        <v>0</v>
      </c>
    </row>
    <row r="96" spans="1:17">
      <c r="A96" t="s">
        <v>336</v>
      </c>
      <c r="B96" s="46" t="s">
        <v>188</v>
      </c>
      <c r="C96" s="45">
        <v>0.96020379385969679</v>
      </c>
      <c r="D96" s="45">
        <v>0</v>
      </c>
      <c r="E96" s="44">
        <v>-18.081759683165018</v>
      </c>
      <c r="F96" s="45">
        <v>0.13233369847765075</v>
      </c>
      <c r="G96" s="44">
        <v>7.897667638338711</v>
      </c>
      <c r="H96" s="36">
        <v>0</v>
      </c>
    </row>
    <row r="97" spans="1:8">
      <c r="A97" t="s">
        <v>336</v>
      </c>
      <c r="B97" s="46" t="s">
        <v>190</v>
      </c>
      <c r="C97" s="45">
        <v>6.1006119646856614E-2</v>
      </c>
      <c r="D97" s="45">
        <v>0</v>
      </c>
      <c r="E97" s="44">
        <v>-23.769010896646179</v>
      </c>
      <c r="F97" s="45">
        <v>1.5057895427449765E-2</v>
      </c>
      <c r="G97" s="44">
        <v>5.6893378499647067</v>
      </c>
      <c r="H97" s="36">
        <v>0</v>
      </c>
    </row>
    <row r="98" spans="1:8">
      <c r="A98" t="s">
        <v>336</v>
      </c>
      <c r="B98" s="46" t="s">
        <v>192</v>
      </c>
      <c r="C98" s="45">
        <v>0.74615721630347032</v>
      </c>
      <c r="D98" s="45">
        <v>0</v>
      </c>
      <c r="E98" s="44">
        <v>-17.323860474884789</v>
      </c>
      <c r="F98" s="45">
        <v>7.887590701822822E-2</v>
      </c>
      <c r="G98" s="44">
        <v>6.6333128695888588</v>
      </c>
      <c r="H98" s="36">
        <v>0</v>
      </c>
    </row>
    <row r="99" spans="1:8">
      <c r="A99" t="s">
        <v>336</v>
      </c>
      <c r="B99" s="46" t="s">
        <v>194</v>
      </c>
      <c r="C99" s="45">
        <v>0.29422655121560121</v>
      </c>
      <c r="D99" s="45">
        <v>0</v>
      </c>
      <c r="E99" s="44">
        <v>-20.998169729597933</v>
      </c>
      <c r="F99" s="45">
        <v>3.5945518866380442E-2</v>
      </c>
      <c r="G99" s="44">
        <v>6.2831285613554355</v>
      </c>
      <c r="H99" s="36">
        <v>0</v>
      </c>
    </row>
    <row r="100" spans="1:8">
      <c r="A100" t="s">
        <v>336</v>
      </c>
      <c r="B100" s="46" t="s">
        <v>211</v>
      </c>
      <c r="C100" s="45">
        <v>0.99149841867874577</v>
      </c>
      <c r="D100" s="45">
        <v>0</v>
      </c>
      <c r="E100" s="44">
        <v>-19.604716697969486</v>
      </c>
      <c r="F100" s="45">
        <v>0.11730901598043342</v>
      </c>
      <c r="G100" s="44">
        <v>6.500747178442384</v>
      </c>
      <c r="H100" s="36">
        <v>0</v>
      </c>
    </row>
    <row r="101" spans="1:8">
      <c r="A101" t="s">
        <v>336</v>
      </c>
      <c r="B101" s="46" t="s">
        <v>159</v>
      </c>
      <c r="C101" s="45">
        <v>0.17927266740387254</v>
      </c>
      <c r="D101" s="45">
        <v>0</v>
      </c>
      <c r="E101" s="44">
        <v>-14.623586684900214</v>
      </c>
      <c r="F101" s="45">
        <v>2.2029833831956041E-2</v>
      </c>
      <c r="G101" s="44">
        <v>8.974273164608416</v>
      </c>
      <c r="H101" s="36" t="s">
        <v>155</v>
      </c>
    </row>
    <row r="102" spans="1:8">
      <c r="A102" t="s">
        <v>336</v>
      </c>
      <c r="B102" s="46" t="s">
        <v>161</v>
      </c>
      <c r="C102" s="45">
        <v>0.61139453585561288</v>
      </c>
      <c r="D102" s="45">
        <v>0</v>
      </c>
      <c r="E102" s="44">
        <v>-14.84826523170587</v>
      </c>
      <c r="F102" s="45">
        <v>6.1106751788999734E-2</v>
      </c>
      <c r="G102" s="44">
        <v>5.8380653690757658</v>
      </c>
      <c r="H102" s="36">
        <v>0</v>
      </c>
    </row>
    <row r="103" spans="1:8">
      <c r="A103" t="s">
        <v>336</v>
      </c>
      <c r="B103" s="46" t="s">
        <v>164</v>
      </c>
      <c r="C103" s="45">
        <v>0.4281380456948749</v>
      </c>
      <c r="D103" s="45">
        <v>0</v>
      </c>
      <c r="E103" s="44">
        <v>-17.192399359232073</v>
      </c>
      <c r="F103" s="45">
        <v>3.0699498376076023E-2</v>
      </c>
      <c r="G103" s="44">
        <v>8.0722879783293102</v>
      </c>
      <c r="H103" s="36">
        <v>0</v>
      </c>
    </row>
    <row r="104" spans="1:8">
      <c r="A104" t="s">
        <v>336</v>
      </c>
      <c r="B104" s="46" t="s">
        <v>164</v>
      </c>
      <c r="C104" s="45">
        <v>0.45369856715779472</v>
      </c>
      <c r="D104" s="45">
        <v>0</v>
      </c>
      <c r="E104" s="44">
        <v>-17.110590611725005</v>
      </c>
      <c r="F104" s="45">
        <v>3.5858727059605786E-2</v>
      </c>
      <c r="G104" s="44">
        <v>6.7050432812292824</v>
      </c>
      <c r="H104" s="36">
        <v>0</v>
      </c>
    </row>
    <row r="105" spans="1:8">
      <c r="A105" t="s">
        <v>336</v>
      </c>
      <c r="B105" s="46" t="s">
        <v>166</v>
      </c>
      <c r="C105" s="45">
        <v>0.20308000302730883</v>
      </c>
      <c r="D105" s="45">
        <v>0</v>
      </c>
      <c r="E105" s="44">
        <v>-14.441444408701129</v>
      </c>
      <c r="F105" s="45">
        <v>2.5867480553481353E-2</v>
      </c>
      <c r="G105" s="44">
        <v>5.0777271161063897</v>
      </c>
      <c r="H105" s="36" t="s">
        <v>155</v>
      </c>
    </row>
    <row r="106" spans="1:8">
      <c r="A106" t="s">
        <v>336</v>
      </c>
      <c r="B106" s="46" t="s">
        <v>168</v>
      </c>
      <c r="C106" s="45">
        <v>0.96308364258048329</v>
      </c>
      <c r="D106" s="45">
        <v>0</v>
      </c>
      <c r="E106" s="44">
        <v>-16.637188149171067</v>
      </c>
      <c r="F106" s="45">
        <v>9.1621064354977438E-2</v>
      </c>
      <c r="G106" s="44">
        <v>6.2244157827383324</v>
      </c>
      <c r="H106" s="36">
        <v>0</v>
      </c>
    </row>
    <row r="107" spans="1:8">
      <c r="A107" t="s">
        <v>336</v>
      </c>
      <c r="B107" s="46" t="s">
        <v>170</v>
      </c>
      <c r="C107" s="45">
        <v>0.56081985712365057</v>
      </c>
      <c r="D107" s="45">
        <v>0</v>
      </c>
      <c r="E107" s="44">
        <v>-16.594335503047223</v>
      </c>
      <c r="F107" s="45">
        <v>4.6656724087749291E-2</v>
      </c>
      <c r="G107" s="44">
        <v>6.9424334039208944</v>
      </c>
      <c r="H107" s="36">
        <v>0</v>
      </c>
    </row>
    <row r="108" spans="1:8">
      <c r="A108" t="s">
        <v>336</v>
      </c>
      <c r="B108" s="46" t="s">
        <v>172</v>
      </c>
      <c r="C108" s="45">
        <v>0.21542056092547562</v>
      </c>
      <c r="D108" s="45">
        <v>0</v>
      </c>
      <c r="E108" s="44">
        <v>-16.098894413251806</v>
      </c>
      <c r="F108" s="45">
        <v>2.7525479536143014E-2</v>
      </c>
      <c r="G108" s="44">
        <v>7.3702746883451065</v>
      </c>
      <c r="H108" s="36" t="s">
        <v>155</v>
      </c>
    </row>
    <row r="109" spans="1:8">
      <c r="A109" t="s">
        <v>336</v>
      </c>
      <c r="B109" s="46" t="s">
        <v>174</v>
      </c>
      <c r="C109" s="45">
        <v>0.38526204366597816</v>
      </c>
      <c r="D109" s="45">
        <v>0</v>
      </c>
      <c r="E109" s="44">
        <v>-15.290929365039133</v>
      </c>
      <c r="F109" s="45">
        <v>3.9498464249836593E-2</v>
      </c>
      <c r="G109" s="44">
        <v>7.3776182442890317</v>
      </c>
      <c r="H109" s="36">
        <v>0</v>
      </c>
    </row>
    <row r="110" spans="1:8">
      <c r="A110" t="s">
        <v>336</v>
      </c>
      <c r="B110" s="46" t="s">
        <v>176</v>
      </c>
      <c r="C110" s="45">
        <v>0.36129458053470032</v>
      </c>
      <c r="D110" s="45">
        <v>0</v>
      </c>
      <c r="E110" s="44">
        <v>-14.878675956901334</v>
      </c>
      <c r="F110" s="45">
        <v>4.1077200058196366E-2</v>
      </c>
      <c r="G110" s="44">
        <v>7.2150297253145013</v>
      </c>
      <c r="H110" s="36">
        <v>0</v>
      </c>
    </row>
    <row r="111" spans="1:8">
      <c r="A111" t="s">
        <v>336</v>
      </c>
      <c r="B111" s="46" t="s">
        <v>178</v>
      </c>
      <c r="C111" s="45">
        <v>0.44348046723260698</v>
      </c>
      <c r="D111" s="45">
        <v>0</v>
      </c>
      <c r="E111" s="44">
        <v>-16.154514503493179</v>
      </c>
      <c r="F111" s="45">
        <v>4.478892948268523E-2</v>
      </c>
      <c r="G111" s="44">
        <v>6.6450546624014946</v>
      </c>
      <c r="H111" s="36">
        <v>0</v>
      </c>
    </row>
    <row r="112" spans="1:8">
      <c r="A112" t="s">
        <v>336</v>
      </c>
      <c r="B112" s="42" t="s">
        <v>99</v>
      </c>
      <c r="C112" s="43">
        <v>0.36732382604631186</v>
      </c>
      <c r="D112" s="45">
        <v>0</v>
      </c>
      <c r="E112" s="44">
        <v>-13.04255767940381</v>
      </c>
      <c r="F112" s="45">
        <v>3.7557756069127118E-2</v>
      </c>
      <c r="G112" s="44">
        <v>6.812199724347372</v>
      </c>
      <c r="H112" s="36">
        <v>0</v>
      </c>
    </row>
    <row r="113" spans="1:8">
      <c r="A113" t="s">
        <v>336</v>
      </c>
      <c r="B113" s="42" t="s">
        <v>99</v>
      </c>
      <c r="C113" s="43">
        <v>0.37338425763680455</v>
      </c>
      <c r="D113" s="45">
        <v>0</v>
      </c>
      <c r="E113" s="44">
        <v>-13.822264978797129</v>
      </c>
      <c r="F113" s="45">
        <v>3.749001480295381E-2</v>
      </c>
      <c r="G113" s="44">
        <v>5.9893650379102121</v>
      </c>
      <c r="H113" s="36">
        <v>0</v>
      </c>
    </row>
    <row r="114" spans="1:8">
      <c r="A114" t="s">
        <v>336</v>
      </c>
      <c r="B114" s="42" t="s">
        <v>101</v>
      </c>
      <c r="C114" s="43">
        <v>0.37710197838004511</v>
      </c>
      <c r="D114" s="45">
        <v>0</v>
      </c>
      <c r="E114" s="44">
        <v>-12.483523419204158</v>
      </c>
      <c r="F114" s="45">
        <v>3.321819495631427E-2</v>
      </c>
      <c r="G114" s="44">
        <v>8.4959014860094264</v>
      </c>
      <c r="H114" s="36">
        <v>0</v>
      </c>
    </row>
    <row r="115" spans="1:8">
      <c r="A115" t="s">
        <v>336</v>
      </c>
      <c r="B115" s="42" t="s">
        <v>103</v>
      </c>
      <c r="C115" s="43">
        <v>0.28765524941058496</v>
      </c>
      <c r="D115" s="45">
        <v>0</v>
      </c>
      <c r="E115" s="44">
        <v>-15.747250192347952</v>
      </c>
      <c r="F115" s="45">
        <v>3.2912526001772309E-2</v>
      </c>
      <c r="G115" s="44">
        <v>7.4615472185738687</v>
      </c>
      <c r="H115" s="36">
        <v>0</v>
      </c>
    </row>
    <row r="116" spans="1:8">
      <c r="A116" t="s">
        <v>336</v>
      </c>
      <c r="B116" s="42" t="s">
        <v>105</v>
      </c>
      <c r="C116" s="43">
        <v>0.54159461972696543</v>
      </c>
      <c r="D116" s="45">
        <v>0</v>
      </c>
      <c r="E116" s="44">
        <v>-15.346578444120185</v>
      </c>
      <c r="F116" s="45">
        <v>4.5988450883283051E-2</v>
      </c>
      <c r="G116" s="44">
        <v>7.5855899387682326</v>
      </c>
      <c r="H116" s="36">
        <v>0</v>
      </c>
    </row>
    <row r="117" spans="1:8">
      <c r="A117" t="s">
        <v>336</v>
      </c>
      <c r="B117" s="42" t="s">
        <v>107</v>
      </c>
      <c r="C117" s="43">
        <v>0.30486817291760249</v>
      </c>
      <c r="D117" s="45">
        <v>0</v>
      </c>
      <c r="E117" s="44">
        <v>-13.625653181436189</v>
      </c>
      <c r="F117" s="45">
        <v>3.107668539327672E-2</v>
      </c>
      <c r="G117" s="44">
        <v>6.8687755313494661</v>
      </c>
      <c r="H117" s="36">
        <v>0</v>
      </c>
    </row>
    <row r="118" spans="1:8">
      <c r="A118" t="s">
        <v>336</v>
      </c>
      <c r="B118" s="42" t="s">
        <v>109</v>
      </c>
      <c r="C118" s="43">
        <v>0.37694768489237107</v>
      </c>
      <c r="D118" s="45">
        <v>0</v>
      </c>
      <c r="E118" s="44">
        <v>-13.438250276340183</v>
      </c>
      <c r="F118" s="45">
        <v>3.5430141658308004E-2</v>
      </c>
      <c r="G118" s="44">
        <v>7.5928926407934991</v>
      </c>
      <c r="H118" s="36">
        <v>0</v>
      </c>
    </row>
    <row r="119" spans="1:8">
      <c r="A119" t="s">
        <v>336</v>
      </c>
      <c r="B119" s="42" t="s">
        <v>111</v>
      </c>
      <c r="C119" s="43">
        <v>1.0639875536176637</v>
      </c>
      <c r="D119" s="45">
        <v>0</v>
      </c>
      <c r="E119" s="44">
        <v>-10.545143901195727</v>
      </c>
      <c r="F119" s="45">
        <v>7.4803304974920479E-2</v>
      </c>
      <c r="G119" s="44">
        <v>7.1487807621231552</v>
      </c>
      <c r="H119" s="36">
        <v>0</v>
      </c>
    </row>
    <row r="120" spans="1:8">
      <c r="A120" t="s">
        <v>336</v>
      </c>
      <c r="B120" s="42" t="s">
        <v>113</v>
      </c>
      <c r="C120" s="43">
        <v>1.8704575416627065</v>
      </c>
      <c r="D120" s="45">
        <v>0</v>
      </c>
      <c r="E120" s="44">
        <v>-9.2620819671399595</v>
      </c>
      <c r="F120" s="45">
        <v>8.2357922974354611E-2</v>
      </c>
      <c r="G120" s="44">
        <v>7.046690485124409</v>
      </c>
      <c r="H120" s="36">
        <v>0</v>
      </c>
    </row>
    <row r="121" spans="1:8">
      <c r="A121" t="s">
        <v>336</v>
      </c>
      <c r="B121" s="42" t="s">
        <v>115</v>
      </c>
      <c r="C121" s="43">
        <v>0.65391889103520917</v>
      </c>
      <c r="D121" s="45">
        <v>0</v>
      </c>
      <c r="E121" s="44">
        <v>-17.452908668506215</v>
      </c>
      <c r="F121" s="45">
        <v>6.8425346452751334E-2</v>
      </c>
      <c r="G121" s="44">
        <v>5.617159600831136</v>
      </c>
      <c r="H121" s="36">
        <v>0</v>
      </c>
    </row>
    <row r="122" spans="1:8">
      <c r="A122" t="s">
        <v>336</v>
      </c>
      <c r="B122" s="42" t="s">
        <v>117</v>
      </c>
      <c r="C122" s="43">
        <v>0.37898060646520226</v>
      </c>
      <c r="D122" s="45">
        <v>0</v>
      </c>
      <c r="E122" s="44">
        <v>-15.598153781841289</v>
      </c>
      <c r="F122" s="45">
        <v>4.2496792178526178E-2</v>
      </c>
      <c r="G122" s="44">
        <v>7.8236307771248077</v>
      </c>
      <c r="H122" s="36">
        <v>0</v>
      </c>
    </row>
    <row r="123" spans="1:8">
      <c r="A123" t="s">
        <v>336</v>
      </c>
      <c r="B123" s="42" t="s">
        <v>120</v>
      </c>
      <c r="C123" s="43">
        <v>0.74409583037784888</v>
      </c>
      <c r="D123" s="45">
        <v>0</v>
      </c>
      <c r="E123" s="44">
        <v>-16.069899311648221</v>
      </c>
      <c r="F123" s="45">
        <v>7.883432163682641E-2</v>
      </c>
      <c r="G123" s="44">
        <v>5.8715960530569529</v>
      </c>
      <c r="H123" s="36">
        <v>0</v>
      </c>
    </row>
    <row r="124" spans="1:8">
      <c r="A124" t="s">
        <v>336</v>
      </c>
      <c r="B124" s="42" t="s">
        <v>120</v>
      </c>
      <c r="C124" s="43">
        <v>0.78555931952344382</v>
      </c>
      <c r="D124" s="45">
        <v>0</v>
      </c>
      <c r="E124" s="44">
        <v>-16.086470009215123</v>
      </c>
      <c r="F124" s="45">
        <v>8.4927181443890359E-2</v>
      </c>
      <c r="G124" s="44">
        <v>6.3031770728729573</v>
      </c>
      <c r="H124" s="36">
        <v>0</v>
      </c>
    </row>
    <row r="125" spans="1:8">
      <c r="A125" t="s">
        <v>336</v>
      </c>
      <c r="B125" s="42" t="s">
        <v>122</v>
      </c>
      <c r="C125" s="43">
        <v>0.55293659402321638</v>
      </c>
      <c r="D125" s="45">
        <v>0</v>
      </c>
      <c r="E125" s="44">
        <v>-17.747373976093144</v>
      </c>
      <c r="F125" s="45">
        <v>6.0567875083202348E-2</v>
      </c>
      <c r="G125" s="44">
        <v>6.3232587629059234</v>
      </c>
      <c r="H125" s="36">
        <v>0</v>
      </c>
    </row>
    <row r="126" spans="1:8">
      <c r="A126" t="s">
        <v>336</v>
      </c>
      <c r="B126" s="42" t="s">
        <v>124</v>
      </c>
      <c r="C126" s="43">
        <v>0.79223857648829277</v>
      </c>
      <c r="D126" s="45">
        <v>0</v>
      </c>
      <c r="E126" s="44">
        <v>-15.523045456534604</v>
      </c>
      <c r="F126" s="45">
        <v>7.9803103655329638E-2</v>
      </c>
      <c r="G126" s="44">
        <v>6.4276021049634258</v>
      </c>
      <c r="H126" s="36">
        <v>0</v>
      </c>
    </row>
    <row r="127" spans="1:8">
      <c r="A127" t="s">
        <v>336</v>
      </c>
      <c r="B127" s="42" t="s">
        <v>126</v>
      </c>
      <c r="C127" s="43">
        <v>0.63779657012942681</v>
      </c>
      <c r="D127" s="45">
        <v>0</v>
      </c>
      <c r="E127" s="44">
        <v>-15.060136235686659</v>
      </c>
      <c r="F127" s="45">
        <v>6.5898514219459109E-2</v>
      </c>
      <c r="G127" s="44">
        <v>5.7218329174349503</v>
      </c>
      <c r="H127" s="36">
        <v>0</v>
      </c>
    </row>
    <row r="128" spans="1:8">
      <c r="A128" t="s">
        <v>336</v>
      </c>
      <c r="B128" s="42" t="s">
        <v>128</v>
      </c>
      <c r="C128" s="43">
        <v>0.77567861236127766</v>
      </c>
      <c r="D128" s="45">
        <v>0</v>
      </c>
      <c r="E128" s="44">
        <v>-16.064794083991075</v>
      </c>
      <c r="F128" s="45">
        <v>8.3424801846569488E-2</v>
      </c>
      <c r="G128" s="44">
        <v>6.2877345497963475</v>
      </c>
      <c r="H128" s="36">
        <v>0</v>
      </c>
    </row>
    <row r="129" spans="1:8">
      <c r="A129" t="s">
        <v>336</v>
      </c>
      <c r="B129" s="42" t="s">
        <v>130</v>
      </c>
      <c r="C129" s="43">
        <v>0.42670258460135835</v>
      </c>
      <c r="D129" s="45">
        <v>0</v>
      </c>
      <c r="E129" s="44">
        <v>-18.063044130593791</v>
      </c>
      <c r="F129" s="45">
        <v>5.7310506660763066E-2</v>
      </c>
      <c r="G129" s="44">
        <v>6.9162349435968977</v>
      </c>
      <c r="H129" s="36">
        <v>0</v>
      </c>
    </row>
    <row r="130" spans="1:8">
      <c r="A130" t="s">
        <v>336</v>
      </c>
      <c r="B130" s="42" t="s">
        <v>132</v>
      </c>
      <c r="C130" s="43">
        <v>0.57587963575763446</v>
      </c>
      <c r="D130" s="45">
        <v>0</v>
      </c>
      <c r="E130" s="44">
        <v>-14.386402700297605</v>
      </c>
      <c r="F130" s="45">
        <v>5.372193912574065E-2</v>
      </c>
      <c r="G130" s="44">
        <v>5.8786540406162429</v>
      </c>
      <c r="H130" s="36">
        <v>0</v>
      </c>
    </row>
    <row r="131" spans="1:8">
      <c r="A131" t="s">
        <v>336</v>
      </c>
      <c r="B131" s="42" t="s">
        <v>134</v>
      </c>
      <c r="C131" s="43">
        <v>0.50565437790966949</v>
      </c>
      <c r="D131" s="45">
        <v>0</v>
      </c>
      <c r="E131" s="44">
        <v>-15.579393980808129</v>
      </c>
      <c r="F131" s="45">
        <v>4.9098566895679832E-2</v>
      </c>
      <c r="G131" s="44">
        <v>5.870179479707974</v>
      </c>
      <c r="H131" s="36">
        <v>0</v>
      </c>
    </row>
    <row r="132" spans="1:8">
      <c r="A132" t="s">
        <v>336</v>
      </c>
      <c r="B132" s="42" t="s">
        <v>136</v>
      </c>
      <c r="C132" s="43">
        <v>0.27096255029836724</v>
      </c>
      <c r="D132" s="45">
        <v>0</v>
      </c>
      <c r="E132" s="44">
        <v>-17.347019462089651</v>
      </c>
      <c r="F132" s="45">
        <v>3.2376142506387526E-2</v>
      </c>
      <c r="G132" s="44">
        <v>6.5448869314408595</v>
      </c>
      <c r="H132" s="36">
        <v>0</v>
      </c>
    </row>
    <row r="133" spans="1:8">
      <c r="A133" t="s">
        <v>336</v>
      </c>
      <c r="B133" s="42" t="s">
        <v>138</v>
      </c>
      <c r="C133" s="43">
        <v>0.34610643284667453</v>
      </c>
      <c r="D133" s="45">
        <v>0</v>
      </c>
      <c r="E133" s="44">
        <v>-16.0653778976049</v>
      </c>
      <c r="F133" s="45">
        <v>4.0063298201027692E-2</v>
      </c>
      <c r="G133" s="44">
        <v>6.9569442373193677</v>
      </c>
      <c r="H133" s="36">
        <v>0</v>
      </c>
    </row>
    <row r="134" spans="1:8">
      <c r="A134" t="s">
        <v>336</v>
      </c>
      <c r="B134" s="42" t="s">
        <v>142</v>
      </c>
      <c r="C134" s="43">
        <v>0.48453760891855407</v>
      </c>
      <c r="D134" s="45">
        <v>0</v>
      </c>
      <c r="E134" s="44">
        <v>-15.295738602660471</v>
      </c>
      <c r="F134" s="45">
        <v>5.1514041992303347E-2</v>
      </c>
      <c r="G134" s="44">
        <v>6.4938825094837789</v>
      </c>
      <c r="H134" s="36">
        <v>0</v>
      </c>
    </row>
    <row r="135" spans="1:8">
      <c r="A135" t="s">
        <v>336</v>
      </c>
      <c r="B135" s="46" t="s">
        <v>142</v>
      </c>
      <c r="C135" s="45">
        <v>0.50566836899492296</v>
      </c>
      <c r="D135" s="45">
        <v>0</v>
      </c>
      <c r="E135" s="44">
        <v>-15.133317794071457</v>
      </c>
      <c r="F135" s="45">
        <v>5.379598288802627E-2</v>
      </c>
      <c r="G135" s="44">
        <v>7.2591836051647238</v>
      </c>
      <c r="H135" s="36">
        <v>0</v>
      </c>
    </row>
    <row r="136" spans="1:8">
      <c r="A136" t="s">
        <v>336</v>
      </c>
      <c r="B136" s="42" t="s">
        <v>144</v>
      </c>
      <c r="C136" s="43">
        <v>0.33879032490466954</v>
      </c>
      <c r="D136" s="45">
        <v>0</v>
      </c>
      <c r="E136" s="44">
        <v>-15.415104638599269</v>
      </c>
      <c r="F136" s="45">
        <v>3.8379569505784937E-2</v>
      </c>
      <c r="G136" s="44">
        <v>6.5398364205221027</v>
      </c>
      <c r="H136" s="36">
        <v>0</v>
      </c>
    </row>
    <row r="137" spans="1:8">
      <c r="A137" t="s">
        <v>336</v>
      </c>
      <c r="B137" s="46" t="s">
        <v>146</v>
      </c>
      <c r="C137" s="45">
        <v>0.2601838568372587</v>
      </c>
      <c r="D137" s="45">
        <v>0</v>
      </c>
      <c r="E137" s="44">
        <v>-19.583005852382854</v>
      </c>
      <c r="F137" s="45">
        <v>2.8881648266337392E-2</v>
      </c>
      <c r="G137" s="44">
        <v>5.9256953575244893</v>
      </c>
      <c r="H137" s="36">
        <v>0</v>
      </c>
    </row>
    <row r="138" spans="1:8">
      <c r="A138" t="s">
        <v>336</v>
      </c>
      <c r="B138" s="46" t="s">
        <v>148</v>
      </c>
      <c r="C138" s="45">
        <v>0.44655485077396573</v>
      </c>
      <c r="D138" s="45">
        <v>0</v>
      </c>
      <c r="E138" s="44">
        <v>-16.902769162324134</v>
      </c>
      <c r="F138" s="45">
        <v>5.1990125727703243E-2</v>
      </c>
      <c r="G138" s="44">
        <v>6.1700433574606794</v>
      </c>
      <c r="H138" s="36">
        <v>0</v>
      </c>
    </row>
    <row r="139" spans="1:8">
      <c r="A139" t="s">
        <v>336</v>
      </c>
      <c r="B139" s="46" t="s">
        <v>150</v>
      </c>
      <c r="C139" s="45">
        <v>0.44770140538133429</v>
      </c>
      <c r="D139" s="45">
        <v>0</v>
      </c>
      <c r="E139" s="44">
        <v>-19.273490453714782</v>
      </c>
      <c r="F139" s="45">
        <v>4.6018019120893684E-2</v>
      </c>
      <c r="G139" s="44">
        <v>6.2604701435477539</v>
      </c>
      <c r="H139" s="36">
        <v>0</v>
      </c>
    </row>
    <row r="140" spans="1:8">
      <c r="A140" t="s">
        <v>336</v>
      </c>
      <c r="B140" s="46" t="s">
        <v>152</v>
      </c>
      <c r="C140" s="45">
        <v>0.81959719336698877</v>
      </c>
      <c r="D140" s="45">
        <v>0</v>
      </c>
      <c r="E140" s="44">
        <v>-19.84205940863318</v>
      </c>
      <c r="F140" s="45">
        <v>5.3985207877361607E-2</v>
      </c>
      <c r="G140" s="44">
        <v>6.7564361323466082</v>
      </c>
      <c r="H140" s="36">
        <v>0</v>
      </c>
    </row>
    <row r="141" spans="1:8">
      <c r="A141" t="s">
        <v>336</v>
      </c>
      <c r="B141" s="46" t="s">
        <v>154</v>
      </c>
      <c r="C141" s="45">
        <v>0.20397470691003616</v>
      </c>
      <c r="D141" s="45">
        <v>0</v>
      </c>
      <c r="E141" s="44">
        <v>-18.331608129910826</v>
      </c>
      <c r="F141" s="45">
        <v>2.5132443188422261E-2</v>
      </c>
      <c r="G141" s="44">
        <v>6.4923756787306015</v>
      </c>
      <c r="H141" s="36" t="s">
        <v>155</v>
      </c>
    </row>
    <row r="142" spans="1:8">
      <c r="A142" t="s">
        <v>336</v>
      </c>
      <c r="B142" s="46" t="s">
        <v>157</v>
      </c>
      <c r="C142" s="45">
        <v>0.45825800882717871</v>
      </c>
      <c r="D142" s="45">
        <v>0</v>
      </c>
      <c r="E142" s="44">
        <v>-16.053722943028781</v>
      </c>
      <c r="F142" s="45">
        <v>4.7256738835085479E-2</v>
      </c>
      <c r="G142" s="44">
        <v>5.3836116042574629</v>
      </c>
      <c r="H142" s="36">
        <v>0</v>
      </c>
    </row>
    <row r="143" spans="1:8">
      <c r="A143" t="s">
        <v>336</v>
      </c>
      <c r="B143" s="41" t="s">
        <v>272</v>
      </c>
      <c r="C143" s="44">
        <v>0.60040036356045645</v>
      </c>
      <c r="D143" s="47">
        <v>0.54280990101693882</v>
      </c>
      <c r="E143" s="44">
        <v>-13.639218591635517</v>
      </c>
      <c r="F143" s="44">
        <v>5.2291737140755065E-2</v>
      </c>
      <c r="G143" s="44">
        <v>7.2918893743528299</v>
      </c>
      <c r="H143" s="48">
        <v>0</v>
      </c>
    </row>
    <row r="144" spans="1:8">
      <c r="A144" t="s">
        <v>336</v>
      </c>
      <c r="B144" s="41" t="s">
        <v>272</v>
      </c>
      <c r="C144" s="44">
        <v>0.67116706301413021</v>
      </c>
      <c r="D144" s="47">
        <v>0.61949695861307852</v>
      </c>
      <c r="E144" s="44">
        <v>-13.302554107341242</v>
      </c>
      <c r="F144" s="44">
        <v>5.7008192054918333E-2</v>
      </c>
      <c r="G144" s="44">
        <v>6.5768706307577443</v>
      </c>
      <c r="H144" s="48">
        <v>0</v>
      </c>
    </row>
    <row r="145" spans="1:16">
      <c r="A145" t="s">
        <v>336</v>
      </c>
      <c r="B145" s="41" t="s">
        <v>284</v>
      </c>
      <c r="C145" s="44">
        <v>5.5461561920145334E-2</v>
      </c>
      <c r="D145" s="47">
        <v>-5.5446613279659128E-2</v>
      </c>
      <c r="E145" s="44">
        <v>-18.223873229698885</v>
      </c>
      <c r="F145" s="44">
        <v>8.2797973398961028E-3</v>
      </c>
      <c r="G145" s="94">
        <v>9.9716026125090487</v>
      </c>
      <c r="H145" s="49" t="s">
        <v>231</v>
      </c>
      <c r="K145" s="41"/>
      <c r="L145" s="44"/>
      <c r="M145" s="44"/>
      <c r="N145" s="44"/>
      <c r="O145" s="44"/>
      <c r="P145" s="49"/>
    </row>
    <row r="146" spans="1:16">
      <c r="A146" t="s">
        <v>336</v>
      </c>
      <c r="B146" s="41" t="s">
        <v>286</v>
      </c>
      <c r="C146" s="44">
        <v>6.6997234834105426E-2</v>
      </c>
      <c r="D146" s="47">
        <v>-4.3079479135957367E-2</v>
      </c>
      <c r="E146" s="44">
        <v>-19.203074760177646</v>
      </c>
      <c r="F146" s="44">
        <v>7.8089958821832865E-3</v>
      </c>
      <c r="G146" s="94">
        <v>7.5088554768475921</v>
      </c>
      <c r="H146" s="49" t="s">
        <v>231</v>
      </c>
      <c r="K146" s="41"/>
      <c r="L146" s="44"/>
      <c r="M146" s="44"/>
      <c r="N146" s="44"/>
      <c r="O146" s="44"/>
      <c r="P146" s="49"/>
    </row>
    <row r="147" spans="1:16">
      <c r="A147" t="s">
        <v>336</v>
      </c>
      <c r="B147" s="41" t="s">
        <v>288</v>
      </c>
      <c r="C147" s="44">
        <v>7.4417730674213728E-2</v>
      </c>
      <c r="D147" s="47">
        <v>-3.4953585464153815E-2</v>
      </c>
      <c r="E147" s="44">
        <v>-15.440506039811313</v>
      </c>
      <c r="F147" s="44">
        <v>1.0648228949322802E-2</v>
      </c>
      <c r="G147" s="94">
        <v>9.7035042941456791</v>
      </c>
      <c r="H147" s="49" t="s">
        <v>231</v>
      </c>
      <c r="K147" s="41"/>
      <c r="L147" s="44"/>
      <c r="M147" s="44"/>
      <c r="N147" s="44"/>
      <c r="O147" s="44"/>
      <c r="P147" s="49"/>
    </row>
    <row r="148" spans="1:16">
      <c r="A148" t="s">
        <v>336</v>
      </c>
      <c r="B148" s="41" t="s">
        <v>290</v>
      </c>
      <c r="C148" s="44">
        <v>3.9699724684511793E-2</v>
      </c>
      <c r="D148" s="47">
        <v>-7.2981239630038441E-2</v>
      </c>
      <c r="E148" s="44">
        <v>-13.213239088108189</v>
      </c>
      <c r="F148" s="44">
        <v>5.1347081405496466E-3</v>
      </c>
      <c r="G148" s="94">
        <v>17.495100201998355</v>
      </c>
      <c r="H148" s="49" t="s">
        <v>291</v>
      </c>
      <c r="K148" s="41"/>
      <c r="L148" s="44"/>
      <c r="M148" s="44"/>
      <c r="N148" s="44"/>
      <c r="O148" s="44"/>
      <c r="P148" s="49"/>
    </row>
    <row r="149" spans="1:16">
      <c r="A149" t="s">
        <v>336</v>
      </c>
      <c r="B149" s="41" t="s">
        <v>295</v>
      </c>
      <c r="C149" s="44">
        <v>5.329237044584785E-2</v>
      </c>
      <c r="D149" s="47">
        <v>-5.8014264061248245E-2</v>
      </c>
      <c r="E149" s="44">
        <v>-9.7016846209659722</v>
      </c>
      <c r="F149" s="44">
        <v>4.4534448627234682E-3</v>
      </c>
      <c r="G149" s="94">
        <v>12.838223875847907</v>
      </c>
      <c r="H149" s="49" t="s">
        <v>231</v>
      </c>
      <c r="K149" s="41"/>
      <c r="L149" s="44"/>
      <c r="M149" s="44"/>
      <c r="N149" s="44"/>
      <c r="O149" s="44"/>
      <c r="P149" s="49"/>
    </row>
    <row r="150" spans="1:16">
      <c r="A150" t="s">
        <v>336</v>
      </c>
      <c r="B150" s="41" t="s">
        <v>295</v>
      </c>
      <c r="C150" s="44">
        <v>5.6358743462492096E-2</v>
      </c>
      <c r="D150" s="47">
        <v>-5.4573406911582883E-2</v>
      </c>
      <c r="E150" s="44">
        <v>-9.6679360227723521</v>
      </c>
      <c r="F150" s="44">
        <v>4.9542365543309205E-3</v>
      </c>
      <c r="G150" s="94">
        <v>15.326293834185444</v>
      </c>
      <c r="H150" s="49" t="s">
        <v>291</v>
      </c>
      <c r="K150" s="41"/>
      <c r="L150" s="44"/>
      <c r="M150" s="44"/>
      <c r="N150" s="44"/>
      <c r="O150" s="44"/>
      <c r="P150" s="49"/>
    </row>
    <row r="151" spans="1:16">
      <c r="A151" t="s">
        <v>336</v>
      </c>
      <c r="B151" s="41" t="s">
        <v>297</v>
      </c>
      <c r="C151" s="44">
        <v>6.2601329226919897E-2</v>
      </c>
      <c r="D151" s="47">
        <v>-4.7964690313984919E-2</v>
      </c>
      <c r="E151" s="44">
        <v>-15.763482716414394</v>
      </c>
      <c r="F151" s="44">
        <v>8.1154040614739454E-3</v>
      </c>
      <c r="G151" s="94">
        <v>13.115519642397052</v>
      </c>
      <c r="H151" s="49" t="s">
        <v>231</v>
      </c>
      <c r="K151" s="41"/>
      <c r="L151" s="44"/>
      <c r="M151" s="44"/>
      <c r="N151" s="44"/>
      <c r="O151" s="44"/>
      <c r="P151" s="49"/>
    </row>
    <row r="152" spans="1:16">
      <c r="A152" t="s">
        <v>336</v>
      </c>
      <c r="B152" s="41" t="s">
        <v>299</v>
      </c>
      <c r="C152" s="44">
        <v>3.8453331560856667E-2</v>
      </c>
      <c r="D152" s="47">
        <v>-7.4572928787290174E-2</v>
      </c>
      <c r="E152" s="44">
        <v>-17.948341303322387</v>
      </c>
      <c r="F152" s="44">
        <v>4.576644834727619E-3</v>
      </c>
      <c r="G152" s="94">
        <v>19.292486370700168</v>
      </c>
      <c r="H152" s="49" t="s">
        <v>291</v>
      </c>
      <c r="K152" s="41"/>
      <c r="L152" s="44"/>
      <c r="M152" s="44"/>
      <c r="N152" s="44"/>
      <c r="O152" s="44"/>
      <c r="P152" s="49"/>
    </row>
    <row r="153" spans="1:16">
      <c r="A153" t="s">
        <v>336</v>
      </c>
      <c r="B153" s="41" t="s">
        <v>274</v>
      </c>
      <c r="C153" s="44">
        <v>0.28240004757727855</v>
      </c>
      <c r="D153" s="47">
        <v>0.19401606924971598</v>
      </c>
      <c r="E153" s="44">
        <v>-14.106169414340135</v>
      </c>
      <c r="F153" s="44">
        <v>2.5537085542135358E-2</v>
      </c>
      <c r="G153" s="44">
        <v>6.5711138303092858</v>
      </c>
      <c r="H153" s="48">
        <v>0</v>
      </c>
    </row>
    <row r="154" spans="1:16">
      <c r="A154" t="s">
        <v>336</v>
      </c>
      <c r="B154" s="41" t="s">
        <v>276</v>
      </c>
      <c r="C154" s="44">
        <v>0.24011767558052935</v>
      </c>
      <c r="D154" s="47">
        <v>0.14739191424147477</v>
      </c>
      <c r="E154" s="44">
        <v>-16.226740897697152</v>
      </c>
      <c r="F154" s="44">
        <v>2.7396508043501126E-2</v>
      </c>
      <c r="G154" s="44">
        <v>6.3030030348958839</v>
      </c>
      <c r="H154" s="48">
        <v>0</v>
      </c>
    </row>
    <row r="155" spans="1:16">
      <c r="A155" t="s">
        <v>336</v>
      </c>
      <c r="B155" s="41" t="s">
        <v>278</v>
      </c>
      <c r="C155" s="44">
        <v>0.48987204043671806</v>
      </c>
      <c r="D155" s="47">
        <v>0.42266940234445982</v>
      </c>
      <c r="E155" s="44">
        <v>-17.053066905665055</v>
      </c>
      <c r="F155" s="44">
        <v>4.958887532809058E-2</v>
      </c>
      <c r="G155" s="44">
        <v>6.4029978377776784</v>
      </c>
      <c r="H155" s="48">
        <v>0</v>
      </c>
    </row>
    <row r="156" spans="1:16">
      <c r="A156" t="s">
        <v>336</v>
      </c>
      <c r="B156" s="41" t="s">
        <v>280</v>
      </c>
      <c r="C156" s="44">
        <v>0.55247596351806783</v>
      </c>
      <c r="D156" s="47">
        <v>0.4907460087468371</v>
      </c>
      <c r="E156" s="44">
        <v>-17.117167793521286</v>
      </c>
      <c r="F156" s="44">
        <v>5.5924347207929832E-2</v>
      </c>
      <c r="G156" s="44">
        <v>6.3418981414863707</v>
      </c>
      <c r="H156" s="48">
        <v>0</v>
      </c>
    </row>
    <row r="157" spans="1:16">
      <c r="A157" t="s">
        <v>336</v>
      </c>
      <c r="B157" s="41" t="s">
        <v>282</v>
      </c>
      <c r="C157" s="44">
        <v>0.82997501422766928</v>
      </c>
      <c r="D157" s="47">
        <v>0.79234360902662959</v>
      </c>
      <c r="E157" s="44">
        <v>-12.32877986454691</v>
      </c>
      <c r="F157" s="44">
        <v>6.4695472429503784E-2</v>
      </c>
      <c r="G157" s="44">
        <v>7.8725900455355928</v>
      </c>
      <c r="H157" s="48">
        <v>0</v>
      </c>
    </row>
    <row r="160" spans="1:16">
      <c r="B160" s="42" t="s">
        <v>13</v>
      </c>
      <c r="C160" s="43">
        <v>31.76425687864284</v>
      </c>
      <c r="D160" s="42">
        <v>0</v>
      </c>
      <c r="E160" s="44">
        <v>-33.938507298404851</v>
      </c>
      <c r="F160" s="43">
        <v>18.701032281526917</v>
      </c>
      <c r="G160" s="44">
        <v>10.74098756365732</v>
      </c>
      <c r="H160" s="36">
        <v>0</v>
      </c>
    </row>
    <row r="161" spans="2:8">
      <c r="B161" s="42" t="s">
        <v>13</v>
      </c>
      <c r="C161" s="43">
        <v>31.430934745410713</v>
      </c>
      <c r="D161" s="42">
        <v>0</v>
      </c>
      <c r="E161" s="44">
        <v>-33.918544852277044</v>
      </c>
      <c r="F161" s="43">
        <v>18.72250917967731</v>
      </c>
      <c r="G161" s="44">
        <v>10.632691791445902</v>
      </c>
      <c r="H161" s="36">
        <v>0</v>
      </c>
    </row>
    <row r="162" spans="2:8">
      <c r="B162" s="42" t="s">
        <v>13</v>
      </c>
      <c r="C162" s="43">
        <v>31.719957227464278</v>
      </c>
      <c r="D162" s="45">
        <v>0</v>
      </c>
      <c r="E162" s="44">
        <v>-33.878167488255507</v>
      </c>
      <c r="F162" s="43">
        <v>18.926610237428442</v>
      </c>
      <c r="G162" s="44">
        <v>10.752610763847379</v>
      </c>
      <c r="H162" s="36">
        <v>0</v>
      </c>
    </row>
    <row r="163" spans="2:8">
      <c r="B163" s="42" t="s">
        <v>13</v>
      </c>
      <c r="C163" s="43">
        <v>31.783855289101947</v>
      </c>
      <c r="D163" s="45">
        <v>0</v>
      </c>
      <c r="E163" s="44">
        <v>-33.970390498324747</v>
      </c>
      <c r="F163" s="45">
        <v>19.186061217015087</v>
      </c>
      <c r="G163" s="44">
        <v>10.697713326938208</v>
      </c>
      <c r="H163" s="36">
        <v>0</v>
      </c>
    </row>
    <row r="164" spans="2:8">
      <c r="B164" s="46" t="s">
        <v>13</v>
      </c>
      <c r="C164" s="45">
        <v>31.643288828171663</v>
      </c>
      <c r="D164" s="45">
        <v>0</v>
      </c>
      <c r="E164" s="44">
        <v>-33.845991587715041</v>
      </c>
      <c r="F164" s="45">
        <v>19.207207381373522</v>
      </c>
      <c r="G164" s="44">
        <v>10.560415929490755</v>
      </c>
      <c r="H164" s="36">
        <v>0</v>
      </c>
    </row>
    <row r="165" spans="2:8">
      <c r="B165" s="46" t="s">
        <v>13</v>
      </c>
      <c r="C165" s="45">
        <v>31.949004815528021</v>
      </c>
      <c r="D165" s="45">
        <v>0</v>
      </c>
      <c r="E165" s="44">
        <v>-33.904046797905806</v>
      </c>
      <c r="F165" s="45">
        <v>19.524087559405345</v>
      </c>
      <c r="G165" s="44">
        <v>10.766061770279899</v>
      </c>
      <c r="H165" s="36">
        <v>0</v>
      </c>
    </row>
    <row r="166" spans="2:8">
      <c r="B166" s="46" t="s">
        <v>13</v>
      </c>
      <c r="C166" s="45">
        <v>31.799311220043268</v>
      </c>
      <c r="D166" s="45">
        <v>0</v>
      </c>
      <c r="E166" s="44">
        <v>-34.0826790737785</v>
      </c>
      <c r="F166" s="45">
        <v>19.592845372192016</v>
      </c>
      <c r="G166" s="44">
        <v>10.855926338223489</v>
      </c>
      <c r="H166" s="36">
        <v>0</v>
      </c>
    </row>
    <row r="167" spans="2:8">
      <c r="B167" s="41" t="s">
        <v>13</v>
      </c>
      <c r="C167" s="44">
        <v>31.39363444176648</v>
      </c>
      <c r="D167" s="47">
        <v>30.889566885874515</v>
      </c>
      <c r="E167" s="44">
        <v>-33.939342938102335</v>
      </c>
      <c r="F167" s="44">
        <v>18.572318715895108</v>
      </c>
      <c r="G167" s="44">
        <v>10.688956473854143</v>
      </c>
      <c r="H167" s="48">
        <v>0</v>
      </c>
    </row>
    <row r="168" spans="2:8">
      <c r="B168" s="41" t="s">
        <v>13</v>
      </c>
      <c r="C168" s="44">
        <v>31.574585424617592</v>
      </c>
      <c r="D168" s="47">
        <v>31.047399503988292</v>
      </c>
      <c r="E168" s="44">
        <v>-33.977899980197705</v>
      </c>
      <c r="F168" s="44">
        <v>18.736777052003532</v>
      </c>
      <c r="G168" s="44">
        <v>10.691830103949004</v>
      </c>
      <c r="H168" s="48">
        <v>0</v>
      </c>
    </row>
    <row r="169" spans="2:8">
      <c r="B169" s="41" t="s">
        <v>13</v>
      </c>
      <c r="C169" s="44">
        <v>31.109918221438583</v>
      </c>
      <c r="D169" s="47">
        <v>29.77612801524166</v>
      </c>
      <c r="E169" s="44">
        <v>-33.973785601710006</v>
      </c>
      <c r="F169" s="44">
        <v>18.684605083600523</v>
      </c>
      <c r="G169" s="44">
        <v>10.793430475213574</v>
      </c>
      <c r="H169" s="48">
        <v>0</v>
      </c>
    </row>
    <row r="170" spans="2:8">
      <c r="B170" s="41" t="s">
        <v>13</v>
      </c>
      <c r="C170" s="44">
        <v>31.443054266819743</v>
      </c>
      <c r="D170" s="47">
        <v>30.657679895353841</v>
      </c>
      <c r="E170" s="44">
        <v>-33.863399823694088</v>
      </c>
      <c r="F170" s="44">
        <v>18.890816874442006</v>
      </c>
      <c r="G170" s="44">
        <v>10.889797681654057</v>
      </c>
      <c r="H170" s="48">
        <v>0</v>
      </c>
    </row>
    <row r="171" spans="2:8">
      <c r="B171" s="42" t="s">
        <v>14</v>
      </c>
      <c r="C171" s="43">
        <v>42.147790327000763</v>
      </c>
      <c r="D171" s="42">
        <v>0</v>
      </c>
      <c r="E171" s="44">
        <v>-14.642310580995039</v>
      </c>
      <c r="F171" s="43">
        <v>14.750878551065551</v>
      </c>
      <c r="G171" s="44">
        <v>7.3744388154763092</v>
      </c>
      <c r="H171" s="36">
        <v>0</v>
      </c>
    </row>
    <row r="172" spans="2:8">
      <c r="B172" s="42" t="s">
        <v>14</v>
      </c>
      <c r="C172" s="43">
        <v>42.885412736700566</v>
      </c>
      <c r="D172" s="45">
        <v>0</v>
      </c>
      <c r="E172" s="44">
        <v>-14.688136913616137</v>
      </c>
      <c r="F172" s="45">
        <v>15.225759329531215</v>
      </c>
      <c r="G172" s="44">
        <v>7.3738958026597352</v>
      </c>
      <c r="H172" s="36">
        <v>0</v>
      </c>
    </row>
    <row r="173" spans="2:8">
      <c r="B173" s="42" t="s">
        <v>14</v>
      </c>
      <c r="C173" s="43">
        <v>42.177884938096234</v>
      </c>
      <c r="D173" s="45">
        <v>0</v>
      </c>
      <c r="E173" s="44">
        <v>-14.844461170291416</v>
      </c>
      <c r="F173" s="45">
        <v>15.182595668091402</v>
      </c>
      <c r="G173" s="44">
        <v>7.4052517356243204</v>
      </c>
      <c r="H173" s="36">
        <v>0</v>
      </c>
    </row>
    <row r="174" spans="2:8">
      <c r="B174" s="46" t="s">
        <v>14</v>
      </c>
      <c r="C174" s="45">
        <v>42.506419760667967</v>
      </c>
      <c r="D174" s="45">
        <v>0</v>
      </c>
      <c r="E174" s="44">
        <v>-14.686074699025355</v>
      </c>
      <c r="F174" s="45">
        <v>15.378581490101558</v>
      </c>
      <c r="G174" s="44">
        <v>7.3886502137441914</v>
      </c>
      <c r="H174" s="36">
        <v>0</v>
      </c>
    </row>
    <row r="175" spans="2:8">
      <c r="B175" s="41" t="s">
        <v>14</v>
      </c>
      <c r="C175" s="44">
        <v>42.321105884104007</v>
      </c>
      <c r="D175" s="47">
        <v>42.502723863750433</v>
      </c>
      <c r="E175" s="44">
        <v>-15.021441087180147</v>
      </c>
      <c r="F175" s="44">
        <v>14.710614046770017</v>
      </c>
      <c r="G175" s="44">
        <v>7.2630582886413864</v>
      </c>
      <c r="H175" s="48">
        <v>0</v>
      </c>
    </row>
    <row r="176" spans="2:8">
      <c r="B176" s="41" t="s">
        <v>14</v>
      </c>
      <c r="C176" s="44">
        <v>42.980909949482609</v>
      </c>
      <c r="D176" s="47">
        <v>43.500753146848211</v>
      </c>
      <c r="E176" s="44">
        <v>-14.755192869513634</v>
      </c>
      <c r="F176" s="44">
        <v>15.054055059185945</v>
      </c>
      <c r="G176" s="44">
        <v>7.1502355790197782</v>
      </c>
      <c r="H176" s="48">
        <v>0</v>
      </c>
    </row>
    <row r="177" spans="2:8">
      <c r="B177" s="41" t="s">
        <v>14</v>
      </c>
      <c r="C177" s="44">
        <v>41.639932416811106</v>
      </c>
      <c r="D177" s="47">
        <v>41.698491179185453</v>
      </c>
      <c r="E177" s="44">
        <v>-14.779841791499283</v>
      </c>
      <c r="F177" s="44">
        <v>14.600957620842562</v>
      </c>
      <c r="G177" s="44">
        <v>7.3750085311460429</v>
      </c>
      <c r="H177" s="48">
        <v>0</v>
      </c>
    </row>
  </sheetData>
  <sortState ref="A5:R157">
    <sortCondition ref="A5:A157"/>
    <sortCondition ref="B5:B15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1"/>
  <sheetViews>
    <sheetView zoomScale="70" zoomScaleNormal="70" workbookViewId="0">
      <selection activeCell="A14" sqref="A14:B131"/>
    </sheetView>
  </sheetViews>
  <sheetFormatPr defaultRowHeight="15"/>
  <cols>
    <col min="10" max="13" width="5.7109375" style="50" customWidth="1"/>
  </cols>
  <sheetData>
    <row r="1" spans="1:53">
      <c r="M1" s="50" t="s">
        <v>348</v>
      </c>
      <c r="N1" t="s">
        <v>4</v>
      </c>
      <c r="O1" t="s">
        <v>355</v>
      </c>
      <c r="P1" t="s">
        <v>357</v>
      </c>
      <c r="Q1" t="s">
        <v>356</v>
      </c>
      <c r="V1" s="50" t="s">
        <v>349</v>
      </c>
      <c r="W1" t="s">
        <v>4</v>
      </c>
      <c r="X1" t="s">
        <v>355</v>
      </c>
      <c r="Y1" t="s">
        <v>357</v>
      </c>
      <c r="Z1" t="s">
        <v>356</v>
      </c>
      <c r="AE1" s="50" t="s">
        <v>350</v>
      </c>
      <c r="AF1" t="s">
        <v>4</v>
      </c>
      <c r="AG1" t="s">
        <v>355</v>
      </c>
      <c r="AH1" t="s">
        <v>357</v>
      </c>
      <c r="AI1" t="s">
        <v>356</v>
      </c>
      <c r="AN1" s="50" t="s">
        <v>351</v>
      </c>
      <c r="AO1" t="s">
        <v>4</v>
      </c>
      <c r="AP1" t="s">
        <v>355</v>
      </c>
      <c r="AQ1" t="s">
        <v>357</v>
      </c>
      <c r="AR1" t="s">
        <v>356</v>
      </c>
      <c r="AW1" s="50" t="s">
        <v>352</v>
      </c>
      <c r="AX1" t="s">
        <v>4</v>
      </c>
      <c r="AY1" t="s">
        <v>355</v>
      </c>
      <c r="AZ1" t="s">
        <v>357</v>
      </c>
      <c r="BA1" t="s">
        <v>356</v>
      </c>
    </row>
    <row r="2" spans="1:53">
      <c r="E2" s="52"/>
      <c r="F2" s="52"/>
      <c r="G2" s="52"/>
      <c r="H2" s="52"/>
      <c r="M2" s="50" t="s">
        <v>347</v>
      </c>
      <c r="N2" s="51">
        <f>AVERAGE(N16:N24)</f>
        <v>0.19430347441889889</v>
      </c>
      <c r="O2" s="51">
        <f t="shared" ref="O2:Q2" si="0">AVERAGE(O16:O24)</f>
        <v>-21.242469675796066</v>
      </c>
      <c r="P2" s="51">
        <f t="shared" si="0"/>
        <v>1.2688849081403152E-2</v>
      </c>
      <c r="Q2" s="51" t="e">
        <f t="shared" si="0"/>
        <v>#DIV/0!</v>
      </c>
      <c r="V2" s="50" t="s">
        <v>347</v>
      </c>
      <c r="W2" s="51">
        <f>AVERAGE(W16:W24)</f>
        <v>0.45953620479100987</v>
      </c>
      <c r="X2" s="51">
        <f t="shared" ref="X2:Z2" si="1">AVERAGE(X16:X24)</f>
        <v>-15.629037684687912</v>
      </c>
      <c r="Y2" s="51">
        <f t="shared" si="1"/>
        <v>4.4816216309328673E-2</v>
      </c>
      <c r="Z2" s="51">
        <f t="shared" si="1"/>
        <v>6.9296561607537921</v>
      </c>
      <c r="AE2" s="50" t="s">
        <v>347</v>
      </c>
      <c r="AF2" s="51">
        <f>AVERAGE(AF16:AF24)</f>
        <v>5.5846183335228672E-2</v>
      </c>
      <c r="AG2" s="51">
        <f t="shared" ref="AG2:AI2" si="2">AVERAGE(AG16:AG24)</f>
        <v>-15.642028822642686</v>
      </c>
      <c r="AH2" s="51">
        <f t="shared" si="2"/>
        <v>7.0024605815538392E-3</v>
      </c>
      <c r="AI2" s="51" t="e">
        <f t="shared" si="2"/>
        <v>#DIV/0!</v>
      </c>
      <c r="AN2" s="50" t="s">
        <v>347</v>
      </c>
      <c r="AO2" s="51">
        <f>AVERAGE(AO16:AO24)</f>
        <v>0.46910679373552355</v>
      </c>
      <c r="AP2" s="51">
        <f t="shared" ref="AP2:AR2" si="3">AVERAGE(AP16:AP24)</f>
        <v>-17.940648605963947</v>
      </c>
      <c r="AQ2" s="51">
        <f t="shared" si="3"/>
        <v>4.6800901059954027E-2</v>
      </c>
      <c r="AR2" s="51">
        <f t="shared" si="3"/>
        <v>5.4098688081792421</v>
      </c>
      <c r="AW2" s="50" t="s">
        <v>347</v>
      </c>
      <c r="AX2" s="51">
        <f>AVERAGE(AX16:AX24)</f>
        <v>0.34834952003536307</v>
      </c>
      <c r="AY2" s="51">
        <f>AVERAGE(AY16:AY24)</f>
        <v>-14.808341004707771</v>
      </c>
      <c r="AZ2" s="51">
        <f>AVERAGE(AZ16:AZ24)</f>
        <v>3.666621334637625E-2</v>
      </c>
      <c r="BA2" s="51">
        <f>AVERAGE(BA16:BA24)</f>
        <v>5.4882524163641078</v>
      </c>
    </row>
    <row r="3" spans="1:53">
      <c r="E3" s="45"/>
      <c r="F3" s="45"/>
      <c r="G3" s="45"/>
      <c r="H3" s="45"/>
      <c r="M3" s="50" t="s">
        <v>344</v>
      </c>
      <c r="N3" s="51">
        <f>AVERAGE(N25:N33)</f>
        <v>0.72724045957030847</v>
      </c>
      <c r="O3" s="51">
        <f t="shared" ref="O3:Q3" si="4">AVERAGE(O25:O33)</f>
        <v>-19.217994199429281</v>
      </c>
      <c r="P3" s="51">
        <f t="shared" si="4"/>
        <v>8.0951867341584174E-2</v>
      </c>
      <c r="Q3" s="51">
        <f t="shared" si="4"/>
        <v>6.6754224803004094</v>
      </c>
      <c r="V3" s="50" t="s">
        <v>344</v>
      </c>
      <c r="W3" s="51">
        <f>AVERAGE(W25:W33)</f>
        <v>0.36478492759917114</v>
      </c>
      <c r="X3" s="51">
        <f t="shared" ref="X3:Z3" si="5">AVERAGE(X25:X33)</f>
        <v>-17.35659156296455</v>
      </c>
      <c r="Y3" s="51">
        <f t="shared" si="5"/>
        <v>4.0404057229770078E-2</v>
      </c>
      <c r="Z3" s="51">
        <f t="shared" si="5"/>
        <v>6.2784887274706245</v>
      </c>
      <c r="AE3" s="50" t="s">
        <v>344</v>
      </c>
      <c r="AF3" s="51">
        <f>AVERAGE(AF25:AF33)</f>
        <v>0.49920685081678662</v>
      </c>
      <c r="AG3" s="51">
        <f>AVERAGE(AG25:AG33)</f>
        <v>-15.078523911234342</v>
      </c>
      <c r="AH3" s="51">
        <f>AVERAGE(AH25:AH33)</f>
        <v>4.5905670948652631E-2</v>
      </c>
      <c r="AI3" s="51">
        <f>AVERAGE(AI25:AI33)</f>
        <v>6.7972487107262749</v>
      </c>
      <c r="AN3" s="50" t="s">
        <v>344</v>
      </c>
      <c r="AO3" s="51">
        <f>AVERAGE(AO25:AO33)</f>
        <v>1.3222708991691738</v>
      </c>
      <c r="AP3" s="51">
        <f>AVERAGE(AP25:AP33)</f>
        <v>-17.334084918353458</v>
      </c>
      <c r="AQ3" s="51">
        <f>AVERAGE(AQ25:AQ33)</f>
        <v>0.10415730992207051</v>
      </c>
      <c r="AR3" s="51">
        <f>AVERAGE(AR25:AR33)</f>
        <v>5.0706938359328309</v>
      </c>
      <c r="AW3" s="50" t="s">
        <v>344</v>
      </c>
      <c r="AX3" s="51">
        <f>AVERAGE(AX25:AX33)</f>
        <v>0.90601306078072952</v>
      </c>
      <c r="AY3" s="51">
        <f>AVERAGE(AY25:AY33)</f>
        <v>-16.147765576152281</v>
      </c>
      <c r="AZ3" s="51">
        <f>AVERAGE(AZ25:AZ33)</f>
        <v>9.6249267657821033E-2</v>
      </c>
      <c r="BA3" s="51">
        <f>AVERAGE(BA25:BA33)</f>
        <v>5.2175329137011532</v>
      </c>
    </row>
    <row r="4" spans="1:53">
      <c r="E4" s="45"/>
      <c r="F4" s="45"/>
      <c r="G4" s="45"/>
      <c r="H4" s="45"/>
      <c r="M4" s="50" t="s">
        <v>345</v>
      </c>
      <c r="N4" s="51">
        <f>AVERAGE(N34:N42)</f>
        <v>1.4754265660320438</v>
      </c>
      <c r="O4" s="51">
        <f t="shared" ref="O4:Q4" si="6">AVERAGE(O34:O42)</f>
        <v>-17.847055216048272</v>
      </c>
      <c r="P4" s="51">
        <f t="shared" si="6"/>
        <v>0.15149074847135968</v>
      </c>
      <c r="Q4" s="51">
        <f t="shared" si="6"/>
        <v>6.699086931072646</v>
      </c>
      <c r="V4" s="50" t="s">
        <v>345</v>
      </c>
      <c r="W4" s="51">
        <f>AVERAGE(W34:W42)</f>
        <v>0.58535596297642867</v>
      </c>
      <c r="X4" s="51">
        <f t="shared" ref="X4:Z4" si="7">AVERAGE(X34:X42)</f>
        <v>-16.164484249112185</v>
      </c>
      <c r="Y4" s="51">
        <f t="shared" si="7"/>
        <v>6.1795218434253174E-2</v>
      </c>
      <c r="Z4" s="51">
        <f t="shared" si="7"/>
        <v>6.2722387422487005</v>
      </c>
      <c r="AO4" s="51"/>
      <c r="AP4" s="51"/>
      <c r="AQ4" s="51"/>
      <c r="AR4" s="51"/>
    </row>
    <row r="5" spans="1:53">
      <c r="E5" s="50"/>
      <c r="F5" s="50"/>
      <c r="G5" s="50"/>
      <c r="H5" s="50"/>
      <c r="M5" s="50" t="s">
        <v>346</v>
      </c>
      <c r="N5" s="51">
        <f>AVERAGE(N43:N51)</f>
        <v>1.0197037947217198</v>
      </c>
      <c r="O5" s="51">
        <f>AVERAGE(O43:O51)</f>
        <v>-19.433991636326802</v>
      </c>
      <c r="P5" s="51">
        <f>AVERAGE(P43:P51)</f>
        <v>0.11843549562974627</v>
      </c>
      <c r="Q5" s="51">
        <f>AVERAGE(Q43:Q51)</f>
        <v>6.8563959149304345</v>
      </c>
      <c r="V5" s="50" t="s">
        <v>346</v>
      </c>
      <c r="W5" s="51">
        <f>AVERAGE(W43:W51)</f>
        <v>0.64874207833178144</v>
      </c>
      <c r="X5" s="51">
        <f>AVERAGE(X43:X51)</f>
        <v>-12.936379882648522</v>
      </c>
      <c r="Y5" s="51">
        <f>AVERAGE(Y43:Y51)</f>
        <v>4.6668122863919574E-2</v>
      </c>
      <c r="Z5" s="51">
        <f>AVERAGE(Z43:Z51)</f>
        <v>7.3765472233861784</v>
      </c>
    </row>
    <row r="6" spans="1:53">
      <c r="E6" s="50"/>
      <c r="F6" s="50"/>
      <c r="G6" s="50"/>
      <c r="H6" s="50"/>
      <c r="N6" s="51"/>
      <c r="O6" s="51"/>
      <c r="P6" s="51"/>
      <c r="Q6" s="51"/>
      <c r="V6" s="50"/>
      <c r="W6" s="51"/>
      <c r="X6" s="51"/>
      <c r="Y6" s="51"/>
      <c r="Z6" s="51"/>
    </row>
    <row r="7" spans="1:53">
      <c r="E7" s="45"/>
      <c r="F7" s="45"/>
      <c r="G7" s="45"/>
      <c r="H7" s="45"/>
      <c r="N7" t="s">
        <v>362</v>
      </c>
      <c r="O7" t="s">
        <v>359</v>
      </c>
      <c r="P7" t="s">
        <v>360</v>
      </c>
      <c r="Q7" t="s">
        <v>361</v>
      </c>
      <c r="V7" s="50"/>
      <c r="W7" t="s">
        <v>362</v>
      </c>
      <c r="X7" t="s">
        <v>359</v>
      </c>
      <c r="Y7" t="s">
        <v>360</v>
      </c>
      <c r="Z7" t="s">
        <v>361</v>
      </c>
      <c r="AF7" t="s">
        <v>362</v>
      </c>
      <c r="AG7" t="s">
        <v>359</v>
      </c>
      <c r="AH7" t="s">
        <v>360</v>
      </c>
      <c r="AI7" t="s">
        <v>361</v>
      </c>
      <c r="AO7" t="s">
        <v>362</v>
      </c>
      <c r="AP7" t="s">
        <v>359</v>
      </c>
      <c r="AQ7" t="s">
        <v>360</v>
      </c>
      <c r="AR7" t="s">
        <v>361</v>
      </c>
      <c r="AX7" t="s">
        <v>362</v>
      </c>
      <c r="AY7" t="s">
        <v>359</v>
      </c>
      <c r="AZ7" t="s">
        <v>360</v>
      </c>
      <c r="BA7" t="s">
        <v>361</v>
      </c>
    </row>
    <row r="8" spans="1:53">
      <c r="E8" s="45"/>
      <c r="F8" s="45"/>
      <c r="G8" s="45"/>
      <c r="H8" s="45"/>
      <c r="M8" s="50" t="s">
        <v>347</v>
      </c>
      <c r="N8">
        <f>(STDEV(N16:N24))/(SQRT(COUNT(N16:N24)))</f>
        <v>4.8069888109900184E-2</v>
      </c>
      <c r="O8">
        <f t="shared" ref="O8:Q8" si="8">(STDEV(O16:O24))/(SQRT(COUNT(O16:O24)))</f>
        <v>1.1462488035422749</v>
      </c>
      <c r="P8">
        <f t="shared" si="8"/>
        <v>8.7784129978460076E-4</v>
      </c>
      <c r="Q8" t="e">
        <f t="shared" si="8"/>
        <v>#DIV/0!</v>
      </c>
      <c r="V8" s="50" t="s">
        <v>347</v>
      </c>
      <c r="W8">
        <f>(STDEV(W16:W24))/(SQRT(COUNT(W16:W24)))</f>
        <v>7.8846588535924175E-2</v>
      </c>
      <c r="X8">
        <f t="shared" ref="X8:Z8" si="9">(STDEV(X16:X24))/(SQRT(COUNT(X16:X24)))</f>
        <v>0.34109032555589186</v>
      </c>
      <c r="Y8">
        <f>(STDEV(Y16:Y24))/(SQRT(COUNT(Y16:Y24)))</f>
        <v>7.0506873464120413E-3</v>
      </c>
      <c r="Z8">
        <f t="shared" si="9"/>
        <v>0.39029745008523004</v>
      </c>
      <c r="AE8" s="50" t="s">
        <v>347</v>
      </c>
      <c r="AF8">
        <f>(STDEV(AF16:AF24))/(SQRT(COUNT(AF16:AF24)))</f>
        <v>5.0821106175633025E-3</v>
      </c>
      <c r="AG8">
        <f t="shared" ref="AG8" si="10">(STDEV(AG16:AG24))/(SQRT(COUNT(AG16:AG24)))</f>
        <v>1.2526934529749683</v>
      </c>
      <c r="AH8">
        <f>(STDEV(AH16:AH24))/(SQRT(COUNT(AH16:AH24)))</f>
        <v>8.8213648819171204E-4</v>
      </c>
      <c r="AI8" t="e">
        <f t="shared" ref="AI8" si="11">(STDEV(AI16:AI24))/(SQRT(COUNT(AI16:AI24)))</f>
        <v>#DIV/0!</v>
      </c>
      <c r="AN8" s="50" t="s">
        <v>347</v>
      </c>
      <c r="AO8">
        <f>(STDEV(AO16:AO24))/(SQRT(COUNT(AO16:AO24)))</f>
        <v>0.23368512234311054</v>
      </c>
      <c r="AP8">
        <f t="shared" ref="AP8" si="12">(STDEV(AP16:AP24))/(SQRT(COUNT(AP16:AP24)))</f>
        <v>0.96076222670331357</v>
      </c>
      <c r="AQ8">
        <f>(STDEV(AQ16:AQ24))/(SQRT(COUNT(AQ16:AQ24)))</f>
        <v>1.7507481610925031E-2</v>
      </c>
      <c r="AR8">
        <f t="shared" ref="AR8" si="13">(STDEV(AR16:AR24))/(SQRT(COUNT(AR16:AR24)))</f>
        <v>0.31069409057250424</v>
      </c>
      <c r="AW8" s="50" t="s">
        <v>347</v>
      </c>
      <c r="AX8">
        <f>(STDEV(AX16:AX24))/(SQRT(COUNT(AX16:AX24)))</f>
        <v>1.3481933624509794E-2</v>
      </c>
      <c r="AY8">
        <f>(STDEV(AY16:AY24))/(SQRT(COUNT(AY16:AY24)))</f>
        <v>0.76555029663478857</v>
      </c>
      <c r="AZ8">
        <f>(STDEV(AZ16:AZ24))/(SQRT(COUNT(AZ16:AZ24)))</f>
        <v>1.5902546497688675E-3</v>
      </c>
      <c r="BA8">
        <f>(STDEV(BA16:BA24))/(SQRT(COUNT(BA16:BA24)))</f>
        <v>0.18560621146241066</v>
      </c>
    </row>
    <row r="9" spans="1:53">
      <c r="E9" s="45"/>
      <c r="F9" s="45"/>
      <c r="G9" s="45"/>
      <c r="H9" s="45"/>
      <c r="M9" s="50" t="s">
        <v>344</v>
      </c>
      <c r="N9">
        <f>(STDEV(N25:N33))/(SQRT(COUNT(N25:N33)))</f>
        <v>0.1691031082401743</v>
      </c>
      <c r="O9">
        <f t="shared" ref="O9:Q9" si="14">(STDEV(O25:O33))/(SQRT(COUNT(O25:O33)))</f>
        <v>1.0038853329148236</v>
      </c>
      <c r="P9">
        <f t="shared" si="14"/>
        <v>1.8621752922284289E-2</v>
      </c>
      <c r="Q9">
        <f t="shared" si="14"/>
        <v>0.27799288339298611</v>
      </c>
      <c r="V9" s="50" t="s">
        <v>344</v>
      </c>
      <c r="W9">
        <f>(STDEV(W25:W33))/(SQRT(COUNT(W25:W33)))</f>
        <v>3.8403919989759554E-2</v>
      </c>
      <c r="X9">
        <f t="shared" ref="X9:Z9" si="15">(STDEV(X25:X33))/(SQRT(COUNT(X25:X33)))</f>
        <v>0.55741655272596469</v>
      </c>
      <c r="Y9">
        <f t="shared" si="15"/>
        <v>3.7001355989423721E-3</v>
      </c>
      <c r="Z9">
        <f t="shared" si="15"/>
        <v>0.16694552609968835</v>
      </c>
      <c r="AE9" s="50" t="s">
        <v>344</v>
      </c>
      <c r="AF9">
        <f>(STDEV(AF25:AF33))/(SQRT(COUNT(AF25:AF33)))</f>
        <v>8.8826578728059394E-2</v>
      </c>
      <c r="AG9">
        <f>(STDEV(AG25:AG33))/(SQRT(COUNT(AG25:AG33)))</f>
        <v>0.81550509004322236</v>
      </c>
      <c r="AH9">
        <f>(STDEV(AH25:AH33))/(SQRT(COUNT(AH25:AH33)))</f>
        <v>6.4942198209912028E-3</v>
      </c>
      <c r="AI9">
        <f>(STDEV(AI25:AI33))/(SQRT(COUNT(AI25:AI33)))</f>
        <v>0.26199376814525482</v>
      </c>
      <c r="AN9" s="50" t="s">
        <v>344</v>
      </c>
      <c r="AO9">
        <f>(STDEV(AO25:AO33))/(SQRT(COUNT(AO25:AO33)))</f>
        <v>0.44586797315418769</v>
      </c>
      <c r="AP9">
        <f>(STDEV(AP25:AP33))/(SQRT(COUNT(AP25:AP33)))</f>
        <v>0.39616855085548192</v>
      </c>
      <c r="AQ9">
        <f>(STDEV(AQ25:AQ33))/(SQRT(COUNT(AQ25:AQ33)))</f>
        <v>2.971690140768465E-2</v>
      </c>
      <c r="AR9">
        <f>(STDEV(AR25:AR33))/(SQRT(COUNT(AR25:AR33)))</f>
        <v>0.26639930741012885</v>
      </c>
      <c r="AW9" s="50" t="s">
        <v>344</v>
      </c>
      <c r="AX9">
        <f>(STDEV(AX25:AX33))/(SQRT(COUNT(AX25:AX33)))</f>
        <v>0.18486636539279588</v>
      </c>
      <c r="AY9">
        <f>(STDEV(AY25:AY33))/(SQRT(COUNT(AY25:AY33)))</f>
        <v>0.32972233886249463</v>
      </c>
      <c r="AZ9">
        <f>(STDEV(AZ25:AZ33))/(SQRT(COUNT(AZ25:AZ33)))</f>
        <v>1.7984336958183057E-2</v>
      </c>
      <c r="BA9">
        <f>(STDEV(BA25:BA33))/(SQRT(COUNT(BA25:BA33)))</f>
        <v>0.17319815940560632</v>
      </c>
    </row>
    <row r="10" spans="1:53">
      <c r="E10" s="45"/>
      <c r="F10" s="45"/>
      <c r="G10" s="45"/>
      <c r="H10" s="45"/>
      <c r="M10" s="50" t="s">
        <v>345</v>
      </c>
      <c r="N10">
        <f>(STDEV(N34:N42))/(SQRT(COUNT(N34:N42)))</f>
        <v>0.39311288537413913</v>
      </c>
      <c r="O10">
        <f t="shared" ref="O10:P10" si="16">(STDEV(O34:O42))/(SQRT(COUNT(O34:O42)))</f>
        <v>0.35723437389197416</v>
      </c>
      <c r="P10">
        <f t="shared" si="16"/>
        <v>3.8427502294872802E-2</v>
      </c>
      <c r="Q10">
        <f>(STDEV(Q34:Q42))/(SQRT(COUNT(Q34:Q42)))</f>
        <v>0.18208543321512713</v>
      </c>
      <c r="V10" s="50" t="s">
        <v>345</v>
      </c>
      <c r="W10">
        <f>(STDEV(W34:W42))/(SQRT(COUNT(W34:W42)))</f>
        <v>4.5750606375259496E-2</v>
      </c>
      <c r="X10">
        <f>(STDEV(X34:X42))/(SQRT(COUNT(X34:X42)))</f>
        <v>0.4287371050875553</v>
      </c>
      <c r="Y10">
        <f t="shared" ref="Y10" si="17">(STDEV(Y34:Y42))/(SQRT(COUNT(Y34:Y42)))</f>
        <v>4.2423815185962744E-3</v>
      </c>
      <c r="Z10">
        <f>(STDEV(Z34:Z42))/(SQRT(COUNT(Z34:Z42)))</f>
        <v>0.23738855736475617</v>
      </c>
    </row>
    <row r="11" spans="1:53">
      <c r="E11" s="45"/>
      <c r="F11" s="45"/>
      <c r="G11" s="45"/>
      <c r="H11" s="45"/>
      <c r="M11" s="50" t="s">
        <v>346</v>
      </c>
      <c r="N11">
        <f>(STDEV(N43:N51))/(SQRT(COUNT(N43:N51)))</f>
        <v>5.5366042541122228E-2</v>
      </c>
      <c r="O11">
        <f>(STDEV(O43:O51))/(SQRT(COUNT(O43:O51)))</f>
        <v>0.18669962445734042</v>
      </c>
      <c r="P11">
        <f>(STDEV(P43:P51))/(SQRT(COUNT(P43:P51)))</f>
        <v>6.71837232063881E-3</v>
      </c>
      <c r="Q11">
        <f>(STDEV(Q43:Q51))/(SQRT(COUNT(Q43:Q51)))</f>
        <v>0.16802534912176059</v>
      </c>
      <c r="V11" s="50" t="s">
        <v>346</v>
      </c>
      <c r="W11">
        <f>(STDEV(W43:W51))/(SQRT(COUNT(W43:W51)))</f>
        <v>0.19603151103039829</v>
      </c>
      <c r="X11">
        <f>(STDEV(X43:X51))/(SQRT(COUNT(X43:X51)))</f>
        <v>0.77772387645050978</v>
      </c>
      <c r="Y11">
        <f>(STDEV(Y43:Y51))/(SQRT(COUNT(Y43:Y51)))</f>
        <v>7.1817143685633687E-3</v>
      </c>
      <c r="Z11">
        <f>(STDEV(Z43:Z51))/(SQRT(COUNT(Z43:Z51)))</f>
        <v>0.19308058922933985</v>
      </c>
    </row>
    <row r="12" spans="1:53">
      <c r="N12" s="51"/>
      <c r="V12" s="50"/>
      <c r="W12" s="51"/>
    </row>
    <row r="14" spans="1:53">
      <c r="A14" s="32" t="s">
        <v>2</v>
      </c>
      <c r="B14" s="23" t="s">
        <v>4</v>
      </c>
      <c r="C14" s="33" t="s">
        <v>21</v>
      </c>
      <c r="D14" s="34" t="s">
        <v>5</v>
      </c>
      <c r="E14" s="33" t="s">
        <v>22</v>
      </c>
      <c r="F14" s="15" t="s">
        <v>6</v>
      </c>
      <c r="G14" s="35"/>
      <c r="H14" s="36"/>
      <c r="I14" s="37"/>
      <c r="J14" s="46"/>
      <c r="K14" s="46"/>
      <c r="N14" s="23" t="s">
        <v>4</v>
      </c>
      <c r="O14" s="33" t="s">
        <v>21</v>
      </c>
      <c r="P14" s="34" t="s">
        <v>5</v>
      </c>
      <c r="Q14" s="33" t="s">
        <v>22</v>
      </c>
      <c r="S14" s="46"/>
      <c r="T14" s="46"/>
      <c r="U14" s="50"/>
      <c r="V14" s="50"/>
      <c r="W14" s="23" t="s">
        <v>4</v>
      </c>
      <c r="X14" s="33" t="s">
        <v>21</v>
      </c>
      <c r="Y14" s="34" t="s">
        <v>5</v>
      </c>
      <c r="Z14" s="33" t="s">
        <v>22</v>
      </c>
      <c r="AC14" s="46"/>
      <c r="AD14" s="50"/>
      <c r="AE14" s="50"/>
      <c r="AF14" s="23" t="s">
        <v>4</v>
      </c>
      <c r="AG14" s="33" t="s">
        <v>21</v>
      </c>
      <c r="AH14" s="34" t="s">
        <v>5</v>
      </c>
      <c r="AI14" s="33" t="s">
        <v>22</v>
      </c>
      <c r="AL14" s="46"/>
      <c r="AM14" s="50"/>
      <c r="AN14" s="50"/>
      <c r="AO14" s="23" t="s">
        <v>4</v>
      </c>
      <c r="AP14" s="33" t="s">
        <v>21</v>
      </c>
      <c r="AQ14" s="34" t="s">
        <v>5</v>
      </c>
      <c r="AR14" s="33" t="s">
        <v>22</v>
      </c>
      <c r="AU14" s="46"/>
      <c r="AV14" s="50"/>
      <c r="AW14" s="50"/>
      <c r="AX14" s="23" t="s">
        <v>4</v>
      </c>
      <c r="AY14" s="33" t="s">
        <v>21</v>
      </c>
      <c r="AZ14" s="34" t="s">
        <v>5</v>
      </c>
      <c r="BA14" s="33" t="s">
        <v>22</v>
      </c>
    </row>
    <row r="15" spans="1:53" ht="15.75" thickBot="1">
      <c r="A15" s="39"/>
      <c r="B15" s="25"/>
      <c r="C15" s="25" t="s">
        <v>9</v>
      </c>
      <c r="D15" s="25"/>
      <c r="E15" s="25" t="s">
        <v>10</v>
      </c>
      <c r="F15" s="16"/>
      <c r="G15" s="35"/>
      <c r="H15" s="36"/>
      <c r="I15" s="37"/>
      <c r="J15" s="46" t="s">
        <v>337</v>
      </c>
      <c r="K15" s="46" t="s">
        <v>338</v>
      </c>
      <c r="L15" s="50" t="s">
        <v>339</v>
      </c>
      <c r="M15" s="46" t="s">
        <v>340</v>
      </c>
      <c r="N15" s="25"/>
      <c r="O15" s="25" t="s">
        <v>9</v>
      </c>
      <c r="P15" s="25"/>
      <c r="Q15" s="25" t="s">
        <v>10</v>
      </c>
      <c r="S15" s="46" t="s">
        <v>337</v>
      </c>
      <c r="T15" s="46" t="s">
        <v>338</v>
      </c>
      <c r="U15" s="50" t="s">
        <v>339</v>
      </c>
      <c r="V15" s="46" t="s">
        <v>340</v>
      </c>
      <c r="W15" s="25"/>
      <c r="X15" s="25" t="s">
        <v>9</v>
      </c>
      <c r="Y15" s="25"/>
      <c r="Z15" s="25" t="s">
        <v>10</v>
      </c>
      <c r="AB15" s="46" t="s">
        <v>337</v>
      </c>
      <c r="AC15" s="46" t="s">
        <v>338</v>
      </c>
      <c r="AD15" s="50" t="s">
        <v>339</v>
      </c>
      <c r="AE15" s="46" t="s">
        <v>340</v>
      </c>
      <c r="AF15" s="25"/>
      <c r="AG15" s="25" t="s">
        <v>9</v>
      </c>
      <c r="AH15" s="25"/>
      <c r="AI15" s="25" t="s">
        <v>10</v>
      </c>
      <c r="AK15" s="46" t="s">
        <v>337</v>
      </c>
      <c r="AL15" s="46" t="s">
        <v>338</v>
      </c>
      <c r="AM15" s="50" t="s">
        <v>339</v>
      </c>
      <c r="AN15" s="46" t="s">
        <v>340</v>
      </c>
      <c r="AO15" s="25"/>
      <c r="AP15" s="25" t="s">
        <v>9</v>
      </c>
      <c r="AQ15" s="25"/>
      <c r="AR15" s="25" t="s">
        <v>10</v>
      </c>
      <c r="AT15" s="46" t="s">
        <v>337</v>
      </c>
      <c r="AU15" s="46" t="s">
        <v>338</v>
      </c>
      <c r="AV15" s="50" t="s">
        <v>339</v>
      </c>
      <c r="AW15" s="46" t="s">
        <v>340</v>
      </c>
      <c r="AX15" s="25"/>
      <c r="AY15" s="25" t="s">
        <v>9</v>
      </c>
      <c r="AZ15" s="25"/>
      <c r="BA15" s="25" t="s">
        <v>10</v>
      </c>
    </row>
    <row r="16" spans="1:53" ht="15.75" thickTop="1">
      <c r="A16" s="41" t="s">
        <v>301</v>
      </c>
      <c r="B16" s="44">
        <v>0.11517383559370725</v>
      </c>
      <c r="C16" s="44">
        <v>-18.369847290936214</v>
      </c>
      <c r="D16" s="44">
        <v>2.2151260460129614E-2</v>
      </c>
      <c r="E16" s="44">
        <v>4.7576332373998769</v>
      </c>
      <c r="F16" s="48">
        <v>0</v>
      </c>
      <c r="J16" s="109" t="s">
        <v>348</v>
      </c>
      <c r="K16" s="109" t="s">
        <v>347</v>
      </c>
      <c r="L16" s="109">
        <v>1</v>
      </c>
      <c r="M16" s="50" t="s">
        <v>341</v>
      </c>
      <c r="N16" s="44">
        <v>0.11718906016373569</v>
      </c>
      <c r="O16" s="44">
        <v>-19.663225978801577</v>
      </c>
      <c r="P16" s="44">
        <v>1.0568468943286257E-2</v>
      </c>
      <c r="Q16" s="44" t="s">
        <v>353</v>
      </c>
      <c r="S16" s="109" t="s">
        <v>349</v>
      </c>
      <c r="T16" s="109" t="s">
        <v>347</v>
      </c>
      <c r="U16" s="109">
        <v>1</v>
      </c>
      <c r="V16" s="50" t="s">
        <v>341</v>
      </c>
      <c r="W16" s="45">
        <v>0.17927266740387254</v>
      </c>
      <c r="X16" s="44">
        <v>-14.623586684900214</v>
      </c>
      <c r="Y16" s="45">
        <v>2.2029833831956041E-2</v>
      </c>
      <c r="Z16" s="44">
        <v>8.974273164608416</v>
      </c>
      <c r="AB16" s="109" t="s">
        <v>350</v>
      </c>
      <c r="AC16" s="109" t="s">
        <v>347</v>
      </c>
      <c r="AD16" s="109">
        <v>1</v>
      </c>
      <c r="AE16" s="50" t="s">
        <v>341</v>
      </c>
      <c r="AF16" s="44">
        <v>5.5461561920145334E-2</v>
      </c>
      <c r="AG16" s="44">
        <v>-18.223873229698885</v>
      </c>
      <c r="AH16" s="44">
        <v>8.2797973398961028E-3</v>
      </c>
      <c r="AI16" s="44" t="s">
        <v>353</v>
      </c>
      <c r="AK16" s="109" t="s">
        <v>351</v>
      </c>
      <c r="AL16" s="109" t="s">
        <v>347</v>
      </c>
      <c r="AM16" s="109">
        <v>1</v>
      </c>
      <c r="AN16" s="50" t="s">
        <v>341</v>
      </c>
      <c r="AO16" s="44">
        <v>0.11517383559370725</v>
      </c>
      <c r="AP16" s="44">
        <v>-18.369847290936214</v>
      </c>
      <c r="AQ16" s="44">
        <v>2.2151260460129614E-2</v>
      </c>
      <c r="AR16" s="44">
        <v>4.7576332373998769</v>
      </c>
      <c r="AT16" s="109" t="s">
        <v>352</v>
      </c>
      <c r="AU16" s="109" t="s">
        <v>347</v>
      </c>
      <c r="AV16" s="109">
        <v>1</v>
      </c>
      <c r="AW16" s="50" t="s">
        <v>341</v>
      </c>
      <c r="AX16" s="44">
        <v>0.37197798740213933</v>
      </c>
      <c r="AY16" s="44">
        <v>-11.947225997823102</v>
      </c>
      <c r="AZ16" s="44">
        <v>3.3825570750493764E-2</v>
      </c>
      <c r="BA16" s="44">
        <v>5.1802416535645488</v>
      </c>
    </row>
    <row r="17" spans="1:53">
      <c r="A17" s="41" t="s">
        <v>303</v>
      </c>
      <c r="B17" s="44">
        <v>9.2988358722073006E-2</v>
      </c>
      <c r="C17" s="44">
        <v>-19.149451467913224</v>
      </c>
      <c r="D17" s="44">
        <v>1.9221239893261903E-2</v>
      </c>
      <c r="E17" s="44">
        <v>5.6518590429109397</v>
      </c>
      <c r="F17" s="49" t="s">
        <v>155</v>
      </c>
      <c r="J17" s="109"/>
      <c r="K17" s="109"/>
      <c r="L17" s="109"/>
      <c r="M17" s="50" t="s">
        <v>342</v>
      </c>
      <c r="N17" s="44">
        <v>0.47036399735570261</v>
      </c>
      <c r="O17" s="44">
        <v>-22.568212154701193</v>
      </c>
      <c r="P17" s="44">
        <v>1.4897713198342563E-2</v>
      </c>
      <c r="Q17" s="44" t="s">
        <v>353</v>
      </c>
      <c r="S17" s="109"/>
      <c r="T17" s="109"/>
      <c r="U17" s="109"/>
      <c r="V17" s="50" t="s">
        <v>342</v>
      </c>
      <c r="W17" s="45">
        <v>0.61139453585561288</v>
      </c>
      <c r="X17" s="44">
        <v>-14.84826523170587</v>
      </c>
      <c r="Y17" s="45">
        <v>6.1106751788999734E-2</v>
      </c>
      <c r="Z17" s="44">
        <v>5.8380653690757658</v>
      </c>
      <c r="AB17" s="109"/>
      <c r="AC17" s="109"/>
      <c r="AD17" s="109"/>
      <c r="AE17" s="50" t="s">
        <v>342</v>
      </c>
      <c r="AF17" s="44">
        <v>6.6997234834105426E-2</v>
      </c>
      <c r="AG17" s="44">
        <v>-19.203074760177646</v>
      </c>
      <c r="AH17" s="44">
        <v>7.8089958821832865E-3</v>
      </c>
      <c r="AI17" s="44" t="s">
        <v>353</v>
      </c>
      <c r="AK17" s="109"/>
      <c r="AL17" s="109"/>
      <c r="AM17" s="109"/>
      <c r="AN17" s="50" t="s">
        <v>342</v>
      </c>
      <c r="AT17" s="109"/>
      <c r="AU17" s="109"/>
      <c r="AV17" s="109"/>
      <c r="AW17" s="50" t="s">
        <v>342</v>
      </c>
      <c r="AX17" s="44">
        <v>0.35206707870512371</v>
      </c>
      <c r="AY17" s="44">
        <v>-13.384731387691117</v>
      </c>
      <c r="AZ17" s="44">
        <v>3.3894906804540811E-2</v>
      </c>
      <c r="BA17" s="44">
        <v>5.7584197421095675</v>
      </c>
    </row>
    <row r="18" spans="1:53">
      <c r="A18" s="41" t="s">
        <v>305</v>
      </c>
      <c r="B18" s="44">
        <v>6.4410064707871459E-2</v>
      </c>
      <c r="C18" s="44">
        <v>-20.494021592664492</v>
      </c>
      <c r="D18" s="44">
        <v>1.8026147922930121E-2</v>
      </c>
      <c r="E18" s="44">
        <v>6.4951461709837668</v>
      </c>
      <c r="F18" s="49" t="s">
        <v>155</v>
      </c>
      <c r="J18" s="109"/>
      <c r="K18" s="109"/>
      <c r="L18" s="109"/>
      <c r="M18" s="50" t="s">
        <v>343</v>
      </c>
      <c r="N18" s="44">
        <v>0.22006451385213241</v>
      </c>
      <c r="O18" s="44">
        <v>-27.081093513892345</v>
      </c>
      <c r="P18" s="44">
        <v>1.3901461948192988E-2</v>
      </c>
      <c r="Q18" s="44" t="s">
        <v>353</v>
      </c>
      <c r="S18" s="109"/>
      <c r="T18" s="109"/>
      <c r="U18" s="109"/>
      <c r="V18" s="50" t="s">
        <v>343</v>
      </c>
      <c r="W18" s="45">
        <v>0.4281380456948749</v>
      </c>
      <c r="X18" s="44">
        <v>-17.192399359232073</v>
      </c>
      <c r="Y18" s="45">
        <v>3.0699498376076023E-2</v>
      </c>
      <c r="Z18" s="44">
        <v>8.0722879783293102</v>
      </c>
      <c r="AB18" s="109"/>
      <c r="AC18" s="109"/>
      <c r="AD18" s="109"/>
      <c r="AE18" s="50" t="s">
        <v>343</v>
      </c>
      <c r="AH18" s="44"/>
      <c r="AI18" s="44" t="s">
        <v>353</v>
      </c>
      <c r="AK18" s="109"/>
      <c r="AL18" s="109"/>
      <c r="AM18" s="109"/>
      <c r="AN18" s="50" t="s">
        <v>343</v>
      </c>
      <c r="AT18" s="109"/>
      <c r="AU18" s="109"/>
      <c r="AV18" s="109"/>
      <c r="AW18" s="50" t="s">
        <v>343</v>
      </c>
    </row>
    <row r="19" spans="1:53">
      <c r="A19" s="41" t="s">
        <v>307</v>
      </c>
      <c r="B19" s="44">
        <v>1.1309134212164333</v>
      </c>
      <c r="C19" s="44">
        <v>-16.714542101704424</v>
      </c>
      <c r="D19" s="44">
        <v>0.10537474194954698</v>
      </c>
      <c r="E19" s="44">
        <v>5.2155044138074427</v>
      </c>
      <c r="F19" s="48">
        <v>0</v>
      </c>
      <c r="J19" s="109"/>
      <c r="K19" s="109"/>
      <c r="L19" s="109">
        <v>2</v>
      </c>
      <c r="M19" s="50" t="s">
        <v>341</v>
      </c>
      <c r="N19" s="44">
        <v>0.15167042960437088</v>
      </c>
      <c r="O19" s="44">
        <v>-21.633014674362311</v>
      </c>
      <c r="P19" s="44">
        <v>1.1838922305931471E-2</v>
      </c>
      <c r="Q19" s="44" t="s">
        <v>353</v>
      </c>
      <c r="S19" s="109"/>
      <c r="T19" s="109"/>
      <c r="U19" s="109">
        <v>2</v>
      </c>
      <c r="V19" s="50" t="s">
        <v>341</v>
      </c>
      <c r="W19" s="45">
        <v>0.20308000302730883</v>
      </c>
      <c r="X19" s="44">
        <v>-14.441444408701129</v>
      </c>
      <c r="Y19" s="45">
        <v>2.5867480553481353E-2</v>
      </c>
      <c r="Z19" s="44">
        <v>5.0777271161063897</v>
      </c>
      <c r="AB19" s="109"/>
      <c r="AC19" s="109"/>
      <c r="AD19" s="109">
        <v>2</v>
      </c>
      <c r="AE19" s="50" t="s">
        <v>341</v>
      </c>
      <c r="AF19" s="44">
        <v>7.4417730674213728E-2</v>
      </c>
      <c r="AG19" s="44">
        <v>-15.440506039811313</v>
      </c>
      <c r="AH19" s="44">
        <v>1.0648228949322802E-2</v>
      </c>
      <c r="AI19" s="44" t="s">
        <v>353</v>
      </c>
      <c r="AK19" s="109"/>
      <c r="AL19" s="109"/>
      <c r="AM19" s="109">
        <v>2</v>
      </c>
      <c r="AN19" s="50" t="s">
        <v>341</v>
      </c>
      <c r="AO19" s="44">
        <v>9.2988358722073006E-2</v>
      </c>
      <c r="AP19" s="44">
        <v>-19.149451467913224</v>
      </c>
      <c r="AQ19" s="44">
        <v>1.9221239893261903E-2</v>
      </c>
      <c r="AR19" s="44">
        <v>5.6518590429109397</v>
      </c>
      <c r="AT19" s="109"/>
      <c r="AU19" s="109"/>
      <c r="AV19" s="109">
        <v>2</v>
      </c>
      <c r="AW19" s="50" t="s">
        <v>341</v>
      </c>
      <c r="AX19" s="44">
        <v>0.31930062884868093</v>
      </c>
      <c r="AY19" s="44">
        <v>-15.454231183065255</v>
      </c>
      <c r="AZ19" s="44">
        <v>3.5825697678226957E-2</v>
      </c>
      <c r="BA19" s="44">
        <v>5.8550721388402049</v>
      </c>
    </row>
    <row r="20" spans="1:53">
      <c r="A20" s="41" t="s">
        <v>309</v>
      </c>
      <c r="B20" s="44">
        <v>0.94204828843753285</v>
      </c>
      <c r="C20" s="44">
        <v>-14.975380576601381</v>
      </c>
      <c r="D20" s="44">
        <v>6.9231115073901506E-2</v>
      </c>
      <c r="E20" s="44">
        <v>4.9292011757941827</v>
      </c>
      <c r="F20" s="48">
        <v>0</v>
      </c>
      <c r="J20" s="109"/>
      <c r="K20" s="109"/>
      <c r="L20" s="109"/>
      <c r="M20" s="50" t="s">
        <v>342</v>
      </c>
      <c r="N20" s="44">
        <v>0.1050772030551524</v>
      </c>
      <c r="O20" s="44">
        <v>-20.963874032286942</v>
      </c>
      <c r="P20" s="44">
        <v>9.8835357637141186E-3</v>
      </c>
      <c r="Q20" s="44" t="s">
        <v>353</v>
      </c>
      <c r="S20" s="109"/>
      <c r="T20" s="109"/>
      <c r="U20" s="109"/>
      <c r="V20" s="50" t="s">
        <v>342</v>
      </c>
      <c r="W20" s="45">
        <v>0.96308364258048329</v>
      </c>
      <c r="X20" s="44">
        <v>-16.637188149171067</v>
      </c>
      <c r="Y20" s="45">
        <v>9.1621064354977438E-2</v>
      </c>
      <c r="Z20" s="44">
        <v>6.2244157827383324</v>
      </c>
      <c r="AB20" s="109"/>
      <c r="AC20" s="109"/>
      <c r="AD20" s="109"/>
      <c r="AE20" s="50" t="s">
        <v>342</v>
      </c>
      <c r="AF20" s="44">
        <v>3.9699724684511793E-2</v>
      </c>
      <c r="AG20" s="44">
        <v>-13.213239088108189</v>
      </c>
      <c r="AH20" s="44">
        <v>5.1347081405496466E-3</v>
      </c>
      <c r="AI20" s="44" t="s">
        <v>353</v>
      </c>
      <c r="AK20" s="109"/>
      <c r="AL20" s="109"/>
      <c r="AM20" s="109"/>
      <c r="AN20" s="50" t="s">
        <v>342</v>
      </c>
      <c r="AO20" s="44">
        <v>6.4410064707871459E-2</v>
      </c>
      <c r="AP20" s="44">
        <v>-20.494021592664492</v>
      </c>
      <c r="AQ20" s="44">
        <v>1.8026147922930121E-2</v>
      </c>
      <c r="AR20" s="44">
        <v>6.4951461709837668</v>
      </c>
      <c r="AT20" s="109"/>
      <c r="AU20" s="109"/>
      <c r="AV20" s="109"/>
      <c r="AW20" s="50" t="s">
        <v>342</v>
      </c>
      <c r="AX20" s="44">
        <v>0.37909690654983252</v>
      </c>
      <c r="AY20" s="44">
        <v>-15.65612166885707</v>
      </c>
      <c r="AZ20" s="44">
        <v>4.1542157515539004E-2</v>
      </c>
      <c r="BA20" s="44">
        <v>5.274681218823055</v>
      </c>
    </row>
    <row r="21" spans="1:53">
      <c r="A21" s="41" t="s">
        <v>311</v>
      </c>
      <c r="B21" s="44">
        <v>23.270364817228778</v>
      </c>
      <c r="C21" s="44">
        <v>-14.559791361917522</v>
      </c>
      <c r="D21" s="44">
        <v>1.2337287448819769</v>
      </c>
      <c r="E21" s="44">
        <v>2.1466872924204492</v>
      </c>
      <c r="F21" s="48">
        <v>0</v>
      </c>
      <c r="J21" s="109"/>
      <c r="K21" s="109"/>
      <c r="L21" s="109"/>
      <c r="M21" s="50" t="s">
        <v>343</v>
      </c>
      <c r="Q21" s="44"/>
      <c r="S21" s="109"/>
      <c r="T21" s="109"/>
      <c r="U21" s="109"/>
      <c r="V21" s="50" t="s">
        <v>343</v>
      </c>
      <c r="W21" s="45">
        <v>0.56081985712365057</v>
      </c>
      <c r="X21" s="44">
        <v>-16.594335503047223</v>
      </c>
      <c r="Y21" s="45">
        <v>4.6656724087749291E-2</v>
      </c>
      <c r="Z21" s="44">
        <v>6.9424334039208944</v>
      </c>
      <c r="AB21" s="109"/>
      <c r="AC21" s="109"/>
      <c r="AD21" s="109"/>
      <c r="AE21" s="50" t="s">
        <v>343</v>
      </c>
      <c r="AF21" s="44">
        <v>5.329237044584785E-2</v>
      </c>
      <c r="AG21" s="44">
        <v>-9.7016846209659722</v>
      </c>
      <c r="AH21" s="44">
        <v>4.4534448627234682E-3</v>
      </c>
      <c r="AI21" s="44"/>
      <c r="AK21" s="109"/>
      <c r="AL21" s="109"/>
      <c r="AM21" s="109"/>
      <c r="AN21" s="50" t="s">
        <v>343</v>
      </c>
      <c r="AO21" s="44">
        <v>1.1309134212164333</v>
      </c>
      <c r="AP21" s="44">
        <v>-16.714542101704424</v>
      </c>
      <c r="AQ21" s="44">
        <v>0.10537474194954698</v>
      </c>
      <c r="AR21" s="44">
        <v>5.2155044138074427</v>
      </c>
      <c r="AT21" s="109"/>
      <c r="AU21" s="109"/>
      <c r="AV21" s="109"/>
      <c r="AW21" s="50" t="s">
        <v>343</v>
      </c>
    </row>
    <row r="22" spans="1:53">
      <c r="A22" s="41" t="s">
        <v>313</v>
      </c>
      <c r="B22" s="44">
        <v>0.21671576025683192</v>
      </c>
      <c r="C22" s="44">
        <v>-17.255661743999067</v>
      </c>
      <c r="D22" s="44">
        <v>2.8737514740966977E-2</v>
      </c>
      <c r="E22" s="44">
        <v>5.1425845923815565</v>
      </c>
      <c r="F22" s="48">
        <v>0</v>
      </c>
      <c r="J22" s="109"/>
      <c r="K22" s="109"/>
      <c r="L22" s="109">
        <v>3</v>
      </c>
      <c r="M22" s="50" t="s">
        <v>341</v>
      </c>
      <c r="N22" s="44">
        <v>0.15627758439996559</v>
      </c>
      <c r="O22" s="44">
        <v>-18.831905064870949</v>
      </c>
      <c r="P22" s="44">
        <v>1.6119445551782356E-2</v>
      </c>
      <c r="Q22" s="44" t="s">
        <v>353</v>
      </c>
      <c r="S22" s="109"/>
      <c r="T22" s="109"/>
      <c r="U22" s="109">
        <v>3</v>
      </c>
      <c r="V22" s="50" t="s">
        <v>341</v>
      </c>
      <c r="W22" s="45">
        <v>0.38526204366597816</v>
      </c>
      <c r="X22" s="44">
        <v>-15.290929365039133</v>
      </c>
      <c r="Y22" s="45">
        <v>3.9498464249836593E-2</v>
      </c>
      <c r="Z22" s="44">
        <v>7.3776182442890317</v>
      </c>
      <c r="AB22" s="109"/>
      <c r="AC22" s="109"/>
      <c r="AD22" s="109">
        <v>3</v>
      </c>
      <c r="AE22" s="50" t="s">
        <v>341</v>
      </c>
      <c r="AF22" s="44">
        <v>6.2601329226919897E-2</v>
      </c>
      <c r="AG22" s="44">
        <v>-15.763482716414394</v>
      </c>
      <c r="AH22" s="44">
        <v>8.1154040614739454E-3</v>
      </c>
      <c r="AI22" s="44" t="s">
        <v>353</v>
      </c>
      <c r="AK22" s="109"/>
      <c r="AL22" s="109"/>
      <c r="AM22" s="109">
        <v>3</v>
      </c>
      <c r="AN22" s="50" t="s">
        <v>341</v>
      </c>
      <c r="AO22" s="44">
        <v>0.94204828843753285</v>
      </c>
      <c r="AP22" s="44">
        <v>-14.975380576601381</v>
      </c>
      <c r="AQ22" s="44">
        <v>6.9231115073901506E-2</v>
      </c>
      <c r="AR22" s="44">
        <v>4.9292011757941827</v>
      </c>
      <c r="AT22" s="109"/>
      <c r="AU22" s="109"/>
      <c r="AV22" s="109">
        <v>3</v>
      </c>
      <c r="AW22" s="50" t="s">
        <v>341</v>
      </c>
      <c r="AX22" s="44">
        <v>0.29729152788510604</v>
      </c>
      <c r="AY22" s="44">
        <v>-15.122554459410983</v>
      </c>
      <c r="AZ22" s="44">
        <v>3.3307553214634876E-2</v>
      </c>
      <c r="BA22" s="44">
        <v>6.0131305216607513</v>
      </c>
    </row>
    <row r="23" spans="1:53">
      <c r="A23" s="41" t="s">
        <v>317</v>
      </c>
      <c r="B23" s="44">
        <v>2.1173372953192655</v>
      </c>
      <c r="C23" s="44">
        <v>-17.15186967467621</v>
      </c>
      <c r="D23" s="44">
        <v>0.1777193278252924</v>
      </c>
      <c r="E23" s="44">
        <v>5.0736328843924854</v>
      </c>
      <c r="F23" s="48">
        <v>0</v>
      </c>
      <c r="J23" s="109"/>
      <c r="K23" s="109"/>
      <c r="L23" s="109"/>
      <c r="M23" s="50" t="s">
        <v>342</v>
      </c>
      <c r="N23" s="44">
        <v>0.13948153250123263</v>
      </c>
      <c r="O23" s="44">
        <v>-17.955962311657157</v>
      </c>
      <c r="P23" s="44">
        <v>1.1612395858572301E-2</v>
      </c>
      <c r="Q23" s="44" t="s">
        <v>353</v>
      </c>
      <c r="S23" s="109"/>
      <c r="T23" s="109"/>
      <c r="U23" s="109"/>
      <c r="V23" s="50" t="s">
        <v>342</v>
      </c>
      <c r="W23" s="45">
        <v>0.36129458053470032</v>
      </c>
      <c r="X23" s="44">
        <v>-14.878675956901334</v>
      </c>
      <c r="Y23" s="45">
        <v>4.1077200058196366E-2</v>
      </c>
      <c r="Z23" s="44">
        <v>7.2150297253145013</v>
      </c>
      <c r="AB23" s="109"/>
      <c r="AC23" s="109"/>
      <c r="AD23" s="109"/>
      <c r="AE23" s="50" t="s">
        <v>342</v>
      </c>
      <c r="AF23" s="44">
        <v>3.8453331560856667E-2</v>
      </c>
      <c r="AG23" s="44">
        <v>-17.948341303322387</v>
      </c>
      <c r="AH23" s="44">
        <v>4.576644834727619E-3</v>
      </c>
      <c r="AI23" s="44" t="s">
        <v>353</v>
      </c>
      <c r="AK23" s="109"/>
      <c r="AL23" s="109"/>
      <c r="AM23" s="109"/>
      <c r="AN23" s="50" t="s">
        <v>342</v>
      </c>
      <c r="AO23" s="44" t="s">
        <v>363</v>
      </c>
      <c r="AP23" s="44" t="s">
        <v>363</v>
      </c>
      <c r="AQ23" s="44" t="s">
        <v>363</v>
      </c>
      <c r="AR23" s="44" t="s">
        <v>363</v>
      </c>
      <c r="AT23" s="109"/>
      <c r="AU23" s="109"/>
      <c r="AV23" s="109"/>
      <c r="AW23" s="50" t="s">
        <v>342</v>
      </c>
      <c r="AX23" s="44">
        <v>0.37036299082129603</v>
      </c>
      <c r="AY23" s="44">
        <v>-17.285181331399109</v>
      </c>
      <c r="AZ23" s="44">
        <v>4.1601394114822075E-2</v>
      </c>
      <c r="BA23" s="44">
        <v>4.8479692231865119</v>
      </c>
    </row>
    <row r="24" spans="1:53">
      <c r="A24" s="41" t="s">
        <v>319</v>
      </c>
      <c r="B24" s="44">
        <v>1.7336689248856691</v>
      </c>
      <c r="C24" s="44">
        <v>-17.645233612790946</v>
      </c>
      <c r="D24" s="44">
        <v>0.15811431404495394</v>
      </c>
      <c r="E24" s="44">
        <v>5.4336863240832702</v>
      </c>
      <c r="F24" s="48">
        <v>0</v>
      </c>
      <c r="J24" s="109"/>
      <c r="K24" s="109"/>
      <c r="L24" s="109"/>
      <c r="M24" s="50" t="s">
        <v>343</v>
      </c>
      <c r="S24" s="109"/>
      <c r="T24" s="109"/>
      <c r="U24" s="109"/>
      <c r="V24" s="50" t="s">
        <v>343</v>
      </c>
      <c r="W24" s="45">
        <v>0.44348046723260698</v>
      </c>
      <c r="X24" s="44">
        <v>-16.154514503493179</v>
      </c>
      <c r="Y24" s="45">
        <v>4.478892948268523E-2</v>
      </c>
      <c r="Z24" s="44">
        <v>6.6450546624014946</v>
      </c>
      <c r="AB24" s="109"/>
      <c r="AC24" s="109"/>
      <c r="AD24" s="109"/>
      <c r="AE24" s="50" t="s">
        <v>343</v>
      </c>
      <c r="AK24" s="109"/>
      <c r="AL24" s="109"/>
      <c r="AM24" s="109"/>
      <c r="AN24" s="50" t="s">
        <v>343</v>
      </c>
      <c r="AT24" s="109"/>
      <c r="AU24" s="109"/>
      <c r="AV24" s="109"/>
      <c r="AW24" s="50" t="s">
        <v>343</v>
      </c>
    </row>
    <row r="25" spans="1:53">
      <c r="A25" s="41" t="s">
        <v>321</v>
      </c>
      <c r="B25" s="44">
        <v>8.7990164899305501E-2</v>
      </c>
      <c r="C25" s="44">
        <v>-19.127525235239524</v>
      </c>
      <c r="D25" s="44">
        <v>1.979826927412244E-2</v>
      </c>
      <c r="E25" s="44">
        <v>6.2987029335950915</v>
      </c>
      <c r="F25" s="49" t="s">
        <v>155</v>
      </c>
      <c r="J25" s="109"/>
      <c r="K25" s="109" t="s">
        <v>344</v>
      </c>
      <c r="L25" s="109">
        <v>1</v>
      </c>
      <c r="M25" s="50" t="s">
        <v>341</v>
      </c>
      <c r="N25" s="45">
        <v>1.2778218938325048</v>
      </c>
      <c r="O25" s="44">
        <v>-17.903320104457517</v>
      </c>
      <c r="P25" s="45">
        <v>0.14028955171310994</v>
      </c>
      <c r="Q25" s="44">
        <v>6.8928655762457014</v>
      </c>
      <c r="S25" s="109"/>
      <c r="T25" s="109" t="s">
        <v>344</v>
      </c>
      <c r="U25" s="109">
        <v>1</v>
      </c>
      <c r="V25" s="50" t="s">
        <v>341</v>
      </c>
      <c r="W25" s="43">
        <v>0.27096255029836724</v>
      </c>
      <c r="X25" s="44">
        <v>-17.347019462089651</v>
      </c>
      <c r="Y25" s="45">
        <v>3.2376142506387526E-2</v>
      </c>
      <c r="Z25" s="44">
        <v>6.5448869314408595</v>
      </c>
      <c r="AB25" s="109"/>
      <c r="AC25" s="109" t="s">
        <v>344</v>
      </c>
      <c r="AD25" s="109">
        <v>1</v>
      </c>
      <c r="AE25" s="50" t="s">
        <v>341</v>
      </c>
      <c r="AF25" s="44">
        <v>0.60040036356045645</v>
      </c>
      <c r="AG25" s="44">
        <v>-13.639218591635517</v>
      </c>
      <c r="AH25" s="44">
        <v>5.2291737140755065E-2</v>
      </c>
      <c r="AI25" s="44">
        <v>7.2918893743528299</v>
      </c>
      <c r="AK25" s="109"/>
      <c r="AL25" s="109" t="s">
        <v>344</v>
      </c>
      <c r="AM25" s="109">
        <v>1</v>
      </c>
      <c r="AN25" s="50" t="s">
        <v>341</v>
      </c>
      <c r="AO25" s="44">
        <v>0.21671576025683192</v>
      </c>
      <c r="AP25" s="44">
        <v>-17.255661743999067</v>
      </c>
      <c r="AQ25" s="44">
        <v>2.8737514740966977E-2</v>
      </c>
      <c r="AR25" s="44">
        <v>5.1425845923815565</v>
      </c>
      <c r="AT25" s="109"/>
      <c r="AU25" s="109" t="s">
        <v>344</v>
      </c>
      <c r="AV25" s="109">
        <v>1</v>
      </c>
      <c r="AW25" s="50" t="s">
        <v>341</v>
      </c>
      <c r="AX25" s="44">
        <v>1.1132565593238637</v>
      </c>
      <c r="AY25" s="44">
        <v>-16.587411042753665</v>
      </c>
      <c r="AZ25" s="44">
        <v>0.12687782529120012</v>
      </c>
      <c r="BA25" s="44">
        <v>5.4258952334692365</v>
      </c>
    </row>
    <row r="26" spans="1:53">
      <c r="A26" s="41" t="s">
        <v>323</v>
      </c>
      <c r="B26" s="44">
        <v>0.10666661245958889</v>
      </c>
      <c r="C26" s="44">
        <v>-17.682064585942271</v>
      </c>
      <c r="D26" s="44">
        <v>1.8688223475820314E-2</v>
      </c>
      <c r="E26" s="44">
        <v>5.2057809026168194</v>
      </c>
      <c r="F26" s="49" t="s">
        <v>155</v>
      </c>
      <c r="J26" s="109"/>
      <c r="K26" s="109"/>
      <c r="L26" s="109"/>
      <c r="M26" s="50" t="s">
        <v>342</v>
      </c>
      <c r="N26" s="45">
        <v>0.58593908817106466</v>
      </c>
      <c r="O26" s="44">
        <v>-20.446032598103621</v>
      </c>
      <c r="P26" s="45">
        <v>5.0230365809970527E-2</v>
      </c>
      <c r="Q26" s="44">
        <v>6.1289881336119585</v>
      </c>
      <c r="S26" s="109"/>
      <c r="T26" s="109"/>
      <c r="U26" s="109"/>
      <c r="V26" s="50" t="s">
        <v>342</v>
      </c>
      <c r="W26" s="43">
        <v>0.34610643284667453</v>
      </c>
      <c r="X26" s="44">
        <v>-16.0653778976049</v>
      </c>
      <c r="Y26" s="45">
        <v>4.0063298201027692E-2</v>
      </c>
      <c r="Z26" s="44">
        <v>6.9569442373193677</v>
      </c>
      <c r="AB26" s="109"/>
      <c r="AC26" s="109"/>
      <c r="AD26" s="109"/>
      <c r="AE26" s="50" t="s">
        <v>342</v>
      </c>
      <c r="AF26" s="44">
        <v>0.28240004757727855</v>
      </c>
      <c r="AG26" s="44">
        <v>-14.106169414340135</v>
      </c>
      <c r="AH26" s="44">
        <v>2.5537085542135358E-2</v>
      </c>
      <c r="AI26" s="44">
        <v>6.5711138303092858</v>
      </c>
      <c r="AK26" s="109"/>
      <c r="AL26" s="109"/>
      <c r="AM26" s="109"/>
      <c r="AN26" s="50" t="s">
        <v>342</v>
      </c>
      <c r="AO26" s="44">
        <v>2.1173372953192655</v>
      </c>
      <c r="AP26" s="44">
        <v>-17.15186967467621</v>
      </c>
      <c r="AQ26" s="44">
        <v>0.1777193278252924</v>
      </c>
      <c r="AR26" s="44">
        <v>5.0736328843924854</v>
      </c>
      <c r="AT26" s="109"/>
      <c r="AU26" s="109"/>
      <c r="AV26" s="109"/>
      <c r="AW26" s="50" t="s">
        <v>342</v>
      </c>
      <c r="AX26" s="44">
        <v>0.42968584774638613</v>
      </c>
      <c r="AY26" s="44">
        <v>-16.694984932436466</v>
      </c>
      <c r="AZ26" s="44">
        <v>4.6579474685574142E-2</v>
      </c>
      <c r="BA26" s="44">
        <v>4.9659739241027046</v>
      </c>
    </row>
    <row r="27" spans="1:53">
      <c r="A27" s="41" t="s">
        <v>325</v>
      </c>
      <c r="B27" s="44">
        <v>4.0237245000024062</v>
      </c>
      <c r="C27" s="44">
        <v>-15.614403652207363</v>
      </c>
      <c r="D27" s="44">
        <v>0.26785019650176606</v>
      </c>
      <c r="E27" s="44">
        <v>5.1031550254952327</v>
      </c>
      <c r="F27" s="48">
        <v>0</v>
      </c>
      <c r="J27" s="109"/>
      <c r="K27" s="109"/>
      <c r="L27" s="109"/>
      <c r="M27" s="50" t="s">
        <v>343</v>
      </c>
      <c r="N27" s="50"/>
      <c r="O27" s="50"/>
      <c r="P27" s="50"/>
      <c r="Q27" s="50"/>
      <c r="S27" s="109"/>
      <c r="T27" s="109"/>
      <c r="U27" s="109"/>
      <c r="V27" s="50" t="s">
        <v>343</v>
      </c>
      <c r="W27" s="43">
        <v>0.48453760891855407</v>
      </c>
      <c r="X27" s="44">
        <v>-15.295738602660471</v>
      </c>
      <c r="Y27" s="45">
        <v>5.1514041992303347E-2</v>
      </c>
      <c r="Z27" s="44">
        <v>6.4938825094837789</v>
      </c>
      <c r="AB27" s="109"/>
      <c r="AC27" s="109"/>
      <c r="AD27" s="109"/>
      <c r="AE27" s="50" t="s">
        <v>343</v>
      </c>
      <c r="AK27" s="109"/>
      <c r="AL27" s="109"/>
      <c r="AM27" s="109"/>
      <c r="AN27" s="50" t="s">
        <v>343</v>
      </c>
      <c r="AO27" s="44">
        <v>1.7336689248856691</v>
      </c>
      <c r="AP27" s="44">
        <v>-17.645233612790946</v>
      </c>
      <c r="AQ27" s="44">
        <v>0.15811431404495394</v>
      </c>
      <c r="AR27" s="44">
        <v>5.4336863240832702</v>
      </c>
      <c r="AT27" s="109"/>
      <c r="AU27" s="109"/>
      <c r="AV27" s="109"/>
      <c r="AW27" s="50" t="s">
        <v>343</v>
      </c>
    </row>
    <row r="28" spans="1:53">
      <c r="A28" s="41" t="s">
        <v>327</v>
      </c>
      <c r="B28" s="44">
        <v>8.9109029722594824E-2</v>
      </c>
      <c r="C28" s="44">
        <v>-18.73161852497843</v>
      </c>
      <c r="D28" s="44">
        <v>1.7769001982314066E-2</v>
      </c>
      <c r="E28" s="44">
        <v>5.4358197546091809</v>
      </c>
      <c r="F28" s="49" t="s">
        <v>155</v>
      </c>
      <c r="J28" s="109"/>
      <c r="K28" s="109"/>
      <c r="L28" s="109">
        <v>2</v>
      </c>
      <c r="M28" s="50" t="s">
        <v>341</v>
      </c>
      <c r="N28" s="45">
        <v>1.1653285539629652</v>
      </c>
      <c r="O28" s="44">
        <v>-16.003805909149925</v>
      </c>
      <c r="P28" s="45">
        <v>0.11393013407829959</v>
      </c>
      <c r="Q28" s="44">
        <v>7.2026567329974993</v>
      </c>
      <c r="S28" s="109"/>
      <c r="T28" s="109"/>
      <c r="U28" s="109">
        <v>2</v>
      </c>
      <c r="V28" s="50" t="s">
        <v>341</v>
      </c>
      <c r="W28" s="45">
        <v>0.2601838568372587</v>
      </c>
      <c r="X28" s="44">
        <v>-19.583005852382854</v>
      </c>
      <c r="Y28" s="45">
        <v>2.8881648266337392E-2</v>
      </c>
      <c r="Z28" s="44">
        <v>5.9256953575244893</v>
      </c>
      <c r="AB28" s="109"/>
      <c r="AC28" s="109"/>
      <c r="AD28" s="109">
        <v>2</v>
      </c>
      <c r="AE28" s="50" t="s">
        <v>341</v>
      </c>
      <c r="AF28" s="44">
        <v>0.24011767558052935</v>
      </c>
      <c r="AG28" s="44">
        <v>-16.226740897697152</v>
      </c>
      <c r="AH28" s="44">
        <v>2.7396508043501126E-2</v>
      </c>
      <c r="AI28" s="44">
        <v>6.3030030348958839</v>
      </c>
      <c r="AK28" s="109"/>
      <c r="AL28" s="109"/>
      <c r="AM28" s="109">
        <v>2</v>
      </c>
      <c r="AN28" s="50" t="s">
        <v>341</v>
      </c>
      <c r="AO28" s="44">
        <v>8.7990164899305501E-2</v>
      </c>
      <c r="AP28" s="44">
        <v>-19.127525235239524</v>
      </c>
      <c r="AQ28" s="44">
        <v>1.979826927412244E-2</v>
      </c>
      <c r="AR28" s="44">
        <v>6.2987029335950915</v>
      </c>
      <c r="AT28" s="109"/>
      <c r="AU28" s="109"/>
      <c r="AV28" s="109">
        <v>2</v>
      </c>
      <c r="AW28" s="50" t="s">
        <v>341</v>
      </c>
      <c r="AX28" s="44">
        <v>1.6174846411010726</v>
      </c>
      <c r="AY28" s="44">
        <v>-14.610884033452496</v>
      </c>
      <c r="AZ28" s="44">
        <v>0.15432458569303253</v>
      </c>
      <c r="BA28" s="44">
        <v>5.7659553314662801</v>
      </c>
    </row>
    <row r="29" spans="1:53">
      <c r="A29" s="41" t="s">
        <v>329</v>
      </c>
      <c r="B29" s="44">
        <v>1.9655393196007829</v>
      </c>
      <c r="C29" s="44">
        <v>-15.634918129428868</v>
      </c>
      <c r="D29" s="44">
        <v>0.11824027830881534</v>
      </c>
      <c r="E29" s="44">
        <v>3.3023150560335521</v>
      </c>
      <c r="F29" s="48">
        <v>0</v>
      </c>
      <c r="J29" s="109"/>
      <c r="K29" s="109"/>
      <c r="L29" s="109"/>
      <c r="M29" s="50" t="s">
        <v>342</v>
      </c>
      <c r="N29" s="45">
        <v>0.96020379385969679</v>
      </c>
      <c r="O29" s="44">
        <v>-18.081759683165018</v>
      </c>
      <c r="P29" s="45">
        <v>0.13233369847765075</v>
      </c>
      <c r="Q29" s="44">
        <v>7.897667638338711</v>
      </c>
      <c r="S29" s="109"/>
      <c r="T29" s="109"/>
      <c r="U29" s="109"/>
      <c r="V29" s="50" t="s">
        <v>342</v>
      </c>
      <c r="W29" s="45">
        <v>0.44655485077396573</v>
      </c>
      <c r="X29" s="44">
        <v>-16.902769162324134</v>
      </c>
      <c r="Y29" s="45">
        <v>5.1990125727703243E-2</v>
      </c>
      <c r="Z29" s="44">
        <v>6.1700433574606794</v>
      </c>
      <c r="AB29" s="109"/>
      <c r="AC29" s="109"/>
      <c r="AD29" s="109"/>
      <c r="AE29" s="50" t="s">
        <v>342</v>
      </c>
      <c r="AF29" s="44">
        <v>0.48987204043671806</v>
      </c>
      <c r="AG29" s="44">
        <v>-17.053066905665055</v>
      </c>
      <c r="AH29" s="44">
        <v>4.958887532809058E-2</v>
      </c>
      <c r="AI29" s="44">
        <v>6.4029978377776784</v>
      </c>
      <c r="AK29" s="109"/>
      <c r="AL29" s="109"/>
      <c r="AM29" s="109"/>
      <c r="AN29" s="50" t="s">
        <v>342</v>
      </c>
      <c r="AO29" s="44">
        <v>0.10666661245958889</v>
      </c>
      <c r="AP29" s="44">
        <v>-17.682064585942271</v>
      </c>
      <c r="AQ29" s="44">
        <v>1.8688223475820314E-2</v>
      </c>
      <c r="AR29" s="44">
        <v>5.2057809026168194</v>
      </c>
      <c r="AT29" s="109"/>
      <c r="AU29" s="109"/>
      <c r="AV29" s="109"/>
      <c r="AW29" s="50" t="s">
        <v>342</v>
      </c>
      <c r="AX29" s="44">
        <v>0.53473023781566076</v>
      </c>
      <c r="AY29" s="44">
        <v>-16.779559774727467</v>
      </c>
      <c r="AZ29" s="44">
        <v>5.9054636288135211E-2</v>
      </c>
      <c r="BA29" s="44">
        <v>4.8543868055033217</v>
      </c>
    </row>
    <row r="30" spans="1:53">
      <c r="A30" s="41" t="s">
        <v>331</v>
      </c>
      <c r="B30" s="44">
        <v>1.5596864853761205</v>
      </c>
      <c r="C30" s="44">
        <v>-17.163469105918438</v>
      </c>
      <c r="D30" s="44">
        <v>0.13049866314458311</v>
      </c>
      <c r="E30" s="44">
        <v>4.6405670501882952</v>
      </c>
      <c r="F30" s="48">
        <v>0</v>
      </c>
      <c r="J30" s="109"/>
      <c r="K30" s="109"/>
      <c r="L30" s="109"/>
      <c r="M30" s="50" t="s">
        <v>343</v>
      </c>
      <c r="N30" s="45">
        <v>6.1006119646856614E-2</v>
      </c>
      <c r="O30" s="44">
        <v>-23.769010896646179</v>
      </c>
      <c r="P30" s="45">
        <v>1.5057895427449765E-2</v>
      </c>
      <c r="Q30" s="44">
        <v>5.6893378499647067</v>
      </c>
      <c r="S30" s="109"/>
      <c r="T30" s="109"/>
      <c r="U30" s="109"/>
      <c r="V30" s="50" t="s">
        <v>343</v>
      </c>
      <c r="W30" s="45">
        <v>0.44770140538133429</v>
      </c>
      <c r="X30" s="44">
        <v>-19.273490453714782</v>
      </c>
      <c r="Y30" s="45">
        <v>4.6018019120893684E-2</v>
      </c>
      <c r="Z30" s="44">
        <v>6.2604701435477539</v>
      </c>
      <c r="AB30" s="109"/>
      <c r="AC30" s="109"/>
      <c r="AD30" s="109"/>
      <c r="AE30" s="50" t="s">
        <v>343</v>
      </c>
      <c r="AF30" s="44">
        <v>0.55247596351806783</v>
      </c>
      <c r="AG30" s="44">
        <v>-17.117167793521286</v>
      </c>
      <c r="AH30" s="44">
        <v>5.5924347207929832E-2</v>
      </c>
      <c r="AI30" s="44">
        <v>6.3418981414863707</v>
      </c>
      <c r="AK30" s="109"/>
      <c r="AL30" s="109"/>
      <c r="AM30" s="109"/>
      <c r="AN30" s="50" t="s">
        <v>343</v>
      </c>
      <c r="AO30" s="44">
        <v>4.0237245000024062</v>
      </c>
      <c r="AP30" s="44">
        <v>-15.614403652207363</v>
      </c>
      <c r="AQ30" s="44">
        <v>0.26785019650176606</v>
      </c>
      <c r="AR30" s="44">
        <v>5.1031550254952327</v>
      </c>
      <c r="AT30" s="109"/>
      <c r="AU30" s="109"/>
      <c r="AV30" s="109"/>
      <c r="AW30" s="50" t="s">
        <v>343</v>
      </c>
    </row>
    <row r="31" spans="1:53">
      <c r="A31" s="41" t="s">
        <v>245</v>
      </c>
      <c r="B31" s="44">
        <v>0.37197798740213933</v>
      </c>
      <c r="C31" s="44">
        <v>-11.947225997823102</v>
      </c>
      <c r="D31" s="44">
        <v>3.3825570750493764E-2</v>
      </c>
      <c r="E31" s="44">
        <v>5.1802416535645488</v>
      </c>
      <c r="F31" s="48">
        <v>0</v>
      </c>
      <c r="J31" s="109"/>
      <c r="K31" s="109"/>
      <c r="L31" s="109">
        <v>3</v>
      </c>
      <c r="M31" s="50" t="s">
        <v>341</v>
      </c>
      <c r="N31" s="45">
        <v>0.74615721630347032</v>
      </c>
      <c r="O31" s="44">
        <v>-17.323860474884789</v>
      </c>
      <c r="P31" s="45">
        <v>7.887590701822822E-2</v>
      </c>
      <c r="Q31" s="44">
        <v>6.6333128695888588</v>
      </c>
      <c r="S31" s="109"/>
      <c r="T31" s="109"/>
      <c r="U31" s="109">
        <v>3</v>
      </c>
      <c r="V31" s="50" t="s">
        <v>341</v>
      </c>
      <c r="W31" s="45">
        <v>0.20397470691003616</v>
      </c>
      <c r="X31" s="44">
        <v>-18.331608129910826</v>
      </c>
      <c r="Y31" s="45">
        <v>2.5132443188422261E-2</v>
      </c>
      <c r="Z31" s="44">
        <v>6.4923756787306015</v>
      </c>
      <c r="AB31" s="109"/>
      <c r="AC31" s="109"/>
      <c r="AD31" s="109">
        <v>3</v>
      </c>
      <c r="AE31" s="50" t="s">
        <v>341</v>
      </c>
      <c r="AF31" s="44">
        <v>0.82997501422766928</v>
      </c>
      <c r="AG31" s="44">
        <v>-12.32877986454691</v>
      </c>
      <c r="AH31" s="44">
        <v>6.4695472429503784E-2</v>
      </c>
      <c r="AI31" s="44">
        <v>7.8725900455355928</v>
      </c>
      <c r="AK31" s="109"/>
      <c r="AL31" s="109"/>
      <c r="AM31" s="109">
        <v>3</v>
      </c>
      <c r="AN31" s="50" t="s">
        <v>341</v>
      </c>
      <c r="AO31" s="44">
        <v>8.9109029722594824E-2</v>
      </c>
      <c r="AP31" s="44">
        <v>-18.73161852497843</v>
      </c>
      <c r="AQ31" s="44">
        <v>1.7769001982314066E-2</v>
      </c>
      <c r="AR31" s="44">
        <v>5.4358197546091809</v>
      </c>
      <c r="AT31" s="109"/>
      <c r="AU31" s="109"/>
      <c r="AV31" s="109">
        <v>3</v>
      </c>
      <c r="AW31" s="50" t="s">
        <v>341</v>
      </c>
      <c r="AX31" s="44">
        <v>1.1037618490835874</v>
      </c>
      <c r="AY31" s="44">
        <v>-16.153001117213897</v>
      </c>
      <c r="AZ31" s="44">
        <v>0.12307859098673349</v>
      </c>
      <c r="BA31" s="44">
        <v>5.5651192605239874</v>
      </c>
    </row>
    <row r="32" spans="1:53">
      <c r="A32" s="41" t="s">
        <v>247</v>
      </c>
      <c r="B32" s="44">
        <v>0.35206707870512371</v>
      </c>
      <c r="C32" s="44">
        <v>-13.384731387691117</v>
      </c>
      <c r="D32" s="44">
        <v>3.3894906804540811E-2</v>
      </c>
      <c r="E32" s="44">
        <v>5.7584197421095675</v>
      </c>
      <c r="F32" s="48">
        <v>0</v>
      </c>
      <c r="J32" s="109"/>
      <c r="K32" s="109"/>
      <c r="L32" s="109"/>
      <c r="M32" s="50" t="s">
        <v>342</v>
      </c>
      <c r="N32" s="45">
        <v>0.29422655121560121</v>
      </c>
      <c r="O32" s="44">
        <v>-20.998169729597933</v>
      </c>
      <c r="P32" s="45">
        <v>3.5945518866380442E-2</v>
      </c>
      <c r="Q32" s="44">
        <v>6.2831285613554355</v>
      </c>
      <c r="S32" s="109"/>
      <c r="T32" s="109"/>
      <c r="U32" s="109"/>
      <c r="V32" s="50" t="s">
        <v>342</v>
      </c>
      <c r="W32" s="45">
        <v>0.45825800882717871</v>
      </c>
      <c r="X32" s="44">
        <v>-16.053722943028781</v>
      </c>
      <c r="Y32" s="45">
        <v>4.7256738835085479E-2</v>
      </c>
      <c r="Z32" s="44">
        <v>5.3836116042574629</v>
      </c>
      <c r="AB32" s="109"/>
      <c r="AC32" s="109"/>
      <c r="AD32" s="109"/>
      <c r="AE32" s="50" t="s">
        <v>342</v>
      </c>
      <c r="AK32" s="109"/>
      <c r="AL32" s="109"/>
      <c r="AM32" s="109"/>
      <c r="AN32" s="50" t="s">
        <v>342</v>
      </c>
      <c r="AO32" s="44">
        <v>1.9655393196007829</v>
      </c>
      <c r="AP32" s="44">
        <v>-15.634918129428868</v>
      </c>
      <c r="AQ32" s="44">
        <v>0.11824027830881534</v>
      </c>
      <c r="AR32" s="44">
        <v>3.3023150560335521</v>
      </c>
      <c r="AT32" s="109"/>
      <c r="AU32" s="109"/>
      <c r="AV32" s="109"/>
      <c r="AW32" s="50" t="s">
        <v>342</v>
      </c>
      <c r="AX32" s="44">
        <v>0.63715922961380622</v>
      </c>
      <c r="AY32" s="44">
        <v>-16.060752556329696</v>
      </c>
      <c r="AZ32" s="44">
        <v>6.7580493002250691E-2</v>
      </c>
      <c r="BA32" s="44">
        <v>4.7278669271413936</v>
      </c>
    </row>
    <row r="33" spans="1:53">
      <c r="A33" s="41" t="s">
        <v>249</v>
      </c>
      <c r="B33" s="44">
        <v>0.31930062884868093</v>
      </c>
      <c r="C33" s="44">
        <v>-15.454231183065255</v>
      </c>
      <c r="D33" s="44">
        <v>3.5825697678226957E-2</v>
      </c>
      <c r="E33" s="44">
        <v>5.8550721388402049</v>
      </c>
      <c r="F33" s="48">
        <v>0</v>
      </c>
      <c r="J33" s="109"/>
      <c r="K33" s="109"/>
      <c r="L33" s="109"/>
      <c r="M33" s="50" t="s">
        <v>343</v>
      </c>
      <c r="S33" s="109"/>
      <c r="T33" s="109"/>
      <c r="U33" s="109"/>
      <c r="V33" s="50" t="s">
        <v>343</v>
      </c>
      <c r="AB33" s="109"/>
      <c r="AC33" s="109"/>
      <c r="AD33" s="109"/>
      <c r="AE33" s="50" t="s">
        <v>343</v>
      </c>
      <c r="AK33" s="109"/>
      <c r="AL33" s="109"/>
      <c r="AM33" s="109"/>
      <c r="AN33" s="50" t="s">
        <v>343</v>
      </c>
      <c r="AO33" s="44">
        <v>1.5596864853761205</v>
      </c>
      <c r="AP33" s="44">
        <v>-17.163469105918438</v>
      </c>
      <c r="AQ33" s="44">
        <v>0.13049866314458311</v>
      </c>
      <c r="AR33" s="44">
        <v>4.6405670501882952</v>
      </c>
      <c r="AT33" s="109"/>
      <c r="AU33" s="109"/>
      <c r="AV33" s="109"/>
      <c r="AW33" s="50" t="s">
        <v>343</v>
      </c>
    </row>
    <row r="34" spans="1:53">
      <c r="A34" s="41" t="s">
        <v>253</v>
      </c>
      <c r="B34" s="44">
        <v>0.37909690654983252</v>
      </c>
      <c r="C34" s="44">
        <v>-15.65612166885707</v>
      </c>
      <c r="D34" s="44">
        <v>4.1542157515539004E-2</v>
      </c>
      <c r="E34" s="44">
        <v>5.274681218823055</v>
      </c>
      <c r="F34" s="48">
        <v>0</v>
      </c>
      <c r="J34" s="109"/>
      <c r="K34" s="109" t="s">
        <v>345</v>
      </c>
      <c r="L34" s="109">
        <v>1</v>
      </c>
      <c r="M34" s="50" t="s">
        <v>341</v>
      </c>
      <c r="N34" s="45">
        <v>2.8415904978409676</v>
      </c>
      <c r="O34" s="44">
        <v>-16.806650315537699</v>
      </c>
      <c r="P34" s="45">
        <v>0.28909175676575949</v>
      </c>
      <c r="Q34" s="44">
        <v>6.8528336546436686</v>
      </c>
      <c r="S34" s="109"/>
      <c r="T34" s="109" t="s">
        <v>345</v>
      </c>
      <c r="U34" s="109">
        <v>1</v>
      </c>
      <c r="V34" s="50" t="s">
        <v>341</v>
      </c>
      <c r="W34" s="43">
        <v>0.65391889103520917</v>
      </c>
      <c r="X34" s="44">
        <v>-17.452908668506215</v>
      </c>
      <c r="Y34" s="45">
        <v>6.8425346452751334E-2</v>
      </c>
      <c r="Z34" s="44">
        <v>5.617159600831136</v>
      </c>
    </row>
    <row r="35" spans="1:53">
      <c r="A35" s="41" t="s">
        <v>255</v>
      </c>
      <c r="B35" s="44">
        <v>0.29729152788510604</v>
      </c>
      <c r="C35" s="44">
        <v>-15.122554459410983</v>
      </c>
      <c r="D35" s="44">
        <v>3.3307553214634876E-2</v>
      </c>
      <c r="E35" s="44">
        <v>6.0131305216607513</v>
      </c>
      <c r="F35" s="48">
        <v>0</v>
      </c>
      <c r="J35" s="109"/>
      <c r="K35" s="109"/>
      <c r="L35" s="109"/>
      <c r="M35" s="50" t="s">
        <v>342</v>
      </c>
      <c r="N35" s="45">
        <v>1.8703319884485401</v>
      </c>
      <c r="O35" s="44">
        <v>-17.120689835503313</v>
      </c>
      <c r="P35" s="45">
        <v>0.1902775773271953</v>
      </c>
      <c r="Q35" s="44">
        <v>6.393826929446873</v>
      </c>
      <c r="S35" s="109"/>
      <c r="T35" s="109"/>
      <c r="U35" s="109"/>
      <c r="V35" s="50" t="s">
        <v>342</v>
      </c>
      <c r="W35" s="43">
        <v>0.37898060646520226</v>
      </c>
      <c r="X35" s="44">
        <v>-15.598153781841289</v>
      </c>
      <c r="Y35" s="45">
        <v>4.2496792178526178E-2</v>
      </c>
      <c r="Z35" s="44">
        <v>7.8236307771248077</v>
      </c>
    </row>
    <row r="36" spans="1:53">
      <c r="A36" s="41" t="s">
        <v>263</v>
      </c>
      <c r="B36" s="44">
        <v>0.37036299082129603</v>
      </c>
      <c r="C36" s="44">
        <v>-17.285181331399109</v>
      </c>
      <c r="D36" s="44">
        <v>4.1601394114822075E-2</v>
      </c>
      <c r="E36" s="44">
        <v>4.8479692231865119</v>
      </c>
      <c r="F36" s="48">
        <v>0</v>
      </c>
      <c r="J36" s="109"/>
      <c r="K36" s="109"/>
      <c r="L36" s="109"/>
      <c r="M36" s="50" t="s">
        <v>343</v>
      </c>
      <c r="S36" s="109"/>
      <c r="T36" s="109"/>
      <c r="U36" s="109"/>
      <c r="V36" s="50" t="s">
        <v>343</v>
      </c>
      <c r="W36" s="43">
        <v>0.74409583037784888</v>
      </c>
      <c r="X36" s="44">
        <v>-16.069899311648221</v>
      </c>
      <c r="Y36" s="45">
        <v>7.883432163682641E-2</v>
      </c>
      <c r="Z36" s="44">
        <v>5.8715960530569529</v>
      </c>
      <c r="AF36" s="44"/>
      <c r="AG36" s="44"/>
      <c r="AH36" s="44"/>
      <c r="AI36" s="44"/>
      <c r="AO36" s="44"/>
      <c r="AP36" s="44"/>
      <c r="AQ36" s="44"/>
      <c r="AR36" s="44"/>
      <c r="AX36" s="44"/>
      <c r="AY36" s="44"/>
      <c r="AZ36" s="44"/>
      <c r="BA36" s="44"/>
    </row>
    <row r="37" spans="1:53">
      <c r="A37" s="41" t="s">
        <v>259</v>
      </c>
      <c r="B37" s="44">
        <v>1.1132565593238637</v>
      </c>
      <c r="C37" s="44">
        <v>-16.587411042753665</v>
      </c>
      <c r="D37" s="44">
        <v>0.12687782529120012</v>
      </c>
      <c r="E37" s="44">
        <v>5.4258952334692365</v>
      </c>
      <c r="F37" s="48">
        <v>0</v>
      </c>
      <c r="J37" s="109"/>
      <c r="K37" s="109"/>
      <c r="L37" s="109">
        <v>2</v>
      </c>
      <c r="M37" s="50" t="s">
        <v>341</v>
      </c>
      <c r="N37" s="45">
        <v>0.42679444616409257</v>
      </c>
      <c r="O37" s="44">
        <v>-18.017878751969384</v>
      </c>
      <c r="P37" s="45">
        <v>5.5798617006356709E-2</v>
      </c>
      <c r="Q37" s="44">
        <v>6.7280298593714134</v>
      </c>
      <c r="S37" s="109"/>
      <c r="T37" s="109"/>
      <c r="U37" s="109">
        <v>2</v>
      </c>
      <c r="V37" s="50" t="s">
        <v>341</v>
      </c>
      <c r="W37" s="43">
        <v>0.55293659402321638</v>
      </c>
      <c r="X37" s="44">
        <v>-17.747373976093144</v>
      </c>
      <c r="Y37" s="45">
        <v>6.0567875083202348E-2</v>
      </c>
      <c r="Z37" s="44">
        <v>6.3232587629059234</v>
      </c>
      <c r="AF37" s="44"/>
      <c r="AG37" s="44"/>
      <c r="AH37" s="44"/>
      <c r="AI37" s="44"/>
      <c r="AX37" s="44"/>
      <c r="AY37" s="44"/>
      <c r="AZ37" s="44"/>
      <c r="BA37" s="44"/>
    </row>
    <row r="38" spans="1:53">
      <c r="A38" s="41" t="s">
        <v>261</v>
      </c>
      <c r="B38" s="44">
        <v>0.42968584774638613</v>
      </c>
      <c r="C38" s="44">
        <v>-16.694984932436466</v>
      </c>
      <c r="D38" s="44">
        <v>4.6579474685574142E-2</v>
      </c>
      <c r="E38" s="44">
        <v>4.9659739241027046</v>
      </c>
      <c r="F38" s="48">
        <v>0</v>
      </c>
      <c r="J38" s="109"/>
      <c r="K38" s="109"/>
      <c r="L38" s="109"/>
      <c r="M38" s="50" t="s">
        <v>342</v>
      </c>
      <c r="N38" s="45">
        <v>0.30778983784562836</v>
      </c>
      <c r="O38" s="44">
        <v>-19.234426319774634</v>
      </c>
      <c r="P38" s="45">
        <v>3.7715176339075701E-2</v>
      </c>
      <c r="Q38" s="44">
        <v>7.4104956397713009</v>
      </c>
      <c r="S38" s="109"/>
      <c r="T38" s="109"/>
      <c r="U38" s="109"/>
      <c r="V38" s="50" t="s">
        <v>342</v>
      </c>
      <c r="W38" s="43">
        <v>0.79223857648829277</v>
      </c>
      <c r="X38" s="44">
        <v>-15.523045456534604</v>
      </c>
      <c r="Y38" s="45">
        <v>7.9803103655329638E-2</v>
      </c>
      <c r="Z38" s="44">
        <v>6.4276021049634258</v>
      </c>
      <c r="AH38" s="44"/>
      <c r="AI38" s="44"/>
    </row>
    <row r="39" spans="1:53">
      <c r="A39" s="41" t="s">
        <v>257</v>
      </c>
      <c r="B39" s="44">
        <v>1.6174846411010726</v>
      </c>
      <c r="C39" s="44">
        <v>-14.610884033452496</v>
      </c>
      <c r="D39" s="44">
        <v>0.15432458569303253</v>
      </c>
      <c r="E39" s="44">
        <v>5.7659553314662801</v>
      </c>
      <c r="F39" s="48">
        <v>0</v>
      </c>
      <c r="J39" s="109"/>
      <c r="K39" s="109"/>
      <c r="L39" s="109"/>
      <c r="M39" s="50" t="s">
        <v>343</v>
      </c>
      <c r="S39" s="109"/>
      <c r="T39" s="109"/>
      <c r="U39" s="109"/>
      <c r="V39" s="50" t="s">
        <v>343</v>
      </c>
      <c r="W39" s="43">
        <v>0.63779657012942681</v>
      </c>
      <c r="X39" s="44">
        <v>-15.060136235686659</v>
      </c>
      <c r="Y39" s="45">
        <v>6.5898514219459109E-2</v>
      </c>
      <c r="Z39" s="44">
        <v>5.7218329174349503</v>
      </c>
      <c r="AF39" s="44"/>
      <c r="AG39" s="44"/>
      <c r="AH39" s="44"/>
      <c r="AI39" s="44"/>
      <c r="AO39" s="44"/>
      <c r="AP39" s="44"/>
      <c r="AQ39" s="44"/>
      <c r="AR39" s="44"/>
      <c r="AX39" s="44"/>
      <c r="AY39" s="44"/>
      <c r="AZ39" s="44"/>
      <c r="BA39" s="44"/>
    </row>
    <row r="40" spans="1:53">
      <c r="A40" s="41" t="s">
        <v>265</v>
      </c>
      <c r="B40" s="44">
        <v>0.53473023781566076</v>
      </c>
      <c r="C40" s="44">
        <v>-16.779559774727467</v>
      </c>
      <c r="D40" s="44">
        <v>5.9054636288135211E-2</v>
      </c>
      <c r="E40" s="44">
        <v>4.8543868055033217</v>
      </c>
      <c r="F40" s="48">
        <v>0</v>
      </c>
      <c r="J40" s="109"/>
      <c r="K40" s="109"/>
      <c r="L40" s="109">
        <v>3</v>
      </c>
      <c r="M40" s="50" t="s">
        <v>341</v>
      </c>
      <c r="N40" s="45">
        <v>1.856600231249995</v>
      </c>
      <c r="O40" s="44">
        <v>-18.299704741496956</v>
      </c>
      <c r="P40" s="45">
        <v>0.19265514901831121</v>
      </c>
      <c r="Q40" s="44">
        <v>6.7189336228639087</v>
      </c>
      <c r="S40" s="109"/>
      <c r="T40" s="109"/>
      <c r="U40" s="109">
        <v>3</v>
      </c>
      <c r="V40" s="50" t="s">
        <v>341</v>
      </c>
      <c r="W40" s="43">
        <v>0.42670258460135835</v>
      </c>
      <c r="X40" s="44">
        <v>-18.063044130593791</v>
      </c>
      <c r="Y40" s="45">
        <v>5.7310506660763066E-2</v>
      </c>
      <c r="Z40" s="44">
        <v>6.9162349435968977</v>
      </c>
      <c r="AF40" s="44"/>
      <c r="AG40" s="44"/>
      <c r="AH40" s="44"/>
      <c r="AI40" s="44"/>
      <c r="AO40" s="44"/>
      <c r="AP40" s="44"/>
      <c r="AQ40" s="44"/>
      <c r="AR40" s="44"/>
      <c r="AX40" s="44"/>
      <c r="AY40" s="44"/>
      <c r="AZ40" s="44"/>
      <c r="BA40" s="44"/>
    </row>
    <row r="41" spans="1:53">
      <c r="A41" s="41" t="s">
        <v>267</v>
      </c>
      <c r="B41" s="44">
        <v>1.1037618490835874</v>
      </c>
      <c r="C41" s="44">
        <v>-16.153001117213897</v>
      </c>
      <c r="D41" s="44">
        <v>0.12307859098673349</v>
      </c>
      <c r="E41" s="44">
        <v>5.5651192605239874</v>
      </c>
      <c r="F41" s="48">
        <v>0</v>
      </c>
      <c r="J41" s="109"/>
      <c r="K41" s="109"/>
      <c r="L41" s="109"/>
      <c r="M41" s="50" t="s">
        <v>342</v>
      </c>
      <c r="N41" s="44">
        <v>1.5494523946430379</v>
      </c>
      <c r="O41" s="44">
        <v>-17.602981332007662</v>
      </c>
      <c r="P41" s="44">
        <v>0.14340621437145959</v>
      </c>
      <c r="Q41" s="44">
        <v>6.0904018803387121</v>
      </c>
      <c r="S41" s="109"/>
      <c r="T41" s="109"/>
      <c r="U41" s="109"/>
      <c r="V41" s="50" t="s">
        <v>342</v>
      </c>
      <c r="W41" s="43">
        <v>0.57587963575763446</v>
      </c>
      <c r="X41" s="44">
        <v>-14.386402700297605</v>
      </c>
      <c r="Y41" s="45">
        <v>5.372193912574065E-2</v>
      </c>
      <c r="Z41" s="44">
        <v>5.8786540406162429</v>
      </c>
      <c r="AF41" s="44"/>
      <c r="AG41" s="44"/>
      <c r="AH41" s="44"/>
      <c r="AI41" s="44"/>
      <c r="AO41" s="44"/>
      <c r="AP41" s="44"/>
      <c r="AQ41" s="44"/>
      <c r="AR41" s="44"/>
    </row>
    <row r="42" spans="1:53">
      <c r="A42" s="41" t="s">
        <v>269</v>
      </c>
      <c r="B42" s="44">
        <v>0.63715922961380622</v>
      </c>
      <c r="C42" s="44">
        <v>-16.060752556329696</v>
      </c>
      <c r="D42" s="44">
        <v>6.7580493002250691E-2</v>
      </c>
      <c r="E42" s="44">
        <v>4.7278669271413936</v>
      </c>
      <c r="F42" s="48">
        <v>0</v>
      </c>
      <c r="J42" s="109"/>
      <c r="K42" s="109"/>
      <c r="L42" s="109"/>
      <c r="M42" s="50" t="s">
        <v>343</v>
      </c>
      <c r="S42" s="109"/>
      <c r="T42" s="109"/>
      <c r="U42" s="109"/>
      <c r="V42" s="50" t="s">
        <v>343</v>
      </c>
      <c r="W42" s="43">
        <v>0.50565437790966949</v>
      </c>
      <c r="X42" s="44">
        <v>-15.579393980808129</v>
      </c>
      <c r="Y42" s="45">
        <v>4.9098566895679832E-2</v>
      </c>
      <c r="Z42" s="44">
        <v>5.870179479707974</v>
      </c>
      <c r="AF42" s="44"/>
      <c r="AG42" s="44"/>
      <c r="AH42" s="44"/>
      <c r="AI42" s="44"/>
      <c r="AO42" s="44"/>
      <c r="AP42" s="44"/>
      <c r="AQ42" s="44"/>
      <c r="AR42" s="44"/>
      <c r="AX42" s="44"/>
      <c r="AY42" s="44"/>
      <c r="AZ42" s="44"/>
      <c r="BA42" s="44"/>
    </row>
    <row r="43" spans="1:53">
      <c r="A43" s="46" t="s">
        <v>196</v>
      </c>
      <c r="B43" s="45">
        <v>1.3474008859873454</v>
      </c>
      <c r="C43" s="44">
        <v>-19.74218526242684</v>
      </c>
      <c r="D43" s="45">
        <v>0.15846408423866418</v>
      </c>
      <c r="E43" s="44">
        <v>6.9304574950549842</v>
      </c>
      <c r="F43" s="36">
        <v>0</v>
      </c>
      <c r="J43" s="109"/>
      <c r="K43" s="109" t="s">
        <v>346</v>
      </c>
      <c r="L43" s="109">
        <v>1</v>
      </c>
      <c r="M43" s="50" t="s">
        <v>341</v>
      </c>
      <c r="N43" s="45">
        <v>1.3474008859873454</v>
      </c>
      <c r="O43" s="44">
        <v>-19.74218526242684</v>
      </c>
      <c r="P43" s="45">
        <v>0.15846408423866418</v>
      </c>
      <c r="Q43" s="44">
        <v>6.9304574950549842</v>
      </c>
      <c r="S43" s="109"/>
      <c r="T43" s="109" t="s">
        <v>346</v>
      </c>
      <c r="U43" s="109">
        <v>1</v>
      </c>
      <c r="V43" s="50" t="s">
        <v>341</v>
      </c>
      <c r="W43" s="43">
        <v>0.36732382604631186</v>
      </c>
      <c r="X43" s="44">
        <v>-13.04255767940381</v>
      </c>
      <c r="Y43" s="45">
        <v>3.7557756069127118E-2</v>
      </c>
      <c r="Z43" s="44">
        <v>6.812199724347372</v>
      </c>
      <c r="AF43" s="44"/>
      <c r="AG43" s="44"/>
      <c r="AH43" s="44"/>
      <c r="AI43" s="44"/>
      <c r="AO43" s="44"/>
      <c r="AP43" s="44"/>
      <c r="AQ43" s="44"/>
      <c r="AR43" s="44"/>
      <c r="AX43" s="44"/>
      <c r="AY43" s="44"/>
      <c r="AZ43" s="44"/>
      <c r="BA43" s="44"/>
    </row>
    <row r="44" spans="1:53">
      <c r="A44" s="46" t="s">
        <v>198</v>
      </c>
      <c r="B44" s="45">
        <v>0.97679387304309961</v>
      </c>
      <c r="C44" s="44">
        <v>-19.843507519863664</v>
      </c>
      <c r="D44" s="45">
        <v>0.11350496248783196</v>
      </c>
      <c r="E44" s="44">
        <v>6.1115198666399699</v>
      </c>
      <c r="F44" s="36">
        <v>0</v>
      </c>
      <c r="J44" s="109"/>
      <c r="K44" s="109"/>
      <c r="L44" s="109"/>
      <c r="M44" s="50" t="s">
        <v>342</v>
      </c>
      <c r="N44" s="45">
        <v>0.97679387304309961</v>
      </c>
      <c r="O44" s="44">
        <v>-19.843507519863664</v>
      </c>
      <c r="P44" s="45">
        <v>0.11350496248783196</v>
      </c>
      <c r="Q44" s="44">
        <v>6.1115198666399699</v>
      </c>
      <c r="S44" s="109"/>
      <c r="T44" s="109"/>
      <c r="U44" s="109"/>
      <c r="V44" s="50" t="s">
        <v>342</v>
      </c>
      <c r="W44" s="43">
        <v>0.37710197838004511</v>
      </c>
      <c r="X44" s="44">
        <v>-12.483523419204158</v>
      </c>
      <c r="Y44" s="45">
        <v>3.321819495631427E-2</v>
      </c>
      <c r="Z44" s="44">
        <v>8.4959014860094264</v>
      </c>
    </row>
    <row r="45" spans="1:53">
      <c r="A45" s="46" t="s">
        <v>200</v>
      </c>
      <c r="B45" s="45">
        <v>0.91115054435900467</v>
      </c>
      <c r="C45" s="44">
        <v>-18.524008081005057</v>
      </c>
      <c r="D45" s="45">
        <v>0.11062915224746402</v>
      </c>
      <c r="E45" s="44">
        <v>7.4850194801813803</v>
      </c>
      <c r="F45" s="36">
        <v>0</v>
      </c>
      <c r="J45" s="109"/>
      <c r="K45" s="109"/>
      <c r="L45" s="109"/>
      <c r="M45" s="50" t="s">
        <v>343</v>
      </c>
      <c r="N45" s="45">
        <v>0.91115054435900467</v>
      </c>
      <c r="O45" s="44">
        <v>-18.524008081005057</v>
      </c>
      <c r="P45" s="45">
        <v>0.11062915224746402</v>
      </c>
      <c r="Q45" s="44">
        <v>7.4850194801813803</v>
      </c>
      <c r="S45" s="109"/>
      <c r="T45" s="109"/>
      <c r="U45" s="109"/>
      <c r="V45" s="50" t="s">
        <v>343</v>
      </c>
      <c r="W45" s="43">
        <v>0.28765524941058496</v>
      </c>
      <c r="X45" s="44">
        <v>-15.747250192347952</v>
      </c>
      <c r="Y45" s="45">
        <v>3.2912526001772309E-2</v>
      </c>
      <c r="Z45" s="44">
        <v>7.4615472185738687</v>
      </c>
    </row>
    <row r="46" spans="1:53">
      <c r="A46" s="46" t="s">
        <v>202</v>
      </c>
      <c r="B46" s="45">
        <v>0.97855394344053315</v>
      </c>
      <c r="C46" s="44">
        <v>-19.171112188802745</v>
      </c>
      <c r="D46" s="45">
        <v>0.11580882556603411</v>
      </c>
      <c r="E46" s="44">
        <v>6.4816988405745253</v>
      </c>
      <c r="F46" s="36">
        <v>0</v>
      </c>
      <c r="J46" s="109"/>
      <c r="K46" s="109"/>
      <c r="L46" s="109">
        <v>2</v>
      </c>
      <c r="M46" s="50" t="s">
        <v>341</v>
      </c>
      <c r="N46" s="45">
        <v>0.97855394344053315</v>
      </c>
      <c r="O46" s="44">
        <v>-19.171112188802745</v>
      </c>
      <c r="P46" s="45">
        <v>0.11580882556603411</v>
      </c>
      <c r="Q46" s="44">
        <v>6.4816988405745253</v>
      </c>
      <c r="S46" s="109"/>
      <c r="T46" s="109"/>
      <c r="U46" s="109">
        <v>2</v>
      </c>
      <c r="V46" s="50" t="s">
        <v>341</v>
      </c>
      <c r="W46" s="43">
        <v>0.54159461972696543</v>
      </c>
      <c r="X46" s="44">
        <v>-15.346578444120185</v>
      </c>
      <c r="Y46" s="45">
        <v>4.5988450883283051E-2</v>
      </c>
      <c r="Z46" s="44">
        <v>7.5855899387682326</v>
      </c>
    </row>
    <row r="47" spans="1:53">
      <c r="A47" s="46" t="s">
        <v>204</v>
      </c>
      <c r="B47" s="45">
        <v>0.84476483080894049</v>
      </c>
      <c r="C47" s="44">
        <v>-19.584826417622846</v>
      </c>
      <c r="D47" s="45">
        <v>0.10109710278304256</v>
      </c>
      <c r="E47" s="44">
        <v>7.1266897906441384</v>
      </c>
      <c r="F47" s="36">
        <v>0</v>
      </c>
      <c r="J47" s="109"/>
      <c r="K47" s="109"/>
      <c r="L47" s="109"/>
      <c r="M47" s="50" t="s">
        <v>342</v>
      </c>
      <c r="N47" s="45">
        <v>0.84476483080894049</v>
      </c>
      <c r="O47" s="44">
        <v>-19.584826417622846</v>
      </c>
      <c r="P47" s="45">
        <v>0.10109710278304256</v>
      </c>
      <c r="Q47" s="44">
        <v>7.1266897906441384</v>
      </c>
      <c r="S47" s="109"/>
      <c r="T47" s="109"/>
      <c r="U47" s="109"/>
      <c r="V47" s="50" t="s">
        <v>342</v>
      </c>
      <c r="W47" s="43">
        <v>0.30486817291760249</v>
      </c>
      <c r="X47" s="44">
        <v>-13.625653181436189</v>
      </c>
      <c r="Y47" s="45">
        <v>3.107668539327672E-2</v>
      </c>
      <c r="Z47" s="44">
        <v>6.8687755313494661</v>
      </c>
    </row>
    <row r="48" spans="1:53">
      <c r="A48" s="46" t="s">
        <v>207</v>
      </c>
      <c r="B48" s="45">
        <v>0.83558453818797129</v>
      </c>
      <c r="C48" s="44">
        <v>-18.601764723621745</v>
      </c>
      <c r="D48" s="45">
        <v>9.1251278527581386E-2</v>
      </c>
      <c r="E48" s="44">
        <v>7.6775587427881389</v>
      </c>
      <c r="F48" s="36">
        <v>0</v>
      </c>
      <c r="J48" s="109"/>
      <c r="K48" s="109"/>
      <c r="L48" s="109"/>
      <c r="M48" s="50" t="s">
        <v>343</v>
      </c>
      <c r="N48" s="45">
        <v>0.83558453818797129</v>
      </c>
      <c r="O48" s="44">
        <v>-18.601764723621745</v>
      </c>
      <c r="P48" s="45">
        <v>9.1251278527581386E-2</v>
      </c>
      <c r="Q48" s="44">
        <v>7.6775587427881389</v>
      </c>
      <c r="S48" s="109"/>
      <c r="T48" s="109"/>
      <c r="U48" s="109"/>
      <c r="V48" s="50" t="s">
        <v>343</v>
      </c>
      <c r="W48" s="43">
        <v>0.37694768489237107</v>
      </c>
      <c r="X48" s="44">
        <v>-13.438250276340183</v>
      </c>
      <c r="Y48" s="45">
        <v>3.5430141658308004E-2</v>
      </c>
      <c r="Z48" s="44">
        <v>7.5928926407934991</v>
      </c>
    </row>
    <row r="49" spans="1:46">
      <c r="A49" s="41" t="s">
        <v>207</v>
      </c>
      <c r="B49" s="44">
        <v>0.82021547649560544</v>
      </c>
      <c r="C49" s="44">
        <v>-18.174375689864888</v>
      </c>
      <c r="D49" s="44">
        <v>8.6632985549838615E-2</v>
      </c>
      <c r="E49" s="44">
        <v>6.3012940304895784</v>
      </c>
      <c r="F49" s="48">
        <v>0</v>
      </c>
      <c r="J49" s="109"/>
      <c r="K49" s="109"/>
      <c r="L49" s="109">
        <v>3</v>
      </c>
      <c r="M49" s="50" t="s">
        <v>341</v>
      </c>
      <c r="N49" s="45">
        <v>1.1671078535484436</v>
      </c>
      <c r="O49" s="44">
        <v>-19.65334998117606</v>
      </c>
      <c r="P49" s="45">
        <v>0.14105925164320335</v>
      </c>
      <c r="Q49" s="44">
        <v>6.7748531521107545</v>
      </c>
      <c r="S49" s="109"/>
      <c r="T49" s="109"/>
      <c r="U49" s="109">
        <v>3</v>
      </c>
      <c r="V49" s="50" t="s">
        <v>341</v>
      </c>
      <c r="W49" s="43">
        <v>1.0639875536176637</v>
      </c>
      <c r="X49" s="44">
        <v>-10.545143901195727</v>
      </c>
      <c r="Y49" s="45">
        <v>7.4803304974920479E-2</v>
      </c>
      <c r="Z49" s="44">
        <v>7.1487807621231552</v>
      </c>
    </row>
    <row r="50" spans="1:46">
      <c r="A50" s="46" t="s">
        <v>209</v>
      </c>
      <c r="B50" s="45">
        <v>1.1671078535484436</v>
      </c>
      <c r="C50" s="44">
        <v>-19.65334998117606</v>
      </c>
      <c r="D50" s="45">
        <v>0.14105925164320335</v>
      </c>
      <c r="E50" s="44">
        <v>6.7748531521107545</v>
      </c>
      <c r="F50" s="36">
        <v>0</v>
      </c>
      <c r="J50" s="109"/>
      <c r="K50" s="109"/>
      <c r="L50" s="109"/>
      <c r="M50" s="50" t="s">
        <v>342</v>
      </c>
      <c r="N50" s="45">
        <v>0.99149841867874577</v>
      </c>
      <c r="O50" s="44">
        <v>-19.604716697969486</v>
      </c>
      <c r="P50" s="45">
        <v>0.11730901598043342</v>
      </c>
      <c r="Q50" s="44">
        <v>6.500747178442384</v>
      </c>
      <c r="S50" s="109"/>
      <c r="T50" s="109"/>
      <c r="U50" s="109"/>
      <c r="V50" s="50" t="s">
        <v>342</v>
      </c>
      <c r="W50" s="43">
        <v>1.8704575416627065</v>
      </c>
      <c r="X50" s="44">
        <v>-9.2620819671399595</v>
      </c>
      <c r="Y50" s="45">
        <v>8.2357922974354611E-2</v>
      </c>
      <c r="Z50" s="44">
        <v>7.046690485124409</v>
      </c>
    </row>
    <row r="51" spans="1:46">
      <c r="A51" s="46" t="s">
        <v>211</v>
      </c>
      <c r="B51" s="45">
        <v>0.99149841867874577</v>
      </c>
      <c r="C51" s="44">
        <v>-19.604716697969486</v>
      </c>
      <c r="D51" s="45">
        <v>0.11730901598043342</v>
      </c>
      <c r="E51" s="44">
        <v>6.500747178442384</v>
      </c>
      <c r="F51" s="36">
        <v>0</v>
      </c>
      <c r="J51" s="109"/>
      <c r="K51" s="109"/>
      <c r="L51" s="109"/>
      <c r="M51" s="50" t="s">
        <v>343</v>
      </c>
      <c r="N51" s="45">
        <v>1.1244792644413937</v>
      </c>
      <c r="O51" s="44">
        <v>-20.180453854452754</v>
      </c>
      <c r="P51" s="45">
        <v>0.11679578719346155</v>
      </c>
      <c r="Q51" s="44">
        <v>6.6190186879376478</v>
      </c>
      <c r="S51" s="109"/>
      <c r="T51" s="109"/>
      <c r="U51" s="109"/>
      <c r="V51" s="50" t="s">
        <v>343</v>
      </c>
    </row>
    <row r="52" spans="1:46">
      <c r="A52" s="46" t="s">
        <v>213</v>
      </c>
      <c r="B52" s="45">
        <v>1.1244792644413937</v>
      </c>
      <c r="C52" s="44">
        <v>-20.180453854452754</v>
      </c>
      <c r="D52" s="45">
        <v>0.11679578719346155</v>
      </c>
      <c r="E52" s="44">
        <v>6.6190186879376478</v>
      </c>
      <c r="F52" s="36">
        <v>0</v>
      </c>
    </row>
    <row r="53" spans="1:46">
      <c r="A53" s="46" t="s">
        <v>215</v>
      </c>
      <c r="B53" s="45">
        <v>2.8415904978409676</v>
      </c>
      <c r="C53" s="44">
        <v>-16.806650315537699</v>
      </c>
      <c r="D53" s="45">
        <v>0.28909175676575949</v>
      </c>
      <c r="E53" s="44">
        <v>6.8528336546436686</v>
      </c>
      <c r="F53" s="36">
        <v>0</v>
      </c>
      <c r="W53" s="45"/>
      <c r="X53" s="44"/>
      <c r="Y53" s="45"/>
      <c r="Z53" s="44"/>
    </row>
    <row r="54" spans="1:46">
      <c r="A54" s="46" t="s">
        <v>217</v>
      </c>
      <c r="B54" s="45">
        <v>1.8703319884485401</v>
      </c>
      <c r="C54" s="44">
        <v>-17.120689835503313</v>
      </c>
      <c r="D54" s="45">
        <v>0.1902775773271953</v>
      </c>
      <c r="E54" s="44">
        <v>6.393826929446873</v>
      </c>
      <c r="F54" s="36">
        <v>0</v>
      </c>
      <c r="N54" s="44"/>
      <c r="O54" s="44"/>
      <c r="P54" s="44"/>
      <c r="Q54" s="44"/>
      <c r="W54" s="45"/>
      <c r="X54" s="44"/>
      <c r="Y54" s="45"/>
      <c r="Z54" s="44"/>
    </row>
    <row r="55" spans="1:46">
      <c r="A55" s="46" t="s">
        <v>219</v>
      </c>
      <c r="B55" s="45">
        <v>0.42679444616409257</v>
      </c>
      <c r="C55" s="44">
        <v>-18.017878751969384</v>
      </c>
      <c r="D55" s="45">
        <v>5.5798617006356709E-2</v>
      </c>
      <c r="E55" s="44">
        <v>6.7280298593714134</v>
      </c>
      <c r="F55" s="36">
        <v>0</v>
      </c>
      <c r="N55" s="44"/>
      <c r="O55" s="44"/>
      <c r="P55" s="44"/>
      <c r="Q55" s="44"/>
      <c r="W55" s="45"/>
      <c r="X55" s="44"/>
      <c r="Y55" s="45"/>
      <c r="Z55" s="44"/>
      <c r="AT55" t="s">
        <v>354</v>
      </c>
    </row>
    <row r="56" spans="1:46">
      <c r="A56" s="46" t="s">
        <v>221</v>
      </c>
      <c r="B56" s="45">
        <v>0.30778983784562836</v>
      </c>
      <c r="C56" s="44">
        <v>-19.234426319774634</v>
      </c>
      <c r="D56" s="45">
        <v>3.7715176339075701E-2</v>
      </c>
      <c r="E56" s="44">
        <v>7.4104956397713009</v>
      </c>
      <c r="F56" s="36">
        <v>0</v>
      </c>
      <c r="N56" s="44"/>
      <c r="O56" s="44"/>
      <c r="P56" s="44"/>
      <c r="Q56" s="44"/>
      <c r="W56" s="45"/>
      <c r="X56" s="44"/>
      <c r="Y56" s="45"/>
      <c r="Z56" s="44"/>
    </row>
    <row r="57" spans="1:46">
      <c r="A57" s="46" t="s">
        <v>223</v>
      </c>
      <c r="B57" s="45">
        <v>1.856600231249995</v>
      </c>
      <c r="C57" s="44">
        <v>-18.299704741496956</v>
      </c>
      <c r="D57" s="45">
        <v>0.19265514901831121</v>
      </c>
      <c r="E57" s="44">
        <v>6.7189336228639087</v>
      </c>
      <c r="F57" s="36">
        <v>0</v>
      </c>
      <c r="N57" s="44"/>
      <c r="O57" s="44"/>
      <c r="P57" s="44"/>
      <c r="Q57" s="44"/>
      <c r="W57" s="45"/>
      <c r="X57" s="44"/>
      <c r="Y57" s="45"/>
      <c r="Z57" s="44"/>
    </row>
    <row r="58" spans="1:46">
      <c r="A58" s="41" t="s">
        <v>226</v>
      </c>
      <c r="B58" s="44">
        <v>1.5494523946430379</v>
      </c>
      <c r="C58" s="44">
        <v>-17.602981332007662</v>
      </c>
      <c r="D58" s="44">
        <v>0.14340621437145959</v>
      </c>
      <c r="E58" s="44">
        <v>6.0904018803387121</v>
      </c>
      <c r="F58" s="48">
        <v>0</v>
      </c>
      <c r="N58" s="44"/>
      <c r="O58" s="44"/>
      <c r="P58" s="44"/>
      <c r="Q58" s="44"/>
      <c r="W58" s="45"/>
      <c r="X58" s="44"/>
      <c r="Y58" s="45"/>
      <c r="Z58" s="44"/>
    </row>
    <row r="59" spans="1:46">
      <c r="A59" s="41" t="s">
        <v>230</v>
      </c>
      <c r="B59" s="44">
        <v>0.11718906016373569</v>
      </c>
      <c r="C59" s="44">
        <v>-19.663225978801577</v>
      </c>
      <c r="D59" s="44">
        <v>1.0568468943286257E-2</v>
      </c>
      <c r="E59" s="44">
        <v>10.815130718750057</v>
      </c>
      <c r="F59" s="49" t="s">
        <v>231</v>
      </c>
      <c r="Q59" s="44"/>
      <c r="W59" s="45"/>
      <c r="X59" s="44"/>
      <c r="Y59" s="45"/>
      <c r="Z59" s="44"/>
    </row>
    <row r="60" spans="1:46">
      <c r="A60" s="41" t="s">
        <v>230</v>
      </c>
      <c r="B60" s="44">
        <v>0.13118027163215715</v>
      </c>
      <c r="C60" s="44">
        <v>-18.665273080123388</v>
      </c>
      <c r="D60" s="44">
        <v>1.508231464635966E-2</v>
      </c>
      <c r="E60" s="44">
        <v>8.1207104061602084</v>
      </c>
      <c r="F60" s="49" t="s">
        <v>231</v>
      </c>
      <c r="N60" s="44"/>
      <c r="O60" s="44"/>
      <c r="P60" s="44"/>
      <c r="Q60" s="44"/>
      <c r="W60" s="45"/>
      <c r="X60" s="44"/>
      <c r="Y60" s="45"/>
      <c r="Z60" s="44"/>
    </row>
    <row r="61" spans="1:46">
      <c r="A61" s="41" t="s">
        <v>233</v>
      </c>
      <c r="B61" s="44">
        <v>0.47036399735570261</v>
      </c>
      <c r="C61" s="44">
        <v>-22.568212154701193</v>
      </c>
      <c r="D61" s="44">
        <v>1.4897713198342563E-2</v>
      </c>
      <c r="E61" s="44">
        <v>9.4188649005633813</v>
      </c>
      <c r="F61" s="49" t="s">
        <v>231</v>
      </c>
      <c r="N61" s="44"/>
      <c r="O61" s="44"/>
      <c r="P61" s="44"/>
      <c r="Q61" s="44"/>
      <c r="W61" s="45"/>
      <c r="X61" s="44"/>
      <c r="Y61" s="45"/>
      <c r="Z61" s="44"/>
    </row>
    <row r="62" spans="1:46">
      <c r="A62" s="41" t="s">
        <v>235</v>
      </c>
      <c r="B62" s="44">
        <v>0.22006451385213241</v>
      </c>
      <c r="C62" s="44">
        <v>-27.081093513892345</v>
      </c>
      <c r="D62" s="44">
        <v>1.3901461948192988E-2</v>
      </c>
      <c r="E62" s="44">
        <v>7.854505466526688</v>
      </c>
      <c r="F62" s="49" t="s">
        <v>231</v>
      </c>
      <c r="P62" s="44"/>
    </row>
    <row r="63" spans="1:46">
      <c r="A63" s="41" t="s">
        <v>237</v>
      </c>
      <c r="B63" s="44">
        <v>0.15167042960437088</v>
      </c>
      <c r="C63" s="44">
        <v>-21.633014674362311</v>
      </c>
      <c r="D63" s="44">
        <v>1.1838922305931471E-2</v>
      </c>
      <c r="E63" s="44">
        <v>12.116971722944177</v>
      </c>
      <c r="F63" s="49" t="s">
        <v>231</v>
      </c>
      <c r="P63" s="44"/>
    </row>
    <row r="64" spans="1:46">
      <c r="A64" s="41" t="s">
        <v>239</v>
      </c>
      <c r="B64" s="44">
        <v>0.1050772030551524</v>
      </c>
      <c r="C64" s="44">
        <v>-20.963874032286942</v>
      </c>
      <c r="D64" s="44">
        <v>9.8835357637141186E-3</v>
      </c>
      <c r="E64" s="44">
        <v>10.365596932886088</v>
      </c>
      <c r="F64" s="49" t="s">
        <v>231</v>
      </c>
    </row>
    <row r="65" spans="1:16">
      <c r="A65" s="41" t="s">
        <v>241</v>
      </c>
      <c r="B65" s="44">
        <v>0.15627758439996559</v>
      </c>
      <c r="C65" s="44">
        <v>-18.831905064870949</v>
      </c>
      <c r="D65" s="44">
        <v>1.6119445551782356E-2</v>
      </c>
      <c r="E65" s="44">
        <v>9.9159749132313166</v>
      </c>
      <c r="F65" s="49" t="s">
        <v>231</v>
      </c>
      <c r="P65" s="44"/>
    </row>
    <row r="66" spans="1:16">
      <c r="A66" s="41" t="s">
        <v>243</v>
      </c>
      <c r="B66" s="44">
        <v>0.13948153250123263</v>
      </c>
      <c r="C66" s="44">
        <v>-17.955962311657157</v>
      </c>
      <c r="D66" s="44">
        <v>1.1612395858572301E-2</v>
      </c>
      <c r="E66" s="44">
        <v>11.204415838262028</v>
      </c>
      <c r="F66" s="49" t="s">
        <v>231</v>
      </c>
      <c r="P66" s="44"/>
    </row>
    <row r="67" spans="1:16">
      <c r="A67" s="46" t="s">
        <v>180</v>
      </c>
      <c r="B67" s="45">
        <v>1.2778218938325048</v>
      </c>
      <c r="C67" s="44">
        <v>-17.903320104457517</v>
      </c>
      <c r="D67" s="45">
        <v>0.14028955171310994</v>
      </c>
      <c r="E67" s="44">
        <v>6.8928655762457014</v>
      </c>
      <c r="F67" s="36">
        <v>0</v>
      </c>
    </row>
    <row r="68" spans="1:16">
      <c r="A68" s="46" t="s">
        <v>182</v>
      </c>
      <c r="B68" s="45">
        <v>0.58593908817106466</v>
      </c>
      <c r="C68" s="44">
        <v>-20.446032598103621</v>
      </c>
      <c r="D68" s="45">
        <v>5.0230365809970527E-2</v>
      </c>
      <c r="E68" s="44">
        <v>6.1289881336119585</v>
      </c>
      <c r="F68" s="36">
        <v>0</v>
      </c>
    </row>
    <row r="69" spans="1:16">
      <c r="A69" s="46" t="s">
        <v>186</v>
      </c>
      <c r="B69" s="45">
        <v>1.1653285539629652</v>
      </c>
      <c r="C69" s="44">
        <v>-16.003805909149925</v>
      </c>
      <c r="D69" s="45">
        <v>0.11393013407829959</v>
      </c>
      <c r="E69" s="44">
        <v>7.2026567329974993</v>
      </c>
      <c r="F69" s="36">
        <v>0</v>
      </c>
    </row>
    <row r="70" spans="1:16">
      <c r="A70" s="46" t="s">
        <v>186</v>
      </c>
      <c r="B70" s="45">
        <v>1.1866614406128402</v>
      </c>
      <c r="C70" s="44">
        <v>-16.823447949559508</v>
      </c>
      <c r="D70" s="45">
        <v>0.115858726958976</v>
      </c>
      <c r="E70" s="44">
        <v>7.2695726919893549</v>
      </c>
      <c r="F70" s="36">
        <v>0</v>
      </c>
    </row>
    <row r="71" spans="1:16">
      <c r="A71" s="46" t="s">
        <v>188</v>
      </c>
      <c r="B71" s="45">
        <v>0.96020379385969679</v>
      </c>
      <c r="C71" s="44">
        <v>-18.081759683165018</v>
      </c>
      <c r="D71" s="45">
        <v>0.13233369847765075</v>
      </c>
      <c r="E71" s="44">
        <v>7.897667638338711</v>
      </c>
      <c r="F71" s="36">
        <v>0</v>
      </c>
    </row>
    <row r="72" spans="1:16">
      <c r="A72" s="46" t="s">
        <v>190</v>
      </c>
      <c r="B72" s="45">
        <v>6.1006119646856614E-2</v>
      </c>
      <c r="C72" s="44">
        <v>-23.769010896646179</v>
      </c>
      <c r="D72" s="45">
        <v>1.5057895427449765E-2</v>
      </c>
      <c r="E72" s="44">
        <v>5.6893378499647067</v>
      </c>
      <c r="F72" s="36">
        <v>0</v>
      </c>
    </row>
    <row r="73" spans="1:16">
      <c r="A73" s="46" t="s">
        <v>192</v>
      </c>
      <c r="B73" s="45">
        <v>0.74615721630347032</v>
      </c>
      <c r="C73" s="44">
        <v>-17.323860474884789</v>
      </c>
      <c r="D73" s="45">
        <v>7.887590701822822E-2</v>
      </c>
      <c r="E73" s="44">
        <v>6.6333128695888588</v>
      </c>
      <c r="F73" s="36">
        <v>0</v>
      </c>
    </row>
    <row r="74" spans="1:16">
      <c r="A74" s="46" t="s">
        <v>194</v>
      </c>
      <c r="B74" s="45">
        <v>0.29422655121560121</v>
      </c>
      <c r="C74" s="44">
        <v>-20.998169729597933</v>
      </c>
      <c r="D74" s="45">
        <v>3.5945518866380442E-2</v>
      </c>
      <c r="E74" s="44">
        <v>6.2831285613554355</v>
      </c>
      <c r="F74" s="36">
        <v>0</v>
      </c>
    </row>
    <row r="75" spans="1:16">
      <c r="A75" s="46" t="s">
        <v>159</v>
      </c>
      <c r="B75" s="45">
        <v>0.17927266740387254</v>
      </c>
      <c r="C75" s="44">
        <v>-14.623586684900214</v>
      </c>
      <c r="D75" s="45">
        <v>2.2029833831956041E-2</v>
      </c>
      <c r="E75" s="44">
        <v>8.974273164608416</v>
      </c>
      <c r="F75" s="36" t="s">
        <v>155</v>
      </c>
    </row>
    <row r="76" spans="1:16">
      <c r="A76" s="46" t="s">
        <v>161</v>
      </c>
      <c r="B76" s="45">
        <v>0.61139453585561288</v>
      </c>
      <c r="C76" s="44">
        <v>-14.84826523170587</v>
      </c>
      <c r="D76" s="45">
        <v>6.1106751788999734E-2</v>
      </c>
      <c r="E76" s="44">
        <v>5.8380653690757658</v>
      </c>
      <c r="F76" s="36">
        <v>0</v>
      </c>
    </row>
    <row r="77" spans="1:16">
      <c r="A77" s="46" t="s">
        <v>164</v>
      </c>
      <c r="B77" s="45">
        <v>0.4281380456948749</v>
      </c>
      <c r="C77" s="44">
        <v>-17.192399359232073</v>
      </c>
      <c r="D77" s="45">
        <v>3.0699498376076023E-2</v>
      </c>
      <c r="E77" s="44">
        <v>8.0722879783293102</v>
      </c>
      <c r="F77" s="36">
        <v>0</v>
      </c>
    </row>
    <row r="78" spans="1:16">
      <c r="A78" s="46" t="s">
        <v>164</v>
      </c>
      <c r="B78" s="45">
        <v>0.45369856715779472</v>
      </c>
      <c r="C78" s="44">
        <v>-17.110590611725005</v>
      </c>
      <c r="D78" s="45">
        <v>3.5858727059605786E-2</v>
      </c>
      <c r="E78" s="44">
        <v>6.7050432812292824</v>
      </c>
      <c r="F78" s="36">
        <v>0</v>
      </c>
    </row>
    <row r="79" spans="1:16">
      <c r="A79" s="46" t="s">
        <v>166</v>
      </c>
      <c r="B79" s="45">
        <v>0.20308000302730883</v>
      </c>
      <c r="C79" s="44">
        <v>-14.441444408701129</v>
      </c>
      <c r="D79" s="45">
        <v>2.5867480553481353E-2</v>
      </c>
      <c r="E79" s="44">
        <v>5.0777271161063897</v>
      </c>
      <c r="F79" s="36" t="s">
        <v>155</v>
      </c>
    </row>
    <row r="80" spans="1:16">
      <c r="A80" s="46" t="s">
        <v>168</v>
      </c>
      <c r="B80" s="45">
        <v>0.96308364258048329</v>
      </c>
      <c r="C80" s="44">
        <v>-16.637188149171067</v>
      </c>
      <c r="D80" s="45">
        <v>9.1621064354977438E-2</v>
      </c>
      <c r="E80" s="44">
        <v>6.2244157827383324</v>
      </c>
      <c r="F80" s="36">
        <v>0</v>
      </c>
    </row>
    <row r="81" spans="1:6">
      <c r="A81" s="46" t="s">
        <v>170</v>
      </c>
      <c r="B81" s="45">
        <v>0.56081985712365057</v>
      </c>
      <c r="C81" s="44">
        <v>-16.594335503047223</v>
      </c>
      <c r="D81" s="45">
        <v>4.6656724087749291E-2</v>
      </c>
      <c r="E81" s="44">
        <v>6.9424334039208944</v>
      </c>
      <c r="F81" s="36">
        <v>0</v>
      </c>
    </row>
    <row r="82" spans="1:6">
      <c r="A82" s="46" t="s">
        <v>172</v>
      </c>
      <c r="B82" s="45">
        <v>0.21542056092547562</v>
      </c>
      <c r="C82" s="44">
        <v>-16.098894413251806</v>
      </c>
      <c r="D82" s="45">
        <v>2.7525479536143014E-2</v>
      </c>
      <c r="E82" s="44">
        <v>7.3702746883451065</v>
      </c>
      <c r="F82" s="36" t="s">
        <v>155</v>
      </c>
    </row>
    <row r="83" spans="1:6">
      <c r="A83" s="46" t="s">
        <v>174</v>
      </c>
      <c r="B83" s="45">
        <v>0.38526204366597816</v>
      </c>
      <c r="C83" s="44">
        <v>-15.290929365039133</v>
      </c>
      <c r="D83" s="45">
        <v>3.9498464249836593E-2</v>
      </c>
      <c r="E83" s="44">
        <v>7.3776182442890317</v>
      </c>
      <c r="F83" s="36">
        <v>0</v>
      </c>
    </row>
    <row r="84" spans="1:6">
      <c r="A84" s="46" t="s">
        <v>176</v>
      </c>
      <c r="B84" s="45">
        <v>0.36129458053470032</v>
      </c>
      <c r="C84" s="44">
        <v>-14.878675956901334</v>
      </c>
      <c r="D84" s="45">
        <v>4.1077200058196366E-2</v>
      </c>
      <c r="E84" s="44">
        <v>7.2150297253145013</v>
      </c>
      <c r="F84" s="36">
        <v>0</v>
      </c>
    </row>
    <row r="85" spans="1:6">
      <c r="A85" s="46" t="s">
        <v>178</v>
      </c>
      <c r="B85" s="45">
        <v>0.44348046723260698</v>
      </c>
      <c r="C85" s="44">
        <v>-16.154514503493179</v>
      </c>
      <c r="D85" s="45">
        <v>4.478892948268523E-2</v>
      </c>
      <c r="E85" s="44">
        <v>6.6450546624014946</v>
      </c>
      <c r="F85" s="36">
        <v>0</v>
      </c>
    </row>
    <row r="86" spans="1:6">
      <c r="A86" s="42" t="s">
        <v>99</v>
      </c>
      <c r="B86" s="43">
        <v>0.36732382604631186</v>
      </c>
      <c r="C86" s="44">
        <v>-13.04255767940381</v>
      </c>
      <c r="D86" s="45">
        <v>3.7557756069127118E-2</v>
      </c>
      <c r="E86" s="44">
        <v>6.812199724347372</v>
      </c>
      <c r="F86" s="36">
        <v>0</v>
      </c>
    </row>
    <row r="87" spans="1:6">
      <c r="A87" s="42" t="s">
        <v>99</v>
      </c>
      <c r="B87" s="43">
        <v>0.37338425763680455</v>
      </c>
      <c r="C87" s="44">
        <v>-13.822264978797129</v>
      </c>
      <c r="D87" s="45">
        <v>3.749001480295381E-2</v>
      </c>
      <c r="E87" s="44">
        <v>5.9893650379102121</v>
      </c>
      <c r="F87" s="36">
        <v>0</v>
      </c>
    </row>
    <row r="88" spans="1:6">
      <c r="A88" s="42" t="s">
        <v>101</v>
      </c>
      <c r="B88" s="43">
        <v>0.37710197838004511</v>
      </c>
      <c r="C88" s="44">
        <v>-12.483523419204158</v>
      </c>
      <c r="D88" s="45">
        <v>3.321819495631427E-2</v>
      </c>
      <c r="E88" s="44">
        <v>8.4959014860094264</v>
      </c>
      <c r="F88" s="36">
        <v>0</v>
      </c>
    </row>
    <row r="89" spans="1:6">
      <c r="A89" s="42" t="s">
        <v>103</v>
      </c>
      <c r="B89" s="43">
        <v>0.28765524941058496</v>
      </c>
      <c r="C89" s="44">
        <v>-15.747250192347952</v>
      </c>
      <c r="D89" s="45">
        <v>3.2912526001772309E-2</v>
      </c>
      <c r="E89" s="44">
        <v>7.4615472185738687</v>
      </c>
      <c r="F89" s="36">
        <v>0</v>
      </c>
    </row>
    <row r="90" spans="1:6">
      <c r="A90" s="42" t="s">
        <v>105</v>
      </c>
      <c r="B90" s="43">
        <v>0.54159461972696543</v>
      </c>
      <c r="C90" s="44">
        <v>-15.346578444120185</v>
      </c>
      <c r="D90" s="45">
        <v>4.5988450883283051E-2</v>
      </c>
      <c r="E90" s="44">
        <v>7.5855899387682326</v>
      </c>
      <c r="F90" s="36">
        <v>0</v>
      </c>
    </row>
    <row r="91" spans="1:6">
      <c r="A91" s="42" t="s">
        <v>107</v>
      </c>
      <c r="B91" s="43">
        <v>0.30486817291760249</v>
      </c>
      <c r="C91" s="44">
        <v>-13.625653181436189</v>
      </c>
      <c r="D91" s="45">
        <v>3.107668539327672E-2</v>
      </c>
      <c r="E91" s="44">
        <v>6.8687755313494661</v>
      </c>
      <c r="F91" s="36">
        <v>0</v>
      </c>
    </row>
    <row r="92" spans="1:6">
      <c r="A92" s="42" t="s">
        <v>109</v>
      </c>
      <c r="B92" s="43">
        <v>0.37694768489237107</v>
      </c>
      <c r="C92" s="44">
        <v>-13.438250276340183</v>
      </c>
      <c r="D92" s="45">
        <v>3.5430141658308004E-2</v>
      </c>
      <c r="E92" s="44">
        <v>7.5928926407934991</v>
      </c>
      <c r="F92" s="36">
        <v>0</v>
      </c>
    </row>
    <row r="93" spans="1:6">
      <c r="A93" s="42" t="s">
        <v>111</v>
      </c>
      <c r="B93" s="43">
        <v>1.0639875536176637</v>
      </c>
      <c r="C93" s="44">
        <v>-10.545143901195727</v>
      </c>
      <c r="D93" s="45">
        <v>7.4803304974920479E-2</v>
      </c>
      <c r="E93" s="44">
        <v>7.1487807621231552</v>
      </c>
      <c r="F93" s="36">
        <v>0</v>
      </c>
    </row>
    <row r="94" spans="1:6">
      <c r="A94" s="42" t="s">
        <v>113</v>
      </c>
      <c r="B94" s="43">
        <v>1.8704575416627065</v>
      </c>
      <c r="C94" s="44">
        <v>-9.2620819671399595</v>
      </c>
      <c r="D94" s="45">
        <v>8.2357922974354611E-2</v>
      </c>
      <c r="E94" s="44">
        <v>7.046690485124409</v>
      </c>
      <c r="F94" s="36">
        <v>0</v>
      </c>
    </row>
    <row r="95" spans="1:6">
      <c r="A95" s="42" t="s">
        <v>115</v>
      </c>
      <c r="B95" s="43">
        <v>0.65391889103520917</v>
      </c>
      <c r="C95" s="44">
        <v>-17.452908668506215</v>
      </c>
      <c r="D95" s="45">
        <v>6.8425346452751334E-2</v>
      </c>
      <c r="E95" s="44">
        <v>5.617159600831136</v>
      </c>
      <c r="F95" s="36">
        <v>0</v>
      </c>
    </row>
    <row r="96" spans="1:6">
      <c r="A96" s="42" t="s">
        <v>117</v>
      </c>
      <c r="B96" s="43">
        <v>0.37898060646520226</v>
      </c>
      <c r="C96" s="44">
        <v>-15.598153781841289</v>
      </c>
      <c r="D96" s="45">
        <v>4.2496792178526178E-2</v>
      </c>
      <c r="E96" s="44">
        <v>7.8236307771248077</v>
      </c>
      <c r="F96" s="36">
        <v>0</v>
      </c>
    </row>
    <row r="97" spans="1:6">
      <c r="A97" s="42" t="s">
        <v>120</v>
      </c>
      <c r="B97" s="43">
        <v>0.74409583037784888</v>
      </c>
      <c r="C97" s="44">
        <v>-16.069899311648221</v>
      </c>
      <c r="D97" s="45">
        <v>7.883432163682641E-2</v>
      </c>
      <c r="E97" s="44">
        <v>5.8715960530569529</v>
      </c>
      <c r="F97" s="36">
        <v>0</v>
      </c>
    </row>
    <row r="98" spans="1:6">
      <c r="A98" s="42" t="s">
        <v>120</v>
      </c>
      <c r="B98" s="43">
        <v>0.78555931952344382</v>
      </c>
      <c r="C98" s="44">
        <v>-16.086470009215123</v>
      </c>
      <c r="D98" s="45">
        <v>8.4927181443890359E-2</v>
      </c>
      <c r="E98" s="44">
        <v>6.3031770728729573</v>
      </c>
      <c r="F98" s="36">
        <v>0</v>
      </c>
    </row>
    <row r="99" spans="1:6">
      <c r="A99" s="42" t="s">
        <v>122</v>
      </c>
      <c r="B99" s="43">
        <v>0.55293659402321638</v>
      </c>
      <c r="C99" s="44">
        <v>-17.747373976093144</v>
      </c>
      <c r="D99" s="45">
        <v>6.0567875083202348E-2</v>
      </c>
      <c r="E99" s="44">
        <v>6.3232587629059234</v>
      </c>
      <c r="F99" s="36">
        <v>0</v>
      </c>
    </row>
    <row r="100" spans="1:6">
      <c r="A100" s="42" t="s">
        <v>124</v>
      </c>
      <c r="B100" s="43">
        <v>0.79223857648829277</v>
      </c>
      <c r="C100" s="44">
        <v>-15.523045456534604</v>
      </c>
      <c r="D100" s="45">
        <v>7.9803103655329638E-2</v>
      </c>
      <c r="E100" s="44">
        <v>6.4276021049634258</v>
      </c>
      <c r="F100" s="36">
        <v>0</v>
      </c>
    </row>
    <row r="101" spans="1:6">
      <c r="A101" s="42" t="s">
        <v>126</v>
      </c>
      <c r="B101" s="43">
        <v>0.63779657012942681</v>
      </c>
      <c r="C101" s="44">
        <v>-15.060136235686659</v>
      </c>
      <c r="D101" s="45">
        <v>6.5898514219459109E-2</v>
      </c>
      <c r="E101" s="44">
        <v>5.7218329174349503</v>
      </c>
      <c r="F101" s="36">
        <v>0</v>
      </c>
    </row>
    <row r="102" spans="1:6">
      <c r="A102" s="42" t="s">
        <v>128</v>
      </c>
      <c r="B102" s="43">
        <v>0.77567861236127766</v>
      </c>
      <c r="C102" s="44">
        <v>-16.064794083991075</v>
      </c>
      <c r="D102" s="45">
        <v>8.3424801846569488E-2</v>
      </c>
      <c r="E102" s="44">
        <v>6.2877345497963475</v>
      </c>
      <c r="F102" s="36">
        <v>0</v>
      </c>
    </row>
    <row r="103" spans="1:6">
      <c r="A103" s="42" t="s">
        <v>130</v>
      </c>
      <c r="B103" s="43">
        <v>0.42670258460135835</v>
      </c>
      <c r="C103" s="44">
        <v>-18.063044130593791</v>
      </c>
      <c r="D103" s="45">
        <v>5.7310506660763066E-2</v>
      </c>
      <c r="E103" s="44">
        <v>6.9162349435968977</v>
      </c>
      <c r="F103" s="36">
        <v>0</v>
      </c>
    </row>
    <row r="104" spans="1:6">
      <c r="A104" s="42" t="s">
        <v>132</v>
      </c>
      <c r="B104" s="43">
        <v>0.57587963575763446</v>
      </c>
      <c r="C104" s="44">
        <v>-14.386402700297605</v>
      </c>
      <c r="D104" s="45">
        <v>5.372193912574065E-2</v>
      </c>
      <c r="E104" s="44">
        <v>5.8786540406162429</v>
      </c>
      <c r="F104" s="36">
        <v>0</v>
      </c>
    </row>
    <row r="105" spans="1:6">
      <c r="A105" s="42" t="s">
        <v>134</v>
      </c>
      <c r="B105" s="43">
        <v>0.50565437790966949</v>
      </c>
      <c r="C105" s="44">
        <v>-15.579393980808129</v>
      </c>
      <c r="D105" s="45">
        <v>4.9098566895679832E-2</v>
      </c>
      <c r="E105" s="44">
        <v>5.870179479707974</v>
      </c>
      <c r="F105" s="36">
        <v>0</v>
      </c>
    </row>
    <row r="106" spans="1:6">
      <c r="A106" s="42" t="s">
        <v>136</v>
      </c>
      <c r="B106" s="43">
        <v>0.27096255029836724</v>
      </c>
      <c r="C106" s="44">
        <v>-17.347019462089651</v>
      </c>
      <c r="D106" s="45">
        <v>3.2376142506387526E-2</v>
      </c>
      <c r="E106" s="44">
        <v>6.5448869314408595</v>
      </c>
      <c r="F106" s="36">
        <v>0</v>
      </c>
    </row>
    <row r="107" spans="1:6">
      <c r="A107" s="42" t="s">
        <v>138</v>
      </c>
      <c r="B107" s="43">
        <v>0.34610643284667453</v>
      </c>
      <c r="C107" s="44">
        <v>-16.0653778976049</v>
      </c>
      <c r="D107" s="45">
        <v>4.0063298201027692E-2</v>
      </c>
      <c r="E107" s="44">
        <v>6.9569442373193677</v>
      </c>
      <c r="F107" s="36">
        <v>0</v>
      </c>
    </row>
    <row r="108" spans="1:6">
      <c r="A108" s="42" t="s">
        <v>142</v>
      </c>
      <c r="B108" s="43">
        <v>0.48453760891855407</v>
      </c>
      <c r="C108" s="44">
        <v>-15.295738602660471</v>
      </c>
      <c r="D108" s="45">
        <v>5.1514041992303347E-2</v>
      </c>
      <c r="E108" s="44">
        <v>6.4938825094837789</v>
      </c>
      <c r="F108" s="36">
        <v>0</v>
      </c>
    </row>
    <row r="109" spans="1:6">
      <c r="A109" s="46" t="s">
        <v>142</v>
      </c>
      <c r="B109" s="45">
        <v>0.50566836899492296</v>
      </c>
      <c r="C109" s="44">
        <v>-15.133317794071457</v>
      </c>
      <c r="D109" s="45">
        <v>5.379598288802627E-2</v>
      </c>
      <c r="E109" s="44">
        <v>7.2591836051647238</v>
      </c>
      <c r="F109" s="36">
        <v>0</v>
      </c>
    </row>
    <row r="110" spans="1:6">
      <c r="A110" s="42" t="s">
        <v>144</v>
      </c>
      <c r="B110" s="43">
        <v>0.33879032490466954</v>
      </c>
      <c r="C110" s="44">
        <v>-15.415104638599269</v>
      </c>
      <c r="D110" s="45">
        <v>3.8379569505784937E-2</v>
      </c>
      <c r="E110" s="44">
        <v>6.5398364205221027</v>
      </c>
      <c r="F110" s="36">
        <v>0</v>
      </c>
    </row>
    <row r="111" spans="1:6">
      <c r="A111" s="46" t="s">
        <v>146</v>
      </c>
      <c r="B111" s="45">
        <v>0.2601838568372587</v>
      </c>
      <c r="C111" s="44">
        <v>-19.583005852382854</v>
      </c>
      <c r="D111" s="45">
        <v>2.8881648266337392E-2</v>
      </c>
      <c r="E111" s="44">
        <v>5.9256953575244893</v>
      </c>
      <c r="F111" s="36">
        <v>0</v>
      </c>
    </row>
    <row r="112" spans="1:6">
      <c r="A112" s="46" t="s">
        <v>148</v>
      </c>
      <c r="B112" s="45">
        <v>0.44655485077396573</v>
      </c>
      <c r="C112" s="44">
        <v>-16.902769162324134</v>
      </c>
      <c r="D112" s="45">
        <v>5.1990125727703243E-2</v>
      </c>
      <c r="E112" s="44">
        <v>6.1700433574606794</v>
      </c>
      <c r="F112" s="36">
        <v>0</v>
      </c>
    </row>
    <row r="113" spans="1:6">
      <c r="A113" s="46" t="s">
        <v>150</v>
      </c>
      <c r="B113" s="45">
        <v>0.44770140538133429</v>
      </c>
      <c r="C113" s="44">
        <v>-19.273490453714782</v>
      </c>
      <c r="D113" s="45">
        <v>4.6018019120893684E-2</v>
      </c>
      <c r="E113" s="44">
        <v>6.2604701435477539</v>
      </c>
      <c r="F113" s="36">
        <v>0</v>
      </c>
    </row>
    <row r="114" spans="1:6">
      <c r="A114" s="46" t="s">
        <v>152</v>
      </c>
      <c r="B114" s="45">
        <v>0.81959719336698877</v>
      </c>
      <c r="C114" s="44">
        <v>-19.84205940863318</v>
      </c>
      <c r="D114" s="45">
        <v>5.3985207877361607E-2</v>
      </c>
      <c r="E114" s="44">
        <v>6.7564361323466082</v>
      </c>
      <c r="F114" s="36">
        <v>0</v>
      </c>
    </row>
    <row r="115" spans="1:6">
      <c r="A115" s="46" t="s">
        <v>154</v>
      </c>
      <c r="B115" s="45">
        <v>0.20397470691003616</v>
      </c>
      <c r="C115" s="44">
        <v>-18.331608129910826</v>
      </c>
      <c r="D115" s="45">
        <v>2.5132443188422261E-2</v>
      </c>
      <c r="E115" s="44">
        <v>6.4923756787306015</v>
      </c>
      <c r="F115" s="36" t="s">
        <v>155</v>
      </c>
    </row>
    <row r="116" spans="1:6">
      <c r="A116" s="46" t="s">
        <v>157</v>
      </c>
      <c r="B116" s="45">
        <v>0.45825800882717871</v>
      </c>
      <c r="C116" s="44">
        <v>-16.053722943028781</v>
      </c>
      <c r="D116" s="45">
        <v>4.7256738835085479E-2</v>
      </c>
      <c r="E116" s="44">
        <v>5.3836116042574629</v>
      </c>
      <c r="F116" s="36">
        <v>0</v>
      </c>
    </row>
    <row r="117" spans="1:6">
      <c r="A117" s="41" t="s">
        <v>284</v>
      </c>
      <c r="B117" s="44">
        <v>5.5461561920145334E-2</v>
      </c>
      <c r="C117" s="44">
        <v>-18.223873229698885</v>
      </c>
      <c r="D117" s="44">
        <v>8.2797973398961028E-3</v>
      </c>
      <c r="E117" s="44">
        <v>9.9716026125090487</v>
      </c>
      <c r="F117" s="49" t="s">
        <v>231</v>
      </c>
    </row>
    <row r="118" spans="1:6">
      <c r="A118" s="41" t="s">
        <v>286</v>
      </c>
      <c r="B118" s="44">
        <v>6.6997234834105426E-2</v>
      </c>
      <c r="C118" s="44">
        <v>-19.203074760177646</v>
      </c>
      <c r="D118" s="44">
        <v>7.8089958821832865E-3</v>
      </c>
      <c r="E118" s="44">
        <v>7.5088554768475921</v>
      </c>
      <c r="F118" s="49" t="s">
        <v>231</v>
      </c>
    </row>
    <row r="119" spans="1:6">
      <c r="A119" s="41" t="s">
        <v>288</v>
      </c>
      <c r="B119" s="44">
        <v>7.4417730674213728E-2</v>
      </c>
      <c r="C119" s="44">
        <v>-15.440506039811313</v>
      </c>
      <c r="D119" s="44">
        <v>1.0648228949322802E-2</v>
      </c>
      <c r="E119" s="44">
        <v>9.7035042941456791</v>
      </c>
      <c r="F119" s="49" t="s">
        <v>231</v>
      </c>
    </row>
    <row r="120" spans="1:6">
      <c r="A120" s="41" t="s">
        <v>290</v>
      </c>
      <c r="B120" s="44">
        <v>3.9699724684511793E-2</v>
      </c>
      <c r="C120" s="44">
        <v>-13.213239088108189</v>
      </c>
      <c r="D120" s="44">
        <v>5.1347081405496466E-3</v>
      </c>
      <c r="E120" s="44">
        <v>17.495100201998355</v>
      </c>
      <c r="F120" s="49" t="s">
        <v>291</v>
      </c>
    </row>
    <row r="121" spans="1:6">
      <c r="A121" s="41" t="s">
        <v>295</v>
      </c>
      <c r="B121" s="44">
        <v>5.329237044584785E-2</v>
      </c>
      <c r="C121" s="44">
        <v>-9.7016846209659722</v>
      </c>
      <c r="D121" s="44">
        <v>4.4534448627234682E-3</v>
      </c>
      <c r="E121" s="44">
        <v>12.838223875847907</v>
      </c>
      <c r="F121" s="49" t="s">
        <v>231</v>
      </c>
    </row>
    <row r="122" spans="1:6">
      <c r="A122" s="41" t="s">
        <v>295</v>
      </c>
      <c r="B122" s="44">
        <v>5.6358743462492096E-2</v>
      </c>
      <c r="C122" s="44">
        <v>-9.6679360227723521</v>
      </c>
      <c r="D122" s="44">
        <v>4.9542365543309205E-3</v>
      </c>
      <c r="E122" s="44">
        <v>15.326293834185444</v>
      </c>
      <c r="F122" s="49" t="s">
        <v>291</v>
      </c>
    </row>
    <row r="123" spans="1:6">
      <c r="A123" s="41" t="s">
        <v>297</v>
      </c>
      <c r="B123" s="44">
        <v>6.2601329226919897E-2</v>
      </c>
      <c r="C123" s="44">
        <v>-15.763482716414394</v>
      </c>
      <c r="D123" s="44">
        <v>8.1154040614739454E-3</v>
      </c>
      <c r="E123" s="44">
        <v>13.115519642397052</v>
      </c>
      <c r="F123" s="49" t="s">
        <v>231</v>
      </c>
    </row>
    <row r="124" spans="1:6">
      <c r="A124" s="41" t="s">
        <v>299</v>
      </c>
      <c r="B124" s="44">
        <v>3.8453331560856667E-2</v>
      </c>
      <c r="C124" s="44">
        <v>-17.948341303322387</v>
      </c>
      <c r="D124" s="44">
        <v>4.576644834727619E-3</v>
      </c>
      <c r="E124" s="44">
        <v>19.292486370700168</v>
      </c>
      <c r="F124" s="49" t="s">
        <v>291</v>
      </c>
    </row>
    <row r="125" spans="1:6">
      <c r="A125" s="41" t="s">
        <v>272</v>
      </c>
      <c r="B125" s="44">
        <v>0.60040036356045645</v>
      </c>
      <c r="C125" s="44">
        <v>-13.639218591635517</v>
      </c>
      <c r="D125" s="44">
        <v>5.2291737140755065E-2</v>
      </c>
      <c r="E125" s="44">
        <v>7.2918893743528299</v>
      </c>
      <c r="F125" s="48">
        <v>0</v>
      </c>
    </row>
    <row r="126" spans="1:6">
      <c r="A126" s="41" t="s">
        <v>272</v>
      </c>
      <c r="B126" s="44">
        <v>0.67116706301413021</v>
      </c>
      <c r="C126" s="44">
        <v>-13.302554107341242</v>
      </c>
      <c r="D126" s="44">
        <v>5.7008192054918333E-2</v>
      </c>
      <c r="E126" s="44">
        <v>6.5768706307577443</v>
      </c>
      <c r="F126" s="48">
        <v>0</v>
      </c>
    </row>
    <row r="127" spans="1:6">
      <c r="A127" s="41" t="s">
        <v>274</v>
      </c>
      <c r="B127" s="44">
        <v>0.28240004757727855</v>
      </c>
      <c r="C127" s="44">
        <v>-14.106169414340135</v>
      </c>
      <c r="D127" s="44">
        <v>2.5537085542135358E-2</v>
      </c>
      <c r="E127" s="44">
        <v>6.5711138303092858</v>
      </c>
      <c r="F127" s="48">
        <v>0</v>
      </c>
    </row>
    <row r="128" spans="1:6">
      <c r="A128" s="41" t="s">
        <v>276</v>
      </c>
      <c r="B128" s="44">
        <v>0.24011767558052935</v>
      </c>
      <c r="C128" s="44">
        <v>-16.226740897697152</v>
      </c>
      <c r="D128" s="44">
        <v>2.7396508043501126E-2</v>
      </c>
      <c r="E128" s="44">
        <v>6.3030030348958839</v>
      </c>
      <c r="F128" s="48">
        <v>0</v>
      </c>
    </row>
    <row r="129" spans="1:6">
      <c r="A129" s="41" t="s">
        <v>278</v>
      </c>
      <c r="B129" s="44">
        <v>0.48987204043671806</v>
      </c>
      <c r="C129" s="44">
        <v>-17.053066905665055</v>
      </c>
      <c r="D129" s="44">
        <v>4.958887532809058E-2</v>
      </c>
      <c r="E129" s="44">
        <v>6.4029978377776784</v>
      </c>
      <c r="F129" s="48">
        <v>0</v>
      </c>
    </row>
    <row r="130" spans="1:6">
      <c r="A130" s="41" t="s">
        <v>280</v>
      </c>
      <c r="B130" s="44">
        <v>0.55247596351806783</v>
      </c>
      <c r="C130" s="44">
        <v>-17.117167793521286</v>
      </c>
      <c r="D130" s="44">
        <v>5.5924347207929832E-2</v>
      </c>
      <c r="E130" s="44">
        <v>6.3418981414863707</v>
      </c>
      <c r="F130" s="48">
        <v>0</v>
      </c>
    </row>
    <row r="131" spans="1:6">
      <c r="A131" s="41" t="s">
        <v>282</v>
      </c>
      <c r="B131" s="44">
        <v>0.82997501422766928</v>
      </c>
      <c r="C131" s="44">
        <v>-12.32877986454691</v>
      </c>
      <c r="D131" s="44">
        <v>6.4695472429503784E-2</v>
      </c>
      <c r="E131" s="44">
        <v>7.8725900455355928</v>
      </c>
      <c r="F131" s="48">
        <v>0</v>
      </c>
    </row>
  </sheetData>
  <mergeCells count="61">
    <mergeCell ref="AT16:AT33"/>
    <mergeCell ref="AU16:AU24"/>
    <mergeCell ref="AV16:AV18"/>
    <mergeCell ref="AV19:AV21"/>
    <mergeCell ref="AV22:AV24"/>
    <mergeCell ref="AU25:AU33"/>
    <mergeCell ref="AV25:AV27"/>
    <mergeCell ref="AV28:AV30"/>
    <mergeCell ref="AV31:AV33"/>
    <mergeCell ref="AK16:AK33"/>
    <mergeCell ref="AL16:AL24"/>
    <mergeCell ref="AM16:AM18"/>
    <mergeCell ref="AM19:AM21"/>
    <mergeCell ref="AM22:AM24"/>
    <mergeCell ref="AL25:AL33"/>
    <mergeCell ref="AM25:AM27"/>
    <mergeCell ref="AM28:AM30"/>
    <mergeCell ref="AM31:AM33"/>
    <mergeCell ref="AD28:AD30"/>
    <mergeCell ref="AD31:AD33"/>
    <mergeCell ref="T34:T42"/>
    <mergeCell ref="U34:U36"/>
    <mergeCell ref="U37:U39"/>
    <mergeCell ref="U40:U42"/>
    <mergeCell ref="AB16:AB33"/>
    <mergeCell ref="AC16:AC24"/>
    <mergeCell ref="AD16:AD18"/>
    <mergeCell ref="AD19:AD21"/>
    <mergeCell ref="AD22:AD24"/>
    <mergeCell ref="AC25:AC33"/>
    <mergeCell ref="AD25:AD27"/>
    <mergeCell ref="T43:T51"/>
    <mergeCell ref="U43:U45"/>
    <mergeCell ref="U46:U48"/>
    <mergeCell ref="U49:U51"/>
    <mergeCell ref="J16:J51"/>
    <mergeCell ref="S16:S51"/>
    <mergeCell ref="T16:T24"/>
    <mergeCell ref="U16:U18"/>
    <mergeCell ref="U19:U21"/>
    <mergeCell ref="U22:U24"/>
    <mergeCell ref="T25:T33"/>
    <mergeCell ref="U25:U27"/>
    <mergeCell ref="U28:U30"/>
    <mergeCell ref="U31:U33"/>
    <mergeCell ref="K34:K42"/>
    <mergeCell ref="L34:L36"/>
    <mergeCell ref="L37:L39"/>
    <mergeCell ref="L40:L42"/>
    <mergeCell ref="K43:K51"/>
    <mergeCell ref="L43:L45"/>
    <mergeCell ref="L46:L48"/>
    <mergeCell ref="L49:L51"/>
    <mergeCell ref="K16:K24"/>
    <mergeCell ref="L16:L18"/>
    <mergeCell ref="L19:L21"/>
    <mergeCell ref="L22:L24"/>
    <mergeCell ref="K25:K33"/>
    <mergeCell ref="L25:L27"/>
    <mergeCell ref="L28:L30"/>
    <mergeCell ref="L31:L33"/>
  </mergeCells>
  <pageMargins left="0.7" right="0.7" top="0.75" bottom="0.75" header="0.3" footer="0.3"/>
  <pageSetup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45"/>
  <sheetViews>
    <sheetView zoomScale="70" zoomScaleNormal="70" workbookViewId="0">
      <selection activeCell="C28" sqref="C28"/>
    </sheetView>
  </sheetViews>
  <sheetFormatPr defaultRowHeight="15"/>
  <cols>
    <col min="10" max="13" width="5.7109375" style="50" customWidth="1"/>
  </cols>
  <sheetData>
    <row r="1" spans="5:53">
      <c r="M1" s="50" t="s">
        <v>348</v>
      </c>
      <c r="N1" t="s">
        <v>4</v>
      </c>
      <c r="O1" t="s">
        <v>355</v>
      </c>
      <c r="P1" t="s">
        <v>357</v>
      </c>
      <c r="Q1" t="s">
        <v>356</v>
      </c>
      <c r="V1" s="50" t="s">
        <v>349</v>
      </c>
      <c r="W1" t="s">
        <v>4</v>
      </c>
      <c r="X1" t="s">
        <v>355</v>
      </c>
      <c r="Y1" t="s">
        <v>357</v>
      </c>
      <c r="Z1" t="s">
        <v>356</v>
      </c>
      <c r="AE1" s="50" t="s">
        <v>350</v>
      </c>
      <c r="AF1" t="s">
        <v>4</v>
      </c>
      <c r="AG1" t="s">
        <v>355</v>
      </c>
      <c r="AH1" t="s">
        <v>357</v>
      </c>
      <c r="AI1" t="s">
        <v>356</v>
      </c>
      <c r="AN1" s="50" t="s">
        <v>351</v>
      </c>
      <c r="AO1" t="s">
        <v>4</v>
      </c>
      <c r="AP1" t="s">
        <v>355</v>
      </c>
      <c r="AQ1" t="s">
        <v>357</v>
      </c>
      <c r="AR1" t="s">
        <v>356</v>
      </c>
      <c r="AW1" s="50" t="s">
        <v>352</v>
      </c>
      <c r="AX1" t="s">
        <v>4</v>
      </c>
      <c r="AY1" t="s">
        <v>355</v>
      </c>
      <c r="AZ1" t="s">
        <v>357</v>
      </c>
      <c r="BA1" t="s">
        <v>356</v>
      </c>
    </row>
    <row r="2" spans="5:53">
      <c r="E2" s="52"/>
      <c r="F2" s="52"/>
      <c r="G2" s="52"/>
      <c r="H2" s="52"/>
      <c r="M2" s="50" t="s">
        <v>344</v>
      </c>
      <c r="N2" s="51">
        <f>AVERAGE(N30:N38)</f>
        <v>0.72724045957030847</v>
      </c>
      <c r="O2" s="51">
        <f t="shared" ref="O2:Q2" si="0">AVERAGE(O30:O38)</f>
        <v>-19.217994199429281</v>
      </c>
      <c r="P2" s="51">
        <f t="shared" si="0"/>
        <v>8.0951867341584174E-2</v>
      </c>
      <c r="Q2" s="51">
        <f t="shared" si="0"/>
        <v>6.6754224803004094</v>
      </c>
      <c r="V2" s="50" t="s">
        <v>344</v>
      </c>
      <c r="W2" s="51">
        <f>AVERAGE(W30:W38)</f>
        <v>0.36478492759917114</v>
      </c>
      <c r="X2" s="51">
        <f t="shared" ref="X2:Z2" si="1">AVERAGE(X30:X38)</f>
        <v>-17.35659156296455</v>
      </c>
      <c r="Y2" s="51">
        <f t="shared" si="1"/>
        <v>4.0404057229770078E-2</v>
      </c>
      <c r="Z2" s="51">
        <f t="shared" si="1"/>
        <v>6.2784887274706245</v>
      </c>
      <c r="AE2" s="50" t="s">
        <v>344</v>
      </c>
      <c r="AF2" s="51">
        <f>AVERAGE(AF30:AF38)</f>
        <v>0.49920685081678662</v>
      </c>
      <c r="AG2" s="51">
        <f t="shared" ref="AG2:AI2" si="2">AVERAGE(AG30:AG38)</f>
        <v>-15.078523911234342</v>
      </c>
      <c r="AH2" s="51">
        <f t="shared" si="2"/>
        <v>4.5905670948652631E-2</v>
      </c>
      <c r="AI2" s="51">
        <f t="shared" si="2"/>
        <v>6.7972487107262749</v>
      </c>
      <c r="AN2" s="50" t="s">
        <v>344</v>
      </c>
      <c r="AO2" s="51">
        <f>AVERAGE(AO30:AO38)</f>
        <v>1.3222708991691738</v>
      </c>
      <c r="AP2" s="51">
        <f t="shared" ref="AP2:AR2" si="3">AVERAGE(AP30:AP38)</f>
        <v>-17.334084918353458</v>
      </c>
      <c r="AQ2" s="51">
        <f t="shared" si="3"/>
        <v>0.10415730992207051</v>
      </c>
      <c r="AR2" s="51">
        <f t="shared" si="3"/>
        <v>5.0706938359328309</v>
      </c>
      <c r="AW2" s="50" t="s">
        <v>344</v>
      </c>
      <c r="AX2" s="51">
        <f>AVERAGE(AX30:AX38)</f>
        <v>0.90601306078072952</v>
      </c>
      <c r="AY2" s="51">
        <f t="shared" ref="AY2:BA2" si="4">AVERAGE(AY30:AY38)</f>
        <v>-16.147765576152281</v>
      </c>
      <c r="AZ2" s="51">
        <f t="shared" si="4"/>
        <v>9.6249267657821033E-2</v>
      </c>
      <c r="BA2" s="51">
        <f t="shared" si="4"/>
        <v>5.2175329137011532</v>
      </c>
    </row>
    <row r="3" spans="5:53">
      <c r="E3" s="45"/>
      <c r="F3" s="45"/>
      <c r="G3" s="45"/>
      <c r="H3" s="45"/>
      <c r="M3" s="50" t="s">
        <v>345</v>
      </c>
      <c r="N3" s="51">
        <f>AVERAGE(N39:N47)</f>
        <v>1.4754265660320438</v>
      </c>
      <c r="O3" s="51">
        <f t="shared" ref="O3:Q3" si="5">AVERAGE(O39:O47)</f>
        <v>-17.847055216048272</v>
      </c>
      <c r="P3" s="51">
        <f t="shared" si="5"/>
        <v>0.15149074847135968</v>
      </c>
      <c r="Q3" s="51">
        <f t="shared" si="5"/>
        <v>6.699086931072646</v>
      </c>
      <c r="V3" s="50" t="s">
        <v>345</v>
      </c>
      <c r="W3" s="51">
        <f>AVERAGE(W39:W47)</f>
        <v>0.58535596297642867</v>
      </c>
      <c r="X3" s="51">
        <f t="shared" ref="X3:Z3" si="6">AVERAGE(X39:X47)</f>
        <v>-16.164484249112185</v>
      </c>
      <c r="Y3" s="51">
        <f t="shared" si="6"/>
        <v>6.1795218434253174E-2</v>
      </c>
      <c r="Z3" s="51">
        <f t="shared" si="6"/>
        <v>6.2722387422487005</v>
      </c>
      <c r="AE3" s="50" t="s">
        <v>347</v>
      </c>
      <c r="AF3" s="51">
        <f>AVERAGE(AF39:AF47)</f>
        <v>5.5846183335228672E-2</v>
      </c>
      <c r="AG3" s="51">
        <f t="shared" ref="AG3:AI3" si="7">AVERAGE(AG39:AG47)</f>
        <v>-15.642028822642686</v>
      </c>
      <c r="AH3" s="51">
        <f t="shared" si="7"/>
        <v>7.0024605815538392E-3</v>
      </c>
      <c r="AI3" s="51" t="e">
        <f t="shared" si="7"/>
        <v>#DIV/0!</v>
      </c>
      <c r="AN3" s="50" t="s">
        <v>347</v>
      </c>
      <c r="AO3" s="51">
        <f>AVERAGE(AO39:AO47)</f>
        <v>0.46910679373552355</v>
      </c>
      <c r="AP3" s="51">
        <f t="shared" ref="AP3:AR3" si="8">AVERAGE(AP39:AP47)</f>
        <v>-17.940648605963947</v>
      </c>
      <c r="AQ3" s="51">
        <f t="shared" si="8"/>
        <v>4.6800901059954027E-2</v>
      </c>
      <c r="AR3" s="51">
        <f t="shared" si="8"/>
        <v>5.4098688081792421</v>
      </c>
      <c r="AW3" s="50" t="s">
        <v>347</v>
      </c>
      <c r="AX3" s="51">
        <f>AVERAGE(AX39:AX47)</f>
        <v>0.34834952003536307</v>
      </c>
      <c r="AY3" s="51">
        <f t="shared" ref="AY3:BA3" si="9">AVERAGE(AY39:AY47)</f>
        <v>-14.808341004707771</v>
      </c>
      <c r="AZ3" s="51">
        <f t="shared" si="9"/>
        <v>3.666621334637625E-2</v>
      </c>
      <c r="BA3" s="51">
        <f t="shared" si="9"/>
        <v>5.4882524163641078</v>
      </c>
    </row>
    <row r="4" spans="5:53">
      <c r="E4" s="45"/>
      <c r="F4" s="45"/>
      <c r="G4" s="45"/>
      <c r="H4" s="45"/>
      <c r="M4" s="50" t="s">
        <v>346</v>
      </c>
      <c r="N4" s="51">
        <f>AVERAGE(N48:N56)</f>
        <v>1.0197037947217198</v>
      </c>
      <c r="O4" s="51">
        <f t="shared" ref="O4:Q4" si="10">AVERAGE(O48:O56)</f>
        <v>-19.433991636326802</v>
      </c>
      <c r="P4" s="51">
        <f t="shared" si="10"/>
        <v>0.11843549562974627</v>
      </c>
      <c r="Q4" s="51">
        <f t="shared" si="10"/>
        <v>6.8563959149304345</v>
      </c>
      <c r="V4" s="50" t="s">
        <v>346</v>
      </c>
      <c r="W4" s="51">
        <f>AVERAGE(W48:W56)</f>
        <v>0.64874207833178144</v>
      </c>
      <c r="X4" s="51">
        <f t="shared" ref="X4:Z4" si="11">AVERAGE(X48:X56)</f>
        <v>-12.936379882648522</v>
      </c>
      <c r="Y4" s="51">
        <f t="shared" si="11"/>
        <v>4.6668122863919574E-2</v>
      </c>
      <c r="Z4" s="51">
        <f t="shared" si="11"/>
        <v>7.3765472233861784</v>
      </c>
      <c r="AO4" s="51"/>
      <c r="AP4" s="51"/>
      <c r="AQ4" s="51"/>
      <c r="AR4" s="51"/>
    </row>
    <row r="5" spans="5:53">
      <c r="E5" s="50"/>
      <c r="F5" s="50"/>
      <c r="G5" s="50"/>
      <c r="H5" s="50"/>
      <c r="M5" s="50" t="s">
        <v>347</v>
      </c>
      <c r="N5" s="51">
        <f>AVERAGE(N57:N65)</f>
        <v>0.19430347441889889</v>
      </c>
      <c r="O5" s="51">
        <f t="shared" ref="O5:P5" si="12">AVERAGE(O57:O65)</f>
        <v>-21.242469675796066</v>
      </c>
      <c r="P5" s="51">
        <f t="shared" si="12"/>
        <v>1.2688849081403152E-2</v>
      </c>
      <c r="Q5" s="51" t="e">
        <f>AVERAGE(Q57:Q65)</f>
        <v>#DIV/0!</v>
      </c>
      <c r="V5" s="50" t="s">
        <v>347</v>
      </c>
      <c r="W5" s="51">
        <f>AVERAGE(W57:W65)</f>
        <v>0.45953620479100987</v>
      </c>
      <c r="X5" s="51">
        <f t="shared" ref="X5:Z5" si="13">AVERAGE(X57:X65)</f>
        <v>-15.629037684687912</v>
      </c>
      <c r="Y5" s="51">
        <f t="shared" si="13"/>
        <v>4.4816216309328673E-2</v>
      </c>
      <c r="Z5" s="51">
        <f t="shared" si="13"/>
        <v>6.9296561607537921</v>
      </c>
    </row>
    <row r="6" spans="5:53">
      <c r="E6" s="45"/>
      <c r="F6" s="45"/>
      <c r="G6" s="45"/>
      <c r="H6" s="45"/>
      <c r="N6" t="s">
        <v>362</v>
      </c>
      <c r="O6" t="s">
        <v>359</v>
      </c>
      <c r="P6" t="s">
        <v>360</v>
      </c>
      <c r="Q6" t="s">
        <v>361</v>
      </c>
      <c r="V6" s="50"/>
      <c r="W6" t="s">
        <v>362</v>
      </c>
      <c r="X6" t="s">
        <v>359</v>
      </c>
      <c r="Y6" t="s">
        <v>360</v>
      </c>
      <c r="Z6" t="s">
        <v>361</v>
      </c>
      <c r="AF6" t="s">
        <v>362</v>
      </c>
      <c r="AG6" t="s">
        <v>359</v>
      </c>
      <c r="AH6" t="s">
        <v>360</v>
      </c>
      <c r="AI6" t="s">
        <v>361</v>
      </c>
      <c r="AO6" t="s">
        <v>362</v>
      </c>
      <c r="AP6" t="s">
        <v>359</v>
      </c>
      <c r="AQ6" t="s">
        <v>360</v>
      </c>
      <c r="AR6" t="s">
        <v>361</v>
      </c>
      <c r="AX6" t="s">
        <v>362</v>
      </c>
      <c r="AY6" t="s">
        <v>359</v>
      </c>
      <c r="AZ6" t="s">
        <v>360</v>
      </c>
      <c r="BA6" t="s">
        <v>361</v>
      </c>
    </row>
    <row r="7" spans="5:53">
      <c r="E7" s="45"/>
      <c r="F7" s="45"/>
      <c r="G7" s="45"/>
      <c r="H7" s="45"/>
      <c r="M7" s="50" t="s">
        <v>344</v>
      </c>
      <c r="N7">
        <f>(STDEV(N30:N38))/(SQRT(COUNT(N30:N38)))</f>
        <v>0.1691031082401743</v>
      </c>
      <c r="O7">
        <f t="shared" ref="O7:Q7" si="14">(STDEV(O30:O38))/(SQRT(COUNT(O30:O38)))</f>
        <v>1.0038853329148236</v>
      </c>
      <c r="P7">
        <f t="shared" si="14"/>
        <v>1.8621752922284289E-2</v>
      </c>
      <c r="Q7">
        <f t="shared" si="14"/>
        <v>0.27799288339298611</v>
      </c>
      <c r="V7" s="50" t="s">
        <v>344</v>
      </c>
      <c r="W7">
        <f>(STDEV(W30:W38))/(SQRT(COUNT(W30:W38)))</f>
        <v>3.8403919989759554E-2</v>
      </c>
      <c r="X7">
        <f t="shared" ref="X7:Z7" si="15">(STDEV(X30:X38))/(SQRT(COUNT(X30:X38)))</f>
        <v>0.55741655272596469</v>
      </c>
      <c r="Y7">
        <f>(STDEV(Y30:Y38))/(SQRT(COUNT(Y30:Y38)))</f>
        <v>3.7001355989423721E-3</v>
      </c>
      <c r="Z7">
        <f t="shared" si="15"/>
        <v>0.16694552609968835</v>
      </c>
      <c r="AE7" s="50" t="s">
        <v>344</v>
      </c>
      <c r="AF7">
        <f>(STDEV(AF30:AF38))/(SQRT(COUNT(AF30:AF38)))</f>
        <v>8.8826578728059394E-2</v>
      </c>
      <c r="AG7">
        <f t="shared" ref="AG7" si="16">(STDEV(AG30:AG38))/(SQRT(COUNT(AG30:AG38)))</f>
        <v>0.81550509004322236</v>
      </c>
      <c r="AH7">
        <f>(STDEV(AH30:AH38))/(SQRT(COUNT(AH30:AH38)))</f>
        <v>6.4942198209912028E-3</v>
      </c>
      <c r="AI7">
        <f t="shared" ref="AI7" si="17">(STDEV(AI30:AI38))/(SQRT(COUNT(AI30:AI38)))</f>
        <v>0.26199376814525482</v>
      </c>
      <c r="AN7" s="50" t="s">
        <v>344</v>
      </c>
      <c r="AO7">
        <f>(STDEV(AO30:AO38))/(SQRT(COUNT(AO30:AO38)))</f>
        <v>0.44586797315418769</v>
      </c>
      <c r="AP7">
        <f t="shared" ref="AP7" si="18">(STDEV(AP30:AP38))/(SQRT(COUNT(AP30:AP38)))</f>
        <v>0.39616855085548192</v>
      </c>
      <c r="AQ7">
        <f>(STDEV(AQ30:AQ38))/(SQRT(COUNT(AQ30:AQ38)))</f>
        <v>2.971690140768465E-2</v>
      </c>
      <c r="AR7">
        <f t="shared" ref="AR7" si="19">(STDEV(AR30:AR38))/(SQRT(COUNT(AR30:AR38)))</f>
        <v>0.26639930741012885</v>
      </c>
      <c r="AW7" s="50" t="s">
        <v>344</v>
      </c>
      <c r="AX7">
        <f>(STDEV(AX30:AX38))/(SQRT(COUNT(AX30:AX38)))</f>
        <v>0.18486636539279588</v>
      </c>
      <c r="AY7">
        <f t="shared" ref="AY7" si="20">(STDEV(AY30:AY38))/(SQRT(COUNT(AY30:AY38)))</f>
        <v>0.32972233886249463</v>
      </c>
      <c r="AZ7">
        <f>(STDEV(AZ30:AZ38))/(SQRT(COUNT(AZ30:AZ38)))</f>
        <v>1.7984336958183057E-2</v>
      </c>
      <c r="BA7">
        <f t="shared" ref="BA7" si="21">(STDEV(BA30:BA38))/(SQRT(COUNT(BA30:BA38)))</f>
        <v>0.17319815940560632</v>
      </c>
    </row>
    <row r="8" spans="5:53">
      <c r="E8" s="45"/>
      <c r="F8" s="45"/>
      <c r="G8" s="45"/>
      <c r="H8" s="45"/>
      <c r="M8" s="50" t="s">
        <v>345</v>
      </c>
      <c r="N8">
        <f>(STDEV(N39:N47))/(SQRT(COUNT(N39:N47)))</f>
        <v>0.39311288537413913</v>
      </c>
      <c r="O8">
        <f t="shared" ref="O8:Q8" si="22">(STDEV(O39:O47))/(SQRT(COUNT(O39:O47)))</f>
        <v>0.35723437389197416</v>
      </c>
      <c r="P8">
        <f t="shared" si="22"/>
        <v>3.8427502294872802E-2</v>
      </c>
      <c r="Q8">
        <f t="shared" si="22"/>
        <v>0.18208543321512713</v>
      </c>
      <c r="V8" s="50" t="s">
        <v>345</v>
      </c>
      <c r="W8">
        <f>(STDEV(W39:W47))/(SQRT(COUNT(W39:W47)))</f>
        <v>4.5750606375259496E-2</v>
      </c>
      <c r="X8">
        <f t="shared" ref="X8:Z8" si="23">(STDEV(X39:X47))/(SQRT(COUNT(X39:X47)))</f>
        <v>0.4287371050875553</v>
      </c>
      <c r="Y8">
        <f t="shared" si="23"/>
        <v>4.2423815185962744E-3</v>
      </c>
      <c r="Z8">
        <f t="shared" si="23"/>
        <v>0.23738855736475617</v>
      </c>
      <c r="AE8" s="50" t="s">
        <v>347</v>
      </c>
      <c r="AF8">
        <f>(STDEV(AF39:AF47))/(SQRT(COUNT(AF39:AF47)))</f>
        <v>5.0821106175633025E-3</v>
      </c>
      <c r="AG8">
        <f t="shared" ref="AG8:AI8" si="24">(STDEV(AG39:AG47))/(SQRT(COUNT(AG39:AG47)))</f>
        <v>1.2526934529749683</v>
      </c>
      <c r="AH8">
        <f t="shared" si="24"/>
        <v>8.8213648819171204E-4</v>
      </c>
      <c r="AI8" t="e">
        <f t="shared" si="24"/>
        <v>#DIV/0!</v>
      </c>
      <c r="AN8" s="50" t="s">
        <v>347</v>
      </c>
      <c r="AO8">
        <f>(STDEV(AO39:AO47))/(SQRT(COUNT(AO39:AO47)))</f>
        <v>0.23368512234311054</v>
      </c>
      <c r="AP8">
        <f t="shared" ref="AP8:AR8" si="25">(STDEV(AP39:AP47))/(SQRT(COUNT(AP39:AP47)))</f>
        <v>0.96076222670331357</v>
      </c>
      <c r="AQ8">
        <f t="shared" si="25"/>
        <v>1.7507481610925031E-2</v>
      </c>
      <c r="AR8">
        <f t="shared" si="25"/>
        <v>0.31069409057250424</v>
      </c>
      <c r="AW8" s="50" t="s">
        <v>347</v>
      </c>
      <c r="AX8">
        <f>(STDEV(AX39:AX47))/(SQRT(COUNT(AX39:AX47)))</f>
        <v>1.3481933624509794E-2</v>
      </c>
      <c r="AY8">
        <f t="shared" ref="AY8:BA8" si="26">(STDEV(AY39:AY47))/(SQRT(COUNT(AY39:AY47)))</f>
        <v>0.76555029663478857</v>
      </c>
      <c r="AZ8">
        <f t="shared" si="26"/>
        <v>1.5902546497688675E-3</v>
      </c>
      <c r="BA8">
        <f t="shared" si="26"/>
        <v>0.18560621146241066</v>
      </c>
    </row>
    <row r="9" spans="5:53">
      <c r="E9" s="45"/>
      <c r="F9" s="45"/>
      <c r="G9" s="45"/>
      <c r="H9" s="45"/>
      <c r="M9" s="50" t="s">
        <v>346</v>
      </c>
      <c r="N9">
        <f>(STDEV(N48:N56))/(SQRT(COUNT(N48:N56)))</f>
        <v>5.5366042541122228E-2</v>
      </c>
      <c r="O9">
        <f t="shared" ref="O9:P9" si="27">(STDEV(O48:O56))/(SQRT(COUNT(O48:O56)))</f>
        <v>0.18669962445734042</v>
      </c>
      <c r="P9">
        <f t="shared" si="27"/>
        <v>6.71837232063881E-3</v>
      </c>
      <c r="Q9">
        <f>(STDEV(Q48:Q56))/(SQRT(COUNT(Q48:Q56)))</f>
        <v>0.16802534912176059</v>
      </c>
      <c r="V9" s="50" t="s">
        <v>346</v>
      </c>
      <c r="W9">
        <f>(STDEV(W48:W56))/(SQRT(COUNT(W48:W56)))</f>
        <v>0.19603151103039829</v>
      </c>
      <c r="X9">
        <f>(STDEV(X48:X56))/(SQRT(COUNT(X48:X56)))</f>
        <v>0.77772387645050978</v>
      </c>
      <c r="Y9">
        <f t="shared" ref="Y9" si="28">(STDEV(Y48:Y56))/(SQRT(COUNT(Y48:Y56)))</f>
        <v>7.1817143685633687E-3</v>
      </c>
      <c r="Z9">
        <f>(STDEV(Z48:Z56))/(SQRT(COUNT(Z48:Z56)))</f>
        <v>0.19308058922933985</v>
      </c>
    </row>
    <row r="10" spans="5:53">
      <c r="E10" s="45"/>
      <c r="F10" s="45"/>
      <c r="G10" s="45"/>
      <c r="H10" s="45"/>
      <c r="M10" s="50" t="s">
        <v>347</v>
      </c>
      <c r="N10">
        <f>(STDEV(N57:N65))/(SQRT(COUNT(N57:N65)))</f>
        <v>4.8069888109900184E-2</v>
      </c>
      <c r="O10">
        <f t="shared" ref="O10:Q10" si="29">(STDEV(O57:O65))/(SQRT(COUNT(O57:O65)))</f>
        <v>1.1462488035422749</v>
      </c>
      <c r="P10">
        <f t="shared" si="29"/>
        <v>8.7784129978460076E-4</v>
      </c>
      <c r="Q10" t="e">
        <f t="shared" si="29"/>
        <v>#DIV/0!</v>
      </c>
      <c r="V10" s="50" t="s">
        <v>347</v>
      </c>
      <c r="W10">
        <f>(STDEV(W57:W65))/(SQRT(COUNT(W57:W65)))</f>
        <v>7.8846588535924175E-2</v>
      </c>
      <c r="X10">
        <f t="shared" ref="X10:Z10" si="30">(STDEV(X57:X65))/(SQRT(COUNT(X57:X65)))</f>
        <v>0.34109032555589186</v>
      </c>
      <c r="Y10">
        <f t="shared" si="30"/>
        <v>7.0506873464120413E-3</v>
      </c>
      <c r="Z10">
        <f t="shared" si="30"/>
        <v>0.39029745008523004</v>
      </c>
    </row>
    <row r="11" spans="5:53">
      <c r="E11" s="45"/>
      <c r="F11" s="45"/>
      <c r="G11" s="45"/>
      <c r="H11" s="45"/>
      <c r="V11" s="50"/>
    </row>
    <row r="12" spans="5:53">
      <c r="E12" s="45"/>
      <c r="F12" s="45"/>
      <c r="G12" s="45"/>
      <c r="H12" s="45"/>
      <c r="M12" s="50" t="s">
        <v>348</v>
      </c>
      <c r="N12" t="s">
        <v>4</v>
      </c>
      <c r="O12" t="s">
        <v>355</v>
      </c>
      <c r="P12" t="s">
        <v>357</v>
      </c>
      <c r="Q12" t="s">
        <v>356</v>
      </c>
      <c r="V12" s="50" t="s">
        <v>349</v>
      </c>
      <c r="W12" t="s">
        <v>4</v>
      </c>
      <c r="X12" t="s">
        <v>355</v>
      </c>
      <c r="Y12" t="s">
        <v>357</v>
      </c>
      <c r="Z12" t="s">
        <v>356</v>
      </c>
      <c r="AE12" s="50" t="s">
        <v>350</v>
      </c>
      <c r="AF12" t="s">
        <v>4</v>
      </c>
      <c r="AG12" t="s">
        <v>355</v>
      </c>
      <c r="AH12" t="s">
        <v>357</v>
      </c>
      <c r="AI12" t="s">
        <v>356</v>
      </c>
      <c r="AN12" s="50" t="s">
        <v>351</v>
      </c>
      <c r="AO12" t="s">
        <v>4</v>
      </c>
      <c r="AP12" t="s">
        <v>355</v>
      </c>
      <c r="AQ12" t="s">
        <v>357</v>
      </c>
      <c r="AR12" t="s">
        <v>356</v>
      </c>
      <c r="AW12" s="50" t="s">
        <v>352</v>
      </c>
      <c r="AX12" t="s">
        <v>4</v>
      </c>
      <c r="AY12" t="s">
        <v>355</v>
      </c>
      <c r="AZ12" t="s">
        <v>357</v>
      </c>
      <c r="BA12" t="s">
        <v>356</v>
      </c>
    </row>
    <row r="13" spans="5:53">
      <c r="E13" s="45"/>
      <c r="F13" s="45"/>
      <c r="G13" s="45"/>
      <c r="H13" s="45"/>
      <c r="L13" s="110" t="s">
        <v>386</v>
      </c>
      <c r="M13" s="50" t="s">
        <v>341</v>
      </c>
      <c r="N13" s="51">
        <f>AVERAGE(N30,N33,N36,N39,N42,N45,N48,N51,N54)</f>
        <v>1.3119283913700355</v>
      </c>
      <c r="O13" s="51">
        <f t="shared" ref="O13:Q13" si="31">AVERAGE(O30,O33,O36,O39,O42,O45,O48,O51,O54)</f>
        <v>-18.10242974776688</v>
      </c>
      <c r="P13" s="51">
        <f t="shared" si="31"/>
        <v>0.14288591967199632</v>
      </c>
      <c r="Q13" s="51">
        <f t="shared" si="31"/>
        <v>6.8017379781612561</v>
      </c>
      <c r="V13" s="50" t="s">
        <v>341</v>
      </c>
      <c r="W13" s="51">
        <f>AVERAGE(W30,W33,W36,W39,W42,W45,W48,W51,W54)</f>
        <v>0.48239835367737638</v>
      </c>
      <c r="X13" s="51">
        <f>AVERAGE(X30,X33,X36,X39,X42,X45,X48,X51,X54)</f>
        <v>-16.384360027144023</v>
      </c>
      <c r="Y13" s="51">
        <f>AVERAGE(Y30,Y33,Y36,Y39,Y42,Y45,Y48,Y51,Y54)</f>
        <v>4.7893719342799401E-2</v>
      </c>
      <c r="Z13" s="51">
        <f>AVERAGE(Z30,Z33,Z36,Z39,Z42,Z45,Z48,Z51,Z54)</f>
        <v>6.5962424111409623</v>
      </c>
      <c r="AD13" s="109" t="s">
        <v>344</v>
      </c>
      <c r="AE13" t="s">
        <v>341</v>
      </c>
      <c r="AF13" s="51">
        <f>AVERAGE(AF30,AF33,AF36)</f>
        <v>0.55683101778955169</v>
      </c>
      <c r="AG13" s="51">
        <f t="shared" ref="AG13:AI13" si="32">AVERAGE(AG30,AG33,AG36)</f>
        <v>-14.064913117959859</v>
      </c>
      <c r="AH13" s="51">
        <f t="shared" si="32"/>
        <v>4.8127905871253318E-2</v>
      </c>
      <c r="AI13" s="51">
        <f t="shared" si="32"/>
        <v>7.1558274849281025</v>
      </c>
      <c r="AM13" s="109" t="s">
        <v>344</v>
      </c>
      <c r="AN13" t="s">
        <v>341</v>
      </c>
      <c r="AO13" s="51">
        <f>AVERAGE(AO30,AO33,AO36)</f>
        <v>0.13127165162624407</v>
      </c>
      <c r="AP13" s="51">
        <f t="shared" ref="AP13:AR13" si="33">AVERAGE(AP30,AP33,AP36)</f>
        <v>-18.371601834739007</v>
      </c>
      <c r="AQ13" s="51">
        <f t="shared" si="33"/>
        <v>2.2101595332467829E-2</v>
      </c>
      <c r="AR13" s="51">
        <f t="shared" si="33"/>
        <v>5.6257024268619427</v>
      </c>
      <c r="AV13" s="109" t="s">
        <v>344</v>
      </c>
      <c r="AW13" t="s">
        <v>341</v>
      </c>
      <c r="AX13" s="51">
        <f>AVERAGE(AX30,AX33,AX36)</f>
        <v>1.2781676831695079</v>
      </c>
      <c r="AY13" s="51">
        <f t="shared" ref="AY13:BA13" si="34">AVERAGE(AY30,AY33,AY36)</f>
        <v>-15.783765397806684</v>
      </c>
      <c r="AZ13" s="51">
        <f t="shared" si="34"/>
        <v>0.13476033399032206</v>
      </c>
      <c r="BA13" s="51">
        <f t="shared" si="34"/>
        <v>5.5856566084865023</v>
      </c>
    </row>
    <row r="14" spans="5:53">
      <c r="E14" s="45"/>
      <c r="F14" s="45"/>
      <c r="G14" s="45"/>
      <c r="H14" s="45"/>
      <c r="L14" s="110"/>
      <c r="M14" s="50" t="s">
        <v>342</v>
      </c>
      <c r="N14" s="51">
        <f t="shared" ref="N14:Q15" si="35">AVERAGE(N31,N34,N37,N40,N43,N46,N49,N52,N55)</f>
        <v>0.93122230852381727</v>
      </c>
      <c r="O14" s="51">
        <f t="shared" si="35"/>
        <v>-19.168567792623129</v>
      </c>
      <c r="P14" s="51">
        <f t="shared" si="35"/>
        <v>0.10242440360478225</v>
      </c>
      <c r="Q14" s="51">
        <f t="shared" si="35"/>
        <v>6.6603850687321637</v>
      </c>
      <c r="V14" s="50" t="s">
        <v>342</v>
      </c>
      <c r="W14" s="51">
        <f t="shared" ref="W14:Z15" si="36">AVERAGE(W31,W34,W37,W40,W43,W46,W49,W52,W55)</f>
        <v>0.61671620045770026</v>
      </c>
      <c r="X14" s="51">
        <f t="shared" si="36"/>
        <v>-14.433414501045737</v>
      </c>
      <c r="Y14" s="51">
        <f t="shared" si="36"/>
        <v>5.133164456081761E-2</v>
      </c>
      <c r="Z14" s="51">
        <f t="shared" si="36"/>
        <v>6.7835392915805874</v>
      </c>
      <c r="AD14" s="109"/>
      <c r="AE14" t="s">
        <v>342</v>
      </c>
      <c r="AF14" s="51">
        <f t="shared" ref="AF14:AI14" si="37">AVERAGE(AF31,AF34,AF37)</f>
        <v>0.3861360440069983</v>
      </c>
      <c r="AG14" s="51">
        <f t="shared" si="37"/>
        <v>-15.579618160002596</v>
      </c>
      <c r="AH14" s="51">
        <f t="shared" si="37"/>
        <v>3.7562980435112969E-2</v>
      </c>
      <c r="AI14" s="51">
        <f t="shared" si="37"/>
        <v>6.4870558340434821</v>
      </c>
      <c r="AM14" s="109"/>
      <c r="AN14" t="s">
        <v>342</v>
      </c>
      <c r="AO14" s="51">
        <f t="shared" ref="AO14:AR14" si="38">AVERAGE(AO31,AO34,AO37)</f>
        <v>1.3965144091265458</v>
      </c>
      <c r="AP14" s="51">
        <f t="shared" si="38"/>
        <v>-16.822950796682449</v>
      </c>
      <c r="AQ14" s="51">
        <f t="shared" si="38"/>
        <v>0.10488260986997601</v>
      </c>
      <c r="AR14" s="51">
        <f t="shared" si="38"/>
        <v>4.5272429476809526</v>
      </c>
      <c r="AV14" s="109"/>
      <c r="AW14" t="s">
        <v>342</v>
      </c>
      <c r="AX14" s="51">
        <f t="shared" ref="AX14:BA14" si="39">AVERAGE(AX31,AX34,AX37)</f>
        <v>0.53385843839195102</v>
      </c>
      <c r="AY14" s="51">
        <f t="shared" si="39"/>
        <v>-16.511765754497876</v>
      </c>
      <c r="AZ14" s="51">
        <f t="shared" si="39"/>
        <v>5.7738201325320017E-2</v>
      </c>
      <c r="BA14" s="51">
        <f t="shared" si="39"/>
        <v>4.8494092189158069</v>
      </c>
    </row>
    <row r="15" spans="5:53">
      <c r="E15" s="45"/>
      <c r="F15" s="45"/>
      <c r="G15" s="45"/>
      <c r="H15" s="45"/>
      <c r="L15" s="110"/>
      <c r="M15" s="50" t="s">
        <v>343</v>
      </c>
      <c r="N15" s="51">
        <f t="shared" si="35"/>
        <v>0.73305511665880663</v>
      </c>
      <c r="O15" s="51">
        <f t="shared" si="35"/>
        <v>-20.268809388931434</v>
      </c>
      <c r="P15" s="51">
        <f t="shared" si="35"/>
        <v>8.3433528348989178E-2</v>
      </c>
      <c r="Q15" s="51">
        <f t="shared" si="35"/>
        <v>6.8677336902179684</v>
      </c>
      <c r="V15" s="50" t="s">
        <v>343</v>
      </c>
      <c r="W15" s="51">
        <f t="shared" si="36"/>
        <v>0.49776981814568433</v>
      </c>
      <c r="X15" s="51">
        <f t="shared" si="36"/>
        <v>-15.780594150458057</v>
      </c>
      <c r="Y15" s="51">
        <f t="shared" si="36"/>
        <v>5.1386590217891812E-2</v>
      </c>
      <c r="Z15" s="51">
        <f t="shared" si="36"/>
        <v>6.4674858517998262</v>
      </c>
      <c r="AD15" s="109"/>
      <c r="AE15" t="s">
        <v>343</v>
      </c>
      <c r="AF15" s="51">
        <f t="shared" ref="AF15:AI15" si="40">AVERAGE(AF32,AF35,AF38)</f>
        <v>0.55247596351806783</v>
      </c>
      <c r="AG15" s="51">
        <f t="shared" si="40"/>
        <v>-17.117167793521286</v>
      </c>
      <c r="AH15" s="51">
        <f t="shared" si="40"/>
        <v>5.5924347207929832E-2</v>
      </c>
      <c r="AI15" s="51">
        <f t="shared" si="40"/>
        <v>6.3418981414863707</v>
      </c>
      <c r="AM15" s="109"/>
      <c r="AN15" t="s">
        <v>343</v>
      </c>
      <c r="AO15" s="51">
        <f t="shared" ref="AO15:AR15" si="41">AVERAGE(AO32,AO35,AO38)</f>
        <v>2.4390266367547322</v>
      </c>
      <c r="AP15" s="51">
        <f t="shared" si="41"/>
        <v>-16.807702123638915</v>
      </c>
      <c r="AQ15" s="51">
        <f t="shared" si="41"/>
        <v>0.18548772456376772</v>
      </c>
      <c r="AR15" s="51">
        <f t="shared" si="41"/>
        <v>5.0591361332555991</v>
      </c>
      <c r="AV15" s="109"/>
      <c r="AW15" t="s">
        <v>343</v>
      </c>
      <c r="AX15" s="51" t="s">
        <v>353</v>
      </c>
      <c r="AY15" s="51" t="s">
        <v>353</v>
      </c>
      <c r="AZ15" s="51" t="s">
        <v>353</v>
      </c>
      <c r="BA15" s="51" t="s">
        <v>353</v>
      </c>
    </row>
    <row r="16" spans="5:53">
      <c r="E16" s="45"/>
      <c r="F16" s="45"/>
      <c r="G16" s="45"/>
      <c r="H16" s="45"/>
      <c r="N16" t="s">
        <v>362</v>
      </c>
      <c r="O16" t="s">
        <v>359</v>
      </c>
      <c r="P16" t="s">
        <v>360</v>
      </c>
      <c r="Q16" t="s">
        <v>361</v>
      </c>
      <c r="V16" s="50"/>
      <c r="W16" t="s">
        <v>362</v>
      </c>
      <c r="X16" t="s">
        <v>359</v>
      </c>
      <c r="Y16" t="s">
        <v>360</v>
      </c>
      <c r="Z16" t="s">
        <v>361</v>
      </c>
      <c r="AD16" s="109" t="s">
        <v>347</v>
      </c>
      <c r="AE16" t="s">
        <v>341</v>
      </c>
      <c r="AF16" s="51">
        <f t="shared" ref="AF16:AH18" si="42">AVERAGE(AF39,AF42,AF45)</f>
        <v>6.4160207273759651E-2</v>
      </c>
      <c r="AG16" s="51">
        <f t="shared" si="42"/>
        <v>-16.475953995308199</v>
      </c>
      <c r="AH16" s="51">
        <f t="shared" si="42"/>
        <v>9.0144767835642833E-3</v>
      </c>
      <c r="AI16" s="51" t="s">
        <v>353</v>
      </c>
      <c r="AM16" s="109" t="s">
        <v>347</v>
      </c>
      <c r="AN16" t="s">
        <v>341</v>
      </c>
      <c r="AO16" s="51">
        <f t="shared" ref="AO16:AR18" si="43">AVERAGE(AO39,AO42,AO45)</f>
        <v>0.38340349425110437</v>
      </c>
      <c r="AP16" s="51">
        <f t="shared" si="43"/>
        <v>-17.498226445150273</v>
      </c>
      <c r="AQ16" s="51">
        <f t="shared" si="43"/>
        <v>3.6867871809097674E-2</v>
      </c>
      <c r="AR16" s="51">
        <f t="shared" si="43"/>
        <v>5.1128978187016658</v>
      </c>
      <c r="AV16" s="109" t="s">
        <v>347</v>
      </c>
      <c r="AW16" t="s">
        <v>341</v>
      </c>
      <c r="AX16" s="51">
        <f t="shared" ref="AX16:BA17" si="44">AVERAGE(AX39,AX42,AX45)</f>
        <v>0.32952338137864207</v>
      </c>
      <c r="AY16" s="51">
        <f t="shared" si="44"/>
        <v>-14.174670546766448</v>
      </c>
      <c r="AZ16" s="51">
        <f t="shared" si="44"/>
        <v>3.4319607214451868E-2</v>
      </c>
      <c r="BA16" s="51">
        <f t="shared" si="44"/>
        <v>5.6828147713551687</v>
      </c>
    </row>
    <row r="17" spans="1:53">
      <c r="E17" s="45"/>
      <c r="F17" s="45"/>
      <c r="G17" s="45"/>
      <c r="H17" s="45"/>
      <c r="M17" s="50" t="s">
        <v>341</v>
      </c>
      <c r="N17" s="51">
        <f>(STDEV(N30,N33,N36,N39,N42,N48,N51,N54,N45))/(COUNT(N30,N33,N36,N39,N42,N45,N48,N51,N54))</f>
        <v>7.7540483957257059E-2</v>
      </c>
      <c r="O17" s="51">
        <f t="shared" ref="O17:Q17" si="45">(STDEV(O30,O33,O36,O39,O42,O48,O51,O54,O45))/(COUNT(O30,O33,O36,O39,O42,O45,O48,O51,O54))</f>
        <v>0.14170141887369408</v>
      </c>
      <c r="P17" s="51">
        <f t="shared" si="45"/>
        <v>7.592939234930941E-3</v>
      </c>
      <c r="Q17" s="51">
        <f t="shared" si="45"/>
        <v>2.2635868168786329E-2</v>
      </c>
      <c r="V17" s="83" t="s">
        <v>341</v>
      </c>
      <c r="W17" s="51">
        <f>(STDEV(W30,W33,W36,W39,W42,W48,W51,W54,W45))/(COUNT(W30,W33,W36,W39,W42,W45,W48,W51,W54))</f>
        <v>2.9504483016923062E-2</v>
      </c>
      <c r="X17" s="51">
        <f t="shared" ref="X17:Z17" si="46">(STDEV(X30,X33,X36,X39,X42,X48,X51,X54,X45))/(COUNT(X30,X33,X36,X39,X42,X45,X48,X51,X54))</f>
        <v>0.32181124540804568</v>
      </c>
      <c r="Y17" s="51">
        <f t="shared" si="46"/>
        <v>2.0129885083670957E-3</v>
      </c>
      <c r="Z17" s="51">
        <f t="shared" si="46"/>
        <v>6.7235102047119188E-2</v>
      </c>
      <c r="AD17" s="109"/>
      <c r="AE17" t="s">
        <v>342</v>
      </c>
      <c r="AF17" s="51">
        <f t="shared" si="42"/>
        <v>4.8383430359824627E-2</v>
      </c>
      <c r="AG17" s="51">
        <f t="shared" si="42"/>
        <v>-16.78821838386941</v>
      </c>
      <c r="AH17" s="51">
        <f t="shared" si="42"/>
        <v>5.8401162858201837E-3</v>
      </c>
      <c r="AI17" s="51" t="s">
        <v>353</v>
      </c>
      <c r="AM17" s="109"/>
      <c r="AN17" t="s">
        <v>342</v>
      </c>
      <c r="AO17" s="51">
        <f t="shared" si="43"/>
        <v>6.4410064707871459E-2</v>
      </c>
      <c r="AP17" s="51">
        <f t="shared" si="43"/>
        <v>-20.494021592664492</v>
      </c>
      <c r="AQ17" s="51">
        <f t="shared" si="43"/>
        <v>1.8026147922930121E-2</v>
      </c>
      <c r="AR17" s="51">
        <f t="shared" si="43"/>
        <v>6.4951461709837668</v>
      </c>
      <c r="AV17" s="109"/>
      <c r="AW17" t="s">
        <v>342</v>
      </c>
      <c r="AX17" s="51">
        <f t="shared" si="44"/>
        <v>0.36717565869208407</v>
      </c>
      <c r="AY17" s="51">
        <f t="shared" si="44"/>
        <v>-15.442011462649099</v>
      </c>
      <c r="AZ17" s="51">
        <f t="shared" si="44"/>
        <v>3.9012819478300632E-2</v>
      </c>
      <c r="BA17" s="51">
        <f t="shared" si="44"/>
        <v>5.2936900613730442</v>
      </c>
    </row>
    <row r="18" spans="1:53">
      <c r="E18" s="45"/>
      <c r="F18" s="45"/>
      <c r="G18" s="45"/>
      <c r="H18" s="45"/>
      <c r="M18" s="50" t="s">
        <v>342</v>
      </c>
      <c r="N18" s="51">
        <f t="shared" ref="N18:Q19" si="47">(STDEV(N31,N34,N37,N40,N43,N49,N52,N55,N46))/(COUNT(N31,N34,N37,N40,N43,N46,N49,N52,N55))</f>
        <v>5.8158632202538758E-2</v>
      </c>
      <c r="O18" s="51">
        <f t="shared" si="47"/>
        <v>0.14502423503437709</v>
      </c>
      <c r="P18" s="51">
        <f t="shared" si="47"/>
        <v>5.8226477335400709E-3</v>
      </c>
      <c r="Q18" s="51">
        <f t="shared" si="47"/>
        <v>7.3054506089650029E-2</v>
      </c>
      <c r="V18" s="83" t="s">
        <v>342</v>
      </c>
      <c r="W18" s="51">
        <f t="shared" ref="W18:Z18" si="48">(STDEV(W31,W34,W37,W40,W43,W49,W52,W55,W46))/(COUNT(W31,W34,W37,W40,W43,W46,W49,W52,W55))</f>
        <v>5.4755615731098703E-2</v>
      </c>
      <c r="X18" s="51">
        <f t="shared" si="48"/>
        <v>0.26390284610920151</v>
      </c>
      <c r="Y18" s="51">
        <f t="shared" si="48"/>
        <v>2.0560797271417194E-3</v>
      </c>
      <c r="Z18" s="51">
        <f t="shared" si="48"/>
        <v>0.10687942478600215</v>
      </c>
      <c r="AD18" s="109"/>
      <c r="AE18" t="s">
        <v>343</v>
      </c>
      <c r="AF18" s="51">
        <f t="shared" si="42"/>
        <v>5.329237044584785E-2</v>
      </c>
      <c r="AG18" s="51">
        <f t="shared" si="42"/>
        <v>-9.7016846209659722</v>
      </c>
      <c r="AH18" s="51">
        <f t="shared" si="42"/>
        <v>4.4534448627234682E-3</v>
      </c>
      <c r="AI18" s="51" t="s">
        <v>353</v>
      </c>
      <c r="AM18" s="109"/>
      <c r="AN18" t="s">
        <v>343</v>
      </c>
      <c r="AO18" s="51">
        <f t="shared" si="43"/>
        <v>1.1309134212164333</v>
      </c>
      <c r="AP18" s="51">
        <f t="shared" si="43"/>
        <v>-16.714542101704424</v>
      </c>
      <c r="AQ18" s="51">
        <f t="shared" si="43"/>
        <v>0.10537474194954698</v>
      </c>
      <c r="AR18" s="51">
        <f t="shared" si="43"/>
        <v>5.2155044138074427</v>
      </c>
      <c r="AV18" s="109"/>
      <c r="AW18" t="s">
        <v>343</v>
      </c>
      <c r="AX18" s="51" t="s">
        <v>353</v>
      </c>
      <c r="AY18" s="51" t="s">
        <v>353</v>
      </c>
      <c r="AZ18" s="51" t="s">
        <v>353</v>
      </c>
      <c r="BA18" s="51" t="s">
        <v>353</v>
      </c>
    </row>
    <row r="19" spans="1:53">
      <c r="E19" s="45"/>
      <c r="F19" s="45"/>
      <c r="G19" s="45"/>
      <c r="H19" s="45"/>
      <c r="M19" s="50" t="s">
        <v>343</v>
      </c>
      <c r="N19" s="51">
        <f t="shared" si="47"/>
        <v>0.11610815553279349</v>
      </c>
      <c r="O19" s="51">
        <f t="shared" si="47"/>
        <v>0.61377565824440372</v>
      </c>
      <c r="P19" s="51">
        <f t="shared" si="47"/>
        <v>1.1716251773452738E-2</v>
      </c>
      <c r="Q19" s="51">
        <f t="shared" si="47"/>
        <v>0.22763888942369334</v>
      </c>
      <c r="V19" s="83" t="s">
        <v>343</v>
      </c>
      <c r="W19" s="51">
        <f t="shared" ref="W19:Z19" si="49">(STDEV(W32,W35,W38,W41,W44,W50,W53,W56,W47))/(COUNT(W32,W35,W38,W41,W44,W47,W50,W53,W56))</f>
        <v>2.195962738463552E-2</v>
      </c>
      <c r="X19" s="51">
        <f t="shared" si="49"/>
        <v>0.25129822597516421</v>
      </c>
      <c r="Y19" s="51">
        <f t="shared" si="49"/>
        <v>2.3284297706476871E-3</v>
      </c>
      <c r="Z19" s="51">
        <f t="shared" si="49"/>
        <v>0.11013455872543387</v>
      </c>
      <c r="AF19" t="s">
        <v>362</v>
      </c>
      <c r="AG19" t="s">
        <v>359</v>
      </c>
      <c r="AH19" t="s">
        <v>360</v>
      </c>
      <c r="AI19" t="s">
        <v>361</v>
      </c>
      <c r="AO19" t="s">
        <v>362</v>
      </c>
      <c r="AP19" t="s">
        <v>359</v>
      </c>
      <c r="AQ19" t="s">
        <v>360</v>
      </c>
      <c r="AR19" t="s">
        <v>361</v>
      </c>
      <c r="AX19" t="s">
        <v>362</v>
      </c>
      <c r="AY19" t="s">
        <v>359</v>
      </c>
      <c r="AZ19" t="s">
        <v>360</v>
      </c>
      <c r="BA19" t="s">
        <v>361</v>
      </c>
    </row>
    <row r="20" spans="1:53">
      <c r="E20" s="45"/>
      <c r="F20" s="45"/>
      <c r="G20" s="45"/>
      <c r="H20" s="45"/>
      <c r="N20" s="51"/>
      <c r="O20" s="51"/>
      <c r="P20" s="51"/>
      <c r="Q20" s="51"/>
      <c r="V20" s="83"/>
      <c r="W20" s="51"/>
      <c r="X20" s="51"/>
      <c r="Y20" s="51"/>
      <c r="Z20" s="51"/>
      <c r="AD20" s="109" t="s">
        <v>344</v>
      </c>
      <c r="AE20" t="s">
        <v>341</v>
      </c>
      <c r="AF20" s="51">
        <f>(STDEV(AF30,AF33,AF36))/(COUNT(AF30,AF33,AF36))</f>
        <v>9.9110844740819867E-2</v>
      </c>
      <c r="AG20" s="51">
        <f t="shared" ref="AG20:AI20" si="50">(STDEV(AG30,AG33,AG36))/(COUNT(AG30,AG33,AG36))</f>
        <v>0.66118050370331416</v>
      </c>
      <c r="AH20" s="51">
        <f t="shared" si="50"/>
        <v>6.3316340193747692E-3</v>
      </c>
      <c r="AI20" s="51">
        <f t="shared" si="50"/>
        <v>0.26453008110979542</v>
      </c>
      <c r="AM20" s="109" t="s">
        <v>344</v>
      </c>
      <c r="AN20" t="s">
        <v>341</v>
      </c>
      <c r="AO20" s="51">
        <f>(STDEV(AO30,AO33,AO36))/(COUNT(AO30,AO33,AO36))</f>
        <v>2.4666294455254711E-2</v>
      </c>
      <c r="AP20" s="51">
        <f t="shared" ref="AP20:AR20" si="51">(STDEV(AP30,AP33,AP36))/(COUNT(AP30,AP33,AP36))</f>
        <v>0.32883248781745328</v>
      </c>
      <c r="AQ20" s="51">
        <f t="shared" si="51"/>
        <v>1.9452520897037873E-3</v>
      </c>
      <c r="AR20" s="51">
        <f t="shared" si="51"/>
        <v>0.20033138563639205</v>
      </c>
      <c r="AV20" s="109" t="s">
        <v>344</v>
      </c>
      <c r="AW20" t="s">
        <v>341</v>
      </c>
      <c r="AX20" s="51">
        <f>(STDEV(AX30,AX33,AX36))/(COUNT(AX30,AX33,AX36))</f>
        <v>9.796515017289735E-2</v>
      </c>
      <c r="AY20" s="51">
        <f t="shared" ref="AY20:BA20" si="52">(STDEV(AY30,AY33,AY36))/(COUNT(AY30,AY33,AY36))</f>
        <v>0.34623627401415996</v>
      </c>
      <c r="AZ20" s="51">
        <f t="shared" si="52"/>
        <v>5.6830987619266721E-3</v>
      </c>
      <c r="BA20" s="51">
        <f t="shared" si="52"/>
        <v>5.6985918882981539E-2</v>
      </c>
    </row>
    <row r="21" spans="1:53">
      <c r="E21" s="45"/>
      <c r="F21" s="45"/>
      <c r="G21" s="45"/>
      <c r="H21" s="45"/>
      <c r="V21" s="50"/>
      <c r="AD21" s="109"/>
      <c r="AE21" t="s">
        <v>342</v>
      </c>
      <c r="AF21" s="51">
        <f t="shared" ref="AF21:AI21" si="53">(STDEV(AF31,AF34,AF37))/(COUNT(AF31,AF34,AF37))</f>
        <v>7.335242652859833E-2</v>
      </c>
      <c r="AG21" s="51">
        <f t="shared" si="53"/>
        <v>1.0418855997887382</v>
      </c>
      <c r="AH21" s="51">
        <f t="shared" si="53"/>
        <v>8.5035918286611393E-3</v>
      </c>
      <c r="AI21" s="51">
        <f t="shared" si="53"/>
        <v>5.9437979172503271E-2</v>
      </c>
      <c r="AM21" s="109"/>
      <c r="AN21" t="s">
        <v>342</v>
      </c>
      <c r="AO21" s="51">
        <f t="shared" ref="AO21:AR22" si="54">(STDEV(AO31,AO34,AO37))/(COUNT(AO31,AO34,AO37))</f>
        <v>0.37320550792098001</v>
      </c>
      <c r="AP21" s="51">
        <f t="shared" si="54"/>
        <v>0.35415672532390247</v>
      </c>
      <c r="AQ21" s="51">
        <f t="shared" si="54"/>
        <v>2.6784206617674781E-2</v>
      </c>
      <c r="AR21" s="51">
        <f t="shared" si="54"/>
        <v>0.35429147283023615</v>
      </c>
      <c r="AV21" s="109"/>
      <c r="AW21" t="s">
        <v>342</v>
      </c>
      <c r="AX21" s="51">
        <f t="shared" ref="AX21:BA21" si="55">(STDEV(AX31,AX34,AX37))/(COUNT(AX31,AX34,AX37))</f>
        <v>3.4579812787155342E-2</v>
      </c>
      <c r="AY21" s="51">
        <f t="shared" si="55"/>
        <v>0.1309571196480209</v>
      </c>
      <c r="AZ21" s="51">
        <f t="shared" si="55"/>
        <v>3.5207392428111919E-3</v>
      </c>
      <c r="BA21" s="51">
        <f t="shared" si="55"/>
        <v>3.9710504874739795E-2</v>
      </c>
    </row>
    <row r="22" spans="1:53">
      <c r="E22" s="45"/>
      <c r="F22" s="45"/>
      <c r="G22" s="45"/>
      <c r="H22" s="45"/>
      <c r="V22" s="50"/>
      <c r="AD22" s="109"/>
      <c r="AE22" t="s">
        <v>343</v>
      </c>
      <c r="AF22" s="51" t="s">
        <v>353</v>
      </c>
      <c r="AG22" s="51" t="s">
        <v>353</v>
      </c>
      <c r="AH22" s="51" t="s">
        <v>353</v>
      </c>
      <c r="AI22" s="51" t="s">
        <v>353</v>
      </c>
      <c r="AM22" s="109"/>
      <c r="AN22" t="s">
        <v>343</v>
      </c>
      <c r="AO22" s="51">
        <f t="shared" si="54"/>
        <v>0.45838096245259813</v>
      </c>
      <c r="AP22" s="51">
        <f t="shared" si="54"/>
        <v>0.35370973527600408</v>
      </c>
      <c r="AQ22" s="51">
        <f t="shared" si="54"/>
        <v>2.4217391894316018E-2</v>
      </c>
      <c r="AR22" s="51">
        <f t="shared" si="54"/>
        <v>0.13279591393120935</v>
      </c>
      <c r="AV22" s="109"/>
      <c r="AW22" t="s">
        <v>343</v>
      </c>
      <c r="AX22" s="51" t="s">
        <v>353</v>
      </c>
      <c r="AY22" s="51" t="s">
        <v>353</v>
      </c>
      <c r="AZ22" s="51" t="s">
        <v>353</v>
      </c>
      <c r="BA22" s="51" t="s">
        <v>353</v>
      </c>
    </row>
    <row r="23" spans="1:53">
      <c r="E23" s="45"/>
      <c r="F23" s="45"/>
      <c r="G23" s="45"/>
      <c r="H23" s="45"/>
      <c r="V23" s="50"/>
      <c r="AD23" s="109" t="s">
        <v>347</v>
      </c>
      <c r="AE23" t="s">
        <v>341</v>
      </c>
      <c r="AF23" s="51">
        <f>(STDEV(AF39,AF42,AF45))/(COUNT(AF39,AF45,AF42))</f>
        <v>3.1912494772053167E-3</v>
      </c>
      <c r="AG23" s="51">
        <f t="shared" ref="AG23:AI23" si="56">(STDEV(AG39,AG42,AG45))/(COUNT(AG39,AG45,AG42))</f>
        <v>0.50744400028991588</v>
      </c>
      <c r="AH23" s="51">
        <f t="shared" si="56"/>
        <v>4.72418822166904E-4</v>
      </c>
      <c r="AI23" s="51" t="e">
        <f t="shared" si="56"/>
        <v>#DIV/0!</v>
      </c>
      <c r="AM23" s="109" t="s">
        <v>347</v>
      </c>
      <c r="AN23" t="s">
        <v>341</v>
      </c>
      <c r="AO23" s="51">
        <f>(STDEV(AO39,AO42,AO45))/(COUNT(AO39,AO45,AO42))</f>
        <v>0.16130924524021253</v>
      </c>
      <c r="AP23" s="51">
        <f t="shared" ref="AP23:AR23" si="57">(STDEV(AP39,AP42,AP45))/(COUNT(AP39,AP45,AP42))</f>
        <v>0.73978293554639007</v>
      </c>
      <c r="AQ23" s="51">
        <f t="shared" si="57"/>
        <v>9.3552177425412046E-3</v>
      </c>
      <c r="AR23" s="51">
        <f t="shared" si="57"/>
        <v>0.15819056379783317</v>
      </c>
      <c r="AV23" s="109" t="s">
        <v>347</v>
      </c>
      <c r="AW23" t="s">
        <v>341</v>
      </c>
      <c r="AX23" s="51">
        <f>(STDEV(AX39,AX42,AX45))/(COUNT(AX39,AX45,AX42))</f>
        <v>1.2792772745942592E-2</v>
      </c>
      <c r="AY23" s="51">
        <f t="shared" ref="AY23:BA23" si="58">(STDEV(AY39,AY42,AY45))/(COUNT(AY39,AY45,AY42))</f>
        <v>0.64537967087569081</v>
      </c>
      <c r="AZ23" s="51">
        <f t="shared" si="58"/>
        <v>4.4326025784583828E-4</v>
      </c>
      <c r="BA23" s="51">
        <f t="shared" si="58"/>
        <v>0.14745259770866462</v>
      </c>
    </row>
    <row r="24" spans="1:53">
      <c r="E24" s="45"/>
      <c r="F24" s="45"/>
      <c r="G24" s="45"/>
      <c r="H24" s="45"/>
      <c r="V24" s="50"/>
      <c r="AD24" s="109"/>
      <c r="AE24" t="s">
        <v>342</v>
      </c>
      <c r="AF24" s="51">
        <f t="shared" ref="AF24:AI24" si="59">(STDEV(AF40,AF43,AF46))/(COUNT(AF40,AF46,AF43))</f>
        <v>5.3773564520304407E-3</v>
      </c>
      <c r="AG24" s="51">
        <f t="shared" si="59"/>
        <v>1.052982364301986</v>
      </c>
      <c r="AH24" s="51">
        <f t="shared" si="59"/>
        <v>5.7592667473650705E-4</v>
      </c>
      <c r="AI24" s="51" t="e">
        <f t="shared" si="59"/>
        <v>#DIV/0!</v>
      </c>
      <c r="AM24" s="109"/>
      <c r="AN24" t="s">
        <v>342</v>
      </c>
      <c r="AO24" s="51" t="s">
        <v>353</v>
      </c>
      <c r="AP24" s="51" t="s">
        <v>353</v>
      </c>
      <c r="AQ24" s="51" t="s">
        <v>353</v>
      </c>
      <c r="AR24" s="51" t="s">
        <v>353</v>
      </c>
      <c r="AV24" s="109"/>
      <c r="AW24" t="s">
        <v>342</v>
      </c>
      <c r="AX24" s="51">
        <f t="shared" ref="AX24:BA24" si="60">(STDEV(AX40,AX43,AX46))/(COUNT(AX40,AX46,AX43))</f>
        <v>4.5979731392705222E-3</v>
      </c>
      <c r="AY24" s="51">
        <f t="shared" si="60"/>
        <v>0.65300670629061786</v>
      </c>
      <c r="AZ24" s="51">
        <f t="shared" si="60"/>
        <v>1.4774471167767426E-3</v>
      </c>
      <c r="BA24" s="51">
        <f t="shared" si="60"/>
        <v>0.15184093977402546</v>
      </c>
    </row>
    <row r="25" spans="1:53">
      <c r="E25" s="45"/>
      <c r="F25" s="45"/>
      <c r="G25" s="45"/>
      <c r="H25" s="45"/>
      <c r="V25" s="50"/>
      <c r="AD25" s="109"/>
      <c r="AE25" t="s">
        <v>343</v>
      </c>
      <c r="AF25" s="51" t="s">
        <v>353</v>
      </c>
      <c r="AG25" s="51" t="s">
        <v>353</v>
      </c>
      <c r="AH25" s="51" t="s">
        <v>353</v>
      </c>
      <c r="AI25" s="51" t="s">
        <v>353</v>
      </c>
      <c r="AM25" s="109"/>
      <c r="AN25" t="s">
        <v>343</v>
      </c>
      <c r="AO25" s="51" t="s">
        <v>353</v>
      </c>
      <c r="AP25" s="51" t="s">
        <v>353</v>
      </c>
      <c r="AQ25" s="51" t="s">
        <v>353</v>
      </c>
      <c r="AR25" s="51" t="s">
        <v>353</v>
      </c>
      <c r="AV25" s="109"/>
      <c r="AW25" t="s">
        <v>343</v>
      </c>
      <c r="AX25" s="51" t="s">
        <v>353</v>
      </c>
      <c r="AY25" s="51" t="s">
        <v>353</v>
      </c>
      <c r="AZ25" s="51" t="s">
        <v>353</v>
      </c>
      <c r="BA25" s="51" t="s">
        <v>353</v>
      </c>
    </row>
    <row r="26" spans="1:53">
      <c r="N26" s="51"/>
      <c r="V26" s="50"/>
      <c r="W26" s="51"/>
    </row>
    <row r="28" spans="1:53">
      <c r="A28" s="32" t="s">
        <v>2</v>
      </c>
      <c r="B28" s="23" t="s">
        <v>4</v>
      </c>
      <c r="C28" s="33" t="s">
        <v>21</v>
      </c>
      <c r="D28" s="34" t="s">
        <v>5</v>
      </c>
      <c r="E28" s="33" t="s">
        <v>22</v>
      </c>
      <c r="F28" s="15" t="s">
        <v>6</v>
      </c>
      <c r="G28" s="35"/>
      <c r="H28" s="36"/>
      <c r="I28" s="37"/>
      <c r="J28" s="46"/>
      <c r="K28" s="46"/>
      <c r="N28" s="23" t="s">
        <v>4</v>
      </c>
      <c r="O28" s="33" t="s">
        <v>21</v>
      </c>
      <c r="P28" s="34" t="s">
        <v>5</v>
      </c>
      <c r="Q28" s="33" t="s">
        <v>22</v>
      </c>
      <c r="S28" s="46"/>
      <c r="T28" s="46"/>
      <c r="U28" s="50"/>
      <c r="V28" s="50"/>
      <c r="W28" s="23" t="s">
        <v>4</v>
      </c>
      <c r="X28" s="33" t="s">
        <v>21</v>
      </c>
      <c r="Y28" s="34" t="s">
        <v>5</v>
      </c>
      <c r="Z28" s="33" t="s">
        <v>22</v>
      </c>
      <c r="AC28" s="46"/>
      <c r="AD28" s="50"/>
      <c r="AE28" s="50"/>
      <c r="AF28" s="23" t="s">
        <v>4</v>
      </c>
      <c r="AG28" s="33" t="s">
        <v>21</v>
      </c>
      <c r="AH28" s="34" t="s">
        <v>5</v>
      </c>
      <c r="AI28" s="33" t="s">
        <v>22</v>
      </c>
      <c r="AL28" s="46"/>
      <c r="AM28" s="50"/>
      <c r="AN28" s="50"/>
      <c r="AO28" s="23" t="s">
        <v>4</v>
      </c>
      <c r="AP28" s="33" t="s">
        <v>21</v>
      </c>
      <c r="AQ28" s="34" t="s">
        <v>5</v>
      </c>
      <c r="AR28" s="33" t="s">
        <v>22</v>
      </c>
      <c r="AU28" s="46"/>
      <c r="AV28" s="50"/>
      <c r="AW28" s="50"/>
      <c r="AX28" s="23" t="s">
        <v>4</v>
      </c>
      <c r="AY28" s="33" t="s">
        <v>21</v>
      </c>
      <c r="AZ28" s="34" t="s">
        <v>5</v>
      </c>
      <c r="BA28" s="33" t="s">
        <v>22</v>
      </c>
    </row>
    <row r="29" spans="1:53" ht="15.75" thickBot="1">
      <c r="A29" s="39"/>
      <c r="B29" s="25"/>
      <c r="C29" s="25" t="s">
        <v>9</v>
      </c>
      <c r="D29" s="25"/>
      <c r="E29" s="25" t="s">
        <v>10</v>
      </c>
      <c r="F29" s="16"/>
      <c r="G29" s="35"/>
      <c r="H29" s="36"/>
      <c r="I29" s="37"/>
      <c r="J29" s="46" t="s">
        <v>337</v>
      </c>
      <c r="K29" s="46" t="s">
        <v>338</v>
      </c>
      <c r="L29" s="50" t="s">
        <v>339</v>
      </c>
      <c r="M29" s="46" t="s">
        <v>340</v>
      </c>
      <c r="N29" s="25"/>
      <c r="O29" s="25" t="s">
        <v>9</v>
      </c>
      <c r="P29" s="25"/>
      <c r="Q29" s="25" t="s">
        <v>10</v>
      </c>
      <c r="S29" s="46" t="s">
        <v>337</v>
      </c>
      <c r="T29" s="46" t="s">
        <v>338</v>
      </c>
      <c r="U29" s="50" t="s">
        <v>339</v>
      </c>
      <c r="V29" s="46" t="s">
        <v>340</v>
      </c>
      <c r="W29" s="25"/>
      <c r="X29" s="25" t="s">
        <v>9</v>
      </c>
      <c r="Y29" s="25"/>
      <c r="Z29" s="25" t="s">
        <v>10</v>
      </c>
      <c r="AB29" s="46" t="s">
        <v>337</v>
      </c>
      <c r="AC29" s="46" t="s">
        <v>338</v>
      </c>
      <c r="AD29" s="50" t="s">
        <v>339</v>
      </c>
      <c r="AE29" s="46" t="s">
        <v>340</v>
      </c>
      <c r="AF29" s="25"/>
      <c r="AG29" s="25" t="s">
        <v>9</v>
      </c>
      <c r="AH29" s="25"/>
      <c r="AI29" s="25" t="s">
        <v>10</v>
      </c>
      <c r="AK29" s="46" t="s">
        <v>337</v>
      </c>
      <c r="AL29" s="46" t="s">
        <v>338</v>
      </c>
      <c r="AM29" s="50" t="s">
        <v>339</v>
      </c>
      <c r="AN29" s="46" t="s">
        <v>340</v>
      </c>
      <c r="AO29" s="25"/>
      <c r="AP29" s="25" t="s">
        <v>9</v>
      </c>
      <c r="AQ29" s="25"/>
      <c r="AR29" s="25" t="s">
        <v>10</v>
      </c>
      <c r="AT29" s="46" t="s">
        <v>337</v>
      </c>
      <c r="AU29" s="46" t="s">
        <v>338</v>
      </c>
      <c r="AV29" s="50" t="s">
        <v>339</v>
      </c>
      <c r="AW29" s="46" t="s">
        <v>340</v>
      </c>
      <c r="AX29" s="25"/>
      <c r="AY29" s="25" t="s">
        <v>9</v>
      </c>
      <c r="AZ29" s="25"/>
      <c r="BA29" s="25" t="s">
        <v>10</v>
      </c>
    </row>
    <row r="30" spans="1:53" ht="15.75" thickTop="1">
      <c r="A30" s="41" t="s">
        <v>301</v>
      </c>
      <c r="B30" s="44">
        <v>0.11517383559370725</v>
      </c>
      <c r="C30" s="44">
        <v>-18.369847290936214</v>
      </c>
      <c r="D30" s="44">
        <v>2.2151260460129614E-2</v>
      </c>
      <c r="E30" s="44">
        <v>4.7576332373998769</v>
      </c>
      <c r="F30" s="48">
        <v>0</v>
      </c>
      <c r="J30" s="109" t="s">
        <v>348</v>
      </c>
      <c r="K30" s="109" t="s">
        <v>344</v>
      </c>
      <c r="L30" s="109">
        <v>1</v>
      </c>
      <c r="M30" s="50" t="s">
        <v>341</v>
      </c>
      <c r="N30" s="45">
        <v>1.2778218938325048</v>
      </c>
      <c r="O30" s="44">
        <v>-17.903320104457517</v>
      </c>
      <c r="P30" s="45">
        <v>0.14028955171310994</v>
      </c>
      <c r="Q30" s="44">
        <v>6.8928655762457014</v>
      </c>
      <c r="S30" s="109" t="s">
        <v>349</v>
      </c>
      <c r="T30" s="109" t="s">
        <v>344</v>
      </c>
      <c r="U30" s="109">
        <v>1</v>
      </c>
      <c r="V30" s="50" t="s">
        <v>341</v>
      </c>
      <c r="W30" s="43">
        <v>0.27096255029836724</v>
      </c>
      <c r="X30" s="44">
        <v>-17.347019462089651</v>
      </c>
      <c r="Y30" s="45">
        <v>3.2376142506387526E-2</v>
      </c>
      <c r="Z30" s="44">
        <v>6.5448869314408595</v>
      </c>
      <c r="AB30" s="109" t="s">
        <v>350</v>
      </c>
      <c r="AC30" s="109" t="s">
        <v>344</v>
      </c>
      <c r="AD30" s="109">
        <v>1</v>
      </c>
      <c r="AE30" s="50" t="s">
        <v>341</v>
      </c>
      <c r="AF30" s="44">
        <v>0.60040036356045645</v>
      </c>
      <c r="AG30" s="44">
        <v>-13.639218591635517</v>
      </c>
      <c r="AH30" s="44">
        <v>5.2291737140755065E-2</v>
      </c>
      <c r="AI30" s="44">
        <v>7.2918893743528299</v>
      </c>
      <c r="AK30" s="109" t="s">
        <v>351</v>
      </c>
      <c r="AL30" s="109" t="s">
        <v>344</v>
      </c>
      <c r="AM30" s="109">
        <v>1</v>
      </c>
      <c r="AN30" s="50" t="s">
        <v>341</v>
      </c>
      <c r="AO30" s="44">
        <v>0.21671576025683192</v>
      </c>
      <c r="AP30" s="44">
        <v>-17.255661743999067</v>
      </c>
      <c r="AQ30" s="44">
        <v>2.8737514740966977E-2</v>
      </c>
      <c r="AR30" s="44">
        <v>5.1425845923815565</v>
      </c>
      <c r="AT30" s="109" t="s">
        <v>352</v>
      </c>
      <c r="AU30" s="109" t="s">
        <v>344</v>
      </c>
      <c r="AV30" s="109">
        <v>1</v>
      </c>
      <c r="AW30" s="50" t="s">
        <v>341</v>
      </c>
      <c r="AX30" s="44">
        <v>1.1132565593238637</v>
      </c>
      <c r="AY30" s="44">
        <v>-16.587411042753665</v>
      </c>
      <c r="AZ30" s="44">
        <v>0.12687782529120012</v>
      </c>
      <c r="BA30" s="44">
        <v>5.4258952334692365</v>
      </c>
    </row>
    <row r="31" spans="1:53">
      <c r="A31" s="41" t="s">
        <v>303</v>
      </c>
      <c r="B31" s="44">
        <v>9.2988358722073006E-2</v>
      </c>
      <c r="C31" s="44">
        <v>-19.149451467913224</v>
      </c>
      <c r="D31" s="44">
        <v>1.9221239893261903E-2</v>
      </c>
      <c r="E31" s="44">
        <v>5.6518590429109397</v>
      </c>
      <c r="F31" s="49" t="s">
        <v>155</v>
      </c>
      <c r="J31" s="109"/>
      <c r="K31" s="109"/>
      <c r="L31" s="109"/>
      <c r="M31" s="50" t="s">
        <v>342</v>
      </c>
      <c r="N31" s="45">
        <v>0.58593908817106466</v>
      </c>
      <c r="O31" s="44">
        <v>-20.446032598103621</v>
      </c>
      <c r="P31" s="45">
        <v>5.0230365809970527E-2</v>
      </c>
      <c r="Q31" s="44">
        <v>6.1289881336119585</v>
      </c>
      <c r="S31" s="109"/>
      <c r="T31" s="109"/>
      <c r="U31" s="109"/>
      <c r="V31" s="50" t="s">
        <v>342</v>
      </c>
      <c r="W31" s="43">
        <v>0.34610643284667453</v>
      </c>
      <c r="X31" s="44">
        <v>-16.0653778976049</v>
      </c>
      <c r="Y31" s="45">
        <v>4.0063298201027692E-2</v>
      </c>
      <c r="Z31" s="44">
        <v>6.9569442373193677</v>
      </c>
      <c r="AB31" s="109"/>
      <c r="AC31" s="109"/>
      <c r="AD31" s="109"/>
      <c r="AE31" s="50" t="s">
        <v>342</v>
      </c>
      <c r="AF31" s="44">
        <v>0.28240004757727855</v>
      </c>
      <c r="AG31" s="44">
        <v>-14.106169414340135</v>
      </c>
      <c r="AH31" s="44">
        <v>2.5537085542135358E-2</v>
      </c>
      <c r="AI31" s="44">
        <v>6.5711138303092858</v>
      </c>
      <c r="AK31" s="109"/>
      <c r="AL31" s="109"/>
      <c r="AM31" s="109"/>
      <c r="AN31" s="50" t="s">
        <v>342</v>
      </c>
      <c r="AO31" s="44">
        <v>2.1173372953192655</v>
      </c>
      <c r="AP31" s="44">
        <v>-17.15186967467621</v>
      </c>
      <c r="AQ31" s="44">
        <v>0.1777193278252924</v>
      </c>
      <c r="AR31" s="44">
        <v>5.0736328843924854</v>
      </c>
      <c r="AT31" s="109"/>
      <c r="AU31" s="109"/>
      <c r="AV31" s="109"/>
      <c r="AW31" s="50" t="s">
        <v>342</v>
      </c>
      <c r="AX31" s="44">
        <v>0.42968584774638613</v>
      </c>
      <c r="AY31" s="44">
        <v>-16.694984932436466</v>
      </c>
      <c r="AZ31" s="44">
        <v>4.6579474685574142E-2</v>
      </c>
      <c r="BA31" s="44">
        <v>4.9659739241027046</v>
      </c>
    </row>
    <row r="32" spans="1:53">
      <c r="A32" s="41" t="s">
        <v>305</v>
      </c>
      <c r="B32" s="44">
        <v>6.4410064707871459E-2</v>
      </c>
      <c r="C32" s="44">
        <v>-20.494021592664492</v>
      </c>
      <c r="D32" s="44">
        <v>1.8026147922930121E-2</v>
      </c>
      <c r="E32" s="44">
        <v>6.4951461709837668</v>
      </c>
      <c r="F32" s="49" t="s">
        <v>155</v>
      </c>
      <c r="J32" s="109"/>
      <c r="K32" s="109"/>
      <c r="L32" s="109"/>
      <c r="M32" s="50" t="s">
        <v>343</v>
      </c>
      <c r="N32" s="50"/>
      <c r="O32" s="50"/>
      <c r="P32" s="50"/>
      <c r="Q32" s="50"/>
      <c r="S32" s="109"/>
      <c r="T32" s="109"/>
      <c r="U32" s="109"/>
      <c r="V32" s="50" t="s">
        <v>343</v>
      </c>
      <c r="W32" s="43">
        <v>0.48453760891855407</v>
      </c>
      <c r="X32" s="44">
        <v>-15.295738602660471</v>
      </c>
      <c r="Y32" s="45">
        <v>5.1514041992303347E-2</v>
      </c>
      <c r="Z32" s="44">
        <v>6.4938825094837789</v>
      </c>
      <c r="AB32" s="109"/>
      <c r="AC32" s="109"/>
      <c r="AD32" s="109"/>
      <c r="AE32" s="50" t="s">
        <v>343</v>
      </c>
      <c r="AK32" s="109"/>
      <c r="AL32" s="109"/>
      <c r="AM32" s="109"/>
      <c r="AN32" s="50" t="s">
        <v>343</v>
      </c>
      <c r="AO32" s="44">
        <v>1.7336689248856691</v>
      </c>
      <c r="AP32" s="44">
        <v>-17.645233612790946</v>
      </c>
      <c r="AQ32" s="44">
        <v>0.15811431404495394</v>
      </c>
      <c r="AR32" s="44">
        <v>5.4336863240832702</v>
      </c>
      <c r="AT32" s="109"/>
      <c r="AU32" s="109"/>
      <c r="AV32" s="109"/>
      <c r="AW32" s="50" t="s">
        <v>343</v>
      </c>
    </row>
    <row r="33" spans="1:53">
      <c r="A33" s="41" t="s">
        <v>307</v>
      </c>
      <c r="B33" s="44">
        <v>1.1309134212164333</v>
      </c>
      <c r="C33" s="44">
        <v>-16.714542101704424</v>
      </c>
      <c r="D33" s="44">
        <v>0.10537474194954698</v>
      </c>
      <c r="E33" s="44">
        <v>5.2155044138074427</v>
      </c>
      <c r="F33" s="48">
        <v>0</v>
      </c>
      <c r="J33" s="109"/>
      <c r="K33" s="109"/>
      <c r="L33" s="109">
        <v>2</v>
      </c>
      <c r="M33" s="50" t="s">
        <v>341</v>
      </c>
      <c r="N33" s="45">
        <v>1.1653285539629652</v>
      </c>
      <c r="O33" s="44">
        <v>-16.003805909149925</v>
      </c>
      <c r="P33" s="45">
        <v>0.11393013407829959</v>
      </c>
      <c r="Q33" s="44">
        <v>7.2026567329974993</v>
      </c>
      <c r="S33" s="109"/>
      <c r="T33" s="109"/>
      <c r="U33" s="109">
        <v>2</v>
      </c>
      <c r="V33" s="50" t="s">
        <v>341</v>
      </c>
      <c r="W33" s="45">
        <v>0.2601838568372587</v>
      </c>
      <c r="X33" s="44">
        <v>-19.583005852382854</v>
      </c>
      <c r="Y33" s="45">
        <v>2.8881648266337392E-2</v>
      </c>
      <c r="Z33" s="44">
        <v>5.9256953575244893</v>
      </c>
      <c r="AB33" s="109"/>
      <c r="AC33" s="109"/>
      <c r="AD33" s="109">
        <v>2</v>
      </c>
      <c r="AE33" s="50" t="s">
        <v>341</v>
      </c>
      <c r="AF33" s="44">
        <v>0.24011767558052935</v>
      </c>
      <c r="AG33" s="44">
        <v>-16.226740897697152</v>
      </c>
      <c r="AH33" s="44">
        <v>2.7396508043501126E-2</v>
      </c>
      <c r="AI33" s="44">
        <v>6.3030030348958839</v>
      </c>
      <c r="AK33" s="109"/>
      <c r="AL33" s="109"/>
      <c r="AM33" s="109">
        <v>2</v>
      </c>
      <c r="AN33" s="50" t="s">
        <v>341</v>
      </c>
      <c r="AO33" s="44">
        <v>8.7990164899305501E-2</v>
      </c>
      <c r="AP33" s="44">
        <v>-19.127525235239524</v>
      </c>
      <c r="AQ33" s="44">
        <v>1.979826927412244E-2</v>
      </c>
      <c r="AR33" s="44">
        <v>6.2987029335950915</v>
      </c>
      <c r="AT33" s="109"/>
      <c r="AU33" s="109"/>
      <c r="AV33" s="109">
        <v>2</v>
      </c>
      <c r="AW33" s="50" t="s">
        <v>341</v>
      </c>
      <c r="AX33" s="44">
        <v>1.6174846411010726</v>
      </c>
      <c r="AY33" s="44">
        <v>-14.610884033452496</v>
      </c>
      <c r="AZ33" s="44">
        <v>0.15432458569303253</v>
      </c>
      <c r="BA33" s="44">
        <v>5.7659553314662801</v>
      </c>
    </row>
    <row r="34" spans="1:53">
      <c r="A34" s="41" t="s">
        <v>309</v>
      </c>
      <c r="B34" s="44">
        <v>0.94204828843753285</v>
      </c>
      <c r="C34" s="44">
        <v>-14.975380576601381</v>
      </c>
      <c r="D34" s="44">
        <v>6.9231115073901506E-2</v>
      </c>
      <c r="E34" s="44">
        <v>4.9292011757941827</v>
      </c>
      <c r="F34" s="48">
        <v>0</v>
      </c>
      <c r="J34" s="109"/>
      <c r="K34" s="109"/>
      <c r="L34" s="109"/>
      <c r="M34" s="50" t="s">
        <v>342</v>
      </c>
      <c r="N34" s="45">
        <v>0.96020379385969679</v>
      </c>
      <c r="O34" s="44">
        <v>-18.081759683165018</v>
      </c>
      <c r="P34" s="45">
        <v>0.13233369847765075</v>
      </c>
      <c r="Q34" s="44">
        <v>7.897667638338711</v>
      </c>
      <c r="S34" s="109"/>
      <c r="T34" s="109"/>
      <c r="U34" s="109"/>
      <c r="V34" s="50" t="s">
        <v>342</v>
      </c>
      <c r="W34" s="45">
        <v>0.44655485077396573</v>
      </c>
      <c r="X34" s="44">
        <v>-16.902769162324134</v>
      </c>
      <c r="Y34" s="45">
        <v>5.1990125727703243E-2</v>
      </c>
      <c r="Z34" s="44">
        <v>6.1700433574606794</v>
      </c>
      <c r="AB34" s="109"/>
      <c r="AC34" s="109"/>
      <c r="AD34" s="109"/>
      <c r="AE34" s="50" t="s">
        <v>342</v>
      </c>
      <c r="AF34" s="44">
        <v>0.48987204043671806</v>
      </c>
      <c r="AG34" s="44">
        <v>-17.053066905665055</v>
      </c>
      <c r="AH34" s="44">
        <v>4.958887532809058E-2</v>
      </c>
      <c r="AI34" s="44">
        <v>6.4029978377776784</v>
      </c>
      <c r="AK34" s="109"/>
      <c r="AL34" s="109"/>
      <c r="AM34" s="109"/>
      <c r="AN34" s="50" t="s">
        <v>342</v>
      </c>
      <c r="AO34" s="44">
        <v>0.10666661245958889</v>
      </c>
      <c r="AP34" s="44">
        <v>-17.682064585942271</v>
      </c>
      <c r="AQ34" s="44">
        <v>1.8688223475820314E-2</v>
      </c>
      <c r="AR34" s="44">
        <v>5.2057809026168194</v>
      </c>
      <c r="AT34" s="109"/>
      <c r="AU34" s="109"/>
      <c r="AV34" s="109"/>
      <c r="AW34" s="50" t="s">
        <v>342</v>
      </c>
      <c r="AX34" s="44">
        <v>0.53473023781566076</v>
      </c>
      <c r="AY34" s="44">
        <v>-16.779559774727467</v>
      </c>
      <c r="AZ34" s="44">
        <v>5.9054636288135211E-2</v>
      </c>
      <c r="BA34" s="44">
        <v>4.8543868055033217</v>
      </c>
    </row>
    <row r="35" spans="1:53">
      <c r="A35" s="41" t="s">
        <v>311</v>
      </c>
      <c r="B35" s="44">
        <v>23.270364817228778</v>
      </c>
      <c r="C35" s="44">
        <v>-14.559791361917522</v>
      </c>
      <c r="D35" s="44">
        <v>1.2337287448819769</v>
      </c>
      <c r="E35" s="44">
        <v>2.1466872924204492</v>
      </c>
      <c r="F35" s="48">
        <v>0</v>
      </c>
      <c r="J35" s="109"/>
      <c r="K35" s="109"/>
      <c r="L35" s="109"/>
      <c r="M35" s="50" t="s">
        <v>343</v>
      </c>
      <c r="N35" s="45">
        <v>6.1006119646856614E-2</v>
      </c>
      <c r="O35" s="44">
        <v>-23.769010896646179</v>
      </c>
      <c r="P35" s="45">
        <v>1.5057895427449765E-2</v>
      </c>
      <c r="Q35" s="44">
        <v>5.6893378499647067</v>
      </c>
      <c r="S35" s="109"/>
      <c r="T35" s="109"/>
      <c r="U35" s="109"/>
      <c r="V35" s="50" t="s">
        <v>343</v>
      </c>
      <c r="W35" s="45">
        <v>0.44770140538133429</v>
      </c>
      <c r="X35" s="44">
        <v>-19.273490453714782</v>
      </c>
      <c r="Y35" s="45">
        <v>4.6018019120893684E-2</v>
      </c>
      <c r="Z35" s="44">
        <v>6.2604701435477539</v>
      </c>
      <c r="AB35" s="109"/>
      <c r="AC35" s="109"/>
      <c r="AD35" s="109"/>
      <c r="AE35" s="50" t="s">
        <v>343</v>
      </c>
      <c r="AF35" s="44">
        <v>0.55247596351806783</v>
      </c>
      <c r="AG35" s="44">
        <v>-17.117167793521286</v>
      </c>
      <c r="AH35" s="44">
        <v>5.5924347207929832E-2</v>
      </c>
      <c r="AI35" s="44">
        <v>6.3418981414863707</v>
      </c>
      <c r="AK35" s="109"/>
      <c r="AL35" s="109"/>
      <c r="AM35" s="109"/>
      <c r="AN35" s="50" t="s">
        <v>343</v>
      </c>
      <c r="AO35" s="44">
        <v>4.0237245000024062</v>
      </c>
      <c r="AP35" s="44">
        <v>-15.614403652207363</v>
      </c>
      <c r="AQ35" s="44">
        <v>0.26785019650176606</v>
      </c>
      <c r="AR35" s="44">
        <v>5.1031550254952327</v>
      </c>
      <c r="AT35" s="109"/>
      <c r="AU35" s="109"/>
      <c r="AV35" s="109"/>
      <c r="AW35" s="50" t="s">
        <v>343</v>
      </c>
    </row>
    <row r="36" spans="1:53">
      <c r="A36" s="41" t="s">
        <v>313</v>
      </c>
      <c r="B36" s="44">
        <v>0.21671576025683192</v>
      </c>
      <c r="C36" s="44">
        <v>-17.255661743999067</v>
      </c>
      <c r="D36" s="44">
        <v>2.8737514740966977E-2</v>
      </c>
      <c r="E36" s="44">
        <v>5.1425845923815565</v>
      </c>
      <c r="F36" s="48">
        <v>0</v>
      </c>
      <c r="J36" s="109"/>
      <c r="K36" s="109"/>
      <c r="L36" s="109">
        <v>3</v>
      </c>
      <c r="M36" s="50" t="s">
        <v>341</v>
      </c>
      <c r="N36" s="45">
        <v>0.74615721630347032</v>
      </c>
      <c r="O36" s="44">
        <v>-17.323860474884789</v>
      </c>
      <c r="P36" s="45">
        <v>7.887590701822822E-2</v>
      </c>
      <c r="Q36" s="44">
        <v>6.6333128695888588</v>
      </c>
      <c r="S36" s="109"/>
      <c r="T36" s="109"/>
      <c r="U36" s="109">
        <v>3</v>
      </c>
      <c r="V36" s="50" t="s">
        <v>341</v>
      </c>
      <c r="W36" s="45">
        <v>0.20397470691003616</v>
      </c>
      <c r="X36" s="44">
        <v>-18.331608129910826</v>
      </c>
      <c r="Y36" s="45">
        <v>2.5132443188422261E-2</v>
      </c>
      <c r="Z36" s="44">
        <v>6.4923756787306015</v>
      </c>
      <c r="AB36" s="109"/>
      <c r="AC36" s="109"/>
      <c r="AD36" s="109">
        <v>3</v>
      </c>
      <c r="AE36" s="50" t="s">
        <v>341</v>
      </c>
      <c r="AF36" s="44">
        <v>0.82997501422766928</v>
      </c>
      <c r="AG36" s="44">
        <v>-12.32877986454691</v>
      </c>
      <c r="AH36" s="44">
        <v>6.4695472429503784E-2</v>
      </c>
      <c r="AI36" s="44">
        <v>7.8725900455355928</v>
      </c>
      <c r="AK36" s="109"/>
      <c r="AL36" s="109"/>
      <c r="AM36" s="109">
        <v>3</v>
      </c>
      <c r="AN36" s="50" t="s">
        <v>341</v>
      </c>
      <c r="AO36" s="44">
        <v>8.9109029722594824E-2</v>
      </c>
      <c r="AP36" s="44">
        <v>-18.73161852497843</v>
      </c>
      <c r="AQ36" s="44">
        <v>1.7769001982314066E-2</v>
      </c>
      <c r="AR36" s="44">
        <v>5.4358197546091809</v>
      </c>
      <c r="AT36" s="109"/>
      <c r="AU36" s="109"/>
      <c r="AV36" s="109">
        <v>3</v>
      </c>
      <c r="AW36" s="50" t="s">
        <v>341</v>
      </c>
      <c r="AX36" s="44">
        <v>1.1037618490835874</v>
      </c>
      <c r="AY36" s="44">
        <v>-16.153001117213897</v>
      </c>
      <c r="AZ36" s="44">
        <v>0.12307859098673349</v>
      </c>
      <c r="BA36" s="44">
        <v>5.5651192605239874</v>
      </c>
    </row>
    <row r="37" spans="1:53">
      <c r="A37" s="41" t="s">
        <v>317</v>
      </c>
      <c r="B37" s="44">
        <v>2.1173372953192655</v>
      </c>
      <c r="C37" s="44">
        <v>-17.15186967467621</v>
      </c>
      <c r="D37" s="44">
        <v>0.1777193278252924</v>
      </c>
      <c r="E37" s="44">
        <v>5.0736328843924854</v>
      </c>
      <c r="F37" s="48">
        <v>0</v>
      </c>
      <c r="J37" s="109"/>
      <c r="K37" s="109"/>
      <c r="L37" s="109"/>
      <c r="M37" s="50" t="s">
        <v>342</v>
      </c>
      <c r="N37" s="45">
        <v>0.29422655121560121</v>
      </c>
      <c r="O37" s="44">
        <v>-20.998169729597933</v>
      </c>
      <c r="P37" s="45">
        <v>3.5945518866380442E-2</v>
      </c>
      <c r="Q37" s="44">
        <v>6.2831285613554355</v>
      </c>
      <c r="S37" s="109"/>
      <c r="T37" s="109"/>
      <c r="U37" s="109"/>
      <c r="V37" s="50" t="s">
        <v>342</v>
      </c>
      <c r="W37" s="45">
        <v>0.45825800882717871</v>
      </c>
      <c r="X37" s="44">
        <v>-16.053722943028781</v>
      </c>
      <c r="Y37" s="45">
        <v>4.7256738835085479E-2</v>
      </c>
      <c r="Z37" s="44">
        <v>5.3836116042574629</v>
      </c>
      <c r="AB37" s="109"/>
      <c r="AC37" s="109"/>
      <c r="AD37" s="109"/>
      <c r="AE37" s="50" t="s">
        <v>342</v>
      </c>
      <c r="AK37" s="109"/>
      <c r="AL37" s="109"/>
      <c r="AM37" s="109"/>
      <c r="AN37" s="50" t="s">
        <v>342</v>
      </c>
      <c r="AO37" s="44">
        <v>1.9655393196007829</v>
      </c>
      <c r="AP37" s="44">
        <v>-15.634918129428868</v>
      </c>
      <c r="AQ37" s="44">
        <v>0.11824027830881534</v>
      </c>
      <c r="AR37" s="44">
        <v>3.3023150560335521</v>
      </c>
      <c r="AT37" s="109"/>
      <c r="AU37" s="109"/>
      <c r="AV37" s="109"/>
      <c r="AW37" s="50" t="s">
        <v>342</v>
      </c>
      <c r="AX37" s="44">
        <v>0.63715922961380622</v>
      </c>
      <c r="AY37" s="44">
        <v>-16.060752556329696</v>
      </c>
      <c r="AZ37" s="44">
        <v>6.7580493002250691E-2</v>
      </c>
      <c r="BA37" s="44">
        <v>4.7278669271413936</v>
      </c>
    </row>
    <row r="38" spans="1:53">
      <c r="A38" s="41" t="s">
        <v>319</v>
      </c>
      <c r="B38" s="44">
        <v>1.7336689248856691</v>
      </c>
      <c r="C38" s="44">
        <v>-17.645233612790946</v>
      </c>
      <c r="D38" s="44">
        <v>0.15811431404495394</v>
      </c>
      <c r="E38" s="44">
        <v>5.4336863240832702</v>
      </c>
      <c r="F38" s="48">
        <v>0</v>
      </c>
      <c r="J38" s="109"/>
      <c r="K38" s="109"/>
      <c r="L38" s="109"/>
      <c r="M38" s="50" t="s">
        <v>343</v>
      </c>
      <c r="S38" s="109"/>
      <c r="T38" s="109"/>
      <c r="U38" s="109"/>
      <c r="V38" s="50" t="s">
        <v>343</v>
      </c>
      <c r="AB38" s="109"/>
      <c r="AC38" s="109"/>
      <c r="AD38" s="109"/>
      <c r="AE38" s="50" t="s">
        <v>343</v>
      </c>
      <c r="AK38" s="109"/>
      <c r="AL38" s="109"/>
      <c r="AM38" s="109"/>
      <c r="AN38" s="50" t="s">
        <v>343</v>
      </c>
      <c r="AO38" s="44">
        <v>1.5596864853761205</v>
      </c>
      <c r="AP38" s="44">
        <v>-17.163469105918438</v>
      </c>
      <c r="AQ38" s="44">
        <v>0.13049866314458311</v>
      </c>
      <c r="AR38" s="44">
        <v>4.6405670501882952</v>
      </c>
      <c r="AT38" s="109"/>
      <c r="AU38" s="109"/>
      <c r="AV38" s="109"/>
      <c r="AW38" s="50" t="s">
        <v>343</v>
      </c>
    </row>
    <row r="39" spans="1:53">
      <c r="A39" s="41" t="s">
        <v>321</v>
      </c>
      <c r="B39" s="44">
        <v>8.7990164899305501E-2</v>
      </c>
      <c r="C39" s="44">
        <v>-19.127525235239524</v>
      </c>
      <c r="D39" s="44">
        <v>1.979826927412244E-2</v>
      </c>
      <c r="E39" s="44">
        <v>6.2987029335950915</v>
      </c>
      <c r="F39" s="49" t="s">
        <v>155</v>
      </c>
      <c r="J39" s="109"/>
      <c r="K39" s="109" t="s">
        <v>345</v>
      </c>
      <c r="L39" s="109">
        <v>1</v>
      </c>
      <c r="M39" s="50" t="s">
        <v>341</v>
      </c>
      <c r="N39" s="45">
        <v>2.8415904978409676</v>
      </c>
      <c r="O39" s="44">
        <v>-16.806650315537699</v>
      </c>
      <c r="P39" s="45">
        <v>0.28909175676575949</v>
      </c>
      <c r="Q39" s="44">
        <v>6.8528336546436686</v>
      </c>
      <c r="S39" s="109"/>
      <c r="T39" s="109" t="s">
        <v>345</v>
      </c>
      <c r="U39" s="109">
        <v>1</v>
      </c>
      <c r="V39" s="50" t="s">
        <v>341</v>
      </c>
      <c r="W39" s="43">
        <v>0.65391889103520917</v>
      </c>
      <c r="X39" s="44">
        <v>-17.452908668506215</v>
      </c>
      <c r="Y39" s="45">
        <v>6.8425346452751334E-2</v>
      </c>
      <c r="Z39" s="44">
        <v>5.617159600831136</v>
      </c>
      <c r="AB39" s="109"/>
      <c r="AC39" s="109" t="s">
        <v>347</v>
      </c>
      <c r="AD39" s="109">
        <v>1</v>
      </c>
      <c r="AE39" s="50" t="s">
        <v>341</v>
      </c>
      <c r="AF39" s="44">
        <v>5.5461561920145334E-2</v>
      </c>
      <c r="AG39" s="44">
        <v>-18.223873229698885</v>
      </c>
      <c r="AH39" s="44">
        <v>8.2797973398961028E-3</v>
      </c>
      <c r="AI39" s="44" t="s">
        <v>353</v>
      </c>
      <c r="AK39" s="109"/>
      <c r="AL39" s="109" t="s">
        <v>347</v>
      </c>
      <c r="AM39" s="109">
        <v>1</v>
      </c>
      <c r="AN39" s="50" t="s">
        <v>341</v>
      </c>
      <c r="AO39" s="44">
        <v>0.11517383559370725</v>
      </c>
      <c r="AP39" s="44">
        <v>-18.369847290936214</v>
      </c>
      <c r="AQ39" s="44">
        <v>2.2151260460129614E-2</v>
      </c>
      <c r="AR39" s="44">
        <v>4.7576332373998769</v>
      </c>
      <c r="AT39" s="109"/>
      <c r="AU39" s="109" t="s">
        <v>347</v>
      </c>
      <c r="AV39" s="109">
        <v>1</v>
      </c>
      <c r="AW39" s="50" t="s">
        <v>341</v>
      </c>
      <c r="AX39" s="44">
        <v>0.37197798740213933</v>
      </c>
      <c r="AY39" s="44">
        <v>-11.947225997823102</v>
      </c>
      <c r="AZ39" s="44">
        <v>3.3825570750493764E-2</v>
      </c>
      <c r="BA39" s="44">
        <v>5.1802416535645488</v>
      </c>
    </row>
    <row r="40" spans="1:53">
      <c r="A40" s="41" t="s">
        <v>323</v>
      </c>
      <c r="B40" s="44">
        <v>0.10666661245958889</v>
      </c>
      <c r="C40" s="44">
        <v>-17.682064585942271</v>
      </c>
      <c r="D40" s="44">
        <v>1.8688223475820314E-2</v>
      </c>
      <c r="E40" s="44">
        <v>5.2057809026168194</v>
      </c>
      <c r="F40" s="49" t="s">
        <v>155</v>
      </c>
      <c r="J40" s="109"/>
      <c r="K40" s="109"/>
      <c r="L40" s="109"/>
      <c r="M40" s="50" t="s">
        <v>342</v>
      </c>
      <c r="N40" s="45">
        <v>1.8703319884485401</v>
      </c>
      <c r="O40" s="44">
        <v>-17.120689835503313</v>
      </c>
      <c r="P40" s="45">
        <v>0.1902775773271953</v>
      </c>
      <c r="Q40" s="44">
        <v>6.393826929446873</v>
      </c>
      <c r="S40" s="109"/>
      <c r="T40" s="109"/>
      <c r="U40" s="109"/>
      <c r="V40" s="50" t="s">
        <v>342</v>
      </c>
      <c r="W40" s="43">
        <v>0.37898060646520226</v>
      </c>
      <c r="X40" s="44">
        <v>-15.598153781841289</v>
      </c>
      <c r="Y40" s="45">
        <v>4.2496792178526178E-2</v>
      </c>
      <c r="Z40" s="44">
        <v>7.8236307771248077</v>
      </c>
      <c r="AB40" s="109"/>
      <c r="AC40" s="109"/>
      <c r="AD40" s="109"/>
      <c r="AE40" s="50" t="s">
        <v>342</v>
      </c>
      <c r="AF40" s="44">
        <v>6.6997234834105426E-2</v>
      </c>
      <c r="AG40" s="44">
        <v>-19.203074760177646</v>
      </c>
      <c r="AH40" s="44">
        <v>7.8089958821832865E-3</v>
      </c>
      <c r="AI40" s="44" t="s">
        <v>353</v>
      </c>
      <c r="AK40" s="109"/>
      <c r="AL40" s="109"/>
      <c r="AM40" s="109"/>
      <c r="AN40" s="50" t="s">
        <v>342</v>
      </c>
      <c r="AT40" s="109"/>
      <c r="AU40" s="109"/>
      <c r="AV40" s="109"/>
      <c r="AW40" s="50" t="s">
        <v>342</v>
      </c>
      <c r="AX40" s="44">
        <v>0.35206707870512371</v>
      </c>
      <c r="AY40" s="44">
        <v>-13.384731387691117</v>
      </c>
      <c r="AZ40" s="44">
        <v>3.3894906804540811E-2</v>
      </c>
      <c r="BA40" s="44">
        <v>5.7584197421095675</v>
      </c>
    </row>
    <row r="41" spans="1:53">
      <c r="A41" s="41" t="s">
        <v>325</v>
      </c>
      <c r="B41" s="44">
        <v>4.0237245000024062</v>
      </c>
      <c r="C41" s="44">
        <v>-15.614403652207363</v>
      </c>
      <c r="D41" s="44">
        <v>0.26785019650176606</v>
      </c>
      <c r="E41" s="44">
        <v>5.1031550254952327</v>
      </c>
      <c r="F41" s="48">
        <v>0</v>
      </c>
      <c r="J41" s="109"/>
      <c r="K41" s="109"/>
      <c r="L41" s="109"/>
      <c r="M41" s="50" t="s">
        <v>343</v>
      </c>
      <c r="S41" s="109"/>
      <c r="T41" s="109"/>
      <c r="U41" s="109"/>
      <c r="V41" s="50" t="s">
        <v>343</v>
      </c>
      <c r="W41" s="43">
        <v>0.74409583037784888</v>
      </c>
      <c r="X41" s="44">
        <v>-16.069899311648221</v>
      </c>
      <c r="Y41" s="45">
        <v>7.883432163682641E-2</v>
      </c>
      <c r="Z41" s="44">
        <v>5.8715960530569529</v>
      </c>
      <c r="AB41" s="109"/>
      <c r="AC41" s="109"/>
      <c r="AD41" s="109"/>
      <c r="AE41" s="50" t="s">
        <v>343</v>
      </c>
      <c r="AH41" s="44"/>
      <c r="AI41" s="44" t="s">
        <v>353</v>
      </c>
      <c r="AK41" s="109"/>
      <c r="AL41" s="109"/>
      <c r="AM41" s="109"/>
      <c r="AN41" s="50" t="s">
        <v>343</v>
      </c>
      <c r="AT41" s="109"/>
      <c r="AU41" s="109"/>
      <c r="AV41" s="109"/>
      <c r="AW41" s="50" t="s">
        <v>343</v>
      </c>
    </row>
    <row r="42" spans="1:53">
      <c r="A42" s="41" t="s">
        <v>327</v>
      </c>
      <c r="B42" s="44">
        <v>8.9109029722594824E-2</v>
      </c>
      <c r="C42" s="44">
        <v>-18.73161852497843</v>
      </c>
      <c r="D42" s="44">
        <v>1.7769001982314066E-2</v>
      </c>
      <c r="E42" s="44">
        <v>5.4358197546091809</v>
      </c>
      <c r="F42" s="49" t="s">
        <v>155</v>
      </c>
      <c r="J42" s="109"/>
      <c r="K42" s="109"/>
      <c r="L42" s="109">
        <v>2</v>
      </c>
      <c r="M42" s="50" t="s">
        <v>341</v>
      </c>
      <c r="N42" s="45">
        <v>0.42679444616409257</v>
      </c>
      <c r="O42" s="44">
        <v>-18.017878751969384</v>
      </c>
      <c r="P42" s="45">
        <v>5.5798617006356709E-2</v>
      </c>
      <c r="Q42" s="44">
        <v>6.7280298593714134</v>
      </c>
      <c r="S42" s="109"/>
      <c r="T42" s="109"/>
      <c r="U42" s="109">
        <v>2</v>
      </c>
      <c r="V42" s="50" t="s">
        <v>341</v>
      </c>
      <c r="W42" s="43">
        <v>0.55293659402321638</v>
      </c>
      <c r="X42" s="44">
        <v>-17.747373976093144</v>
      </c>
      <c r="Y42" s="45">
        <v>6.0567875083202348E-2</v>
      </c>
      <c r="Z42" s="44">
        <v>6.3232587629059234</v>
      </c>
      <c r="AB42" s="109"/>
      <c r="AC42" s="109"/>
      <c r="AD42" s="109">
        <v>2</v>
      </c>
      <c r="AE42" s="50" t="s">
        <v>341</v>
      </c>
      <c r="AF42" s="44">
        <v>7.4417730674213728E-2</v>
      </c>
      <c r="AG42" s="44">
        <v>-15.440506039811313</v>
      </c>
      <c r="AH42" s="44">
        <v>1.0648228949322802E-2</v>
      </c>
      <c r="AI42" s="44" t="s">
        <v>353</v>
      </c>
      <c r="AK42" s="109"/>
      <c r="AL42" s="109"/>
      <c r="AM42" s="109">
        <v>2</v>
      </c>
      <c r="AN42" s="50" t="s">
        <v>341</v>
      </c>
      <c r="AO42" s="44">
        <v>9.2988358722073006E-2</v>
      </c>
      <c r="AP42" s="44">
        <v>-19.149451467913224</v>
      </c>
      <c r="AQ42" s="44">
        <v>1.9221239893261903E-2</v>
      </c>
      <c r="AR42" s="44">
        <v>5.6518590429109397</v>
      </c>
      <c r="AT42" s="109"/>
      <c r="AU42" s="109"/>
      <c r="AV42" s="109">
        <v>2</v>
      </c>
      <c r="AW42" s="50" t="s">
        <v>341</v>
      </c>
      <c r="AX42" s="44">
        <v>0.31930062884868093</v>
      </c>
      <c r="AY42" s="44">
        <v>-15.454231183065255</v>
      </c>
      <c r="AZ42" s="44">
        <v>3.5825697678226957E-2</v>
      </c>
      <c r="BA42" s="44">
        <v>5.8550721388402049</v>
      </c>
    </row>
    <row r="43" spans="1:53">
      <c r="A43" s="41" t="s">
        <v>329</v>
      </c>
      <c r="B43" s="44">
        <v>1.9655393196007829</v>
      </c>
      <c r="C43" s="44">
        <v>-15.634918129428868</v>
      </c>
      <c r="D43" s="44">
        <v>0.11824027830881534</v>
      </c>
      <c r="E43" s="44">
        <v>3.3023150560335521</v>
      </c>
      <c r="F43" s="48">
        <v>0</v>
      </c>
      <c r="J43" s="109"/>
      <c r="K43" s="109"/>
      <c r="L43" s="109"/>
      <c r="M43" s="50" t="s">
        <v>342</v>
      </c>
      <c r="N43" s="45">
        <v>0.30778983784562836</v>
      </c>
      <c r="O43" s="44">
        <v>-19.234426319774634</v>
      </c>
      <c r="P43" s="45">
        <v>3.7715176339075701E-2</v>
      </c>
      <c r="Q43" s="44">
        <v>7.4104956397713009</v>
      </c>
      <c r="S43" s="109"/>
      <c r="T43" s="109"/>
      <c r="U43" s="109"/>
      <c r="V43" s="50" t="s">
        <v>342</v>
      </c>
      <c r="W43" s="43">
        <v>0.79223857648829277</v>
      </c>
      <c r="X43" s="44">
        <v>-15.523045456534604</v>
      </c>
      <c r="Y43" s="45">
        <v>7.9803103655329638E-2</v>
      </c>
      <c r="Z43" s="44">
        <v>6.4276021049634258</v>
      </c>
      <c r="AB43" s="109"/>
      <c r="AC43" s="109"/>
      <c r="AD43" s="109"/>
      <c r="AE43" s="50" t="s">
        <v>342</v>
      </c>
      <c r="AF43" s="44">
        <v>3.9699724684511793E-2</v>
      </c>
      <c r="AG43" s="44">
        <v>-13.213239088108189</v>
      </c>
      <c r="AH43" s="44">
        <v>5.1347081405496466E-3</v>
      </c>
      <c r="AI43" s="44" t="s">
        <v>353</v>
      </c>
      <c r="AK43" s="109"/>
      <c r="AL43" s="109"/>
      <c r="AM43" s="109"/>
      <c r="AN43" s="50" t="s">
        <v>342</v>
      </c>
      <c r="AO43" s="44">
        <v>6.4410064707871459E-2</v>
      </c>
      <c r="AP43" s="44">
        <v>-20.494021592664492</v>
      </c>
      <c r="AQ43" s="44">
        <v>1.8026147922930121E-2</v>
      </c>
      <c r="AR43" s="44">
        <v>6.4951461709837668</v>
      </c>
      <c r="AT43" s="109"/>
      <c r="AU43" s="109"/>
      <c r="AV43" s="109"/>
      <c r="AW43" s="50" t="s">
        <v>342</v>
      </c>
      <c r="AX43" s="44">
        <v>0.37909690654983252</v>
      </c>
      <c r="AY43" s="44">
        <v>-15.65612166885707</v>
      </c>
      <c r="AZ43" s="44">
        <v>4.1542157515539004E-2</v>
      </c>
      <c r="BA43" s="44">
        <v>5.274681218823055</v>
      </c>
    </row>
    <row r="44" spans="1:53">
      <c r="A44" s="41" t="s">
        <v>331</v>
      </c>
      <c r="B44" s="44">
        <v>1.5596864853761205</v>
      </c>
      <c r="C44" s="44">
        <v>-17.163469105918438</v>
      </c>
      <c r="D44" s="44">
        <v>0.13049866314458311</v>
      </c>
      <c r="E44" s="44">
        <v>4.6405670501882952</v>
      </c>
      <c r="F44" s="48">
        <v>0</v>
      </c>
      <c r="J44" s="109"/>
      <c r="K44" s="109"/>
      <c r="L44" s="109"/>
      <c r="M44" s="50" t="s">
        <v>343</v>
      </c>
      <c r="S44" s="109"/>
      <c r="T44" s="109"/>
      <c r="U44" s="109"/>
      <c r="V44" s="50" t="s">
        <v>343</v>
      </c>
      <c r="W44" s="43">
        <v>0.63779657012942681</v>
      </c>
      <c r="X44" s="44">
        <v>-15.060136235686659</v>
      </c>
      <c r="Y44" s="45">
        <v>6.5898514219459109E-2</v>
      </c>
      <c r="Z44" s="44">
        <v>5.7218329174349503</v>
      </c>
      <c r="AB44" s="109"/>
      <c r="AC44" s="109"/>
      <c r="AD44" s="109"/>
      <c r="AE44" s="50" t="s">
        <v>343</v>
      </c>
      <c r="AF44" s="44">
        <v>5.329237044584785E-2</v>
      </c>
      <c r="AG44" s="44">
        <v>-9.7016846209659722</v>
      </c>
      <c r="AH44" s="44">
        <v>4.4534448627234682E-3</v>
      </c>
      <c r="AI44" s="44"/>
      <c r="AK44" s="109"/>
      <c r="AL44" s="109"/>
      <c r="AM44" s="109"/>
      <c r="AN44" s="50" t="s">
        <v>343</v>
      </c>
      <c r="AO44" s="44">
        <v>1.1309134212164333</v>
      </c>
      <c r="AP44" s="44">
        <v>-16.714542101704424</v>
      </c>
      <c r="AQ44" s="44">
        <v>0.10537474194954698</v>
      </c>
      <c r="AR44" s="44">
        <v>5.2155044138074427</v>
      </c>
      <c r="AT44" s="109"/>
      <c r="AU44" s="109"/>
      <c r="AV44" s="109"/>
      <c r="AW44" s="50" t="s">
        <v>343</v>
      </c>
    </row>
    <row r="45" spans="1:53">
      <c r="A45" s="41" t="s">
        <v>245</v>
      </c>
      <c r="B45" s="44">
        <v>0.37197798740213933</v>
      </c>
      <c r="C45" s="44">
        <v>-11.947225997823102</v>
      </c>
      <c r="D45" s="44">
        <v>3.3825570750493764E-2</v>
      </c>
      <c r="E45" s="44">
        <v>5.1802416535645488</v>
      </c>
      <c r="F45" s="48">
        <v>0</v>
      </c>
      <c r="J45" s="109"/>
      <c r="K45" s="109"/>
      <c r="L45" s="109">
        <v>3</v>
      </c>
      <c r="M45" s="50" t="s">
        <v>341</v>
      </c>
      <c r="N45" s="45">
        <v>1.856600231249995</v>
      </c>
      <c r="O45" s="44">
        <v>-18.299704741496956</v>
      </c>
      <c r="P45" s="45">
        <v>0.19265514901831121</v>
      </c>
      <c r="Q45" s="44">
        <v>6.7189336228639087</v>
      </c>
      <c r="S45" s="109"/>
      <c r="T45" s="109"/>
      <c r="U45" s="109">
        <v>3</v>
      </c>
      <c r="V45" s="50" t="s">
        <v>341</v>
      </c>
      <c r="W45" s="43">
        <v>0.42670258460135835</v>
      </c>
      <c r="X45" s="44">
        <v>-18.063044130593791</v>
      </c>
      <c r="Y45" s="45">
        <v>5.7310506660763066E-2</v>
      </c>
      <c r="Z45" s="44">
        <v>6.9162349435968977</v>
      </c>
      <c r="AB45" s="109"/>
      <c r="AC45" s="109"/>
      <c r="AD45" s="109">
        <v>3</v>
      </c>
      <c r="AE45" s="50" t="s">
        <v>341</v>
      </c>
      <c r="AF45" s="44">
        <v>6.2601329226919897E-2</v>
      </c>
      <c r="AG45" s="44">
        <v>-15.763482716414394</v>
      </c>
      <c r="AH45" s="44">
        <v>8.1154040614739454E-3</v>
      </c>
      <c r="AI45" s="44" t="s">
        <v>353</v>
      </c>
      <c r="AK45" s="109"/>
      <c r="AL45" s="109"/>
      <c r="AM45" s="109">
        <v>3</v>
      </c>
      <c r="AN45" s="50" t="s">
        <v>341</v>
      </c>
      <c r="AO45" s="44">
        <v>0.94204828843753285</v>
      </c>
      <c r="AP45" s="44">
        <v>-14.975380576601381</v>
      </c>
      <c r="AQ45" s="44">
        <v>6.9231115073901506E-2</v>
      </c>
      <c r="AR45" s="44">
        <v>4.9292011757941827</v>
      </c>
      <c r="AT45" s="109"/>
      <c r="AU45" s="109"/>
      <c r="AV45" s="109">
        <v>3</v>
      </c>
      <c r="AW45" s="50" t="s">
        <v>341</v>
      </c>
      <c r="AX45" s="44">
        <v>0.29729152788510604</v>
      </c>
      <c r="AY45" s="44">
        <v>-15.122554459410983</v>
      </c>
      <c r="AZ45" s="44">
        <v>3.3307553214634876E-2</v>
      </c>
      <c r="BA45" s="44">
        <v>6.0131305216607513</v>
      </c>
    </row>
    <row r="46" spans="1:53">
      <c r="A46" s="41" t="s">
        <v>247</v>
      </c>
      <c r="B46" s="44">
        <v>0.35206707870512371</v>
      </c>
      <c r="C46" s="44">
        <v>-13.384731387691117</v>
      </c>
      <c r="D46" s="44">
        <v>3.3894906804540811E-2</v>
      </c>
      <c r="E46" s="44">
        <v>5.7584197421095675</v>
      </c>
      <c r="F46" s="48">
        <v>0</v>
      </c>
      <c r="J46" s="109"/>
      <c r="K46" s="109"/>
      <c r="L46" s="109"/>
      <c r="M46" s="50" t="s">
        <v>342</v>
      </c>
      <c r="N46" s="44">
        <v>1.5494523946430379</v>
      </c>
      <c r="O46" s="44">
        <v>-17.602981332007662</v>
      </c>
      <c r="P46" s="44">
        <v>0.14340621437145959</v>
      </c>
      <c r="Q46" s="44">
        <v>6.0904018803387121</v>
      </c>
      <c r="S46" s="109"/>
      <c r="T46" s="109"/>
      <c r="U46" s="109"/>
      <c r="V46" s="50" t="s">
        <v>342</v>
      </c>
      <c r="W46" s="43">
        <v>0.57587963575763446</v>
      </c>
      <c r="X46" s="44">
        <v>-14.386402700297605</v>
      </c>
      <c r="Y46" s="45">
        <v>5.372193912574065E-2</v>
      </c>
      <c r="Z46" s="44">
        <v>5.8786540406162429</v>
      </c>
      <c r="AB46" s="109"/>
      <c r="AC46" s="109"/>
      <c r="AD46" s="109"/>
      <c r="AE46" s="50" t="s">
        <v>342</v>
      </c>
      <c r="AF46" s="44">
        <v>3.8453331560856667E-2</v>
      </c>
      <c r="AG46" s="44">
        <v>-17.948341303322387</v>
      </c>
      <c r="AH46" s="44">
        <v>4.576644834727619E-3</v>
      </c>
      <c r="AI46" s="44" t="s">
        <v>353</v>
      </c>
      <c r="AK46" s="109"/>
      <c r="AL46" s="109"/>
      <c r="AM46" s="109"/>
      <c r="AN46" s="50" t="s">
        <v>342</v>
      </c>
      <c r="AO46" s="44" t="s">
        <v>363</v>
      </c>
      <c r="AP46" s="44" t="s">
        <v>363</v>
      </c>
      <c r="AQ46" s="44" t="s">
        <v>363</v>
      </c>
      <c r="AR46" s="44" t="s">
        <v>363</v>
      </c>
      <c r="AT46" s="109"/>
      <c r="AU46" s="109"/>
      <c r="AV46" s="109"/>
      <c r="AW46" s="50" t="s">
        <v>342</v>
      </c>
      <c r="AX46" s="44">
        <v>0.37036299082129603</v>
      </c>
      <c r="AY46" s="44">
        <v>-17.285181331399109</v>
      </c>
      <c r="AZ46" s="44">
        <v>4.1601394114822075E-2</v>
      </c>
      <c r="BA46" s="44">
        <v>4.8479692231865119</v>
      </c>
    </row>
    <row r="47" spans="1:53">
      <c r="A47" s="41" t="s">
        <v>249</v>
      </c>
      <c r="B47" s="44">
        <v>0.31930062884868093</v>
      </c>
      <c r="C47" s="44">
        <v>-15.454231183065255</v>
      </c>
      <c r="D47" s="44">
        <v>3.5825697678226957E-2</v>
      </c>
      <c r="E47" s="44">
        <v>5.8550721388402049</v>
      </c>
      <c r="F47" s="48">
        <v>0</v>
      </c>
      <c r="J47" s="109"/>
      <c r="K47" s="109"/>
      <c r="L47" s="109"/>
      <c r="M47" s="50" t="s">
        <v>343</v>
      </c>
      <c r="S47" s="109"/>
      <c r="T47" s="109"/>
      <c r="U47" s="109"/>
      <c r="V47" s="50" t="s">
        <v>343</v>
      </c>
      <c r="W47" s="43">
        <v>0.50565437790966949</v>
      </c>
      <c r="X47" s="44">
        <v>-15.579393980808129</v>
      </c>
      <c r="Y47" s="45">
        <v>4.9098566895679832E-2</v>
      </c>
      <c r="Z47" s="44">
        <v>5.870179479707974</v>
      </c>
      <c r="AB47" s="109"/>
      <c r="AC47" s="109"/>
      <c r="AD47" s="109"/>
      <c r="AE47" s="50" t="s">
        <v>343</v>
      </c>
      <c r="AK47" s="109"/>
      <c r="AL47" s="109"/>
      <c r="AM47" s="109"/>
      <c r="AN47" s="50" t="s">
        <v>343</v>
      </c>
      <c r="AT47" s="109"/>
      <c r="AU47" s="109"/>
      <c r="AV47" s="109"/>
      <c r="AW47" s="50" t="s">
        <v>343</v>
      </c>
    </row>
    <row r="48" spans="1:53">
      <c r="A48" s="41" t="s">
        <v>253</v>
      </c>
      <c r="B48" s="44">
        <v>0.37909690654983252</v>
      </c>
      <c r="C48" s="44">
        <v>-15.65612166885707</v>
      </c>
      <c r="D48" s="44">
        <v>4.1542157515539004E-2</v>
      </c>
      <c r="E48" s="44">
        <v>5.274681218823055</v>
      </c>
      <c r="F48" s="48">
        <v>0</v>
      </c>
      <c r="J48" s="109"/>
      <c r="K48" s="109" t="s">
        <v>346</v>
      </c>
      <c r="L48" s="109">
        <v>1</v>
      </c>
      <c r="M48" s="50" t="s">
        <v>341</v>
      </c>
      <c r="N48" s="45">
        <v>1.3474008859873454</v>
      </c>
      <c r="O48" s="44">
        <v>-19.74218526242684</v>
      </c>
      <c r="P48" s="45">
        <v>0.15846408423866418</v>
      </c>
      <c r="Q48" s="44">
        <v>6.9304574950549842</v>
      </c>
      <c r="S48" s="109"/>
      <c r="T48" s="109" t="s">
        <v>346</v>
      </c>
      <c r="U48" s="109">
        <v>1</v>
      </c>
      <c r="V48" s="50" t="s">
        <v>341</v>
      </c>
      <c r="W48" s="43">
        <v>0.36732382604631186</v>
      </c>
      <c r="X48" s="44">
        <v>-13.04255767940381</v>
      </c>
      <c r="Y48" s="45">
        <v>3.7557756069127118E-2</v>
      </c>
      <c r="Z48" s="44">
        <v>6.812199724347372</v>
      </c>
    </row>
    <row r="49" spans="1:26">
      <c r="A49" s="41" t="s">
        <v>255</v>
      </c>
      <c r="B49" s="44">
        <v>0.29729152788510604</v>
      </c>
      <c r="C49" s="44">
        <v>-15.122554459410983</v>
      </c>
      <c r="D49" s="44">
        <v>3.3307553214634876E-2</v>
      </c>
      <c r="E49" s="44">
        <v>6.0131305216607513</v>
      </c>
      <c r="F49" s="48">
        <v>0</v>
      </c>
      <c r="J49" s="109"/>
      <c r="K49" s="109"/>
      <c r="L49" s="109"/>
      <c r="M49" s="50" t="s">
        <v>342</v>
      </c>
      <c r="N49" s="45">
        <v>0.97679387304309961</v>
      </c>
      <c r="O49" s="44">
        <v>-19.843507519863664</v>
      </c>
      <c r="P49" s="45">
        <v>0.11350496248783196</v>
      </c>
      <c r="Q49" s="44">
        <v>6.1115198666399699</v>
      </c>
      <c r="S49" s="109"/>
      <c r="T49" s="109"/>
      <c r="U49" s="109"/>
      <c r="V49" s="50" t="s">
        <v>342</v>
      </c>
      <c r="W49" s="43">
        <v>0.37710197838004511</v>
      </c>
      <c r="X49" s="44">
        <v>-12.483523419204158</v>
      </c>
      <c r="Y49" s="45">
        <v>3.321819495631427E-2</v>
      </c>
      <c r="Z49" s="44">
        <v>8.4959014860094264</v>
      </c>
    </row>
    <row r="50" spans="1:26">
      <c r="A50" s="41" t="s">
        <v>263</v>
      </c>
      <c r="B50" s="44">
        <v>0.37036299082129603</v>
      </c>
      <c r="C50" s="44">
        <v>-17.285181331399109</v>
      </c>
      <c r="D50" s="44">
        <v>4.1601394114822075E-2</v>
      </c>
      <c r="E50" s="44">
        <v>4.8479692231865119</v>
      </c>
      <c r="F50" s="48">
        <v>0</v>
      </c>
      <c r="J50" s="109"/>
      <c r="K50" s="109"/>
      <c r="L50" s="109"/>
      <c r="M50" s="50" t="s">
        <v>343</v>
      </c>
      <c r="N50" s="45">
        <v>0.91115054435900467</v>
      </c>
      <c r="O50" s="44">
        <v>-18.524008081005057</v>
      </c>
      <c r="P50" s="45">
        <v>0.11062915224746402</v>
      </c>
      <c r="Q50" s="44">
        <v>7.4850194801813803</v>
      </c>
      <c r="S50" s="109"/>
      <c r="T50" s="109"/>
      <c r="U50" s="109"/>
      <c r="V50" s="50" t="s">
        <v>343</v>
      </c>
      <c r="W50" s="43">
        <v>0.28765524941058496</v>
      </c>
      <c r="X50" s="44">
        <v>-15.747250192347952</v>
      </c>
      <c r="Y50" s="45">
        <v>3.2912526001772309E-2</v>
      </c>
      <c r="Z50" s="44">
        <v>7.4615472185738687</v>
      </c>
    </row>
    <row r="51" spans="1:26">
      <c r="A51" s="41" t="s">
        <v>259</v>
      </c>
      <c r="B51" s="44">
        <v>1.1132565593238637</v>
      </c>
      <c r="C51" s="44">
        <v>-16.587411042753665</v>
      </c>
      <c r="D51" s="44">
        <v>0.12687782529120012</v>
      </c>
      <c r="E51" s="44">
        <v>5.4258952334692365</v>
      </c>
      <c r="F51" s="48">
        <v>0</v>
      </c>
      <c r="J51" s="109"/>
      <c r="K51" s="109"/>
      <c r="L51" s="109">
        <v>2</v>
      </c>
      <c r="M51" s="50" t="s">
        <v>341</v>
      </c>
      <c r="N51" s="45">
        <v>0.97855394344053315</v>
      </c>
      <c r="O51" s="44">
        <v>-19.171112188802745</v>
      </c>
      <c r="P51" s="45">
        <v>0.11580882556603411</v>
      </c>
      <c r="Q51" s="44">
        <v>6.4816988405745253</v>
      </c>
      <c r="S51" s="109"/>
      <c r="T51" s="109"/>
      <c r="U51" s="109">
        <v>2</v>
      </c>
      <c r="V51" s="50" t="s">
        <v>341</v>
      </c>
      <c r="W51" s="43">
        <v>0.54159461972696543</v>
      </c>
      <c r="X51" s="44">
        <v>-15.346578444120185</v>
      </c>
      <c r="Y51" s="45">
        <v>4.5988450883283051E-2</v>
      </c>
      <c r="Z51" s="44">
        <v>7.5855899387682326</v>
      </c>
    </row>
    <row r="52" spans="1:26">
      <c r="A52" s="41" t="s">
        <v>261</v>
      </c>
      <c r="B52" s="44">
        <v>0.42968584774638613</v>
      </c>
      <c r="C52" s="44">
        <v>-16.694984932436466</v>
      </c>
      <c r="D52" s="44">
        <v>4.6579474685574142E-2</v>
      </c>
      <c r="E52" s="44">
        <v>4.9659739241027046</v>
      </c>
      <c r="F52" s="48">
        <v>0</v>
      </c>
      <c r="J52" s="109"/>
      <c r="K52" s="109"/>
      <c r="L52" s="109"/>
      <c r="M52" s="50" t="s">
        <v>342</v>
      </c>
      <c r="N52" s="45">
        <v>0.84476483080894049</v>
      </c>
      <c r="O52" s="44">
        <v>-19.584826417622846</v>
      </c>
      <c r="P52" s="45">
        <v>0.10109710278304256</v>
      </c>
      <c r="Q52" s="44">
        <v>7.1266897906441384</v>
      </c>
      <c r="S52" s="109"/>
      <c r="T52" s="109"/>
      <c r="U52" s="109"/>
      <c r="V52" s="50" t="s">
        <v>342</v>
      </c>
      <c r="W52" s="43">
        <v>0.30486817291760249</v>
      </c>
      <c r="X52" s="44">
        <v>-13.625653181436189</v>
      </c>
      <c r="Y52" s="45">
        <v>3.107668539327672E-2</v>
      </c>
      <c r="Z52" s="44">
        <v>6.8687755313494661</v>
      </c>
    </row>
    <row r="53" spans="1:26">
      <c r="A53" s="41" t="s">
        <v>257</v>
      </c>
      <c r="B53" s="44">
        <v>1.6174846411010726</v>
      </c>
      <c r="C53" s="44">
        <v>-14.610884033452496</v>
      </c>
      <c r="D53" s="44">
        <v>0.15432458569303253</v>
      </c>
      <c r="E53" s="44">
        <v>5.7659553314662801</v>
      </c>
      <c r="F53" s="48">
        <v>0</v>
      </c>
      <c r="J53" s="109"/>
      <c r="K53" s="109"/>
      <c r="L53" s="109"/>
      <c r="M53" s="50" t="s">
        <v>343</v>
      </c>
      <c r="N53" s="45">
        <v>0.83558453818797129</v>
      </c>
      <c r="O53" s="44">
        <v>-18.601764723621745</v>
      </c>
      <c r="P53" s="45">
        <v>9.1251278527581386E-2</v>
      </c>
      <c r="Q53" s="44">
        <v>7.6775587427881389</v>
      </c>
      <c r="S53" s="109"/>
      <c r="T53" s="109"/>
      <c r="U53" s="109"/>
      <c r="V53" s="50" t="s">
        <v>343</v>
      </c>
      <c r="W53" s="43">
        <v>0.37694768489237107</v>
      </c>
      <c r="X53" s="44">
        <v>-13.438250276340183</v>
      </c>
      <c r="Y53" s="45">
        <v>3.5430141658308004E-2</v>
      </c>
      <c r="Z53" s="44">
        <v>7.5928926407934991</v>
      </c>
    </row>
    <row r="54" spans="1:26">
      <c r="A54" s="41" t="s">
        <v>265</v>
      </c>
      <c r="B54" s="44">
        <v>0.53473023781566076</v>
      </c>
      <c r="C54" s="44">
        <v>-16.779559774727467</v>
      </c>
      <c r="D54" s="44">
        <v>5.9054636288135211E-2</v>
      </c>
      <c r="E54" s="44">
        <v>4.8543868055033217</v>
      </c>
      <c r="F54" s="48">
        <v>0</v>
      </c>
      <c r="J54" s="109"/>
      <c r="K54" s="109"/>
      <c r="L54" s="109">
        <v>3</v>
      </c>
      <c r="M54" s="50" t="s">
        <v>341</v>
      </c>
      <c r="N54" s="45">
        <v>1.1671078535484436</v>
      </c>
      <c r="O54" s="44">
        <v>-19.65334998117606</v>
      </c>
      <c r="P54" s="45">
        <v>0.14105925164320335</v>
      </c>
      <c r="Q54" s="44">
        <v>6.7748531521107545</v>
      </c>
      <c r="S54" s="109"/>
      <c r="T54" s="109"/>
      <c r="U54" s="109">
        <v>3</v>
      </c>
      <c r="V54" s="50" t="s">
        <v>341</v>
      </c>
      <c r="W54" s="43">
        <v>1.0639875536176637</v>
      </c>
      <c r="X54" s="44">
        <v>-10.545143901195727</v>
      </c>
      <c r="Y54" s="45">
        <v>7.4803304974920479E-2</v>
      </c>
      <c r="Z54" s="44">
        <v>7.1487807621231552</v>
      </c>
    </row>
    <row r="55" spans="1:26">
      <c r="A55" s="41" t="s">
        <v>267</v>
      </c>
      <c r="B55" s="44">
        <v>1.1037618490835874</v>
      </c>
      <c r="C55" s="44">
        <v>-16.153001117213897</v>
      </c>
      <c r="D55" s="44">
        <v>0.12307859098673349</v>
      </c>
      <c r="E55" s="44">
        <v>5.5651192605239874</v>
      </c>
      <c r="F55" s="48">
        <v>0</v>
      </c>
      <c r="J55" s="109"/>
      <c r="K55" s="109"/>
      <c r="L55" s="109"/>
      <c r="M55" s="50" t="s">
        <v>342</v>
      </c>
      <c r="N55" s="45">
        <v>0.99149841867874577</v>
      </c>
      <c r="O55" s="44">
        <v>-19.604716697969486</v>
      </c>
      <c r="P55" s="45">
        <v>0.11730901598043342</v>
      </c>
      <c r="Q55" s="44">
        <v>6.500747178442384</v>
      </c>
      <c r="S55" s="109"/>
      <c r="T55" s="109"/>
      <c r="U55" s="109"/>
      <c r="V55" s="50" t="s">
        <v>342</v>
      </c>
      <c r="W55" s="43">
        <v>1.8704575416627065</v>
      </c>
      <c r="X55" s="44">
        <v>-9.2620819671399595</v>
      </c>
      <c r="Y55" s="45">
        <v>8.2357922974354611E-2</v>
      </c>
      <c r="Z55" s="44">
        <v>7.046690485124409</v>
      </c>
    </row>
    <row r="56" spans="1:26">
      <c r="A56" s="41" t="s">
        <v>269</v>
      </c>
      <c r="B56" s="44">
        <v>0.63715922961380622</v>
      </c>
      <c r="C56" s="44">
        <v>-16.060752556329696</v>
      </c>
      <c r="D56" s="44">
        <v>6.7580493002250691E-2</v>
      </c>
      <c r="E56" s="44">
        <v>4.7278669271413936</v>
      </c>
      <c r="F56" s="48">
        <v>0</v>
      </c>
      <c r="J56" s="109"/>
      <c r="K56" s="109"/>
      <c r="L56" s="109"/>
      <c r="M56" s="50" t="s">
        <v>343</v>
      </c>
      <c r="N56" s="45">
        <v>1.1244792644413937</v>
      </c>
      <c r="O56" s="44">
        <v>-20.180453854452754</v>
      </c>
      <c r="P56" s="45">
        <v>0.11679578719346155</v>
      </c>
      <c r="Q56" s="44">
        <v>6.6190186879376478</v>
      </c>
      <c r="S56" s="109"/>
      <c r="T56" s="109"/>
      <c r="U56" s="109"/>
      <c r="V56" s="50" t="s">
        <v>343</v>
      </c>
    </row>
    <row r="57" spans="1:26">
      <c r="A57" s="46" t="s">
        <v>196</v>
      </c>
      <c r="B57" s="45">
        <v>1.3474008859873454</v>
      </c>
      <c r="C57" s="44">
        <v>-19.74218526242684</v>
      </c>
      <c r="D57" s="45">
        <v>0.15846408423866418</v>
      </c>
      <c r="E57" s="44">
        <v>6.9304574950549842</v>
      </c>
      <c r="F57" s="36">
        <v>0</v>
      </c>
      <c r="J57" s="109"/>
      <c r="K57" s="109" t="s">
        <v>347</v>
      </c>
      <c r="L57" s="109">
        <v>1</v>
      </c>
      <c r="M57" s="50" t="s">
        <v>341</v>
      </c>
      <c r="N57" s="44">
        <v>0.11718906016373569</v>
      </c>
      <c r="O57" s="44">
        <v>-19.663225978801577</v>
      </c>
      <c r="P57" s="44">
        <v>1.0568468943286257E-2</v>
      </c>
      <c r="Q57" s="44" t="s">
        <v>353</v>
      </c>
      <c r="S57" s="109"/>
      <c r="T57" s="109" t="s">
        <v>347</v>
      </c>
      <c r="U57" s="109">
        <v>1</v>
      </c>
      <c r="V57" s="50" t="s">
        <v>341</v>
      </c>
      <c r="W57" s="45">
        <v>0.17927266740387254</v>
      </c>
      <c r="X57" s="44">
        <v>-14.623586684900214</v>
      </c>
      <c r="Y57" s="45">
        <v>2.2029833831956041E-2</v>
      </c>
      <c r="Z57" s="44">
        <v>8.974273164608416</v>
      </c>
    </row>
    <row r="58" spans="1:26">
      <c r="A58" s="46" t="s">
        <v>198</v>
      </c>
      <c r="B58" s="45">
        <v>0.97679387304309961</v>
      </c>
      <c r="C58" s="44">
        <v>-19.843507519863664</v>
      </c>
      <c r="D58" s="45">
        <v>0.11350496248783196</v>
      </c>
      <c r="E58" s="44">
        <v>6.1115198666399699</v>
      </c>
      <c r="F58" s="36">
        <v>0</v>
      </c>
      <c r="J58" s="109"/>
      <c r="K58" s="109"/>
      <c r="L58" s="109"/>
      <c r="M58" s="50" t="s">
        <v>342</v>
      </c>
      <c r="N58" s="44">
        <v>0.47036399735570261</v>
      </c>
      <c r="O58" s="44">
        <v>-22.568212154701193</v>
      </c>
      <c r="P58" s="44">
        <v>1.4897713198342563E-2</v>
      </c>
      <c r="Q58" s="44" t="s">
        <v>353</v>
      </c>
      <c r="S58" s="109"/>
      <c r="T58" s="109"/>
      <c r="U58" s="109"/>
      <c r="V58" s="50" t="s">
        <v>342</v>
      </c>
      <c r="W58" s="45">
        <v>0.61139453585561288</v>
      </c>
      <c r="X58" s="44">
        <v>-14.84826523170587</v>
      </c>
      <c r="Y58" s="45">
        <v>6.1106751788999734E-2</v>
      </c>
      <c r="Z58" s="44">
        <v>5.8380653690757658</v>
      </c>
    </row>
    <row r="59" spans="1:26">
      <c r="A59" s="46" t="s">
        <v>200</v>
      </c>
      <c r="B59" s="45">
        <v>0.91115054435900467</v>
      </c>
      <c r="C59" s="44">
        <v>-18.524008081005057</v>
      </c>
      <c r="D59" s="45">
        <v>0.11062915224746402</v>
      </c>
      <c r="E59" s="44">
        <v>7.4850194801813803</v>
      </c>
      <c r="F59" s="36">
        <v>0</v>
      </c>
      <c r="J59" s="109"/>
      <c r="K59" s="109"/>
      <c r="L59" s="109"/>
      <c r="M59" s="50" t="s">
        <v>343</v>
      </c>
      <c r="N59" s="44">
        <v>0.22006451385213241</v>
      </c>
      <c r="O59" s="44">
        <v>-27.081093513892345</v>
      </c>
      <c r="P59" s="44">
        <v>1.3901461948192988E-2</v>
      </c>
      <c r="Q59" s="44" t="s">
        <v>353</v>
      </c>
      <c r="S59" s="109"/>
      <c r="T59" s="109"/>
      <c r="U59" s="109"/>
      <c r="V59" s="50" t="s">
        <v>343</v>
      </c>
      <c r="W59" s="45">
        <v>0.4281380456948749</v>
      </c>
      <c r="X59" s="44">
        <v>-17.192399359232073</v>
      </c>
      <c r="Y59" s="45">
        <v>3.0699498376076023E-2</v>
      </c>
      <c r="Z59" s="44">
        <v>8.0722879783293102</v>
      </c>
    </row>
    <row r="60" spans="1:26">
      <c r="A60" s="46" t="s">
        <v>202</v>
      </c>
      <c r="B60" s="45">
        <v>0.97855394344053315</v>
      </c>
      <c r="C60" s="44">
        <v>-19.171112188802745</v>
      </c>
      <c r="D60" s="45">
        <v>0.11580882556603411</v>
      </c>
      <c r="E60" s="44">
        <v>6.4816988405745253</v>
      </c>
      <c r="F60" s="36">
        <v>0</v>
      </c>
      <c r="J60" s="109"/>
      <c r="K60" s="109"/>
      <c r="L60" s="109">
        <v>2</v>
      </c>
      <c r="M60" s="50" t="s">
        <v>341</v>
      </c>
      <c r="N60" s="44">
        <v>0.15167042960437088</v>
      </c>
      <c r="O60" s="44">
        <v>-21.633014674362311</v>
      </c>
      <c r="P60" s="44">
        <v>1.1838922305931471E-2</v>
      </c>
      <c r="Q60" s="44" t="s">
        <v>353</v>
      </c>
      <c r="S60" s="109"/>
      <c r="T60" s="109"/>
      <c r="U60" s="109">
        <v>2</v>
      </c>
      <c r="V60" s="50" t="s">
        <v>341</v>
      </c>
      <c r="W60" s="45">
        <v>0.20308000302730883</v>
      </c>
      <c r="X60" s="44">
        <v>-14.441444408701129</v>
      </c>
      <c r="Y60" s="45">
        <v>2.5867480553481353E-2</v>
      </c>
      <c r="Z60" s="44">
        <v>5.0777271161063897</v>
      </c>
    </row>
    <row r="61" spans="1:26">
      <c r="A61" s="46" t="s">
        <v>204</v>
      </c>
      <c r="B61" s="45">
        <v>0.84476483080894049</v>
      </c>
      <c r="C61" s="44">
        <v>-19.584826417622846</v>
      </c>
      <c r="D61" s="45">
        <v>0.10109710278304256</v>
      </c>
      <c r="E61" s="44">
        <v>7.1266897906441384</v>
      </c>
      <c r="F61" s="36">
        <v>0</v>
      </c>
      <c r="J61" s="109"/>
      <c r="K61" s="109"/>
      <c r="L61" s="109"/>
      <c r="M61" s="50" t="s">
        <v>342</v>
      </c>
      <c r="N61" s="44">
        <v>0.1050772030551524</v>
      </c>
      <c r="O61" s="44">
        <v>-20.963874032286942</v>
      </c>
      <c r="P61" s="44">
        <v>9.8835357637141186E-3</v>
      </c>
      <c r="Q61" s="44" t="s">
        <v>353</v>
      </c>
      <c r="S61" s="109"/>
      <c r="T61" s="109"/>
      <c r="U61" s="109"/>
      <c r="V61" s="50" t="s">
        <v>342</v>
      </c>
      <c r="W61" s="45">
        <v>0.96308364258048329</v>
      </c>
      <c r="X61" s="44">
        <v>-16.637188149171067</v>
      </c>
      <c r="Y61" s="45">
        <v>9.1621064354977438E-2</v>
      </c>
      <c r="Z61" s="44">
        <v>6.2244157827383324</v>
      </c>
    </row>
    <row r="62" spans="1:26">
      <c r="A62" s="46" t="s">
        <v>207</v>
      </c>
      <c r="B62" s="45">
        <v>0.83558453818797129</v>
      </c>
      <c r="C62" s="44">
        <v>-18.601764723621745</v>
      </c>
      <c r="D62" s="45">
        <v>9.1251278527581386E-2</v>
      </c>
      <c r="E62" s="44">
        <v>7.6775587427881389</v>
      </c>
      <c r="F62" s="36">
        <v>0</v>
      </c>
      <c r="J62" s="109"/>
      <c r="K62" s="109"/>
      <c r="L62" s="109"/>
      <c r="M62" s="50" t="s">
        <v>343</v>
      </c>
      <c r="Q62" s="44"/>
      <c r="S62" s="109"/>
      <c r="T62" s="109"/>
      <c r="U62" s="109"/>
      <c r="V62" s="50" t="s">
        <v>343</v>
      </c>
      <c r="W62" s="45">
        <v>0.56081985712365057</v>
      </c>
      <c r="X62" s="44">
        <v>-16.594335503047223</v>
      </c>
      <c r="Y62" s="45">
        <v>4.6656724087749291E-2</v>
      </c>
      <c r="Z62" s="44">
        <v>6.9424334039208944</v>
      </c>
    </row>
    <row r="63" spans="1:26">
      <c r="A63" s="41" t="s">
        <v>207</v>
      </c>
      <c r="B63" s="44">
        <v>0.82021547649560544</v>
      </c>
      <c r="C63" s="44">
        <v>-18.174375689864888</v>
      </c>
      <c r="D63" s="44">
        <v>8.6632985549838615E-2</v>
      </c>
      <c r="E63" s="44">
        <v>6.3012940304895784</v>
      </c>
      <c r="F63" s="48">
        <v>0</v>
      </c>
      <c r="J63" s="109"/>
      <c r="K63" s="109"/>
      <c r="L63" s="109">
        <v>3</v>
      </c>
      <c r="M63" s="50" t="s">
        <v>341</v>
      </c>
      <c r="N63" s="44">
        <v>0.15627758439996559</v>
      </c>
      <c r="O63" s="44">
        <v>-18.831905064870949</v>
      </c>
      <c r="P63" s="44">
        <v>1.6119445551782356E-2</v>
      </c>
      <c r="Q63" s="44" t="s">
        <v>353</v>
      </c>
      <c r="S63" s="109"/>
      <c r="T63" s="109"/>
      <c r="U63" s="109">
        <v>3</v>
      </c>
      <c r="V63" s="50" t="s">
        <v>341</v>
      </c>
      <c r="W63" s="45">
        <v>0.38526204366597816</v>
      </c>
      <c r="X63" s="44">
        <v>-15.290929365039133</v>
      </c>
      <c r="Y63" s="45">
        <v>3.9498464249836593E-2</v>
      </c>
      <c r="Z63" s="44">
        <v>7.3776182442890317</v>
      </c>
    </row>
    <row r="64" spans="1:26">
      <c r="A64" s="46" t="s">
        <v>209</v>
      </c>
      <c r="B64" s="45">
        <v>1.1671078535484436</v>
      </c>
      <c r="C64" s="44">
        <v>-19.65334998117606</v>
      </c>
      <c r="D64" s="45">
        <v>0.14105925164320335</v>
      </c>
      <c r="E64" s="44">
        <v>6.7748531521107545</v>
      </c>
      <c r="F64" s="36">
        <v>0</v>
      </c>
      <c r="J64" s="109"/>
      <c r="K64" s="109"/>
      <c r="L64" s="109"/>
      <c r="M64" s="50" t="s">
        <v>342</v>
      </c>
      <c r="N64" s="44">
        <v>0.13948153250123263</v>
      </c>
      <c r="O64" s="44">
        <v>-17.955962311657157</v>
      </c>
      <c r="P64" s="44">
        <v>1.1612395858572301E-2</v>
      </c>
      <c r="Q64" s="44" t="s">
        <v>353</v>
      </c>
      <c r="S64" s="109"/>
      <c r="T64" s="109"/>
      <c r="U64" s="109"/>
      <c r="V64" s="50" t="s">
        <v>342</v>
      </c>
      <c r="W64" s="45">
        <v>0.36129458053470032</v>
      </c>
      <c r="X64" s="44">
        <v>-14.878675956901334</v>
      </c>
      <c r="Y64" s="45">
        <v>4.1077200058196366E-2</v>
      </c>
      <c r="Z64" s="44">
        <v>7.2150297253145013</v>
      </c>
    </row>
    <row r="65" spans="1:46">
      <c r="A65" s="46" t="s">
        <v>211</v>
      </c>
      <c r="B65" s="45">
        <v>0.99149841867874577</v>
      </c>
      <c r="C65" s="44">
        <v>-19.604716697969486</v>
      </c>
      <c r="D65" s="45">
        <v>0.11730901598043342</v>
      </c>
      <c r="E65" s="44">
        <v>6.500747178442384</v>
      </c>
      <c r="F65" s="36">
        <v>0</v>
      </c>
      <c r="J65" s="109"/>
      <c r="K65" s="109"/>
      <c r="L65" s="109"/>
      <c r="M65" s="50" t="s">
        <v>343</v>
      </c>
      <c r="P65" s="44"/>
      <c r="S65" s="109"/>
      <c r="T65" s="109"/>
      <c r="U65" s="109"/>
      <c r="V65" s="50" t="s">
        <v>343</v>
      </c>
      <c r="W65" s="45">
        <v>0.44348046723260698</v>
      </c>
      <c r="X65" s="44">
        <v>-16.154514503493179</v>
      </c>
      <c r="Y65" s="45">
        <v>4.478892948268523E-2</v>
      </c>
      <c r="Z65" s="44">
        <v>6.6450546624014946</v>
      </c>
    </row>
    <row r="66" spans="1:46">
      <c r="A66" s="46" t="s">
        <v>213</v>
      </c>
      <c r="B66" s="45">
        <v>1.1244792644413937</v>
      </c>
      <c r="C66" s="44">
        <v>-20.180453854452754</v>
      </c>
      <c r="D66" s="45">
        <v>0.11679578719346155</v>
      </c>
      <c r="E66" s="44">
        <v>6.6190186879376478</v>
      </c>
      <c r="F66" s="36">
        <v>0</v>
      </c>
    </row>
    <row r="67" spans="1:46">
      <c r="A67" s="46" t="s">
        <v>215</v>
      </c>
      <c r="B67" s="45">
        <v>2.8415904978409676</v>
      </c>
      <c r="C67" s="44">
        <v>-16.806650315537699</v>
      </c>
      <c r="D67" s="45">
        <v>0.28909175676575949</v>
      </c>
      <c r="E67" s="44">
        <v>6.8528336546436686</v>
      </c>
      <c r="F67" s="36">
        <v>0</v>
      </c>
    </row>
    <row r="68" spans="1:46">
      <c r="A68" s="46" t="s">
        <v>217</v>
      </c>
      <c r="B68" s="45">
        <v>1.8703319884485401</v>
      </c>
      <c r="C68" s="44">
        <v>-17.120689835503313</v>
      </c>
      <c r="D68" s="45">
        <v>0.1902775773271953</v>
      </c>
      <c r="E68" s="44">
        <v>6.393826929446873</v>
      </c>
      <c r="F68" s="36">
        <v>0</v>
      </c>
    </row>
    <row r="69" spans="1:46">
      <c r="A69" s="46" t="s">
        <v>219</v>
      </c>
      <c r="B69" s="45">
        <v>0.42679444616409257</v>
      </c>
      <c r="C69" s="44">
        <v>-18.017878751969384</v>
      </c>
      <c r="D69" s="45">
        <v>5.5798617006356709E-2</v>
      </c>
      <c r="E69" s="44">
        <v>6.7280298593714134</v>
      </c>
      <c r="F69" s="36">
        <v>0</v>
      </c>
      <c r="AT69" t="s">
        <v>354</v>
      </c>
    </row>
    <row r="70" spans="1:46">
      <c r="A70" s="46" t="s">
        <v>221</v>
      </c>
      <c r="B70" s="45">
        <v>0.30778983784562836</v>
      </c>
      <c r="C70" s="44">
        <v>-19.234426319774634</v>
      </c>
      <c r="D70" s="45">
        <v>3.7715176339075701E-2</v>
      </c>
      <c r="E70" s="44">
        <v>7.4104956397713009</v>
      </c>
      <c r="F70" s="36">
        <v>0</v>
      </c>
    </row>
    <row r="71" spans="1:46">
      <c r="A71" s="46" t="s">
        <v>223</v>
      </c>
      <c r="B71" s="45">
        <v>1.856600231249995</v>
      </c>
      <c r="C71" s="44">
        <v>-18.299704741496956</v>
      </c>
      <c r="D71" s="45">
        <v>0.19265514901831121</v>
      </c>
      <c r="E71" s="44">
        <v>6.7189336228639087</v>
      </c>
      <c r="F71" s="36">
        <v>0</v>
      </c>
    </row>
    <row r="72" spans="1:46">
      <c r="A72" s="41" t="s">
        <v>226</v>
      </c>
      <c r="B72" s="44">
        <v>1.5494523946430379</v>
      </c>
      <c r="C72" s="44">
        <v>-17.602981332007662</v>
      </c>
      <c r="D72" s="44">
        <v>0.14340621437145959</v>
      </c>
      <c r="E72" s="44">
        <v>6.0904018803387121</v>
      </c>
      <c r="F72" s="48">
        <v>0</v>
      </c>
    </row>
    <row r="73" spans="1:46">
      <c r="A73" s="41" t="s">
        <v>230</v>
      </c>
      <c r="B73" s="44">
        <v>0.11718906016373569</v>
      </c>
      <c r="C73" s="44">
        <v>-19.663225978801577</v>
      </c>
      <c r="D73" s="44">
        <v>1.0568468943286257E-2</v>
      </c>
      <c r="E73" s="44">
        <v>10.815130718750057</v>
      </c>
      <c r="F73" s="49" t="s">
        <v>231</v>
      </c>
      <c r="P73" s="44"/>
    </row>
    <row r="74" spans="1:46">
      <c r="A74" s="41" t="s">
        <v>230</v>
      </c>
      <c r="B74" s="44">
        <v>0.13118027163215715</v>
      </c>
      <c r="C74" s="44">
        <v>-18.665273080123388</v>
      </c>
      <c r="D74" s="44">
        <v>1.508231464635966E-2</v>
      </c>
      <c r="E74" s="44">
        <v>8.1207104061602084</v>
      </c>
      <c r="F74" s="49" t="s">
        <v>231</v>
      </c>
      <c r="P74" s="44"/>
    </row>
    <row r="75" spans="1:46">
      <c r="A75" s="41" t="s">
        <v>233</v>
      </c>
      <c r="B75" s="44">
        <v>0.47036399735570261</v>
      </c>
      <c r="C75" s="44">
        <v>-22.568212154701193</v>
      </c>
      <c r="D75" s="44">
        <v>1.4897713198342563E-2</v>
      </c>
      <c r="E75" s="44">
        <v>9.4188649005633813</v>
      </c>
      <c r="F75" s="49" t="s">
        <v>231</v>
      </c>
      <c r="P75" s="44"/>
    </row>
    <row r="76" spans="1:46">
      <c r="A76" s="41" t="s">
        <v>235</v>
      </c>
      <c r="B76" s="44">
        <v>0.22006451385213241</v>
      </c>
      <c r="C76" s="44">
        <v>-27.081093513892345</v>
      </c>
      <c r="D76" s="44">
        <v>1.3901461948192988E-2</v>
      </c>
      <c r="E76" s="44">
        <v>7.854505466526688</v>
      </c>
      <c r="F76" s="49" t="s">
        <v>231</v>
      </c>
      <c r="P76" s="44"/>
    </row>
    <row r="77" spans="1:46">
      <c r="A77" s="41" t="s">
        <v>237</v>
      </c>
      <c r="B77" s="44">
        <v>0.15167042960437088</v>
      </c>
      <c r="C77" s="44">
        <v>-21.633014674362311</v>
      </c>
      <c r="D77" s="44">
        <v>1.1838922305931471E-2</v>
      </c>
      <c r="E77" s="44">
        <v>12.116971722944177</v>
      </c>
      <c r="F77" s="49" t="s">
        <v>231</v>
      </c>
      <c r="P77" s="44"/>
    </row>
    <row r="78" spans="1:46">
      <c r="A78" s="41" t="s">
        <v>239</v>
      </c>
      <c r="B78" s="44">
        <v>0.1050772030551524</v>
      </c>
      <c r="C78" s="44">
        <v>-20.963874032286942</v>
      </c>
      <c r="D78" s="44">
        <v>9.8835357637141186E-3</v>
      </c>
      <c r="E78" s="44">
        <v>10.365596932886088</v>
      </c>
      <c r="F78" s="49" t="s">
        <v>231</v>
      </c>
    </row>
    <row r="79" spans="1:46">
      <c r="A79" s="41" t="s">
        <v>241</v>
      </c>
      <c r="B79" s="44">
        <v>0.15627758439996559</v>
      </c>
      <c r="C79" s="44">
        <v>-18.831905064870949</v>
      </c>
      <c r="D79" s="44">
        <v>1.6119445551782356E-2</v>
      </c>
      <c r="E79" s="44">
        <v>9.9159749132313166</v>
      </c>
      <c r="F79" s="49" t="s">
        <v>231</v>
      </c>
      <c r="P79" s="44"/>
    </row>
    <row r="80" spans="1:46">
      <c r="A80" s="41" t="s">
        <v>243</v>
      </c>
      <c r="B80" s="44">
        <v>0.13948153250123263</v>
      </c>
      <c r="C80" s="44">
        <v>-17.955962311657157</v>
      </c>
      <c r="D80" s="44">
        <v>1.1612395858572301E-2</v>
      </c>
      <c r="E80" s="44">
        <v>11.204415838262028</v>
      </c>
      <c r="F80" s="49" t="s">
        <v>231</v>
      </c>
      <c r="P80" s="44"/>
    </row>
    <row r="81" spans="1:6">
      <c r="A81" s="46" t="s">
        <v>180</v>
      </c>
      <c r="B81" s="45">
        <v>1.2778218938325048</v>
      </c>
      <c r="C81" s="44">
        <v>-17.903320104457517</v>
      </c>
      <c r="D81" s="45">
        <v>0.14028955171310994</v>
      </c>
      <c r="E81" s="44">
        <v>6.8928655762457014</v>
      </c>
      <c r="F81" s="36">
        <v>0</v>
      </c>
    </row>
    <row r="82" spans="1:6">
      <c r="A82" s="46" t="s">
        <v>182</v>
      </c>
      <c r="B82" s="45">
        <v>0.58593908817106466</v>
      </c>
      <c r="C82" s="44">
        <v>-20.446032598103621</v>
      </c>
      <c r="D82" s="45">
        <v>5.0230365809970527E-2</v>
      </c>
      <c r="E82" s="44">
        <v>6.1289881336119585</v>
      </c>
      <c r="F82" s="36">
        <v>0</v>
      </c>
    </row>
    <row r="83" spans="1:6">
      <c r="A83" s="46" t="s">
        <v>186</v>
      </c>
      <c r="B83" s="45">
        <v>1.1653285539629652</v>
      </c>
      <c r="C83" s="44">
        <v>-16.003805909149925</v>
      </c>
      <c r="D83" s="45">
        <v>0.11393013407829959</v>
      </c>
      <c r="E83" s="44">
        <v>7.2026567329974993</v>
      </c>
      <c r="F83" s="36">
        <v>0</v>
      </c>
    </row>
    <row r="84" spans="1:6">
      <c r="A84" s="46" t="s">
        <v>186</v>
      </c>
      <c r="B84" s="45">
        <v>1.1866614406128402</v>
      </c>
      <c r="C84" s="44">
        <v>-16.823447949559508</v>
      </c>
      <c r="D84" s="45">
        <v>0.115858726958976</v>
      </c>
      <c r="E84" s="44">
        <v>7.2695726919893549</v>
      </c>
      <c r="F84" s="36">
        <v>0</v>
      </c>
    </row>
    <row r="85" spans="1:6">
      <c r="A85" s="46" t="s">
        <v>188</v>
      </c>
      <c r="B85" s="45">
        <v>0.96020379385969679</v>
      </c>
      <c r="C85" s="44">
        <v>-18.081759683165018</v>
      </c>
      <c r="D85" s="45">
        <v>0.13233369847765075</v>
      </c>
      <c r="E85" s="44">
        <v>7.897667638338711</v>
      </c>
      <c r="F85" s="36">
        <v>0</v>
      </c>
    </row>
    <row r="86" spans="1:6">
      <c r="A86" s="46" t="s">
        <v>190</v>
      </c>
      <c r="B86" s="45">
        <v>6.1006119646856614E-2</v>
      </c>
      <c r="C86" s="44">
        <v>-23.769010896646179</v>
      </c>
      <c r="D86" s="45">
        <v>1.5057895427449765E-2</v>
      </c>
      <c r="E86" s="44">
        <v>5.6893378499647067</v>
      </c>
      <c r="F86" s="36">
        <v>0</v>
      </c>
    </row>
    <row r="87" spans="1:6">
      <c r="A87" s="46" t="s">
        <v>192</v>
      </c>
      <c r="B87" s="45">
        <v>0.74615721630347032</v>
      </c>
      <c r="C87" s="44">
        <v>-17.323860474884789</v>
      </c>
      <c r="D87" s="45">
        <v>7.887590701822822E-2</v>
      </c>
      <c r="E87" s="44">
        <v>6.6333128695888588</v>
      </c>
      <c r="F87" s="36">
        <v>0</v>
      </c>
    </row>
    <row r="88" spans="1:6">
      <c r="A88" s="46" t="s">
        <v>194</v>
      </c>
      <c r="B88" s="45">
        <v>0.29422655121560121</v>
      </c>
      <c r="C88" s="44">
        <v>-20.998169729597933</v>
      </c>
      <c r="D88" s="45">
        <v>3.5945518866380442E-2</v>
      </c>
      <c r="E88" s="44">
        <v>6.2831285613554355</v>
      </c>
      <c r="F88" s="36">
        <v>0</v>
      </c>
    </row>
    <row r="89" spans="1:6">
      <c r="A89" s="46" t="s">
        <v>159</v>
      </c>
      <c r="B89" s="45">
        <v>0.17927266740387254</v>
      </c>
      <c r="C89" s="44">
        <v>-14.623586684900214</v>
      </c>
      <c r="D89" s="45">
        <v>2.2029833831956041E-2</v>
      </c>
      <c r="E89" s="44">
        <v>8.974273164608416</v>
      </c>
      <c r="F89" s="36" t="s">
        <v>155</v>
      </c>
    </row>
    <row r="90" spans="1:6">
      <c r="A90" s="46" t="s">
        <v>161</v>
      </c>
      <c r="B90" s="45">
        <v>0.61139453585561288</v>
      </c>
      <c r="C90" s="44">
        <v>-14.84826523170587</v>
      </c>
      <c r="D90" s="45">
        <v>6.1106751788999734E-2</v>
      </c>
      <c r="E90" s="44">
        <v>5.8380653690757658</v>
      </c>
      <c r="F90" s="36">
        <v>0</v>
      </c>
    </row>
    <row r="91" spans="1:6">
      <c r="A91" s="46" t="s">
        <v>164</v>
      </c>
      <c r="B91" s="45">
        <v>0.4281380456948749</v>
      </c>
      <c r="C91" s="44">
        <v>-17.192399359232073</v>
      </c>
      <c r="D91" s="45">
        <v>3.0699498376076023E-2</v>
      </c>
      <c r="E91" s="44">
        <v>8.0722879783293102</v>
      </c>
      <c r="F91" s="36">
        <v>0</v>
      </c>
    </row>
    <row r="92" spans="1:6">
      <c r="A92" s="46" t="s">
        <v>164</v>
      </c>
      <c r="B92" s="45">
        <v>0.45369856715779472</v>
      </c>
      <c r="C92" s="44">
        <v>-17.110590611725005</v>
      </c>
      <c r="D92" s="45">
        <v>3.5858727059605786E-2</v>
      </c>
      <c r="E92" s="44">
        <v>6.7050432812292824</v>
      </c>
      <c r="F92" s="36">
        <v>0</v>
      </c>
    </row>
    <row r="93" spans="1:6">
      <c r="A93" s="46" t="s">
        <v>166</v>
      </c>
      <c r="B93" s="45">
        <v>0.20308000302730883</v>
      </c>
      <c r="C93" s="44">
        <v>-14.441444408701129</v>
      </c>
      <c r="D93" s="45">
        <v>2.5867480553481353E-2</v>
      </c>
      <c r="E93" s="44">
        <v>5.0777271161063897</v>
      </c>
      <c r="F93" s="36" t="s">
        <v>155</v>
      </c>
    </row>
    <row r="94" spans="1:6">
      <c r="A94" s="46" t="s">
        <v>168</v>
      </c>
      <c r="B94" s="45">
        <v>0.96308364258048329</v>
      </c>
      <c r="C94" s="44">
        <v>-16.637188149171067</v>
      </c>
      <c r="D94" s="45">
        <v>9.1621064354977438E-2</v>
      </c>
      <c r="E94" s="44">
        <v>6.2244157827383324</v>
      </c>
      <c r="F94" s="36">
        <v>0</v>
      </c>
    </row>
    <row r="95" spans="1:6">
      <c r="A95" s="46" t="s">
        <v>170</v>
      </c>
      <c r="B95" s="45">
        <v>0.56081985712365057</v>
      </c>
      <c r="C95" s="44">
        <v>-16.594335503047223</v>
      </c>
      <c r="D95" s="45">
        <v>4.6656724087749291E-2</v>
      </c>
      <c r="E95" s="44">
        <v>6.9424334039208944</v>
      </c>
      <c r="F95" s="36">
        <v>0</v>
      </c>
    </row>
    <row r="96" spans="1:6">
      <c r="A96" s="46" t="s">
        <v>172</v>
      </c>
      <c r="B96" s="45">
        <v>0.21542056092547562</v>
      </c>
      <c r="C96" s="44">
        <v>-16.098894413251806</v>
      </c>
      <c r="D96" s="45">
        <v>2.7525479536143014E-2</v>
      </c>
      <c r="E96" s="44">
        <v>7.3702746883451065</v>
      </c>
      <c r="F96" s="36" t="s">
        <v>155</v>
      </c>
    </row>
    <row r="97" spans="1:6">
      <c r="A97" s="46" t="s">
        <v>174</v>
      </c>
      <c r="B97" s="45">
        <v>0.38526204366597816</v>
      </c>
      <c r="C97" s="44">
        <v>-15.290929365039133</v>
      </c>
      <c r="D97" s="45">
        <v>3.9498464249836593E-2</v>
      </c>
      <c r="E97" s="44">
        <v>7.3776182442890317</v>
      </c>
      <c r="F97" s="36">
        <v>0</v>
      </c>
    </row>
    <row r="98" spans="1:6">
      <c r="A98" s="46" t="s">
        <v>176</v>
      </c>
      <c r="B98" s="45">
        <v>0.36129458053470032</v>
      </c>
      <c r="C98" s="44">
        <v>-14.878675956901334</v>
      </c>
      <c r="D98" s="45">
        <v>4.1077200058196366E-2</v>
      </c>
      <c r="E98" s="44">
        <v>7.2150297253145013</v>
      </c>
      <c r="F98" s="36">
        <v>0</v>
      </c>
    </row>
    <row r="99" spans="1:6">
      <c r="A99" s="46" t="s">
        <v>178</v>
      </c>
      <c r="B99" s="45">
        <v>0.44348046723260698</v>
      </c>
      <c r="C99" s="44">
        <v>-16.154514503493179</v>
      </c>
      <c r="D99" s="45">
        <v>4.478892948268523E-2</v>
      </c>
      <c r="E99" s="44">
        <v>6.6450546624014946</v>
      </c>
      <c r="F99" s="36">
        <v>0</v>
      </c>
    </row>
    <row r="100" spans="1:6">
      <c r="A100" s="42" t="s">
        <v>99</v>
      </c>
      <c r="B100" s="43">
        <v>0.36732382604631186</v>
      </c>
      <c r="C100" s="44">
        <v>-13.04255767940381</v>
      </c>
      <c r="D100" s="45">
        <v>3.7557756069127118E-2</v>
      </c>
      <c r="E100" s="44">
        <v>6.812199724347372</v>
      </c>
      <c r="F100" s="36">
        <v>0</v>
      </c>
    </row>
    <row r="101" spans="1:6">
      <c r="A101" s="42" t="s">
        <v>99</v>
      </c>
      <c r="B101" s="43">
        <v>0.37338425763680455</v>
      </c>
      <c r="C101" s="44">
        <v>-13.822264978797129</v>
      </c>
      <c r="D101" s="45">
        <v>3.749001480295381E-2</v>
      </c>
      <c r="E101" s="44">
        <v>5.9893650379102121</v>
      </c>
      <c r="F101" s="36">
        <v>0</v>
      </c>
    </row>
    <row r="102" spans="1:6">
      <c r="A102" s="42" t="s">
        <v>101</v>
      </c>
      <c r="B102" s="43">
        <v>0.37710197838004511</v>
      </c>
      <c r="C102" s="44">
        <v>-12.483523419204158</v>
      </c>
      <c r="D102" s="45">
        <v>3.321819495631427E-2</v>
      </c>
      <c r="E102" s="44">
        <v>8.4959014860094264</v>
      </c>
      <c r="F102" s="36">
        <v>0</v>
      </c>
    </row>
    <row r="103" spans="1:6">
      <c r="A103" s="42" t="s">
        <v>103</v>
      </c>
      <c r="B103" s="43">
        <v>0.28765524941058496</v>
      </c>
      <c r="C103" s="44">
        <v>-15.747250192347952</v>
      </c>
      <c r="D103" s="45">
        <v>3.2912526001772309E-2</v>
      </c>
      <c r="E103" s="44">
        <v>7.4615472185738687</v>
      </c>
      <c r="F103" s="36">
        <v>0</v>
      </c>
    </row>
    <row r="104" spans="1:6">
      <c r="A104" s="42" t="s">
        <v>105</v>
      </c>
      <c r="B104" s="43">
        <v>0.54159461972696543</v>
      </c>
      <c r="C104" s="44">
        <v>-15.346578444120185</v>
      </c>
      <c r="D104" s="45">
        <v>4.5988450883283051E-2</v>
      </c>
      <c r="E104" s="44">
        <v>7.5855899387682326</v>
      </c>
      <c r="F104" s="36">
        <v>0</v>
      </c>
    </row>
    <row r="105" spans="1:6">
      <c r="A105" s="42" t="s">
        <v>107</v>
      </c>
      <c r="B105" s="43">
        <v>0.30486817291760249</v>
      </c>
      <c r="C105" s="44">
        <v>-13.625653181436189</v>
      </c>
      <c r="D105" s="45">
        <v>3.107668539327672E-2</v>
      </c>
      <c r="E105" s="44">
        <v>6.8687755313494661</v>
      </c>
      <c r="F105" s="36">
        <v>0</v>
      </c>
    </row>
    <row r="106" spans="1:6">
      <c r="A106" s="42" t="s">
        <v>109</v>
      </c>
      <c r="B106" s="43">
        <v>0.37694768489237107</v>
      </c>
      <c r="C106" s="44">
        <v>-13.438250276340183</v>
      </c>
      <c r="D106" s="45">
        <v>3.5430141658308004E-2</v>
      </c>
      <c r="E106" s="44">
        <v>7.5928926407934991</v>
      </c>
      <c r="F106" s="36">
        <v>0</v>
      </c>
    </row>
    <row r="107" spans="1:6">
      <c r="A107" s="42" t="s">
        <v>111</v>
      </c>
      <c r="B107" s="43">
        <v>1.0639875536176637</v>
      </c>
      <c r="C107" s="44">
        <v>-10.545143901195727</v>
      </c>
      <c r="D107" s="45">
        <v>7.4803304974920479E-2</v>
      </c>
      <c r="E107" s="44">
        <v>7.1487807621231552</v>
      </c>
      <c r="F107" s="36">
        <v>0</v>
      </c>
    </row>
    <row r="108" spans="1:6">
      <c r="A108" s="42" t="s">
        <v>113</v>
      </c>
      <c r="B108" s="43">
        <v>1.8704575416627065</v>
      </c>
      <c r="C108" s="44">
        <v>-9.2620819671399595</v>
      </c>
      <c r="D108" s="45">
        <v>8.2357922974354611E-2</v>
      </c>
      <c r="E108" s="44">
        <v>7.046690485124409</v>
      </c>
      <c r="F108" s="36">
        <v>0</v>
      </c>
    </row>
    <row r="109" spans="1:6">
      <c r="A109" s="42" t="s">
        <v>115</v>
      </c>
      <c r="B109" s="43">
        <v>0.65391889103520917</v>
      </c>
      <c r="C109" s="44">
        <v>-17.452908668506215</v>
      </c>
      <c r="D109" s="45">
        <v>6.8425346452751334E-2</v>
      </c>
      <c r="E109" s="44">
        <v>5.617159600831136</v>
      </c>
      <c r="F109" s="36">
        <v>0</v>
      </c>
    </row>
    <row r="110" spans="1:6">
      <c r="A110" s="42" t="s">
        <v>117</v>
      </c>
      <c r="B110" s="43">
        <v>0.37898060646520226</v>
      </c>
      <c r="C110" s="44">
        <v>-15.598153781841289</v>
      </c>
      <c r="D110" s="45">
        <v>4.2496792178526178E-2</v>
      </c>
      <c r="E110" s="44">
        <v>7.8236307771248077</v>
      </c>
      <c r="F110" s="36">
        <v>0</v>
      </c>
    </row>
    <row r="111" spans="1:6">
      <c r="A111" s="42" t="s">
        <v>120</v>
      </c>
      <c r="B111" s="43">
        <v>0.74409583037784888</v>
      </c>
      <c r="C111" s="44">
        <v>-16.069899311648221</v>
      </c>
      <c r="D111" s="45">
        <v>7.883432163682641E-2</v>
      </c>
      <c r="E111" s="44">
        <v>5.8715960530569529</v>
      </c>
      <c r="F111" s="36">
        <v>0</v>
      </c>
    </row>
    <row r="112" spans="1:6">
      <c r="A112" s="42" t="s">
        <v>120</v>
      </c>
      <c r="B112" s="43">
        <v>0.78555931952344382</v>
      </c>
      <c r="C112" s="44">
        <v>-16.086470009215123</v>
      </c>
      <c r="D112" s="45">
        <v>8.4927181443890359E-2</v>
      </c>
      <c r="E112" s="44">
        <v>6.3031770728729573</v>
      </c>
      <c r="F112" s="36">
        <v>0</v>
      </c>
    </row>
    <row r="113" spans="1:6">
      <c r="A113" s="42" t="s">
        <v>122</v>
      </c>
      <c r="B113" s="43">
        <v>0.55293659402321638</v>
      </c>
      <c r="C113" s="44">
        <v>-17.747373976093144</v>
      </c>
      <c r="D113" s="45">
        <v>6.0567875083202348E-2</v>
      </c>
      <c r="E113" s="44">
        <v>6.3232587629059234</v>
      </c>
      <c r="F113" s="36">
        <v>0</v>
      </c>
    </row>
    <row r="114" spans="1:6">
      <c r="A114" s="42" t="s">
        <v>124</v>
      </c>
      <c r="B114" s="43">
        <v>0.79223857648829277</v>
      </c>
      <c r="C114" s="44">
        <v>-15.523045456534604</v>
      </c>
      <c r="D114" s="45">
        <v>7.9803103655329638E-2</v>
      </c>
      <c r="E114" s="44">
        <v>6.4276021049634258</v>
      </c>
      <c r="F114" s="36">
        <v>0</v>
      </c>
    </row>
    <row r="115" spans="1:6">
      <c r="A115" s="42" t="s">
        <v>126</v>
      </c>
      <c r="B115" s="43">
        <v>0.63779657012942681</v>
      </c>
      <c r="C115" s="44">
        <v>-15.060136235686659</v>
      </c>
      <c r="D115" s="45">
        <v>6.5898514219459109E-2</v>
      </c>
      <c r="E115" s="44">
        <v>5.7218329174349503</v>
      </c>
      <c r="F115" s="36">
        <v>0</v>
      </c>
    </row>
    <row r="116" spans="1:6">
      <c r="A116" s="42" t="s">
        <v>128</v>
      </c>
      <c r="B116" s="43">
        <v>0.77567861236127766</v>
      </c>
      <c r="C116" s="44">
        <v>-16.064794083991075</v>
      </c>
      <c r="D116" s="45">
        <v>8.3424801846569488E-2</v>
      </c>
      <c r="E116" s="44">
        <v>6.2877345497963475</v>
      </c>
      <c r="F116" s="36">
        <v>0</v>
      </c>
    </row>
    <row r="117" spans="1:6">
      <c r="A117" s="42" t="s">
        <v>130</v>
      </c>
      <c r="B117" s="43">
        <v>0.42670258460135835</v>
      </c>
      <c r="C117" s="44">
        <v>-18.063044130593791</v>
      </c>
      <c r="D117" s="45">
        <v>5.7310506660763066E-2</v>
      </c>
      <c r="E117" s="44">
        <v>6.9162349435968977</v>
      </c>
      <c r="F117" s="36">
        <v>0</v>
      </c>
    </row>
    <row r="118" spans="1:6">
      <c r="A118" s="42" t="s">
        <v>132</v>
      </c>
      <c r="B118" s="43">
        <v>0.57587963575763446</v>
      </c>
      <c r="C118" s="44">
        <v>-14.386402700297605</v>
      </c>
      <c r="D118" s="45">
        <v>5.372193912574065E-2</v>
      </c>
      <c r="E118" s="44">
        <v>5.8786540406162429</v>
      </c>
      <c r="F118" s="36">
        <v>0</v>
      </c>
    </row>
    <row r="119" spans="1:6">
      <c r="A119" s="42" t="s">
        <v>134</v>
      </c>
      <c r="B119" s="43">
        <v>0.50565437790966949</v>
      </c>
      <c r="C119" s="44">
        <v>-15.579393980808129</v>
      </c>
      <c r="D119" s="45">
        <v>4.9098566895679832E-2</v>
      </c>
      <c r="E119" s="44">
        <v>5.870179479707974</v>
      </c>
      <c r="F119" s="36">
        <v>0</v>
      </c>
    </row>
    <row r="120" spans="1:6">
      <c r="A120" s="42" t="s">
        <v>136</v>
      </c>
      <c r="B120" s="43">
        <v>0.27096255029836724</v>
      </c>
      <c r="C120" s="44">
        <v>-17.347019462089651</v>
      </c>
      <c r="D120" s="45">
        <v>3.2376142506387526E-2</v>
      </c>
      <c r="E120" s="44">
        <v>6.5448869314408595</v>
      </c>
      <c r="F120" s="36">
        <v>0</v>
      </c>
    </row>
    <row r="121" spans="1:6">
      <c r="A121" s="42" t="s">
        <v>138</v>
      </c>
      <c r="B121" s="43">
        <v>0.34610643284667453</v>
      </c>
      <c r="C121" s="44">
        <v>-16.0653778976049</v>
      </c>
      <c r="D121" s="45">
        <v>4.0063298201027692E-2</v>
      </c>
      <c r="E121" s="44">
        <v>6.9569442373193677</v>
      </c>
      <c r="F121" s="36">
        <v>0</v>
      </c>
    </row>
    <row r="122" spans="1:6">
      <c r="A122" s="42" t="s">
        <v>142</v>
      </c>
      <c r="B122" s="43">
        <v>0.48453760891855407</v>
      </c>
      <c r="C122" s="44">
        <v>-15.295738602660471</v>
      </c>
      <c r="D122" s="45">
        <v>5.1514041992303347E-2</v>
      </c>
      <c r="E122" s="44">
        <v>6.4938825094837789</v>
      </c>
      <c r="F122" s="36">
        <v>0</v>
      </c>
    </row>
    <row r="123" spans="1:6">
      <c r="A123" s="46" t="s">
        <v>142</v>
      </c>
      <c r="B123" s="45">
        <v>0.50566836899492296</v>
      </c>
      <c r="C123" s="44">
        <v>-15.133317794071457</v>
      </c>
      <c r="D123" s="45">
        <v>5.379598288802627E-2</v>
      </c>
      <c r="E123" s="44">
        <v>7.2591836051647238</v>
      </c>
      <c r="F123" s="36">
        <v>0</v>
      </c>
    </row>
    <row r="124" spans="1:6">
      <c r="A124" s="42" t="s">
        <v>144</v>
      </c>
      <c r="B124" s="43">
        <v>0.33879032490466954</v>
      </c>
      <c r="C124" s="44">
        <v>-15.415104638599269</v>
      </c>
      <c r="D124" s="45">
        <v>3.8379569505784937E-2</v>
      </c>
      <c r="E124" s="44">
        <v>6.5398364205221027</v>
      </c>
      <c r="F124" s="36">
        <v>0</v>
      </c>
    </row>
    <row r="125" spans="1:6">
      <c r="A125" s="46" t="s">
        <v>146</v>
      </c>
      <c r="B125" s="45">
        <v>0.2601838568372587</v>
      </c>
      <c r="C125" s="44">
        <v>-19.583005852382854</v>
      </c>
      <c r="D125" s="45">
        <v>2.8881648266337392E-2</v>
      </c>
      <c r="E125" s="44">
        <v>5.9256953575244893</v>
      </c>
      <c r="F125" s="36">
        <v>0</v>
      </c>
    </row>
    <row r="126" spans="1:6">
      <c r="A126" s="46" t="s">
        <v>148</v>
      </c>
      <c r="B126" s="45">
        <v>0.44655485077396573</v>
      </c>
      <c r="C126" s="44">
        <v>-16.902769162324134</v>
      </c>
      <c r="D126" s="45">
        <v>5.1990125727703243E-2</v>
      </c>
      <c r="E126" s="44">
        <v>6.1700433574606794</v>
      </c>
      <c r="F126" s="36">
        <v>0</v>
      </c>
    </row>
    <row r="127" spans="1:6">
      <c r="A127" s="46" t="s">
        <v>150</v>
      </c>
      <c r="B127" s="45">
        <v>0.44770140538133429</v>
      </c>
      <c r="C127" s="44">
        <v>-19.273490453714782</v>
      </c>
      <c r="D127" s="45">
        <v>4.6018019120893684E-2</v>
      </c>
      <c r="E127" s="44">
        <v>6.2604701435477539</v>
      </c>
      <c r="F127" s="36">
        <v>0</v>
      </c>
    </row>
    <row r="128" spans="1:6">
      <c r="A128" s="46" t="s">
        <v>152</v>
      </c>
      <c r="B128" s="45">
        <v>0.81959719336698877</v>
      </c>
      <c r="C128" s="44">
        <v>-19.84205940863318</v>
      </c>
      <c r="D128" s="45">
        <v>5.3985207877361607E-2</v>
      </c>
      <c r="E128" s="44">
        <v>6.7564361323466082</v>
      </c>
      <c r="F128" s="36">
        <v>0</v>
      </c>
    </row>
    <row r="129" spans="1:6">
      <c r="A129" s="46" t="s">
        <v>154</v>
      </c>
      <c r="B129" s="45">
        <v>0.20397470691003616</v>
      </c>
      <c r="C129" s="44">
        <v>-18.331608129910826</v>
      </c>
      <c r="D129" s="45">
        <v>2.5132443188422261E-2</v>
      </c>
      <c r="E129" s="44">
        <v>6.4923756787306015</v>
      </c>
      <c r="F129" s="36" t="s">
        <v>155</v>
      </c>
    </row>
    <row r="130" spans="1:6">
      <c r="A130" s="46" t="s">
        <v>157</v>
      </c>
      <c r="B130" s="45">
        <v>0.45825800882717871</v>
      </c>
      <c r="C130" s="44">
        <v>-16.053722943028781</v>
      </c>
      <c r="D130" s="45">
        <v>4.7256738835085479E-2</v>
      </c>
      <c r="E130" s="44">
        <v>5.3836116042574629</v>
      </c>
      <c r="F130" s="36">
        <v>0</v>
      </c>
    </row>
    <row r="131" spans="1:6">
      <c r="A131" s="41" t="s">
        <v>284</v>
      </c>
      <c r="B131" s="44">
        <v>5.5461561920145334E-2</v>
      </c>
      <c r="C131" s="44">
        <v>-18.223873229698885</v>
      </c>
      <c r="D131" s="44">
        <v>8.2797973398961028E-3</v>
      </c>
      <c r="E131" s="44">
        <v>9.9716026125090487</v>
      </c>
      <c r="F131" s="49" t="s">
        <v>231</v>
      </c>
    </row>
    <row r="132" spans="1:6">
      <c r="A132" s="41" t="s">
        <v>286</v>
      </c>
      <c r="B132" s="44">
        <v>6.6997234834105426E-2</v>
      </c>
      <c r="C132" s="44">
        <v>-19.203074760177646</v>
      </c>
      <c r="D132" s="44">
        <v>7.8089958821832865E-3</v>
      </c>
      <c r="E132" s="44">
        <v>7.5088554768475921</v>
      </c>
      <c r="F132" s="49" t="s">
        <v>231</v>
      </c>
    </row>
    <row r="133" spans="1:6">
      <c r="A133" s="41" t="s">
        <v>288</v>
      </c>
      <c r="B133" s="44">
        <v>7.4417730674213728E-2</v>
      </c>
      <c r="C133" s="44">
        <v>-15.440506039811313</v>
      </c>
      <c r="D133" s="44">
        <v>1.0648228949322802E-2</v>
      </c>
      <c r="E133" s="44">
        <v>9.7035042941456791</v>
      </c>
      <c r="F133" s="49" t="s">
        <v>231</v>
      </c>
    </row>
    <row r="134" spans="1:6">
      <c r="A134" s="41" t="s">
        <v>290</v>
      </c>
      <c r="B134" s="44">
        <v>3.9699724684511793E-2</v>
      </c>
      <c r="C134" s="44">
        <v>-13.213239088108189</v>
      </c>
      <c r="D134" s="44">
        <v>5.1347081405496466E-3</v>
      </c>
      <c r="E134" s="44">
        <v>17.495100201998355</v>
      </c>
      <c r="F134" s="49" t="s">
        <v>291</v>
      </c>
    </row>
    <row r="135" spans="1:6">
      <c r="A135" s="41" t="s">
        <v>295</v>
      </c>
      <c r="B135" s="44">
        <v>5.329237044584785E-2</v>
      </c>
      <c r="C135" s="44">
        <v>-9.7016846209659722</v>
      </c>
      <c r="D135" s="44">
        <v>4.4534448627234682E-3</v>
      </c>
      <c r="E135" s="44">
        <v>12.838223875847907</v>
      </c>
      <c r="F135" s="49" t="s">
        <v>231</v>
      </c>
    </row>
    <row r="136" spans="1:6">
      <c r="A136" s="41" t="s">
        <v>295</v>
      </c>
      <c r="B136" s="44">
        <v>5.6358743462492096E-2</v>
      </c>
      <c r="C136" s="44">
        <v>-9.6679360227723521</v>
      </c>
      <c r="D136" s="44">
        <v>4.9542365543309205E-3</v>
      </c>
      <c r="E136" s="44">
        <v>15.326293834185444</v>
      </c>
      <c r="F136" s="49" t="s">
        <v>291</v>
      </c>
    </row>
    <row r="137" spans="1:6">
      <c r="A137" s="41" t="s">
        <v>297</v>
      </c>
      <c r="B137" s="44">
        <v>6.2601329226919897E-2</v>
      </c>
      <c r="C137" s="44">
        <v>-15.763482716414394</v>
      </c>
      <c r="D137" s="44">
        <v>8.1154040614739454E-3</v>
      </c>
      <c r="E137" s="44">
        <v>13.115519642397052</v>
      </c>
      <c r="F137" s="49" t="s">
        <v>231</v>
      </c>
    </row>
    <row r="138" spans="1:6">
      <c r="A138" s="41" t="s">
        <v>299</v>
      </c>
      <c r="B138" s="44">
        <v>3.8453331560856667E-2</v>
      </c>
      <c r="C138" s="44">
        <v>-17.948341303322387</v>
      </c>
      <c r="D138" s="44">
        <v>4.576644834727619E-3</v>
      </c>
      <c r="E138" s="44">
        <v>19.292486370700168</v>
      </c>
      <c r="F138" s="49" t="s">
        <v>291</v>
      </c>
    </row>
    <row r="139" spans="1:6">
      <c r="A139" s="41" t="s">
        <v>272</v>
      </c>
      <c r="B139" s="44">
        <v>0.60040036356045645</v>
      </c>
      <c r="C139" s="44">
        <v>-13.639218591635517</v>
      </c>
      <c r="D139" s="44">
        <v>5.2291737140755065E-2</v>
      </c>
      <c r="E139" s="44">
        <v>7.2918893743528299</v>
      </c>
      <c r="F139" s="48">
        <v>0</v>
      </c>
    </row>
    <row r="140" spans="1:6">
      <c r="A140" s="41" t="s">
        <v>272</v>
      </c>
      <c r="B140" s="44">
        <v>0.67116706301413021</v>
      </c>
      <c r="C140" s="44">
        <v>-13.302554107341242</v>
      </c>
      <c r="D140" s="44">
        <v>5.7008192054918333E-2</v>
      </c>
      <c r="E140" s="44">
        <v>6.5768706307577443</v>
      </c>
      <c r="F140" s="48">
        <v>0</v>
      </c>
    </row>
    <row r="141" spans="1:6">
      <c r="A141" s="41" t="s">
        <v>274</v>
      </c>
      <c r="B141" s="44">
        <v>0.28240004757727855</v>
      </c>
      <c r="C141" s="44">
        <v>-14.106169414340135</v>
      </c>
      <c r="D141" s="44">
        <v>2.5537085542135358E-2</v>
      </c>
      <c r="E141" s="44">
        <v>6.5711138303092858</v>
      </c>
      <c r="F141" s="48">
        <v>0</v>
      </c>
    </row>
    <row r="142" spans="1:6">
      <c r="A142" s="41" t="s">
        <v>276</v>
      </c>
      <c r="B142" s="44">
        <v>0.24011767558052935</v>
      </c>
      <c r="C142" s="44">
        <v>-16.226740897697152</v>
      </c>
      <c r="D142" s="44">
        <v>2.7396508043501126E-2</v>
      </c>
      <c r="E142" s="44">
        <v>6.3030030348958839</v>
      </c>
      <c r="F142" s="48">
        <v>0</v>
      </c>
    </row>
    <row r="143" spans="1:6">
      <c r="A143" s="41" t="s">
        <v>278</v>
      </c>
      <c r="B143" s="44">
        <v>0.48987204043671806</v>
      </c>
      <c r="C143" s="44">
        <v>-17.053066905665055</v>
      </c>
      <c r="D143" s="44">
        <v>4.958887532809058E-2</v>
      </c>
      <c r="E143" s="44">
        <v>6.4029978377776784</v>
      </c>
      <c r="F143" s="48">
        <v>0</v>
      </c>
    </row>
    <row r="144" spans="1:6">
      <c r="A144" s="41" t="s">
        <v>280</v>
      </c>
      <c r="B144" s="44">
        <v>0.55247596351806783</v>
      </c>
      <c r="C144" s="44">
        <v>-17.117167793521286</v>
      </c>
      <c r="D144" s="44">
        <v>5.5924347207929832E-2</v>
      </c>
      <c r="E144" s="44">
        <v>6.3418981414863707</v>
      </c>
      <c r="F144" s="48">
        <v>0</v>
      </c>
    </row>
    <row r="145" spans="1:6">
      <c r="A145" s="41" t="s">
        <v>282</v>
      </c>
      <c r="B145" s="44">
        <v>0.82997501422766928</v>
      </c>
      <c r="C145" s="44">
        <v>-12.32877986454691</v>
      </c>
      <c r="D145" s="44">
        <v>6.4695472429503784E-2</v>
      </c>
      <c r="E145" s="44">
        <v>7.8725900455355928</v>
      </c>
      <c r="F145" s="48">
        <v>0</v>
      </c>
    </row>
  </sheetData>
  <mergeCells count="74">
    <mergeCell ref="J30:J65"/>
    <mergeCell ref="K30:K38"/>
    <mergeCell ref="L30:L32"/>
    <mergeCell ref="S30:S65"/>
    <mergeCell ref="T30:T38"/>
    <mergeCell ref="L45:L47"/>
    <mergeCell ref="K57:K65"/>
    <mergeCell ref="L57:L59"/>
    <mergeCell ref="T57:T65"/>
    <mergeCell ref="K48:K56"/>
    <mergeCell ref="L48:L50"/>
    <mergeCell ref="T48:T56"/>
    <mergeCell ref="L60:L62"/>
    <mergeCell ref="L42:L44"/>
    <mergeCell ref="L63:L65"/>
    <mergeCell ref="L33:L35"/>
    <mergeCell ref="AV45:AV47"/>
    <mergeCell ref="AV33:AV35"/>
    <mergeCell ref="L36:L38"/>
    <mergeCell ref="U36:U38"/>
    <mergeCell ref="AB30:AB47"/>
    <mergeCell ref="AC30:AC38"/>
    <mergeCell ref="AD30:AD32"/>
    <mergeCell ref="AK30:AK47"/>
    <mergeCell ref="AL30:AL38"/>
    <mergeCell ref="AM30:AM32"/>
    <mergeCell ref="AD36:AD38"/>
    <mergeCell ref="AM36:AM38"/>
    <mergeCell ref="AD45:AD47"/>
    <mergeCell ref="AM45:AM47"/>
    <mergeCell ref="K39:K47"/>
    <mergeCell ref="L39:L41"/>
    <mergeCell ref="T39:T47"/>
    <mergeCell ref="U39:U41"/>
    <mergeCell ref="AC39:AC47"/>
    <mergeCell ref="U45:U47"/>
    <mergeCell ref="U42:U44"/>
    <mergeCell ref="L13:L15"/>
    <mergeCell ref="AD13:AD15"/>
    <mergeCell ref="AD16:AD18"/>
    <mergeCell ref="AD20:AD22"/>
    <mergeCell ref="AV13:AV15"/>
    <mergeCell ref="AV16:AV18"/>
    <mergeCell ref="AV20:AV22"/>
    <mergeCell ref="AV23:AV25"/>
    <mergeCell ref="AD23:AD25"/>
    <mergeCell ref="AM13:AM15"/>
    <mergeCell ref="AM16:AM18"/>
    <mergeCell ref="AV39:AV41"/>
    <mergeCell ref="AV36:AV38"/>
    <mergeCell ref="AD39:AD41"/>
    <mergeCell ref="AL39:AL47"/>
    <mergeCell ref="AM39:AM41"/>
    <mergeCell ref="AU39:AU47"/>
    <mergeCell ref="AT30:AT47"/>
    <mergeCell ref="AU30:AU38"/>
    <mergeCell ref="AV30:AV32"/>
    <mergeCell ref="AV42:AV44"/>
    <mergeCell ref="AD42:AD44"/>
    <mergeCell ref="AM20:AM22"/>
    <mergeCell ref="AM23:AM25"/>
    <mergeCell ref="U60:U62"/>
    <mergeCell ref="AM42:AM44"/>
    <mergeCell ref="AD33:AD35"/>
    <mergeCell ref="AM33:AM35"/>
    <mergeCell ref="U30:U32"/>
    <mergeCell ref="U33:U35"/>
    <mergeCell ref="U63:U65"/>
    <mergeCell ref="U57:U59"/>
    <mergeCell ref="U48:U50"/>
    <mergeCell ref="L51:L53"/>
    <mergeCell ref="U51:U53"/>
    <mergeCell ref="L54:L56"/>
    <mergeCell ref="U54:U56"/>
  </mergeCells>
  <pageMargins left="0.7" right="0.7" top="0.75" bottom="0.75" header="0.3" footer="0.3"/>
  <pageSetup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41"/>
  <sheetViews>
    <sheetView zoomScale="70" zoomScaleNormal="70" workbookViewId="0">
      <selection activeCell="N20" sqref="N20:S30"/>
    </sheetView>
  </sheetViews>
  <sheetFormatPr defaultRowHeight="15"/>
  <cols>
    <col min="2" max="2" width="6.42578125" customWidth="1"/>
    <col min="3" max="3" width="5.42578125" customWidth="1"/>
    <col min="4" max="4" width="6.42578125" customWidth="1"/>
    <col min="11" max="12" width="11.85546875" customWidth="1"/>
    <col min="13" max="13" width="7.42578125" customWidth="1"/>
    <col min="14" max="14" width="6.85546875" customWidth="1"/>
    <col min="15" max="23" width="11.85546875" customWidth="1"/>
    <col min="36" max="37" width="5.7109375" style="87" customWidth="1"/>
  </cols>
  <sheetData>
    <row r="1" spans="1:68">
      <c r="A1" t="s">
        <v>483</v>
      </c>
      <c r="E1" t="s">
        <v>484</v>
      </c>
      <c r="I1" s="69"/>
      <c r="J1" s="104"/>
      <c r="K1" s="69"/>
      <c r="L1" s="69"/>
      <c r="M1" s="69"/>
      <c r="N1" s="69"/>
      <c r="O1" t="s">
        <v>487</v>
      </c>
      <c r="P1" s="69"/>
      <c r="Q1" s="69"/>
      <c r="R1" s="69"/>
      <c r="S1" s="69"/>
      <c r="T1" s="69"/>
      <c r="U1" s="69"/>
      <c r="V1" s="69"/>
      <c r="W1" s="69"/>
      <c r="Z1" s="52" t="s">
        <v>439</v>
      </c>
      <c r="AA1" s="79" t="s">
        <v>4</v>
      </c>
      <c r="AB1" s="52" t="s">
        <v>384</v>
      </c>
      <c r="AC1" s="52" t="s">
        <v>5</v>
      </c>
      <c r="AD1" s="52" t="s">
        <v>385</v>
      </c>
      <c r="AE1" s="79" t="s">
        <v>362</v>
      </c>
      <c r="AF1" s="52" t="s">
        <v>379</v>
      </c>
      <c r="AG1" s="52" t="s">
        <v>360</v>
      </c>
      <c r="AH1" s="52" t="s">
        <v>380</v>
      </c>
      <c r="AK1" s="87" t="s">
        <v>348</v>
      </c>
      <c r="AL1" t="s">
        <v>4</v>
      </c>
      <c r="AM1" t="s">
        <v>355</v>
      </c>
      <c r="AN1" t="s">
        <v>357</v>
      </c>
      <c r="AO1" t="s">
        <v>356</v>
      </c>
      <c r="AQ1" s="87" t="s">
        <v>349</v>
      </c>
      <c r="AR1" t="s">
        <v>4</v>
      </c>
      <c r="AS1" t="s">
        <v>355</v>
      </c>
      <c r="AT1" t="s">
        <v>357</v>
      </c>
      <c r="AU1" t="s">
        <v>356</v>
      </c>
      <c r="AX1" s="87" t="s">
        <v>350</v>
      </c>
      <c r="AY1" t="s">
        <v>4</v>
      </c>
      <c r="AZ1" t="s">
        <v>355</v>
      </c>
      <c r="BA1" t="s">
        <v>357</v>
      </c>
      <c r="BB1" t="s">
        <v>356</v>
      </c>
      <c r="BE1" s="87" t="s">
        <v>351</v>
      </c>
      <c r="BF1" t="s">
        <v>4</v>
      </c>
      <c r="BG1" t="s">
        <v>355</v>
      </c>
      <c r="BH1" t="s">
        <v>357</v>
      </c>
      <c r="BI1" t="s">
        <v>356</v>
      </c>
      <c r="BL1" s="87" t="s">
        <v>352</v>
      </c>
      <c r="BM1" t="s">
        <v>4</v>
      </c>
      <c r="BN1" t="s">
        <v>355</v>
      </c>
      <c r="BO1" t="s">
        <v>357</v>
      </c>
      <c r="BP1" t="s">
        <v>356</v>
      </c>
    </row>
    <row r="2" spans="1:68">
      <c r="A2" t="s">
        <v>441</v>
      </c>
      <c r="B2" t="s">
        <v>442</v>
      </c>
      <c r="D2" t="s">
        <v>485</v>
      </c>
      <c r="E2" t="s">
        <v>2</v>
      </c>
      <c r="F2" t="s">
        <v>4</v>
      </c>
      <c r="G2" t="s">
        <v>486</v>
      </c>
      <c r="H2" t="s">
        <v>487</v>
      </c>
      <c r="I2" s="69" t="s">
        <v>488</v>
      </c>
      <c r="J2" s="104" t="s">
        <v>411</v>
      </c>
      <c r="K2" s="69" t="s">
        <v>489</v>
      </c>
      <c r="L2" s="69"/>
      <c r="M2" s="69" t="s">
        <v>2</v>
      </c>
      <c r="N2" s="69"/>
      <c r="O2" s="69" t="s">
        <v>488</v>
      </c>
      <c r="P2" s="69" t="s">
        <v>411</v>
      </c>
      <c r="Q2" s="69" t="s">
        <v>489</v>
      </c>
      <c r="R2" s="69"/>
      <c r="S2" s="69"/>
      <c r="T2" s="69"/>
      <c r="U2" s="69"/>
      <c r="V2" s="69"/>
      <c r="W2" s="69"/>
      <c r="Y2" s="76" t="s">
        <v>351</v>
      </c>
      <c r="Z2" s="77"/>
      <c r="AA2" s="80">
        <v>1.3222708991691738</v>
      </c>
      <c r="AB2" s="78">
        <v>-17.334084918353458</v>
      </c>
      <c r="AC2" s="78">
        <v>0.10415730992207051</v>
      </c>
      <c r="AD2" s="78">
        <v>5.0706938359328309</v>
      </c>
      <c r="AE2" s="99">
        <v>0.44586797315418769</v>
      </c>
      <c r="AF2" s="77">
        <v>0.39616855085548192</v>
      </c>
      <c r="AG2" s="77">
        <v>2.971690140768465E-2</v>
      </c>
      <c r="AH2" s="77">
        <v>0.26639930741012885</v>
      </c>
      <c r="AK2" s="87" t="s">
        <v>344</v>
      </c>
      <c r="AL2" s="51">
        <v>0.72724045957030847</v>
      </c>
      <c r="AM2" s="51">
        <v>-19.217994199429281</v>
      </c>
      <c r="AN2" s="51">
        <v>8.0951867341584174E-2</v>
      </c>
      <c r="AO2" s="51">
        <v>6.6754224803004094</v>
      </c>
      <c r="AQ2" s="87" t="s">
        <v>344</v>
      </c>
      <c r="AR2" s="51">
        <v>0.36478492759917114</v>
      </c>
      <c r="AS2" s="51">
        <v>-17.35659156296455</v>
      </c>
      <c r="AT2" s="51">
        <v>4.0404057229770078E-2</v>
      </c>
      <c r="AU2" s="51">
        <v>6.2784887274706245</v>
      </c>
      <c r="AX2" s="87" t="s">
        <v>344</v>
      </c>
      <c r="AY2" s="51">
        <v>0.49920685081678662</v>
      </c>
      <c r="AZ2" s="51">
        <v>-15.078523911234342</v>
      </c>
      <c r="BA2" s="51">
        <v>4.5905670948652631E-2</v>
      </c>
      <c r="BB2" s="51">
        <v>6.7972487107262749</v>
      </c>
      <c r="BE2" s="87" t="s">
        <v>344</v>
      </c>
      <c r="BF2" s="51">
        <v>1.3222708991691738</v>
      </c>
      <c r="BG2" s="51">
        <v>-17.334084918353458</v>
      </c>
      <c r="BH2" s="51">
        <v>0.10415730992207051</v>
      </c>
      <c r="BI2" s="51">
        <v>5.0706938359328309</v>
      </c>
      <c r="BL2" s="87" t="s">
        <v>344</v>
      </c>
      <c r="BM2" s="51">
        <v>0.90601306078072952</v>
      </c>
      <c r="BN2" s="51">
        <v>-16.147765576152281</v>
      </c>
      <c r="BO2" s="51">
        <v>9.6249267657821033E-2</v>
      </c>
      <c r="BP2" s="51">
        <v>5.2175329137011532</v>
      </c>
    </row>
    <row r="3" spans="1:68">
      <c r="A3" s="105">
        <v>1.586849</v>
      </c>
      <c r="B3" s="105" t="s">
        <v>443</v>
      </c>
      <c r="C3" s="105" t="s">
        <v>352</v>
      </c>
      <c r="D3" s="105">
        <v>1</v>
      </c>
      <c r="E3" s="105" t="s">
        <v>245</v>
      </c>
      <c r="F3" s="105">
        <v>0.37197798740213933</v>
      </c>
      <c r="G3" s="105">
        <f>A3*F3/100</f>
        <v>5.9027289733109729E-3</v>
      </c>
      <c r="H3" s="105">
        <f>G3*1000</f>
        <v>5.9027289733109729</v>
      </c>
      <c r="I3" s="106">
        <f>AVERAGE(H3:H12)</f>
        <v>5.3532303614055143</v>
      </c>
      <c r="J3" s="105">
        <f>STDEV(H3:H12)</f>
        <v>0.7622706188671825</v>
      </c>
      <c r="K3" s="105">
        <f>J3/SQRT(COUNT(H3:H12))</f>
        <v>0.34089778420757072</v>
      </c>
      <c r="L3" s="107"/>
      <c r="M3" s="107" t="s">
        <v>491</v>
      </c>
      <c r="N3" s="107" t="s">
        <v>347</v>
      </c>
      <c r="O3" s="107">
        <v>5.3532303614055143</v>
      </c>
      <c r="P3" s="107">
        <v>0.7622706188671825</v>
      </c>
      <c r="Q3" s="107">
        <v>0.34089778420757072</v>
      </c>
      <c r="R3" s="107"/>
      <c r="S3" s="107"/>
      <c r="T3" s="107"/>
      <c r="U3" s="107"/>
      <c r="V3" s="107"/>
      <c r="W3" s="107"/>
      <c r="Y3" s="76" t="s">
        <v>352</v>
      </c>
      <c r="Z3" s="77"/>
      <c r="AA3" s="80">
        <v>0.90601306078072952</v>
      </c>
      <c r="AB3" s="78">
        <v>-16.147765576152281</v>
      </c>
      <c r="AC3" s="78">
        <v>9.6249267657821033E-2</v>
      </c>
      <c r="AD3" s="78">
        <v>5.2175329137011532</v>
      </c>
      <c r="AE3" s="99">
        <v>0.18486636539279588</v>
      </c>
      <c r="AF3" s="77">
        <v>0.32972233886249463</v>
      </c>
      <c r="AG3" s="77">
        <v>1.7984336958183057E-2</v>
      </c>
      <c r="AH3" s="77">
        <v>0.17319815940560632</v>
      </c>
      <c r="AK3" s="87" t="s">
        <v>345</v>
      </c>
      <c r="AL3" s="51">
        <v>1.4754265660320438</v>
      </c>
      <c r="AM3" s="51">
        <v>-17.847055216048272</v>
      </c>
      <c r="AN3" s="51">
        <v>0.15149074847135968</v>
      </c>
      <c r="AO3" s="51">
        <v>6.699086931072646</v>
      </c>
      <c r="AQ3" s="87" t="s">
        <v>345</v>
      </c>
      <c r="AR3" s="51">
        <v>0.58535596297642867</v>
      </c>
      <c r="AS3" s="51">
        <v>-16.164484249112185</v>
      </c>
      <c r="AT3" s="51">
        <v>6.1795218434253174E-2</v>
      </c>
      <c r="AU3" s="51">
        <v>6.2722387422487005</v>
      </c>
      <c r="AX3" s="87" t="s">
        <v>347</v>
      </c>
      <c r="AY3" s="51">
        <v>5.5846183335228672E-2</v>
      </c>
      <c r="AZ3" s="51">
        <v>-15.642028822642686</v>
      </c>
      <c r="BA3" s="51">
        <v>7.0024605815538392E-3</v>
      </c>
      <c r="BB3" s="51" t="e">
        <v>#DIV/0!</v>
      </c>
      <c r="BE3" s="87" t="s">
        <v>347</v>
      </c>
      <c r="BF3" s="51">
        <v>0.46910679373552355</v>
      </c>
      <c r="BG3" s="51">
        <v>-17.940648605963947</v>
      </c>
      <c r="BH3" s="51">
        <v>4.6800901059954027E-2</v>
      </c>
      <c r="BI3" s="51">
        <v>5.4098688081792421</v>
      </c>
      <c r="BL3" s="87" t="s">
        <v>347</v>
      </c>
      <c r="BM3" s="51">
        <v>0.34834952003536307</v>
      </c>
      <c r="BN3" s="51">
        <v>-14.808341004707771</v>
      </c>
      <c r="BO3" s="51">
        <v>3.666621334637625E-2</v>
      </c>
      <c r="BP3" s="51">
        <v>5.4882524163641078</v>
      </c>
    </row>
    <row r="4" spans="1:68">
      <c r="A4">
        <v>1.3607119999999999</v>
      </c>
      <c r="B4" t="s">
        <v>444</v>
      </c>
      <c r="C4" t="s">
        <v>352</v>
      </c>
      <c r="D4">
        <v>2</v>
      </c>
      <c r="E4" t="s">
        <v>247</v>
      </c>
      <c r="F4">
        <v>0.35206707870512371</v>
      </c>
      <c r="G4">
        <f t="shared" ref="G4:G86" si="0">A4*F4/100</f>
        <v>4.790618987990063E-3</v>
      </c>
      <c r="H4">
        <f t="shared" ref="H4:H86" si="1">G4*1000</f>
        <v>4.7906189879900634</v>
      </c>
      <c r="I4" s="69"/>
      <c r="J4" s="104"/>
      <c r="K4" s="69"/>
      <c r="L4" s="69"/>
      <c r="M4" s="107" t="s">
        <v>492</v>
      </c>
      <c r="N4" s="107" t="s">
        <v>344</v>
      </c>
      <c r="O4" s="107">
        <v>13.59019947575214</v>
      </c>
      <c r="P4" s="107">
        <v>5.4005354160656749</v>
      </c>
      <c r="Q4" s="107">
        <v>2.4151928610435918</v>
      </c>
      <c r="R4" s="69"/>
      <c r="S4" s="69"/>
      <c r="T4" s="69"/>
      <c r="U4" s="69"/>
      <c r="V4" s="69"/>
      <c r="W4" s="69"/>
      <c r="Y4" s="52" t="s">
        <v>348</v>
      </c>
      <c r="Z4" t="s">
        <v>381</v>
      </c>
      <c r="AA4" s="82">
        <v>1.0197037947217198</v>
      </c>
      <c r="AB4" s="51">
        <v>-19.433991636326802</v>
      </c>
      <c r="AC4" s="51">
        <v>0.11843549562974627</v>
      </c>
      <c r="AD4" s="51">
        <v>6.8563959149304345</v>
      </c>
      <c r="AE4" s="100">
        <v>5.5366042541122228E-2</v>
      </c>
      <c r="AF4">
        <v>0.18669962445734042</v>
      </c>
      <c r="AG4">
        <v>6.71837232063881E-3</v>
      </c>
      <c r="AH4">
        <v>0.16802534912176059</v>
      </c>
      <c r="AK4" s="87" t="s">
        <v>346</v>
      </c>
      <c r="AL4" s="51">
        <v>1.0197037947217198</v>
      </c>
      <c r="AM4" s="51">
        <v>-19.433991636326802</v>
      </c>
      <c r="AN4" s="51">
        <v>0.11843549562974627</v>
      </c>
      <c r="AO4" s="51">
        <v>6.8563959149304345</v>
      </c>
      <c r="AQ4" s="87" t="s">
        <v>346</v>
      </c>
      <c r="AR4" s="51">
        <v>0.64874207833178144</v>
      </c>
      <c r="AS4" s="51">
        <v>-12.936379882648522</v>
      </c>
      <c r="AT4" s="51">
        <v>4.6668122863919574E-2</v>
      </c>
      <c r="AU4" s="51">
        <v>7.3765472233861784</v>
      </c>
      <c r="BF4" s="51"/>
      <c r="BG4" s="51"/>
      <c r="BH4" s="51"/>
      <c r="BI4" s="51"/>
    </row>
    <row r="5" spans="1:68">
      <c r="B5" t="s">
        <v>445</v>
      </c>
      <c r="C5" t="s">
        <v>352</v>
      </c>
      <c r="D5">
        <v>3</v>
      </c>
      <c r="E5" t="s">
        <v>249</v>
      </c>
      <c r="F5">
        <v>0.31930062884868093</v>
      </c>
      <c r="M5" s="107" t="s">
        <v>348</v>
      </c>
      <c r="N5" s="107" t="s">
        <v>347</v>
      </c>
      <c r="O5" s="107">
        <v>3.3402305203950164</v>
      </c>
      <c r="P5" s="107">
        <v>2.216100837714186</v>
      </c>
      <c r="Q5" s="107">
        <v>0.99107042362462983</v>
      </c>
      <c r="Y5" s="52" t="s">
        <v>348</v>
      </c>
      <c r="Z5" t="s">
        <v>382</v>
      </c>
      <c r="AA5" s="82">
        <v>1.4754265660320438</v>
      </c>
      <c r="AB5" s="51">
        <v>-17.847055216048272</v>
      </c>
      <c r="AC5" s="51">
        <v>0.15149074847135968</v>
      </c>
      <c r="AD5" s="51">
        <v>6.699086931072646</v>
      </c>
      <c r="AE5" s="100">
        <v>0.39311288537413913</v>
      </c>
      <c r="AF5">
        <v>0.35723437389197416</v>
      </c>
      <c r="AG5">
        <v>3.8427502294872802E-2</v>
      </c>
      <c r="AH5">
        <v>0.18208543321512713</v>
      </c>
      <c r="AK5" s="87" t="s">
        <v>347</v>
      </c>
      <c r="AL5" s="51">
        <v>0.19430347441889889</v>
      </c>
      <c r="AM5" s="51">
        <v>-21.242469675796066</v>
      </c>
      <c r="AN5" s="51">
        <v>1.2688849081403152E-2</v>
      </c>
      <c r="AO5" s="51" t="e">
        <v>#DIV/0!</v>
      </c>
      <c r="AQ5" s="87" t="s">
        <v>347</v>
      </c>
      <c r="AR5" s="51">
        <v>0.45953620479100987</v>
      </c>
      <c r="AS5" s="51">
        <v>-15.629037684687912</v>
      </c>
      <c r="AT5" s="51">
        <v>4.4816216309328673E-2</v>
      </c>
      <c r="AU5" s="51">
        <v>6.9296561607537921</v>
      </c>
    </row>
    <row r="6" spans="1:68">
      <c r="A6">
        <v>1.6326699999999998</v>
      </c>
      <c r="B6" t="s">
        <v>446</v>
      </c>
      <c r="C6" t="s">
        <v>352</v>
      </c>
      <c r="D6">
        <v>4</v>
      </c>
      <c r="E6" t="s">
        <v>253</v>
      </c>
      <c r="F6">
        <v>0.37909690654983252</v>
      </c>
      <c r="G6">
        <f t="shared" si="0"/>
        <v>6.1894014641671498E-3</v>
      </c>
      <c r="H6">
        <f t="shared" si="1"/>
        <v>6.1894014641671502</v>
      </c>
      <c r="M6" s="107" t="s">
        <v>348</v>
      </c>
      <c r="N6" s="108" t="s">
        <v>344</v>
      </c>
      <c r="O6" s="107">
        <v>10.156299720077167</v>
      </c>
      <c r="P6" s="107">
        <v>5.8303773950488269</v>
      </c>
      <c r="Q6" s="107">
        <v>2.2036755195645408</v>
      </c>
      <c r="Y6" s="73" t="s">
        <v>348</v>
      </c>
      <c r="Z6" s="74" t="s">
        <v>383</v>
      </c>
      <c r="AA6" s="81">
        <v>0.72724045957030847</v>
      </c>
      <c r="AB6" s="75">
        <v>-19.217994199429281</v>
      </c>
      <c r="AC6" s="75">
        <v>8.0951867341584174E-2</v>
      </c>
      <c r="AD6" s="75">
        <v>6.6754224803004094</v>
      </c>
      <c r="AE6" s="101">
        <v>0.1691031082401743</v>
      </c>
      <c r="AF6" s="74">
        <v>1.0038853329148236</v>
      </c>
      <c r="AG6" s="74">
        <v>1.8621752922284289E-2</v>
      </c>
      <c r="AH6" s="74">
        <v>0.27799288339298611</v>
      </c>
      <c r="AL6" t="s">
        <v>362</v>
      </c>
      <c r="AM6" t="s">
        <v>359</v>
      </c>
      <c r="AN6" t="s">
        <v>360</v>
      </c>
      <c r="AO6" t="s">
        <v>361</v>
      </c>
      <c r="AQ6" s="87"/>
      <c r="AR6" t="s">
        <v>362</v>
      </c>
      <c r="AS6" t="s">
        <v>359</v>
      </c>
      <c r="AT6" t="s">
        <v>360</v>
      </c>
      <c r="AU6" t="s">
        <v>361</v>
      </c>
      <c r="AY6" t="s">
        <v>362</v>
      </c>
      <c r="AZ6" t="s">
        <v>359</v>
      </c>
      <c r="BA6" t="s">
        <v>360</v>
      </c>
      <c r="BB6" t="s">
        <v>361</v>
      </c>
      <c r="BF6" t="s">
        <v>362</v>
      </c>
      <c r="BG6" t="s">
        <v>359</v>
      </c>
      <c r="BH6" t="s">
        <v>360</v>
      </c>
      <c r="BI6" t="s">
        <v>361</v>
      </c>
      <c r="BM6" t="s">
        <v>362</v>
      </c>
      <c r="BN6" t="s">
        <v>359</v>
      </c>
      <c r="BO6" t="s">
        <v>360</v>
      </c>
      <c r="BP6" t="s">
        <v>361</v>
      </c>
    </row>
    <row r="7" spans="1:68">
      <c r="A7">
        <v>1.4678650000000002</v>
      </c>
      <c r="B7" t="s">
        <v>447</v>
      </c>
      <c r="C7" t="s">
        <v>352</v>
      </c>
      <c r="D7">
        <v>5</v>
      </c>
      <c r="E7" t="s">
        <v>255</v>
      </c>
      <c r="F7">
        <v>0.29729152788510604</v>
      </c>
      <c r="G7">
        <f t="shared" si="0"/>
        <v>4.3638382857907124E-3</v>
      </c>
      <c r="H7">
        <f t="shared" si="1"/>
        <v>4.3638382857907123</v>
      </c>
      <c r="M7" s="107" t="s">
        <v>348</v>
      </c>
      <c r="N7" s="108" t="s">
        <v>345</v>
      </c>
      <c r="O7" s="107">
        <v>13.59127714802162</v>
      </c>
      <c r="P7" s="107">
        <v>6.9031373743985602</v>
      </c>
      <c r="Q7" s="107">
        <v>2.8181940319354122</v>
      </c>
      <c r="Y7" s="52" t="s">
        <v>349</v>
      </c>
      <c r="Z7" t="s">
        <v>381</v>
      </c>
      <c r="AA7" s="82">
        <v>0.64874207833178144</v>
      </c>
      <c r="AB7" s="51">
        <v>-12.936379882648522</v>
      </c>
      <c r="AC7" s="51">
        <v>4.6668122863919574E-2</v>
      </c>
      <c r="AD7" s="51">
        <v>7.3765472233861784</v>
      </c>
      <c r="AE7" s="100">
        <v>0.19603151103039829</v>
      </c>
      <c r="AF7">
        <v>0.77772387645050978</v>
      </c>
      <c r="AG7">
        <v>7.1817143685633687E-3</v>
      </c>
      <c r="AH7">
        <v>0.19308058922933985</v>
      </c>
      <c r="AK7" s="87" t="s">
        <v>344</v>
      </c>
      <c r="AL7">
        <v>0.1691031082401743</v>
      </c>
      <c r="AM7">
        <v>1.0038853329148236</v>
      </c>
      <c r="AN7">
        <v>1.8621752922284289E-2</v>
      </c>
      <c r="AO7">
        <v>0.27799288339298611</v>
      </c>
      <c r="AQ7" s="87" t="s">
        <v>344</v>
      </c>
      <c r="AR7">
        <v>3.8403919989759554E-2</v>
      </c>
      <c r="AS7">
        <v>0.55741655272596469</v>
      </c>
      <c r="AT7">
        <v>3.7001355989423721E-3</v>
      </c>
      <c r="AU7">
        <v>0.16694552609968835</v>
      </c>
      <c r="AX7" s="87" t="s">
        <v>344</v>
      </c>
      <c r="AY7">
        <v>8.8826578728059394E-2</v>
      </c>
      <c r="AZ7">
        <v>0.81550509004322236</v>
      </c>
      <c r="BA7">
        <v>6.4942198209912028E-3</v>
      </c>
      <c r="BB7">
        <v>0.26199376814525482</v>
      </c>
      <c r="BE7" s="87" t="s">
        <v>344</v>
      </c>
      <c r="BF7">
        <v>0.44586797315418769</v>
      </c>
      <c r="BG7">
        <v>0.39616855085548192</v>
      </c>
      <c r="BH7">
        <v>2.971690140768465E-2</v>
      </c>
      <c r="BI7">
        <v>0.26639930741012885</v>
      </c>
      <c r="BL7" s="87" t="s">
        <v>344</v>
      </c>
      <c r="BM7">
        <v>0.18486636539279588</v>
      </c>
      <c r="BN7">
        <v>0.32972233886249463</v>
      </c>
      <c r="BO7">
        <v>1.7984336958183057E-2</v>
      </c>
      <c r="BP7">
        <v>0.17319815940560632</v>
      </c>
    </row>
    <row r="8" spans="1:68">
      <c r="A8">
        <v>1.4903120000000001</v>
      </c>
      <c r="B8" t="s">
        <v>448</v>
      </c>
      <c r="C8" t="s">
        <v>352</v>
      </c>
      <c r="D8">
        <v>6</v>
      </c>
      <c r="E8" t="s">
        <v>263</v>
      </c>
      <c r="F8">
        <v>0.37036299082129603</v>
      </c>
      <c r="G8">
        <f t="shared" si="0"/>
        <v>5.5195640957686727E-3</v>
      </c>
      <c r="H8">
        <f t="shared" si="1"/>
        <v>5.5195640957686729</v>
      </c>
      <c r="M8" s="107" t="s">
        <v>348</v>
      </c>
      <c r="N8" s="108" t="s">
        <v>346</v>
      </c>
      <c r="O8" s="107">
        <v>10.990231425364293</v>
      </c>
      <c r="P8" s="107">
        <v>1.4256262439905301</v>
      </c>
      <c r="Q8" s="107">
        <v>0.47520874799684337</v>
      </c>
      <c r="Y8" s="52" t="s">
        <v>349</v>
      </c>
      <c r="Z8" t="s">
        <v>382</v>
      </c>
      <c r="AA8" s="82">
        <v>0.58535596297642867</v>
      </c>
      <c r="AB8" s="51">
        <v>-16.164484249112185</v>
      </c>
      <c r="AC8" s="51">
        <v>6.1795218434253174E-2</v>
      </c>
      <c r="AD8" s="51">
        <v>6.2722387422487005</v>
      </c>
      <c r="AE8" s="100">
        <v>4.5750606375259496E-2</v>
      </c>
      <c r="AF8">
        <v>0.4287371050875553</v>
      </c>
      <c r="AG8">
        <v>4.2423815185962744E-3</v>
      </c>
      <c r="AH8">
        <v>0.23738855736475617</v>
      </c>
      <c r="AK8" s="87" t="s">
        <v>345</v>
      </c>
      <c r="AL8">
        <v>0.39311288537413913</v>
      </c>
      <c r="AM8">
        <v>0.35723437389197416</v>
      </c>
      <c r="AN8">
        <v>3.8427502294872802E-2</v>
      </c>
      <c r="AO8">
        <v>0.18208543321512713</v>
      </c>
      <c r="AQ8" s="87" t="s">
        <v>345</v>
      </c>
      <c r="AR8">
        <v>4.5750606375259496E-2</v>
      </c>
      <c r="AS8">
        <v>0.4287371050875553</v>
      </c>
      <c r="AT8">
        <v>4.2423815185962744E-3</v>
      </c>
      <c r="AU8">
        <v>0.23738855736475617</v>
      </c>
      <c r="AX8" s="87" t="s">
        <v>347</v>
      </c>
      <c r="AY8">
        <v>5.0821106175633025E-3</v>
      </c>
      <c r="AZ8">
        <v>1.2526934529749683</v>
      </c>
      <c r="BA8">
        <v>8.8213648819171204E-4</v>
      </c>
      <c r="BB8" t="e">
        <v>#DIV/0!</v>
      </c>
      <c r="BE8" s="87" t="s">
        <v>347</v>
      </c>
      <c r="BF8">
        <v>0.23368512234311054</v>
      </c>
      <c r="BG8">
        <v>0.96076222670331357</v>
      </c>
      <c r="BH8">
        <v>1.7507481610925031E-2</v>
      </c>
      <c r="BI8">
        <v>0.31069409057250424</v>
      </c>
      <c r="BL8" s="87" t="s">
        <v>347</v>
      </c>
      <c r="BM8">
        <v>1.3481933624509794E-2</v>
      </c>
      <c r="BN8">
        <v>0.76555029663478857</v>
      </c>
      <c r="BO8">
        <v>1.5902546497688675E-3</v>
      </c>
      <c r="BP8">
        <v>0.18560621146241066</v>
      </c>
    </row>
    <row r="9" spans="1:68">
      <c r="M9" s="107" t="s">
        <v>349</v>
      </c>
      <c r="N9" s="108" t="s">
        <v>347</v>
      </c>
      <c r="O9" s="107">
        <v>5.7777887848102036</v>
      </c>
      <c r="P9" s="107">
        <v>2.1275894192042699</v>
      </c>
      <c r="Q9" s="107">
        <v>0.67280284903602794</v>
      </c>
      <c r="Y9" s="73" t="s">
        <v>349</v>
      </c>
      <c r="Z9" s="74" t="s">
        <v>383</v>
      </c>
      <c r="AA9" s="81">
        <v>0.36478492759917114</v>
      </c>
      <c r="AB9" s="75">
        <v>-17.35659156296455</v>
      </c>
      <c r="AC9" s="75">
        <v>4.0404057229770078E-2</v>
      </c>
      <c r="AD9" s="75">
        <v>6.2784887274706245</v>
      </c>
      <c r="AE9" s="101">
        <v>3.8403919989759554E-2</v>
      </c>
      <c r="AF9" s="74">
        <v>0.55741655272596469</v>
      </c>
      <c r="AG9" s="74">
        <v>3.7001355989423721E-3</v>
      </c>
      <c r="AH9" s="74">
        <v>0.16694552609968835</v>
      </c>
      <c r="AK9" s="87" t="s">
        <v>346</v>
      </c>
      <c r="AL9">
        <v>5.5366042541122228E-2</v>
      </c>
      <c r="AM9">
        <v>0.18669962445734042</v>
      </c>
      <c r="AN9">
        <v>6.71837232063881E-3</v>
      </c>
      <c r="AO9">
        <v>0.16802534912176059</v>
      </c>
      <c r="AQ9" s="87" t="s">
        <v>346</v>
      </c>
      <c r="AR9">
        <v>0.19603151103039829</v>
      </c>
      <c r="AS9">
        <v>0.77772387645050978</v>
      </c>
      <c r="AT9">
        <v>7.1817143685633687E-3</v>
      </c>
      <c r="AU9">
        <v>0.19308058922933985</v>
      </c>
    </row>
    <row r="10" spans="1:68">
      <c r="M10" s="107" t="s">
        <v>349</v>
      </c>
      <c r="N10" s="108" t="s">
        <v>344</v>
      </c>
      <c r="O10" s="107">
        <v>5.3876207640645628</v>
      </c>
      <c r="P10" s="107">
        <v>2.0560997823633005</v>
      </c>
      <c r="Q10" s="107">
        <v>0.65019584088445315</v>
      </c>
      <c r="Y10" s="52" t="s">
        <v>350</v>
      </c>
      <c r="AA10" s="82">
        <v>0.49920685081678662</v>
      </c>
      <c r="AB10" s="51">
        <v>-15.078523911234342</v>
      </c>
      <c r="AC10" s="51">
        <v>4.5905670948652631E-2</v>
      </c>
      <c r="AD10" s="51">
        <v>6.7972487107262749</v>
      </c>
      <c r="AE10" s="100">
        <v>8.8826578728059394E-2</v>
      </c>
      <c r="AF10">
        <v>0.81550509004322236</v>
      </c>
      <c r="AG10">
        <v>6.4942198209912028E-3</v>
      </c>
      <c r="AH10">
        <v>0.26199376814525482</v>
      </c>
      <c r="AK10" s="87" t="s">
        <v>347</v>
      </c>
      <c r="AL10">
        <v>4.8069888109900184E-2</v>
      </c>
      <c r="AM10">
        <v>1.1462488035422749</v>
      </c>
      <c r="AN10">
        <v>8.7784129978460076E-4</v>
      </c>
      <c r="AO10" t="e">
        <v>#DIV/0!</v>
      </c>
      <c r="AQ10" s="87" t="s">
        <v>347</v>
      </c>
      <c r="AR10">
        <v>7.8846588535924175E-2</v>
      </c>
      <c r="AS10">
        <v>0.34109032555589186</v>
      </c>
      <c r="AT10">
        <v>7.0506873464120413E-3</v>
      </c>
      <c r="AU10">
        <v>0.39029745008523004</v>
      </c>
    </row>
    <row r="11" spans="1:68">
      <c r="M11" s="107" t="s">
        <v>349</v>
      </c>
      <c r="N11" s="108" t="s">
        <v>345</v>
      </c>
      <c r="O11" s="107">
        <v>7.9708243225564814</v>
      </c>
      <c r="P11" s="107">
        <v>2.0514087630983076</v>
      </c>
      <c r="Q11" s="107">
        <v>0.64871241034194249</v>
      </c>
      <c r="AQ11" s="87"/>
    </row>
    <row r="12" spans="1:68">
      <c r="M12" s="107" t="s">
        <v>349</v>
      </c>
      <c r="N12" s="108" t="s">
        <v>346</v>
      </c>
      <c r="O12" s="107">
        <v>8.2560290658208686</v>
      </c>
      <c r="P12" s="107">
        <v>7.4669222047184354</v>
      </c>
      <c r="Q12" s="107">
        <v>2.6399556627744056</v>
      </c>
      <c r="AK12" s="87" t="s">
        <v>348</v>
      </c>
      <c r="AL12" t="s">
        <v>4</v>
      </c>
      <c r="AM12" t="s">
        <v>355</v>
      </c>
      <c r="AN12" t="s">
        <v>357</v>
      </c>
      <c r="AO12" t="s">
        <v>356</v>
      </c>
      <c r="AQ12" s="87" t="s">
        <v>349</v>
      </c>
      <c r="AR12" t="s">
        <v>4</v>
      </c>
      <c r="AS12" t="s">
        <v>355</v>
      </c>
      <c r="AT12" t="s">
        <v>357</v>
      </c>
      <c r="AU12" t="s">
        <v>356</v>
      </c>
      <c r="AX12" s="87" t="s">
        <v>350</v>
      </c>
      <c r="AY12" t="s">
        <v>4</v>
      </c>
      <c r="AZ12" t="s">
        <v>355</v>
      </c>
      <c r="BA12" t="s">
        <v>357</v>
      </c>
      <c r="BB12" t="s">
        <v>356</v>
      </c>
      <c r="BE12" s="87" t="s">
        <v>351</v>
      </c>
      <c r="BF12" t="s">
        <v>4</v>
      </c>
      <c r="BG12" t="s">
        <v>355</v>
      </c>
      <c r="BH12" t="s">
        <v>357</v>
      </c>
      <c r="BI12" t="s">
        <v>356</v>
      </c>
      <c r="BL12" s="87" t="s">
        <v>352</v>
      </c>
      <c r="BM12" t="s">
        <v>4</v>
      </c>
      <c r="BN12" t="s">
        <v>355</v>
      </c>
      <c r="BO12" t="s">
        <v>357</v>
      </c>
      <c r="BP12" t="s">
        <v>356</v>
      </c>
    </row>
    <row r="13" spans="1:68">
      <c r="A13" s="105">
        <v>1.5494369999999997</v>
      </c>
      <c r="B13" s="105" t="s">
        <v>449</v>
      </c>
      <c r="C13" s="105" t="s">
        <v>352</v>
      </c>
      <c r="D13" s="105">
        <v>7</v>
      </c>
      <c r="E13" s="105" t="s">
        <v>259</v>
      </c>
      <c r="F13" s="105">
        <v>1.1132565593238637</v>
      </c>
      <c r="G13" s="105">
        <f t="shared" si="0"/>
        <v>1.724920903509089E-2</v>
      </c>
      <c r="H13" s="105">
        <f t="shared" si="1"/>
        <v>17.249209035090889</v>
      </c>
      <c r="I13" s="106">
        <f>AVERAGE(H13:H22)</f>
        <v>13.59019947575214</v>
      </c>
      <c r="J13" s="105">
        <f>STDEV(H13:H22)</f>
        <v>5.4005354160656749</v>
      </c>
      <c r="K13" s="105">
        <f>J13/SQRT(COUNT(H13:H22))</f>
        <v>2.4151928610435918</v>
      </c>
      <c r="L13" s="107"/>
      <c r="M13" s="107" t="s">
        <v>350</v>
      </c>
      <c r="N13" s="108" t="s">
        <v>347</v>
      </c>
      <c r="O13" s="107">
        <v>0.82791582471112568</v>
      </c>
      <c r="P13" s="107">
        <v>0.1945043502707817</v>
      </c>
      <c r="Q13" s="107">
        <v>7.3515734248098139E-2</v>
      </c>
      <c r="R13" s="107"/>
      <c r="S13" s="107"/>
      <c r="T13" s="107"/>
      <c r="U13" s="107"/>
      <c r="V13" s="107"/>
      <c r="W13" s="107"/>
      <c r="AJ13" s="110" t="s">
        <v>386</v>
      </c>
      <c r="AK13" s="87" t="s">
        <v>341</v>
      </c>
      <c r="AL13" s="51">
        <v>1.3119283913700355</v>
      </c>
      <c r="AM13" s="51">
        <v>-18.10242974776688</v>
      </c>
      <c r="AN13" s="51">
        <v>0.14288591967199632</v>
      </c>
      <c r="AO13" s="51">
        <v>6.8017379781612561</v>
      </c>
      <c r="AQ13" s="87" t="s">
        <v>341</v>
      </c>
      <c r="AR13" s="51">
        <v>0.48239835367737638</v>
      </c>
      <c r="AS13" s="51">
        <v>-16.384360027144023</v>
      </c>
      <c r="AT13" s="51">
        <v>4.7893719342799401E-2</v>
      </c>
      <c r="AU13" s="51">
        <v>6.5962424111409623</v>
      </c>
      <c r="AW13" s="109" t="s">
        <v>344</v>
      </c>
      <c r="AX13" t="s">
        <v>341</v>
      </c>
      <c r="AY13" s="51">
        <v>0.55683101778955169</v>
      </c>
      <c r="AZ13" s="51">
        <v>-14.064913117959859</v>
      </c>
      <c r="BA13" s="51">
        <v>4.8127905871253318E-2</v>
      </c>
      <c r="BB13" s="51">
        <v>7.1558274849281025</v>
      </c>
      <c r="BD13" s="109" t="s">
        <v>344</v>
      </c>
      <c r="BE13" t="s">
        <v>341</v>
      </c>
      <c r="BF13" s="51">
        <v>0.13127165162624407</v>
      </c>
      <c r="BG13" s="51">
        <v>-18.371601834739007</v>
      </c>
      <c r="BH13" s="51">
        <v>2.2101595332467829E-2</v>
      </c>
      <c r="BI13" s="51">
        <v>5.6257024268619427</v>
      </c>
      <c r="BK13" s="109" t="s">
        <v>344</v>
      </c>
      <c r="BL13" t="s">
        <v>341</v>
      </c>
      <c r="BM13" s="51">
        <v>1.2781676831695079</v>
      </c>
      <c r="BN13" s="51">
        <v>-15.783765397806684</v>
      </c>
      <c r="BO13" s="51">
        <v>0.13476033399032206</v>
      </c>
      <c r="BP13" s="51">
        <v>5.5856566084865023</v>
      </c>
    </row>
    <row r="14" spans="1:68">
      <c r="B14" t="s">
        <v>450</v>
      </c>
      <c r="C14" t="s">
        <v>352</v>
      </c>
      <c r="D14">
        <v>8</v>
      </c>
      <c r="E14" t="s">
        <v>261</v>
      </c>
      <c r="F14">
        <v>0.42968584774638613</v>
      </c>
      <c r="M14" s="107" t="s">
        <v>350</v>
      </c>
      <c r="N14" s="108" t="s">
        <v>344</v>
      </c>
      <c r="O14" s="107">
        <v>6.7506361644680082</v>
      </c>
      <c r="P14" s="107">
        <v>3.0578606680073528</v>
      </c>
      <c r="Q14" s="107">
        <v>1.2483663901906881</v>
      </c>
      <c r="AJ14" s="110"/>
      <c r="AK14" s="87" t="s">
        <v>342</v>
      </c>
      <c r="AL14" s="51">
        <v>0.93122230852381727</v>
      </c>
      <c r="AM14" s="51">
        <v>-19.168567792623129</v>
      </c>
      <c r="AN14" s="51">
        <v>0.10242440360478225</v>
      </c>
      <c r="AO14" s="51">
        <v>6.6603850687321637</v>
      </c>
      <c r="AQ14" s="87" t="s">
        <v>342</v>
      </c>
      <c r="AR14" s="51">
        <v>0.61671620045770026</v>
      </c>
      <c r="AS14" s="51">
        <v>-14.433414501045737</v>
      </c>
      <c r="AT14" s="51">
        <v>5.133164456081761E-2</v>
      </c>
      <c r="AU14" s="51">
        <v>6.7835392915805874</v>
      </c>
      <c r="AW14" s="109"/>
      <c r="AX14" t="s">
        <v>342</v>
      </c>
      <c r="AY14" s="51">
        <v>0.3861360440069983</v>
      </c>
      <c r="AZ14" s="51">
        <v>-15.579618160002596</v>
      </c>
      <c r="BA14" s="51">
        <v>3.7562980435112969E-2</v>
      </c>
      <c r="BB14" s="51">
        <v>6.4870558340434821</v>
      </c>
      <c r="BD14" s="109"/>
      <c r="BE14" t="s">
        <v>342</v>
      </c>
      <c r="BF14" s="51">
        <v>1.3965144091265458</v>
      </c>
      <c r="BG14" s="51">
        <v>-16.822950796682449</v>
      </c>
      <c r="BH14" s="51">
        <v>0.10488260986997601</v>
      </c>
      <c r="BI14" s="51">
        <v>4.5272429476809526</v>
      </c>
      <c r="BK14" s="109"/>
      <c r="BL14" t="s">
        <v>342</v>
      </c>
      <c r="BM14" s="51">
        <v>0.53385843839195102</v>
      </c>
      <c r="BN14" s="51">
        <v>-16.511765754497876</v>
      </c>
      <c r="BO14" s="51">
        <v>5.7738201325320017E-2</v>
      </c>
      <c r="BP14" s="51">
        <v>4.8494092189158069</v>
      </c>
    </row>
    <row r="15" spans="1:68">
      <c r="A15">
        <v>1.2839880000000001</v>
      </c>
      <c r="B15" t="s">
        <v>451</v>
      </c>
      <c r="C15" t="s">
        <v>352</v>
      </c>
      <c r="D15">
        <v>9</v>
      </c>
      <c r="E15" t="s">
        <v>257</v>
      </c>
      <c r="F15">
        <v>1.6174846411010726</v>
      </c>
      <c r="G15">
        <f t="shared" si="0"/>
        <v>2.0768308693580845E-2</v>
      </c>
      <c r="H15">
        <f t="shared" si="1"/>
        <v>20.768308693580845</v>
      </c>
      <c r="M15" s="107" t="s">
        <v>490</v>
      </c>
      <c r="N15" s="108" t="s">
        <v>347</v>
      </c>
      <c r="O15" s="107">
        <v>5.9049792948888209</v>
      </c>
      <c r="P15" s="107">
        <v>6.0728701672979026</v>
      </c>
      <c r="Q15" s="107">
        <v>2.715870102521726</v>
      </c>
      <c r="AJ15" s="110"/>
      <c r="AK15" s="87" t="s">
        <v>343</v>
      </c>
      <c r="AL15" s="51">
        <v>0.73305511665880663</v>
      </c>
      <c r="AM15" s="51">
        <v>-20.268809388931434</v>
      </c>
      <c r="AN15" s="51">
        <v>8.3433528348989178E-2</v>
      </c>
      <c r="AO15" s="51">
        <v>6.8677336902179684</v>
      </c>
      <c r="AQ15" s="87" t="s">
        <v>343</v>
      </c>
      <c r="AR15" s="51">
        <v>0.49776981814568433</v>
      </c>
      <c r="AS15" s="51">
        <v>-15.780594150458057</v>
      </c>
      <c r="AT15" s="51">
        <v>5.1386590217891812E-2</v>
      </c>
      <c r="AU15" s="51">
        <v>6.4674858517998262</v>
      </c>
      <c r="AW15" s="109"/>
      <c r="AX15" t="s">
        <v>343</v>
      </c>
      <c r="AY15" s="51">
        <v>0.55247596351806783</v>
      </c>
      <c r="AZ15" s="51">
        <v>-17.117167793521286</v>
      </c>
      <c r="BA15" s="51">
        <v>5.5924347207929832E-2</v>
      </c>
      <c r="BB15" s="51">
        <v>6.3418981414863707</v>
      </c>
      <c r="BD15" s="109"/>
      <c r="BE15" t="s">
        <v>343</v>
      </c>
      <c r="BF15" s="51">
        <v>2.4390266367547322</v>
      </c>
      <c r="BG15" s="51">
        <v>-16.807702123638915</v>
      </c>
      <c r="BH15" s="51">
        <v>0.18548772456376772</v>
      </c>
      <c r="BI15" s="51">
        <v>5.0591361332555991</v>
      </c>
      <c r="BK15" s="109"/>
      <c r="BL15" t="s">
        <v>343</v>
      </c>
      <c r="BM15" s="51" t="s">
        <v>353</v>
      </c>
      <c r="BN15" s="51" t="s">
        <v>353</v>
      </c>
      <c r="BO15" s="51" t="s">
        <v>353</v>
      </c>
      <c r="BP15" s="51" t="s">
        <v>353</v>
      </c>
    </row>
    <row r="16" spans="1:68">
      <c r="A16">
        <v>1.5260250000000002</v>
      </c>
      <c r="B16" t="s">
        <v>452</v>
      </c>
      <c r="C16" t="s">
        <v>352</v>
      </c>
      <c r="D16">
        <v>10</v>
      </c>
      <c r="E16" t="s">
        <v>265</v>
      </c>
      <c r="F16">
        <v>0.53473023781566076</v>
      </c>
      <c r="G16">
        <f t="shared" si="0"/>
        <v>8.1601171116264387E-3</v>
      </c>
      <c r="H16">
        <f t="shared" si="1"/>
        <v>8.1601171116264393</v>
      </c>
      <c r="M16" s="107" t="s">
        <v>490</v>
      </c>
      <c r="N16" s="108" t="s">
        <v>344</v>
      </c>
      <c r="O16" s="107">
        <v>14.961893124964117</v>
      </c>
      <c r="P16" s="107">
        <v>14.403186080003165</v>
      </c>
      <c r="Q16" s="107">
        <v>4.8010620266677213</v>
      </c>
      <c r="AL16" t="s">
        <v>362</v>
      </c>
      <c r="AM16" t="s">
        <v>359</v>
      </c>
      <c r="AN16" t="s">
        <v>360</v>
      </c>
      <c r="AO16" t="s">
        <v>361</v>
      </c>
      <c r="AQ16" s="87"/>
      <c r="AR16" t="s">
        <v>362</v>
      </c>
      <c r="AS16" t="s">
        <v>359</v>
      </c>
      <c r="AT16" t="s">
        <v>360</v>
      </c>
      <c r="AU16" t="s">
        <v>361</v>
      </c>
      <c r="AW16" s="109" t="s">
        <v>347</v>
      </c>
      <c r="AX16" t="s">
        <v>341</v>
      </c>
      <c r="AY16" s="51">
        <v>6.4160207273759651E-2</v>
      </c>
      <c r="AZ16" s="51">
        <v>-16.475953995308199</v>
      </c>
      <c r="BA16" s="51">
        <v>9.0144767835642833E-3</v>
      </c>
      <c r="BB16" s="51" t="s">
        <v>353</v>
      </c>
      <c r="BD16" s="109" t="s">
        <v>347</v>
      </c>
      <c r="BE16" t="s">
        <v>341</v>
      </c>
      <c r="BF16" s="51">
        <v>0.38340349425110437</v>
      </c>
      <c r="BG16" s="51">
        <v>-17.498226445150273</v>
      </c>
      <c r="BH16" s="51">
        <v>3.6867871809097674E-2</v>
      </c>
      <c r="BI16" s="51">
        <v>5.1128978187016658</v>
      </c>
      <c r="BK16" s="109" t="s">
        <v>347</v>
      </c>
      <c r="BL16" t="s">
        <v>341</v>
      </c>
      <c r="BM16" s="51">
        <v>0.32952338137864207</v>
      </c>
      <c r="BN16" s="51">
        <v>-14.174670546766448</v>
      </c>
      <c r="BO16" s="51">
        <v>3.4319607214451868E-2</v>
      </c>
      <c r="BP16" s="51">
        <v>5.6828147713551687</v>
      </c>
    </row>
    <row r="17" spans="1:68">
      <c r="A17">
        <v>1.1634660000000001</v>
      </c>
      <c r="B17" t="s">
        <v>453</v>
      </c>
      <c r="C17" t="s">
        <v>352</v>
      </c>
      <c r="D17">
        <v>11</v>
      </c>
      <c r="E17" t="s">
        <v>267</v>
      </c>
      <c r="F17">
        <v>1.1037618490835874</v>
      </c>
      <c r="G17">
        <f t="shared" si="0"/>
        <v>1.2841893835058854E-2</v>
      </c>
      <c r="H17">
        <f t="shared" si="1"/>
        <v>12.841893835058853</v>
      </c>
      <c r="AK17" s="87" t="s">
        <v>341</v>
      </c>
      <c r="AL17" s="51">
        <v>7.7540483957257059E-2</v>
      </c>
      <c r="AM17" s="51">
        <v>0.14170141887369408</v>
      </c>
      <c r="AN17" s="51">
        <v>7.592939234930941E-3</v>
      </c>
      <c r="AO17" s="51">
        <v>2.2635868168786329E-2</v>
      </c>
      <c r="AQ17" s="83" t="s">
        <v>341</v>
      </c>
      <c r="AR17" s="51">
        <v>2.9504483016923062E-2</v>
      </c>
      <c r="AS17" s="51">
        <v>0.32181124540804568</v>
      </c>
      <c r="AT17" s="51">
        <v>2.0129885083670957E-3</v>
      </c>
      <c r="AU17" s="51">
        <v>6.7235102047119188E-2</v>
      </c>
      <c r="AW17" s="109"/>
      <c r="AX17" t="s">
        <v>342</v>
      </c>
      <c r="AY17" s="51">
        <v>4.8383430359824627E-2</v>
      </c>
      <c r="AZ17" s="51">
        <v>-16.78821838386941</v>
      </c>
      <c r="BA17" s="51">
        <v>5.8401162858201837E-3</v>
      </c>
      <c r="BB17" s="51" t="s">
        <v>353</v>
      </c>
      <c r="BD17" s="109"/>
      <c r="BE17" t="s">
        <v>342</v>
      </c>
      <c r="BF17" s="51">
        <v>6.4410064707871459E-2</v>
      </c>
      <c r="BG17" s="51">
        <v>-20.494021592664492</v>
      </c>
      <c r="BH17" s="51">
        <v>1.8026147922930121E-2</v>
      </c>
      <c r="BI17" s="51">
        <v>6.4951461709837668</v>
      </c>
      <c r="BK17" s="109"/>
      <c r="BL17" t="s">
        <v>342</v>
      </c>
      <c r="BM17" s="51">
        <v>0.36717565869208407</v>
      </c>
      <c r="BN17" s="51">
        <v>-15.442011462649099</v>
      </c>
      <c r="BO17" s="51">
        <v>3.9012819478300632E-2</v>
      </c>
      <c r="BP17" s="51">
        <v>5.2936900613730442</v>
      </c>
    </row>
    <row r="18" spans="1:68">
      <c r="A18">
        <v>1.401764</v>
      </c>
      <c r="B18" t="s">
        <v>454</v>
      </c>
      <c r="C18" t="s">
        <v>352</v>
      </c>
      <c r="D18">
        <v>12</v>
      </c>
      <c r="E18" t="s">
        <v>269</v>
      </c>
      <c r="F18">
        <v>0.63715922961380622</v>
      </c>
      <c r="G18">
        <f t="shared" si="0"/>
        <v>8.9314687034036735E-3</v>
      </c>
      <c r="H18">
        <f t="shared" si="1"/>
        <v>8.9314687034036737</v>
      </c>
      <c r="AK18" s="87" t="s">
        <v>342</v>
      </c>
      <c r="AL18" s="51">
        <v>5.8158632202538758E-2</v>
      </c>
      <c r="AM18" s="51">
        <v>0.14502423503437709</v>
      </c>
      <c r="AN18" s="51">
        <v>5.8226477335400709E-3</v>
      </c>
      <c r="AO18" s="51">
        <v>7.3054506089650029E-2</v>
      </c>
      <c r="AQ18" s="83" t="s">
        <v>342</v>
      </c>
      <c r="AR18" s="51">
        <v>5.4755615731098703E-2</v>
      </c>
      <c r="AS18" s="51">
        <v>0.26390284610920151</v>
      </c>
      <c r="AT18" s="51">
        <v>2.0560797271417194E-3</v>
      </c>
      <c r="AU18" s="51">
        <v>0.10687942478600215</v>
      </c>
      <c r="AW18" s="109"/>
      <c r="AX18" t="s">
        <v>343</v>
      </c>
      <c r="AY18" s="51">
        <v>5.329237044584785E-2</v>
      </c>
      <c r="AZ18" s="51">
        <v>-9.7016846209659722</v>
      </c>
      <c r="BA18" s="51">
        <v>4.4534448627234682E-3</v>
      </c>
      <c r="BB18" s="51" t="s">
        <v>353</v>
      </c>
      <c r="BD18" s="109"/>
      <c r="BE18" t="s">
        <v>343</v>
      </c>
      <c r="BF18" s="51">
        <v>1.1309134212164333</v>
      </c>
      <c r="BG18" s="51">
        <v>-16.714542101704424</v>
      </c>
      <c r="BH18" s="51">
        <v>0.10537474194954698</v>
      </c>
      <c r="BI18" s="51">
        <v>5.2155044138074427</v>
      </c>
      <c r="BK18" s="109"/>
      <c r="BL18" t="s">
        <v>343</v>
      </c>
      <c r="BM18" s="51" t="s">
        <v>353</v>
      </c>
      <c r="BN18" s="51" t="s">
        <v>353</v>
      </c>
      <c r="BO18" s="51" t="s">
        <v>353</v>
      </c>
      <c r="BP18" s="51" t="s">
        <v>353</v>
      </c>
    </row>
    <row r="19" spans="1:68">
      <c r="AK19" s="87" t="s">
        <v>343</v>
      </c>
      <c r="AL19" s="51">
        <v>0.11610815553279349</v>
      </c>
      <c r="AM19" s="51">
        <v>0.61377565824440372</v>
      </c>
      <c r="AN19" s="51">
        <v>1.1716251773452738E-2</v>
      </c>
      <c r="AO19" s="51">
        <v>0.22763888942369334</v>
      </c>
      <c r="AQ19" s="83" t="s">
        <v>343</v>
      </c>
      <c r="AR19" s="51">
        <v>2.195962738463552E-2</v>
      </c>
      <c r="AS19" s="51">
        <v>0.25129822597516421</v>
      </c>
      <c r="AT19" s="51">
        <v>2.3284297706476871E-3</v>
      </c>
      <c r="AU19" s="51">
        <v>0.11013455872543387</v>
      </c>
      <c r="AY19" t="s">
        <v>362</v>
      </c>
      <c r="AZ19" t="s">
        <v>359</v>
      </c>
      <c r="BA19" t="s">
        <v>360</v>
      </c>
      <c r="BB19" t="s">
        <v>361</v>
      </c>
      <c r="BF19" t="s">
        <v>362</v>
      </c>
      <c r="BG19" t="s">
        <v>359</v>
      </c>
      <c r="BH19" t="s">
        <v>360</v>
      </c>
      <c r="BI19" t="s">
        <v>361</v>
      </c>
      <c r="BM19" t="s">
        <v>362</v>
      </c>
      <c r="BN19" t="s">
        <v>359</v>
      </c>
      <c r="BO19" t="s">
        <v>360</v>
      </c>
      <c r="BP19" t="s">
        <v>361</v>
      </c>
    </row>
    <row r="20" spans="1:68">
      <c r="N20" t="s">
        <v>493</v>
      </c>
      <c r="O20" t="s">
        <v>352</v>
      </c>
      <c r="P20" t="s">
        <v>348</v>
      </c>
      <c r="Q20" t="s">
        <v>349</v>
      </c>
      <c r="R20" t="s">
        <v>350</v>
      </c>
      <c r="S20" t="s">
        <v>351</v>
      </c>
      <c r="AL20" s="51"/>
      <c r="AM20" s="51"/>
      <c r="AN20" s="51"/>
      <c r="AO20" s="51"/>
      <c r="AQ20" s="83"/>
      <c r="AR20" s="51"/>
      <c r="AS20" s="51"/>
      <c r="AT20" s="51"/>
      <c r="AU20" s="51"/>
      <c r="AW20" s="109" t="s">
        <v>344</v>
      </c>
      <c r="AX20" t="s">
        <v>341</v>
      </c>
      <c r="AY20" s="51">
        <v>9.9110844740819867E-2</v>
      </c>
      <c r="AZ20" s="51">
        <v>0.66118050370331416</v>
      </c>
      <c r="BA20" s="51">
        <v>6.3316340193747692E-3</v>
      </c>
      <c r="BB20" s="51">
        <v>0.26453008110979542</v>
      </c>
      <c r="BD20" s="109" t="s">
        <v>344</v>
      </c>
      <c r="BE20" t="s">
        <v>341</v>
      </c>
      <c r="BF20" s="51">
        <v>2.4666294455254711E-2</v>
      </c>
      <c r="BG20" s="51">
        <v>0.32883248781745328</v>
      </c>
      <c r="BH20" s="51">
        <v>1.9452520897037873E-3</v>
      </c>
      <c r="BI20" s="51">
        <v>0.20033138563639205</v>
      </c>
      <c r="BK20" s="109" t="s">
        <v>344</v>
      </c>
      <c r="BL20" t="s">
        <v>341</v>
      </c>
      <c r="BM20" s="51">
        <v>9.796515017289735E-2</v>
      </c>
      <c r="BN20" s="51">
        <v>0.34623627401415996</v>
      </c>
      <c r="BO20" s="51">
        <v>5.6830987619266721E-3</v>
      </c>
      <c r="BP20" s="51">
        <v>5.6985918882981539E-2</v>
      </c>
    </row>
    <row r="21" spans="1:68">
      <c r="N21" s="98" t="s">
        <v>387</v>
      </c>
      <c r="O21" s="107">
        <v>5.3532303614055143</v>
      </c>
      <c r="P21" s="107">
        <v>3.3402305203950164</v>
      </c>
      <c r="Q21" s="107">
        <v>5.7777887848102036</v>
      </c>
      <c r="R21" s="107">
        <v>0.82791582471112568</v>
      </c>
      <c r="S21" s="107">
        <v>5.9049792948888209</v>
      </c>
      <c r="AQ21" s="87"/>
      <c r="AW21" s="109"/>
      <c r="AX21" t="s">
        <v>342</v>
      </c>
      <c r="AY21" s="51">
        <v>7.335242652859833E-2</v>
      </c>
      <c r="AZ21" s="51">
        <v>1.0418855997887382</v>
      </c>
      <c r="BA21" s="51">
        <v>8.5035918286611393E-3</v>
      </c>
      <c r="BB21" s="51">
        <v>5.9437979172503271E-2</v>
      </c>
      <c r="BD21" s="109"/>
      <c r="BE21" t="s">
        <v>342</v>
      </c>
      <c r="BF21" s="51">
        <v>0.37320550792098001</v>
      </c>
      <c r="BG21" s="51">
        <v>0.35415672532390247</v>
      </c>
      <c r="BH21" s="51">
        <v>2.6784206617674781E-2</v>
      </c>
      <c r="BI21" s="51">
        <v>0.35429147283023615</v>
      </c>
      <c r="BK21" s="109"/>
      <c r="BL21" t="s">
        <v>342</v>
      </c>
      <c r="BM21" s="51">
        <v>3.4579812787155342E-2</v>
      </c>
      <c r="BN21" s="51">
        <v>0.1309571196480209</v>
      </c>
      <c r="BO21" s="51">
        <v>3.5207392428111919E-3</v>
      </c>
      <c r="BP21" s="51">
        <v>3.9710504874739795E-2</v>
      </c>
    </row>
    <row r="22" spans="1:68">
      <c r="N22" s="98" t="s">
        <v>390</v>
      </c>
      <c r="O22" s="107">
        <v>13.59019947575214</v>
      </c>
      <c r="P22" s="107">
        <v>10.156299720077167</v>
      </c>
      <c r="Q22" s="107">
        <v>5.3876207640645628</v>
      </c>
      <c r="R22" s="107">
        <v>6.7506361644680082</v>
      </c>
      <c r="S22" s="107">
        <v>14.961893124964117</v>
      </c>
      <c r="AQ22" s="87"/>
      <c r="AW22" s="109"/>
      <c r="AX22" t="s">
        <v>343</v>
      </c>
      <c r="AY22" s="51" t="s">
        <v>353</v>
      </c>
      <c r="AZ22" s="51" t="s">
        <v>353</v>
      </c>
      <c r="BA22" s="51" t="s">
        <v>353</v>
      </c>
      <c r="BB22" s="51" t="s">
        <v>353</v>
      </c>
      <c r="BD22" s="109"/>
      <c r="BE22" t="s">
        <v>343</v>
      </c>
      <c r="BF22" s="51">
        <v>0.45838096245259813</v>
      </c>
      <c r="BG22" s="51">
        <v>0.35370973527600408</v>
      </c>
      <c r="BH22" s="51">
        <v>2.4217391894316018E-2</v>
      </c>
      <c r="BI22" s="51">
        <v>0.13279591393120935</v>
      </c>
      <c r="BK22" s="109"/>
      <c r="BL22" t="s">
        <v>343</v>
      </c>
      <c r="BM22" s="51" t="s">
        <v>353</v>
      </c>
      <c r="BN22" s="51" t="s">
        <v>353</v>
      </c>
      <c r="BO22" s="51" t="s">
        <v>353</v>
      </c>
      <c r="BP22" s="51" t="s">
        <v>353</v>
      </c>
    </row>
    <row r="23" spans="1:68">
      <c r="A23" s="105">
        <v>1.655</v>
      </c>
      <c r="B23" s="105" t="s">
        <v>443</v>
      </c>
      <c r="C23" s="105" t="s">
        <v>348</v>
      </c>
      <c r="D23" s="105">
        <v>13</v>
      </c>
      <c r="E23" s="105" t="s">
        <v>230</v>
      </c>
      <c r="F23" s="105">
        <v>0.12418466589794641</v>
      </c>
      <c r="G23" s="105">
        <f t="shared" si="0"/>
        <v>2.0552562206110131E-3</v>
      </c>
      <c r="H23" s="105">
        <f t="shared" si="1"/>
        <v>2.055256220611013</v>
      </c>
      <c r="I23" s="106">
        <f>AVERAGE(H23:H32)</f>
        <v>3.3402305203950164</v>
      </c>
      <c r="J23" s="105">
        <f>STDEV(H23:H32)</f>
        <v>2.216100837714186</v>
      </c>
      <c r="K23" s="105">
        <f>J23/SQRT(COUNT(H23:H32))</f>
        <v>0.99107042362462983</v>
      </c>
      <c r="L23" s="107"/>
      <c r="N23" s="98" t="s">
        <v>388</v>
      </c>
      <c r="P23" s="107">
        <v>13.59127714802162</v>
      </c>
      <c r="Q23" s="107">
        <v>7.9708243225564814</v>
      </c>
      <c r="R23" s="107"/>
      <c r="S23" s="107"/>
      <c r="T23" s="107"/>
      <c r="U23" s="107"/>
      <c r="V23" s="107"/>
      <c r="W23" s="107"/>
      <c r="AQ23" s="87"/>
      <c r="AW23" s="109" t="s">
        <v>347</v>
      </c>
      <c r="AX23" t="s">
        <v>341</v>
      </c>
      <c r="AY23" s="51">
        <v>3.1912494772053167E-3</v>
      </c>
      <c r="AZ23" s="51">
        <v>0.50744400028991588</v>
      </c>
      <c r="BA23" s="51">
        <v>4.72418822166904E-4</v>
      </c>
      <c r="BB23" s="51" t="e">
        <v>#DIV/0!</v>
      </c>
      <c r="BD23" s="109" t="s">
        <v>347</v>
      </c>
      <c r="BE23" t="s">
        <v>341</v>
      </c>
      <c r="BF23" s="51">
        <v>0.16130924524021253</v>
      </c>
      <c r="BG23" s="51">
        <v>0.73978293554639007</v>
      </c>
      <c r="BH23" s="51">
        <v>9.3552177425412046E-3</v>
      </c>
      <c r="BI23" s="51">
        <v>0.15819056379783317</v>
      </c>
      <c r="BK23" s="109" t="s">
        <v>347</v>
      </c>
      <c r="BL23" t="s">
        <v>341</v>
      </c>
      <c r="BM23" s="51">
        <v>1.2792772745942592E-2</v>
      </c>
      <c r="BN23" s="51">
        <v>0.64537967087569081</v>
      </c>
      <c r="BO23" s="51">
        <v>4.4326025784583828E-4</v>
      </c>
      <c r="BP23" s="51">
        <v>0.14745259770866462</v>
      </c>
    </row>
    <row r="24" spans="1:68">
      <c r="A24">
        <v>1.5385</v>
      </c>
      <c r="B24" t="s">
        <v>444</v>
      </c>
      <c r="C24" t="s">
        <v>348</v>
      </c>
      <c r="D24">
        <v>14</v>
      </c>
      <c r="E24" t="s">
        <v>233</v>
      </c>
      <c r="F24">
        <v>0.47036399735570261</v>
      </c>
      <c r="G24">
        <f t="shared" si="0"/>
        <v>7.2365500993174844E-3</v>
      </c>
      <c r="H24">
        <f t="shared" si="1"/>
        <v>7.2365500993174843</v>
      </c>
      <c r="N24" s="98" t="s">
        <v>389</v>
      </c>
      <c r="P24" s="107">
        <v>10.990231425364293</v>
      </c>
      <c r="Q24" s="107">
        <v>8.2560290658208686</v>
      </c>
      <c r="AQ24" s="87"/>
      <c r="AW24" s="109"/>
      <c r="AX24" t="s">
        <v>342</v>
      </c>
      <c r="AY24" s="51">
        <v>5.3773564520304407E-3</v>
      </c>
      <c r="AZ24" s="51">
        <v>1.052982364301986</v>
      </c>
      <c r="BA24" s="51">
        <v>5.7592667473650705E-4</v>
      </c>
      <c r="BB24" s="51" t="e">
        <v>#DIV/0!</v>
      </c>
      <c r="BD24" s="109"/>
      <c r="BE24" t="s">
        <v>342</v>
      </c>
      <c r="BF24" s="51" t="s">
        <v>353</v>
      </c>
      <c r="BG24" s="51" t="s">
        <v>353</v>
      </c>
      <c r="BH24" s="51" t="s">
        <v>353</v>
      </c>
      <c r="BI24" s="51" t="s">
        <v>353</v>
      </c>
      <c r="BK24" s="109"/>
      <c r="BL24" t="s">
        <v>342</v>
      </c>
      <c r="BM24" s="51">
        <v>4.5979731392705222E-3</v>
      </c>
      <c r="BN24" s="51">
        <v>0.65300670629061786</v>
      </c>
      <c r="BO24" s="51">
        <v>1.4774471167767426E-3</v>
      </c>
      <c r="BP24" s="51">
        <v>0.15184093977402546</v>
      </c>
    </row>
    <row r="25" spans="1:68">
      <c r="A25">
        <v>1.3945000000000003</v>
      </c>
      <c r="B25" t="s">
        <v>478</v>
      </c>
      <c r="C25" t="s">
        <v>348</v>
      </c>
      <c r="D25">
        <v>15</v>
      </c>
      <c r="E25" t="s">
        <v>235</v>
      </c>
      <c r="F25">
        <v>0.22006451385213241</v>
      </c>
      <c r="G25">
        <f t="shared" si="0"/>
        <v>3.0687996456679871E-3</v>
      </c>
      <c r="H25">
        <f t="shared" si="1"/>
        <v>3.0687996456679869</v>
      </c>
      <c r="AQ25" s="87"/>
      <c r="AW25" s="109"/>
      <c r="AX25" t="s">
        <v>343</v>
      </c>
      <c r="AY25" s="51" t="s">
        <v>353</v>
      </c>
      <c r="AZ25" s="51" t="s">
        <v>353</v>
      </c>
      <c r="BA25" s="51" t="s">
        <v>353</v>
      </c>
      <c r="BB25" s="51" t="s">
        <v>353</v>
      </c>
      <c r="BD25" s="109"/>
      <c r="BE25" t="s">
        <v>343</v>
      </c>
      <c r="BF25" s="51" t="s">
        <v>353</v>
      </c>
      <c r="BG25" s="51" t="s">
        <v>353</v>
      </c>
      <c r="BH25" s="51" t="s">
        <v>353</v>
      </c>
      <c r="BI25" s="51" t="s">
        <v>353</v>
      </c>
      <c r="BK25" s="109"/>
      <c r="BL25" t="s">
        <v>343</v>
      </c>
      <c r="BM25" s="51" t="s">
        <v>353</v>
      </c>
      <c r="BN25" s="51" t="s">
        <v>353</v>
      </c>
      <c r="BO25" s="51" t="s">
        <v>353</v>
      </c>
      <c r="BP25" s="51" t="s">
        <v>353</v>
      </c>
    </row>
    <row r="26" spans="1:68">
      <c r="A26">
        <v>1.4429999999999998</v>
      </c>
      <c r="B26" t="s">
        <v>445</v>
      </c>
      <c r="C26" t="s">
        <v>348</v>
      </c>
      <c r="D26">
        <v>16</v>
      </c>
      <c r="E26" t="s">
        <v>237</v>
      </c>
      <c r="F26">
        <v>0.15167042960437088</v>
      </c>
      <c r="G26">
        <f t="shared" si="0"/>
        <v>2.1886042991910715E-3</v>
      </c>
      <c r="H26">
        <f t="shared" si="1"/>
        <v>2.1886042991910717</v>
      </c>
      <c r="N26" s="98" t="s">
        <v>489</v>
      </c>
      <c r="O26" t="s">
        <v>352</v>
      </c>
      <c r="P26" t="s">
        <v>348</v>
      </c>
      <c r="Q26" t="s">
        <v>349</v>
      </c>
      <c r="R26" t="s">
        <v>350</v>
      </c>
      <c r="S26" t="s">
        <v>351</v>
      </c>
      <c r="AL26" s="51"/>
      <c r="AQ26" s="87"/>
      <c r="AR26" s="51"/>
    </row>
    <row r="27" spans="1:68">
      <c r="B27" t="s">
        <v>446</v>
      </c>
      <c r="C27" t="s">
        <v>348</v>
      </c>
      <c r="D27">
        <v>17</v>
      </c>
      <c r="E27" t="s">
        <v>239</v>
      </c>
      <c r="F27">
        <v>0.1050772030551524</v>
      </c>
      <c r="N27" s="98" t="s">
        <v>387</v>
      </c>
      <c r="O27" s="107">
        <v>0.34089778420757072</v>
      </c>
      <c r="P27" s="107">
        <v>0.99107042362462983</v>
      </c>
      <c r="Q27" s="107">
        <v>0.67280284903602794</v>
      </c>
      <c r="R27" s="107">
        <v>7.3515734248098139E-2</v>
      </c>
      <c r="S27" s="107">
        <v>2.715870102521726</v>
      </c>
    </row>
    <row r="28" spans="1:68">
      <c r="A28">
        <v>1.3770000000000002</v>
      </c>
      <c r="B28" t="s">
        <v>447</v>
      </c>
      <c r="C28" t="s">
        <v>348</v>
      </c>
      <c r="D28">
        <v>18</v>
      </c>
      <c r="E28" t="s">
        <v>241</v>
      </c>
      <c r="F28">
        <v>0.15627758439996559</v>
      </c>
      <c r="G28">
        <f t="shared" si="0"/>
        <v>2.1519423371875266E-3</v>
      </c>
      <c r="H28">
        <f t="shared" si="1"/>
        <v>2.1519423371875268</v>
      </c>
      <c r="N28" s="98" t="s">
        <v>390</v>
      </c>
      <c r="O28" s="107">
        <v>2.4151928610435918</v>
      </c>
      <c r="P28" s="107">
        <v>2.2036755195645408</v>
      </c>
      <c r="Q28" s="107">
        <v>0.65019584088445315</v>
      </c>
      <c r="R28" s="107">
        <v>1.2483663901906881</v>
      </c>
      <c r="S28" s="107">
        <v>4.8010620266677213</v>
      </c>
    </row>
    <row r="29" spans="1:68">
      <c r="B29" t="s">
        <v>448</v>
      </c>
      <c r="C29" t="s">
        <v>348</v>
      </c>
      <c r="D29">
        <v>19</v>
      </c>
      <c r="E29" t="s">
        <v>243</v>
      </c>
      <c r="F29">
        <v>0.13948153250123263</v>
      </c>
      <c r="N29" s="98" t="s">
        <v>388</v>
      </c>
      <c r="P29" s="107">
        <v>2.8181940319354122</v>
      </c>
      <c r="Q29" s="107">
        <v>0.64871241034194249</v>
      </c>
    </row>
    <row r="30" spans="1:68">
      <c r="N30" s="98" t="s">
        <v>389</v>
      </c>
      <c r="P30" s="107">
        <v>0.47520874799684337</v>
      </c>
      <c r="Q30" s="107">
        <v>2.6399556627744056</v>
      </c>
    </row>
    <row r="33" spans="1:72">
      <c r="A33" s="105">
        <v>1.3504999999999998</v>
      </c>
      <c r="B33" s="105" t="s">
        <v>449</v>
      </c>
      <c r="C33" s="105" t="s">
        <v>348</v>
      </c>
      <c r="D33" s="105">
        <v>20</v>
      </c>
      <c r="E33" s="105" t="s">
        <v>180</v>
      </c>
      <c r="F33" s="105">
        <v>1.2778218938325048</v>
      </c>
      <c r="G33" s="105">
        <f t="shared" si="0"/>
        <v>1.7256984676207975E-2</v>
      </c>
      <c r="H33" s="105">
        <f t="shared" si="1"/>
        <v>17.256984676207974</v>
      </c>
      <c r="I33" s="106">
        <f>AVERAGE(H33:H42)</f>
        <v>10.156299720077167</v>
      </c>
      <c r="J33" s="105">
        <f>STDEV(H33:H42)</f>
        <v>5.8303773950488269</v>
      </c>
      <c r="K33" s="105">
        <f>J33/SQRT(COUNT(H33:H42))</f>
        <v>2.2036755195645408</v>
      </c>
      <c r="L33" s="107"/>
      <c r="R33" s="107"/>
      <c r="S33" s="107"/>
      <c r="T33" s="107"/>
      <c r="U33" s="107"/>
      <c r="V33" s="107"/>
      <c r="W33" s="107"/>
      <c r="BT33" t="s">
        <v>354</v>
      </c>
    </row>
    <row r="34" spans="1:72">
      <c r="A34">
        <v>1.5874999999999999</v>
      </c>
      <c r="B34" t="s">
        <v>450</v>
      </c>
      <c r="C34" t="s">
        <v>348</v>
      </c>
      <c r="D34">
        <v>21</v>
      </c>
      <c r="E34" t="s">
        <v>182</v>
      </c>
      <c r="F34">
        <v>0.58593908817106466</v>
      </c>
      <c r="G34">
        <f t="shared" si="0"/>
        <v>9.3017830247156506E-3</v>
      </c>
      <c r="H34">
        <f t="shared" si="1"/>
        <v>9.3017830247156503</v>
      </c>
      <c r="AN34" s="44"/>
    </row>
    <row r="35" spans="1:72">
      <c r="A35">
        <v>1.1094999999999999</v>
      </c>
      <c r="B35" t="s">
        <v>451</v>
      </c>
      <c r="C35" t="s">
        <v>348</v>
      </c>
      <c r="D35">
        <v>22</v>
      </c>
      <c r="E35" t="s">
        <v>186</v>
      </c>
      <c r="F35">
        <v>1.1759999999999999</v>
      </c>
      <c r="G35">
        <f t="shared" si="0"/>
        <v>1.3047719999999999E-2</v>
      </c>
      <c r="H35">
        <f t="shared" si="1"/>
        <v>13.047719999999998</v>
      </c>
      <c r="AN35" s="44"/>
    </row>
    <row r="36" spans="1:72">
      <c r="A36">
        <v>1.629</v>
      </c>
      <c r="B36" t="s">
        <v>452</v>
      </c>
      <c r="C36" t="s">
        <v>348</v>
      </c>
      <c r="D36">
        <v>23</v>
      </c>
      <c r="E36" t="s">
        <v>188</v>
      </c>
      <c r="F36">
        <v>0.96020379385969679</v>
      </c>
      <c r="G36">
        <f t="shared" si="0"/>
        <v>1.5641719801974461E-2</v>
      </c>
      <c r="H36">
        <f t="shared" si="1"/>
        <v>15.64171980197446</v>
      </c>
      <c r="AN36" s="44"/>
    </row>
    <row r="37" spans="1:72">
      <c r="A37">
        <v>1.6604999999999996</v>
      </c>
      <c r="B37" t="s">
        <v>455</v>
      </c>
      <c r="C37" t="s">
        <v>348</v>
      </c>
      <c r="D37">
        <v>24</v>
      </c>
      <c r="E37" t="s">
        <v>190</v>
      </c>
      <c r="F37">
        <v>6.1006119646856614E-2</v>
      </c>
      <c r="G37">
        <f t="shared" si="0"/>
        <v>1.0130066167360538E-3</v>
      </c>
      <c r="H37">
        <f t="shared" si="1"/>
        <v>1.0130066167360539</v>
      </c>
      <c r="AI37" t="s">
        <v>354</v>
      </c>
      <c r="AN37" s="44"/>
    </row>
    <row r="38" spans="1:72">
      <c r="A38">
        <v>1.3699999999999999</v>
      </c>
      <c r="B38" t="s">
        <v>453</v>
      </c>
      <c r="C38" t="s">
        <v>348</v>
      </c>
      <c r="D38">
        <v>25</v>
      </c>
      <c r="E38" t="s">
        <v>192</v>
      </c>
      <c r="F38">
        <v>0.74615721630347032</v>
      </c>
      <c r="G38">
        <f t="shared" si="0"/>
        <v>1.0222353863357543E-2</v>
      </c>
      <c r="H38">
        <f t="shared" si="1"/>
        <v>10.222353863357544</v>
      </c>
      <c r="AN38" s="44"/>
    </row>
    <row r="39" spans="1:72">
      <c r="A39">
        <v>1.5670000000000002</v>
      </c>
      <c r="B39" t="s">
        <v>454</v>
      </c>
      <c r="C39" t="s">
        <v>348</v>
      </c>
      <c r="D39">
        <v>26</v>
      </c>
      <c r="E39" t="s">
        <v>194</v>
      </c>
      <c r="F39">
        <v>0.29422655121560121</v>
      </c>
      <c r="G39">
        <f t="shared" si="0"/>
        <v>4.610530057548471E-3</v>
      </c>
      <c r="H39">
        <f t="shared" si="1"/>
        <v>4.6105300575484707</v>
      </c>
    </row>
    <row r="40" spans="1:72">
      <c r="AN40" s="44"/>
    </row>
    <row r="41" spans="1:72">
      <c r="AN41" s="44"/>
    </row>
    <row r="43" spans="1:72">
      <c r="A43" s="105">
        <v>0.74850000000000017</v>
      </c>
      <c r="B43" s="105" t="s">
        <v>465</v>
      </c>
      <c r="C43" s="105" t="s">
        <v>348</v>
      </c>
      <c r="D43" s="105">
        <v>27</v>
      </c>
      <c r="E43" s="105" t="s">
        <v>215</v>
      </c>
      <c r="F43" s="105">
        <v>2.8415904978409676</v>
      </c>
      <c r="G43" s="105">
        <f t="shared" si="0"/>
        <v>2.1269304876339646E-2</v>
      </c>
      <c r="H43" s="105">
        <f t="shared" si="1"/>
        <v>21.269304876339646</v>
      </c>
      <c r="I43" s="106">
        <f>AVERAGE(H43:H52)</f>
        <v>13.59127714802162</v>
      </c>
      <c r="J43" s="105">
        <f>STDEV(H43:H52)</f>
        <v>6.9031373743985602</v>
      </c>
      <c r="K43" s="105">
        <f>J43/SQRT(COUNT(H43:H52))</f>
        <v>2.8181940319354122</v>
      </c>
      <c r="L43" s="107"/>
      <c r="R43" s="107"/>
      <c r="S43" s="107"/>
      <c r="T43" s="107"/>
      <c r="U43" s="107"/>
      <c r="V43" s="107"/>
      <c r="W43" s="107"/>
    </row>
    <row r="44" spans="1:72">
      <c r="A44">
        <v>0.96300000000000008</v>
      </c>
      <c r="B44" t="s">
        <v>466</v>
      </c>
      <c r="C44" t="s">
        <v>348</v>
      </c>
      <c r="D44">
        <v>28</v>
      </c>
      <c r="E44" t="s">
        <v>217</v>
      </c>
      <c r="F44">
        <v>1.8703319884485401</v>
      </c>
      <c r="G44">
        <f t="shared" si="0"/>
        <v>1.8011297048759443E-2</v>
      </c>
      <c r="H44">
        <f t="shared" si="1"/>
        <v>18.011297048759442</v>
      </c>
      <c r="R44" s="107"/>
    </row>
    <row r="45" spans="1:72">
      <c r="A45">
        <v>1.4204999999999999</v>
      </c>
      <c r="B45" t="s">
        <v>468</v>
      </c>
      <c r="C45" t="s">
        <v>348</v>
      </c>
      <c r="D45">
        <v>29</v>
      </c>
      <c r="E45" t="s">
        <v>219</v>
      </c>
      <c r="F45">
        <v>0.42679444616409257</v>
      </c>
      <c r="G45">
        <f t="shared" si="0"/>
        <v>6.0626151077609351E-3</v>
      </c>
      <c r="H45">
        <f t="shared" si="1"/>
        <v>6.0626151077609354</v>
      </c>
    </row>
    <row r="46" spans="1:72">
      <c r="A46">
        <v>1.3329999999999997</v>
      </c>
      <c r="B46" t="s">
        <v>469</v>
      </c>
      <c r="C46" t="s">
        <v>348</v>
      </c>
      <c r="D46">
        <v>30</v>
      </c>
      <c r="E46" t="s">
        <v>221</v>
      </c>
      <c r="F46">
        <v>0.30778983784562836</v>
      </c>
      <c r="G46">
        <f t="shared" si="0"/>
        <v>4.1028385384822251E-3</v>
      </c>
      <c r="H46">
        <f t="shared" si="1"/>
        <v>4.1028385384822252</v>
      </c>
    </row>
    <row r="47" spans="1:72">
      <c r="A47">
        <v>0.90200000000000014</v>
      </c>
      <c r="B47" t="s">
        <v>472</v>
      </c>
      <c r="C47" t="s">
        <v>348</v>
      </c>
      <c r="D47">
        <v>31</v>
      </c>
      <c r="E47" t="s">
        <v>223</v>
      </c>
      <c r="F47">
        <v>1.856600231249995</v>
      </c>
      <c r="G47">
        <f t="shared" si="0"/>
        <v>1.6746534085874957E-2</v>
      </c>
      <c r="H47">
        <f t="shared" si="1"/>
        <v>16.746534085874956</v>
      </c>
    </row>
    <row r="48" spans="1:72">
      <c r="A48">
        <v>0.99099999999999999</v>
      </c>
      <c r="B48" t="s">
        <v>473</v>
      </c>
      <c r="C48" t="s">
        <v>348</v>
      </c>
      <c r="D48">
        <v>32</v>
      </c>
      <c r="E48" t="s">
        <v>226</v>
      </c>
      <c r="F48">
        <v>1.5494523946430379</v>
      </c>
      <c r="G48">
        <f t="shared" si="0"/>
        <v>1.5355073230912506E-2</v>
      </c>
      <c r="H48">
        <f t="shared" si="1"/>
        <v>15.355073230912506</v>
      </c>
    </row>
    <row r="53" spans="1:23">
      <c r="A53" s="105">
        <v>0.96550000000000014</v>
      </c>
      <c r="B53" s="105" t="s">
        <v>457</v>
      </c>
      <c r="C53" s="105" t="s">
        <v>348</v>
      </c>
      <c r="D53" s="105">
        <v>33</v>
      </c>
      <c r="E53" s="105" t="s">
        <v>196</v>
      </c>
      <c r="F53" s="105">
        <v>1.3474008859873454</v>
      </c>
      <c r="G53" s="105">
        <f t="shared" si="0"/>
        <v>1.300915555420782E-2</v>
      </c>
      <c r="H53" s="105">
        <f t="shared" si="1"/>
        <v>13.009155554207821</v>
      </c>
      <c r="I53" s="106">
        <f>AVERAGE(H53:H62)</f>
        <v>10.990231425364293</v>
      </c>
      <c r="J53" s="105">
        <f>STDEV(H53:H62)</f>
        <v>1.4256262439905301</v>
      </c>
      <c r="K53" s="105">
        <f>J53/SQRT(COUNT(H53:H62))</f>
        <v>0.47520874799684337</v>
      </c>
      <c r="L53" s="107"/>
      <c r="S53" s="107"/>
      <c r="T53" s="107"/>
      <c r="U53" s="107"/>
      <c r="V53" s="107"/>
      <c r="W53" s="107"/>
    </row>
    <row r="54" spans="1:23">
      <c r="A54">
        <v>1.0734999999999999</v>
      </c>
      <c r="B54" t="s">
        <v>458</v>
      </c>
      <c r="C54" t="s">
        <v>348</v>
      </c>
      <c r="D54">
        <v>34</v>
      </c>
      <c r="E54" t="s">
        <v>198</v>
      </c>
      <c r="F54">
        <v>0.97679387304309961</v>
      </c>
      <c r="G54">
        <f t="shared" si="0"/>
        <v>1.0485882227117674E-2</v>
      </c>
      <c r="H54">
        <f t="shared" si="1"/>
        <v>10.485882227117674</v>
      </c>
      <c r="R54" s="107"/>
    </row>
    <row r="55" spans="1:23">
      <c r="A55">
        <v>1.1854999999999998</v>
      </c>
      <c r="B55" t="s">
        <v>459</v>
      </c>
      <c r="C55" t="s">
        <v>348</v>
      </c>
      <c r="D55">
        <v>35</v>
      </c>
      <c r="E55" t="s">
        <v>200</v>
      </c>
      <c r="F55">
        <v>0.91115054435900467</v>
      </c>
      <c r="G55">
        <f t="shared" si="0"/>
        <v>1.0801689703375998E-2</v>
      </c>
      <c r="H55">
        <f t="shared" si="1"/>
        <v>10.801689703375997</v>
      </c>
    </row>
    <row r="56" spans="1:23">
      <c r="A56">
        <v>1.0630000000000002</v>
      </c>
      <c r="B56" t="s">
        <v>460</v>
      </c>
      <c r="C56" t="s">
        <v>348</v>
      </c>
      <c r="D56">
        <v>36</v>
      </c>
      <c r="E56" t="s">
        <v>202</v>
      </c>
      <c r="F56">
        <v>0.97855394344053315</v>
      </c>
      <c r="G56">
        <f t="shared" si="0"/>
        <v>1.0402028418772868E-2</v>
      </c>
      <c r="H56">
        <f t="shared" si="1"/>
        <v>10.402028418772868</v>
      </c>
    </row>
    <row r="57" spans="1:23">
      <c r="A57">
        <v>1.0785</v>
      </c>
      <c r="B57" t="s">
        <v>461</v>
      </c>
      <c r="C57" t="s">
        <v>348</v>
      </c>
      <c r="D57">
        <v>37</v>
      </c>
      <c r="E57" t="s">
        <v>204</v>
      </c>
      <c r="F57">
        <v>0.84476483080894049</v>
      </c>
      <c r="G57">
        <f t="shared" si="0"/>
        <v>9.1107887002744234E-3</v>
      </c>
      <c r="H57">
        <f t="shared" si="1"/>
        <v>9.1107887002744228</v>
      </c>
    </row>
    <row r="58" spans="1:23">
      <c r="A58">
        <v>1.0959999999999999</v>
      </c>
      <c r="B58" t="s">
        <v>462</v>
      </c>
      <c r="C58" t="s">
        <v>348</v>
      </c>
      <c r="D58">
        <v>38</v>
      </c>
      <c r="E58" t="s">
        <v>207</v>
      </c>
      <c r="F58">
        <v>0.82790000734178837</v>
      </c>
      <c r="G58">
        <f t="shared" si="0"/>
        <v>9.0737840804659999E-3</v>
      </c>
      <c r="H58">
        <f t="shared" si="1"/>
        <v>9.0737840804659999</v>
      </c>
    </row>
    <row r="59" spans="1:23">
      <c r="A59">
        <v>1.0580000000000003</v>
      </c>
      <c r="B59" t="s">
        <v>463</v>
      </c>
      <c r="C59" t="s">
        <v>348</v>
      </c>
      <c r="D59">
        <v>39</v>
      </c>
      <c r="E59" t="s">
        <v>209</v>
      </c>
      <c r="F59">
        <v>1.1671078535484436</v>
      </c>
      <c r="G59">
        <f t="shared" si="0"/>
        <v>1.2348001090542538E-2</v>
      </c>
      <c r="H59">
        <f t="shared" si="1"/>
        <v>12.348001090542537</v>
      </c>
    </row>
    <row r="60" spans="1:23">
      <c r="A60">
        <v>1.1209999999999998</v>
      </c>
      <c r="B60" t="s">
        <v>464</v>
      </c>
      <c r="C60" t="s">
        <v>348</v>
      </c>
      <c r="D60">
        <v>40</v>
      </c>
      <c r="E60" t="s">
        <v>211</v>
      </c>
      <c r="F60">
        <v>0.99149841867874577</v>
      </c>
      <c r="G60">
        <f t="shared" si="0"/>
        <v>1.1114697273388739E-2</v>
      </c>
      <c r="H60">
        <f t="shared" si="1"/>
        <v>11.114697273388739</v>
      </c>
    </row>
    <row r="61" spans="1:23">
      <c r="A61">
        <v>1.1175000000000002</v>
      </c>
      <c r="B61" t="s">
        <v>481</v>
      </c>
      <c r="C61" t="s">
        <v>348</v>
      </c>
      <c r="D61">
        <v>41</v>
      </c>
      <c r="E61" t="s">
        <v>213</v>
      </c>
      <c r="F61">
        <v>1.1244792644413937</v>
      </c>
      <c r="G61">
        <f t="shared" si="0"/>
        <v>1.2566055780132576E-2</v>
      </c>
      <c r="H61">
        <f t="shared" si="1"/>
        <v>12.566055780132576</v>
      </c>
    </row>
    <row r="63" spans="1:23">
      <c r="A63" s="105">
        <v>1.5994999999999999</v>
      </c>
      <c r="B63" s="105" t="s">
        <v>443</v>
      </c>
      <c r="C63" s="105" t="s">
        <v>349</v>
      </c>
      <c r="D63" s="105">
        <v>42</v>
      </c>
      <c r="E63" s="105" t="s">
        <v>159</v>
      </c>
      <c r="F63" s="105">
        <v>0.17927266740387254</v>
      </c>
      <c r="G63" s="105">
        <f t="shared" si="0"/>
        <v>2.8674663151249413E-3</v>
      </c>
      <c r="H63" s="105">
        <f t="shared" si="1"/>
        <v>2.8674663151249411</v>
      </c>
      <c r="I63" s="106">
        <f>AVERAGE(H63:H72)</f>
        <v>5.7777887848102036</v>
      </c>
      <c r="J63" s="105">
        <f>STDEV(H63:H72)</f>
        <v>2.1275894192042699</v>
      </c>
      <c r="K63" s="105">
        <f>J63/SQRT(COUNT(H63:H72))</f>
        <v>0.67280284903602794</v>
      </c>
      <c r="L63" s="107"/>
      <c r="S63" s="107"/>
      <c r="T63" s="107"/>
      <c r="U63" s="107"/>
      <c r="V63" s="107"/>
      <c r="W63" s="107"/>
    </row>
    <row r="64" spans="1:23">
      <c r="A64">
        <v>1.2280000000000002</v>
      </c>
      <c r="B64" t="s">
        <v>444</v>
      </c>
      <c r="C64" t="s">
        <v>349</v>
      </c>
      <c r="D64">
        <v>43</v>
      </c>
      <c r="E64" t="s">
        <v>161</v>
      </c>
      <c r="F64">
        <v>0.61139453585561288</v>
      </c>
      <c r="G64">
        <f t="shared" si="0"/>
        <v>7.5079249003069271E-3</v>
      </c>
      <c r="H64">
        <f t="shared" si="1"/>
        <v>7.5079249003069268</v>
      </c>
      <c r="R64" s="107"/>
    </row>
    <row r="65" spans="1:23">
      <c r="A65">
        <v>1.3845000000000001</v>
      </c>
      <c r="B65" t="s">
        <v>478</v>
      </c>
      <c r="C65" t="s">
        <v>349</v>
      </c>
      <c r="D65">
        <v>44</v>
      </c>
      <c r="E65" t="s">
        <v>164</v>
      </c>
      <c r="F65">
        <v>0.44090000000000001</v>
      </c>
      <c r="G65">
        <f t="shared" si="0"/>
        <v>6.1042605000000008E-3</v>
      </c>
      <c r="H65">
        <f t="shared" si="1"/>
        <v>6.1042605000000005</v>
      </c>
    </row>
    <row r="66" spans="1:23">
      <c r="A66">
        <v>1.6504999999999999</v>
      </c>
      <c r="B66" t="s">
        <v>445</v>
      </c>
      <c r="C66" t="s">
        <v>349</v>
      </c>
      <c r="D66">
        <v>45</v>
      </c>
      <c r="E66" t="s">
        <v>166</v>
      </c>
      <c r="F66">
        <v>0.20308000302730883</v>
      </c>
      <c r="G66">
        <f t="shared" si="0"/>
        <v>3.3518354499657323E-3</v>
      </c>
      <c r="H66">
        <f t="shared" si="1"/>
        <v>3.3518354499657321</v>
      </c>
    </row>
    <row r="67" spans="1:23">
      <c r="A67">
        <v>0.99400000000000011</v>
      </c>
      <c r="B67" t="s">
        <v>446</v>
      </c>
      <c r="C67" t="s">
        <v>349</v>
      </c>
      <c r="D67">
        <v>46</v>
      </c>
      <c r="E67" t="s">
        <v>168</v>
      </c>
      <c r="F67">
        <v>0.96308364258048329</v>
      </c>
      <c r="G67">
        <f t="shared" si="0"/>
        <v>9.5730514072500054E-3</v>
      </c>
      <c r="H67">
        <f t="shared" si="1"/>
        <v>9.5730514072500057</v>
      </c>
    </row>
    <row r="68" spans="1:23">
      <c r="A68">
        <v>1.0945</v>
      </c>
      <c r="B68" t="s">
        <v>456</v>
      </c>
      <c r="C68" t="s">
        <v>349</v>
      </c>
      <c r="D68">
        <v>47</v>
      </c>
      <c r="E68" t="s">
        <v>170</v>
      </c>
      <c r="F68">
        <v>0.56081985712365057</v>
      </c>
      <c r="G68">
        <f t="shared" si="0"/>
        <v>6.1381733362183555E-3</v>
      </c>
      <c r="H68">
        <f t="shared" si="1"/>
        <v>6.1381733362183555</v>
      </c>
    </row>
    <row r="69" spans="1:23">
      <c r="A69">
        <v>1.4184999999999999</v>
      </c>
      <c r="B69" t="s">
        <v>479</v>
      </c>
      <c r="C69" t="s">
        <v>349</v>
      </c>
      <c r="D69">
        <v>48</v>
      </c>
      <c r="E69" t="s">
        <v>172</v>
      </c>
      <c r="F69">
        <v>0.21542056092547562</v>
      </c>
      <c r="G69">
        <f t="shared" si="0"/>
        <v>3.0557406567278717E-3</v>
      </c>
      <c r="H69">
        <f t="shared" si="1"/>
        <v>3.0557406567278718</v>
      </c>
    </row>
    <row r="70" spans="1:23">
      <c r="A70">
        <v>1.7439999999999998</v>
      </c>
      <c r="B70" t="s">
        <v>447</v>
      </c>
      <c r="C70" t="s">
        <v>349</v>
      </c>
      <c r="D70">
        <v>49</v>
      </c>
      <c r="E70" t="s">
        <v>174</v>
      </c>
      <c r="F70">
        <v>0.38526204366597816</v>
      </c>
      <c r="G70">
        <f t="shared" si="0"/>
        <v>6.7189700415346588E-3</v>
      </c>
      <c r="H70">
        <f t="shared" si="1"/>
        <v>6.7189700415346589</v>
      </c>
    </row>
    <row r="71" spans="1:23">
      <c r="A71">
        <v>1.6824999999999999</v>
      </c>
      <c r="B71" t="s">
        <v>448</v>
      </c>
      <c r="C71" t="s">
        <v>349</v>
      </c>
      <c r="D71">
        <v>50</v>
      </c>
      <c r="E71" t="s">
        <v>176</v>
      </c>
      <c r="F71">
        <v>0.36129458053470032</v>
      </c>
      <c r="G71">
        <f t="shared" si="0"/>
        <v>6.0787813174963323E-3</v>
      </c>
      <c r="H71">
        <f t="shared" si="1"/>
        <v>6.0787813174963325</v>
      </c>
    </row>
    <row r="72" spans="1:23">
      <c r="A72">
        <v>1.4389999999999996</v>
      </c>
      <c r="B72" t="s">
        <v>480</v>
      </c>
      <c r="C72" t="s">
        <v>349</v>
      </c>
      <c r="D72">
        <v>51</v>
      </c>
      <c r="E72" t="s">
        <v>178</v>
      </c>
      <c r="F72">
        <v>0.44348046723260698</v>
      </c>
      <c r="G72">
        <f t="shared" si="0"/>
        <v>6.3816839234772131E-3</v>
      </c>
      <c r="H72">
        <f t="shared" si="1"/>
        <v>6.3816839234772127</v>
      </c>
    </row>
    <row r="73" spans="1:23">
      <c r="A73" s="105">
        <v>1.5670000000000002</v>
      </c>
      <c r="B73" s="105" t="s">
        <v>449</v>
      </c>
      <c r="C73" s="105" t="s">
        <v>349</v>
      </c>
      <c r="D73" s="105">
        <v>52</v>
      </c>
      <c r="E73" s="105" t="s">
        <v>136</v>
      </c>
      <c r="F73" s="105">
        <v>0.27096255029836724</v>
      </c>
      <c r="G73" s="105">
        <f t="shared" si="0"/>
        <v>4.2459831631754151E-3</v>
      </c>
      <c r="H73" s="105">
        <f t="shared" si="1"/>
        <v>4.2459831631754152</v>
      </c>
      <c r="I73" s="106">
        <f>AVERAGE(H73:H82)</f>
        <v>5.3876207640645628</v>
      </c>
      <c r="J73" s="105">
        <f>STDEV(H73:H82)</f>
        <v>2.0560997823633005</v>
      </c>
      <c r="K73" s="105">
        <f>J73/SQRT(COUNT(H73:H82))</f>
        <v>0.65019584088445315</v>
      </c>
      <c r="L73" s="107"/>
      <c r="S73" s="107"/>
      <c r="T73" s="107"/>
      <c r="U73" s="107"/>
      <c r="V73" s="107"/>
      <c r="W73" s="107"/>
    </row>
    <row r="74" spans="1:23">
      <c r="A74">
        <v>1.1234999999999999</v>
      </c>
      <c r="B74" t="s">
        <v>450</v>
      </c>
      <c r="C74" t="s">
        <v>349</v>
      </c>
      <c r="D74">
        <v>53</v>
      </c>
      <c r="E74" t="s">
        <v>138</v>
      </c>
      <c r="F74">
        <v>0.34610643284667453</v>
      </c>
      <c r="G74">
        <f t="shared" si="0"/>
        <v>3.8885057730323881E-3</v>
      </c>
      <c r="H74">
        <f t="shared" si="1"/>
        <v>3.8885057730323882</v>
      </c>
      <c r="R74" s="107"/>
    </row>
    <row r="75" spans="1:23">
      <c r="A75">
        <v>1.2760000000000002</v>
      </c>
      <c r="B75" t="s">
        <v>475</v>
      </c>
      <c r="C75" t="s">
        <v>349</v>
      </c>
      <c r="D75">
        <v>54</v>
      </c>
      <c r="E75" t="s">
        <v>142</v>
      </c>
      <c r="F75">
        <v>0.49509999999999998</v>
      </c>
      <c r="G75">
        <f t="shared" si="0"/>
        <v>6.3174760000000007E-3</v>
      </c>
      <c r="H75">
        <f t="shared" si="1"/>
        <v>6.317476000000001</v>
      </c>
    </row>
    <row r="76" spans="1:23">
      <c r="A76">
        <v>1.2685</v>
      </c>
      <c r="B76" t="s">
        <v>476</v>
      </c>
      <c r="C76" t="s">
        <v>349</v>
      </c>
      <c r="D76">
        <v>55</v>
      </c>
      <c r="E76" t="s">
        <v>144</v>
      </c>
      <c r="F76">
        <v>0.33879032490466954</v>
      </c>
      <c r="G76">
        <f t="shared" si="0"/>
        <v>4.2975552714157325E-3</v>
      </c>
      <c r="H76">
        <f t="shared" si="1"/>
        <v>4.2975552714157326</v>
      </c>
    </row>
    <row r="77" spans="1:23">
      <c r="A77">
        <v>1.56</v>
      </c>
      <c r="B77" t="s">
        <v>451</v>
      </c>
      <c r="C77" t="s">
        <v>349</v>
      </c>
      <c r="D77">
        <v>56</v>
      </c>
      <c r="E77" t="s">
        <v>146</v>
      </c>
      <c r="F77">
        <v>0.2601838568372587</v>
      </c>
      <c r="G77">
        <f t="shared" si="0"/>
        <v>4.0588681666612362E-3</v>
      </c>
      <c r="H77">
        <f t="shared" si="1"/>
        <v>4.0588681666612363</v>
      </c>
    </row>
    <row r="78" spans="1:23">
      <c r="A78">
        <v>1.3325</v>
      </c>
      <c r="B78" t="s">
        <v>452</v>
      </c>
      <c r="C78" t="s">
        <v>349</v>
      </c>
      <c r="D78">
        <v>57</v>
      </c>
      <c r="E78" t="s">
        <v>148</v>
      </c>
      <c r="F78">
        <v>0.44655485077396573</v>
      </c>
      <c r="G78">
        <f t="shared" si="0"/>
        <v>5.9503433865630943E-3</v>
      </c>
      <c r="H78">
        <f t="shared" si="1"/>
        <v>5.9503433865630946</v>
      </c>
    </row>
    <row r="79" spans="1:23">
      <c r="A79">
        <v>1.2414999999999998</v>
      </c>
      <c r="B79" t="s">
        <v>455</v>
      </c>
      <c r="C79" t="s">
        <v>349</v>
      </c>
      <c r="D79">
        <v>58</v>
      </c>
      <c r="E79" t="s">
        <v>150</v>
      </c>
      <c r="F79">
        <v>0.44770140538133429</v>
      </c>
      <c r="G79">
        <f t="shared" si="0"/>
        <v>5.558212947809265E-3</v>
      </c>
      <c r="H79">
        <f t="shared" si="1"/>
        <v>5.558212947809265</v>
      </c>
    </row>
    <row r="80" spans="1:23">
      <c r="A80">
        <v>1.2879999999999998</v>
      </c>
      <c r="B80" t="s">
        <v>477</v>
      </c>
      <c r="C80" t="s">
        <v>349</v>
      </c>
      <c r="D80">
        <v>59</v>
      </c>
      <c r="E80" t="s">
        <v>152</v>
      </c>
      <c r="F80">
        <v>0.81959719336698877</v>
      </c>
      <c r="G80">
        <f t="shared" si="0"/>
        <v>1.0556411850566813E-2</v>
      </c>
      <c r="H80">
        <f t="shared" si="1"/>
        <v>10.556411850566812</v>
      </c>
    </row>
    <row r="81" spans="1:23">
      <c r="A81">
        <v>1.7109999999999999</v>
      </c>
      <c r="B81" t="s">
        <v>453</v>
      </c>
      <c r="C81" t="s">
        <v>349</v>
      </c>
      <c r="D81">
        <v>60</v>
      </c>
      <c r="E81" t="s">
        <v>154</v>
      </c>
      <c r="F81">
        <v>0.20397470691003616</v>
      </c>
      <c r="G81">
        <f t="shared" si="0"/>
        <v>3.4900072352307184E-3</v>
      </c>
      <c r="H81">
        <f t="shared" si="1"/>
        <v>3.4900072352307183</v>
      </c>
    </row>
    <row r="82" spans="1:23">
      <c r="A82">
        <v>1.2030000000000001</v>
      </c>
      <c r="B82" t="s">
        <v>454</v>
      </c>
      <c r="C82" t="s">
        <v>349</v>
      </c>
      <c r="D82">
        <v>61</v>
      </c>
      <c r="E82" t="s">
        <v>157</v>
      </c>
      <c r="F82">
        <v>0.45825800882717871</v>
      </c>
      <c r="G82">
        <f t="shared" si="0"/>
        <v>5.5128438461909601E-3</v>
      </c>
      <c r="H82">
        <f t="shared" si="1"/>
        <v>5.5128438461909601</v>
      </c>
    </row>
    <row r="83" spans="1:23">
      <c r="A83" s="105">
        <v>1.5149999999999999</v>
      </c>
      <c r="B83" s="105" t="s">
        <v>465</v>
      </c>
      <c r="C83" s="105" t="s">
        <v>349</v>
      </c>
      <c r="D83" s="105">
        <v>62</v>
      </c>
      <c r="E83" s="105" t="s">
        <v>115</v>
      </c>
      <c r="F83" s="105">
        <v>0.65391889103520917</v>
      </c>
      <c r="G83" s="105">
        <f t="shared" si="0"/>
        <v>9.9068711991834174E-3</v>
      </c>
      <c r="H83" s="105">
        <f t="shared" si="1"/>
        <v>9.9068711991834171</v>
      </c>
      <c r="I83" s="106">
        <f>AVERAGE(H83:H92)</f>
        <v>7.9708243225564814</v>
      </c>
      <c r="J83" s="105">
        <f>STDEV(H83:H92)</f>
        <v>2.0514087630983076</v>
      </c>
      <c r="K83" s="105">
        <f>J83/SQRT(COUNT(H83:H92))</f>
        <v>0.64871241034194249</v>
      </c>
      <c r="L83" s="107"/>
      <c r="S83" s="107"/>
      <c r="T83" s="107"/>
      <c r="U83" s="107"/>
      <c r="V83" s="107"/>
      <c r="W83" s="107"/>
    </row>
    <row r="84" spans="1:23">
      <c r="A84">
        <v>1.5205000000000002</v>
      </c>
      <c r="B84" t="s">
        <v>466</v>
      </c>
      <c r="C84" t="s">
        <v>349</v>
      </c>
      <c r="D84">
        <v>63</v>
      </c>
      <c r="E84" t="s">
        <v>117</v>
      </c>
      <c r="F84">
        <v>0.37898060646520226</v>
      </c>
      <c r="G84">
        <f t="shared" si="0"/>
        <v>5.7624001213034013E-3</v>
      </c>
      <c r="H84">
        <f t="shared" si="1"/>
        <v>5.7624001213034015</v>
      </c>
      <c r="R84" s="107"/>
    </row>
    <row r="85" spans="1:23">
      <c r="A85">
        <v>1.5979999999999999</v>
      </c>
      <c r="B85" t="s">
        <v>467</v>
      </c>
      <c r="C85" t="s">
        <v>349</v>
      </c>
      <c r="D85">
        <v>64</v>
      </c>
      <c r="E85" t="s">
        <v>120</v>
      </c>
      <c r="F85">
        <v>0.76480000000000004</v>
      </c>
      <c r="G85">
        <f t="shared" si="0"/>
        <v>1.2221503999999999E-2</v>
      </c>
      <c r="H85">
        <f t="shared" si="1"/>
        <v>12.221503999999999</v>
      </c>
    </row>
    <row r="86" spans="1:23">
      <c r="A86">
        <v>1.3790000000000002</v>
      </c>
      <c r="B86" t="s">
        <v>468</v>
      </c>
      <c r="C86" t="s">
        <v>349</v>
      </c>
      <c r="D86">
        <v>65</v>
      </c>
      <c r="E86" t="s">
        <v>122</v>
      </c>
      <c r="F86">
        <v>0.55293659402321638</v>
      </c>
      <c r="G86">
        <f t="shared" si="0"/>
        <v>7.6249956315801552E-3</v>
      </c>
      <c r="H86">
        <f t="shared" si="1"/>
        <v>7.6249956315801555</v>
      </c>
    </row>
    <row r="87" spans="1:23">
      <c r="A87">
        <v>1.0675000000000001</v>
      </c>
      <c r="B87" t="s">
        <v>469</v>
      </c>
      <c r="C87" t="s">
        <v>349</v>
      </c>
      <c r="D87">
        <v>66</v>
      </c>
      <c r="E87" t="s">
        <v>124</v>
      </c>
      <c r="F87">
        <v>0.79223857648829277</v>
      </c>
      <c r="G87">
        <f t="shared" ref="G87:G141" si="2">A87*F87/100</f>
        <v>8.4571468040125271E-3</v>
      </c>
      <c r="H87">
        <f t="shared" ref="H87:H141" si="3">G87*1000</f>
        <v>8.4571468040125275</v>
      </c>
    </row>
    <row r="88" spans="1:23">
      <c r="A88">
        <v>1.1200000000000001</v>
      </c>
      <c r="B88" t="s">
        <v>470</v>
      </c>
      <c r="C88" t="s">
        <v>349</v>
      </c>
      <c r="D88">
        <v>67</v>
      </c>
      <c r="E88" t="s">
        <v>126</v>
      </c>
      <c r="F88">
        <v>0.63779657012942681</v>
      </c>
      <c r="G88">
        <f t="shared" si="2"/>
        <v>7.1433215854495814E-3</v>
      </c>
      <c r="H88">
        <f t="shared" si="3"/>
        <v>7.1433215854495815</v>
      </c>
    </row>
    <row r="89" spans="1:23">
      <c r="A89">
        <v>1.145</v>
      </c>
      <c r="B89" t="s">
        <v>471</v>
      </c>
      <c r="C89" t="s">
        <v>349</v>
      </c>
      <c r="D89">
        <v>68</v>
      </c>
      <c r="E89" t="s">
        <v>128</v>
      </c>
      <c r="F89">
        <v>0.77567861236127766</v>
      </c>
      <c r="G89">
        <f t="shared" si="2"/>
        <v>8.8815201115366293E-3</v>
      </c>
      <c r="H89">
        <f t="shared" si="3"/>
        <v>8.8815201115366289</v>
      </c>
    </row>
    <row r="90" spans="1:23">
      <c r="A90">
        <v>1.2175</v>
      </c>
      <c r="B90" t="s">
        <v>472</v>
      </c>
      <c r="C90" t="s">
        <v>349</v>
      </c>
      <c r="D90">
        <v>69</v>
      </c>
      <c r="E90" t="s">
        <v>130</v>
      </c>
      <c r="F90">
        <v>0.42670258460135835</v>
      </c>
      <c r="G90">
        <f t="shared" si="2"/>
        <v>5.1951039675215381E-3</v>
      </c>
      <c r="H90">
        <f t="shared" si="3"/>
        <v>5.195103967521538</v>
      </c>
    </row>
    <row r="91" spans="1:23">
      <c r="A91">
        <v>1.3545</v>
      </c>
      <c r="B91" t="s">
        <v>473</v>
      </c>
      <c r="C91" t="s">
        <v>349</v>
      </c>
      <c r="D91">
        <v>70</v>
      </c>
      <c r="E91" t="s">
        <v>132</v>
      </c>
      <c r="F91">
        <v>0.57587963575763446</v>
      </c>
      <c r="G91">
        <f t="shared" si="2"/>
        <v>7.8002896663371592E-3</v>
      </c>
      <c r="H91">
        <f t="shared" si="3"/>
        <v>7.800289666337159</v>
      </c>
    </row>
    <row r="92" spans="1:23">
      <c r="A92">
        <v>1.3279999999999998</v>
      </c>
      <c r="B92" t="s">
        <v>474</v>
      </c>
      <c r="C92" t="s">
        <v>349</v>
      </c>
      <c r="D92">
        <v>71</v>
      </c>
      <c r="E92" t="s">
        <v>134</v>
      </c>
      <c r="F92">
        <v>0.50565437790966949</v>
      </c>
      <c r="G92">
        <f t="shared" si="2"/>
        <v>6.7150901386404107E-3</v>
      </c>
      <c r="H92">
        <f t="shared" si="3"/>
        <v>6.7150901386404112</v>
      </c>
    </row>
    <row r="93" spans="1:23">
      <c r="A93" s="105">
        <v>1.177</v>
      </c>
      <c r="B93" s="105" t="s">
        <v>457</v>
      </c>
      <c r="C93" s="105" t="s">
        <v>349</v>
      </c>
      <c r="D93" s="105">
        <v>72</v>
      </c>
      <c r="E93" s="105" t="s">
        <v>99</v>
      </c>
      <c r="F93" s="105">
        <v>0.37040000000000001</v>
      </c>
      <c r="G93" s="105">
        <f t="shared" si="2"/>
        <v>4.3596080000000001E-3</v>
      </c>
      <c r="H93" s="105">
        <f t="shared" si="3"/>
        <v>4.3596079999999997</v>
      </c>
      <c r="I93" s="106">
        <f>AVERAGE(H93:H102)</f>
        <v>8.2560290658208686</v>
      </c>
      <c r="J93" s="105">
        <f>STDEV(H93:H102)</f>
        <v>7.4669222047184354</v>
      </c>
      <c r="K93" s="105">
        <f>J93/SQRT(COUNT(H93:H102))</f>
        <v>2.6399556627744056</v>
      </c>
      <c r="L93" s="107"/>
      <c r="S93" s="107"/>
      <c r="T93" s="107"/>
      <c r="U93" s="107"/>
      <c r="V93" s="107"/>
      <c r="W93" s="107"/>
    </row>
    <row r="94" spans="1:23">
      <c r="A94">
        <v>1.2329999999999999</v>
      </c>
      <c r="B94" t="s">
        <v>458</v>
      </c>
      <c r="C94" t="s">
        <v>349</v>
      </c>
      <c r="D94">
        <v>73</v>
      </c>
      <c r="E94" t="s">
        <v>101</v>
      </c>
      <c r="F94">
        <v>0.37710197838004511</v>
      </c>
      <c r="G94">
        <f t="shared" si="2"/>
        <v>4.6496673934259556E-3</v>
      </c>
      <c r="H94">
        <f t="shared" si="3"/>
        <v>4.6496673934259558</v>
      </c>
      <c r="R94" s="107"/>
    </row>
    <row r="95" spans="1:23">
      <c r="A95">
        <v>1.0175000000000001</v>
      </c>
      <c r="B95" t="s">
        <v>459</v>
      </c>
      <c r="C95" t="s">
        <v>349</v>
      </c>
      <c r="D95">
        <v>74</v>
      </c>
      <c r="E95" t="s">
        <v>103</v>
      </c>
      <c r="F95">
        <v>0.28765524941058496</v>
      </c>
      <c r="G95">
        <f t="shared" si="2"/>
        <v>2.9268921627527023E-3</v>
      </c>
      <c r="H95">
        <f t="shared" si="3"/>
        <v>2.9268921627527025</v>
      </c>
    </row>
    <row r="96" spans="1:23">
      <c r="A96">
        <v>1.2430000000000001</v>
      </c>
      <c r="B96" t="s">
        <v>460</v>
      </c>
      <c r="C96" t="s">
        <v>349</v>
      </c>
      <c r="D96">
        <v>75</v>
      </c>
      <c r="E96" t="s">
        <v>105</v>
      </c>
      <c r="F96">
        <v>0.54159461972696543</v>
      </c>
      <c r="G96">
        <f t="shared" si="2"/>
        <v>6.7320211232061809E-3</v>
      </c>
      <c r="H96">
        <f t="shared" si="3"/>
        <v>6.7320211232061808</v>
      </c>
    </row>
    <row r="97" spans="1:23">
      <c r="A97">
        <v>1.609</v>
      </c>
      <c r="B97" t="s">
        <v>461</v>
      </c>
      <c r="C97" t="s">
        <v>349</v>
      </c>
      <c r="D97">
        <v>76</v>
      </c>
      <c r="E97" t="s">
        <v>107</v>
      </c>
      <c r="F97">
        <v>0.30486817291760249</v>
      </c>
      <c r="G97">
        <f t="shared" si="2"/>
        <v>4.9053289022442242E-3</v>
      </c>
      <c r="H97">
        <f t="shared" si="3"/>
        <v>4.9053289022442241</v>
      </c>
    </row>
    <row r="98" spans="1:23">
      <c r="A98">
        <v>0.97449999999999992</v>
      </c>
      <c r="B98" t="s">
        <v>462</v>
      </c>
      <c r="C98" t="s">
        <v>349</v>
      </c>
      <c r="D98">
        <v>77</v>
      </c>
      <c r="E98" t="s">
        <v>109</v>
      </c>
      <c r="F98">
        <v>0.37694768489237107</v>
      </c>
      <c r="G98">
        <f t="shared" si="2"/>
        <v>3.6733551892761556E-3</v>
      </c>
      <c r="H98">
        <f t="shared" si="3"/>
        <v>3.6733551892761556</v>
      </c>
    </row>
    <row r="99" spans="1:23">
      <c r="A99">
        <v>1.3499999999999999</v>
      </c>
      <c r="B99" t="s">
        <v>463</v>
      </c>
      <c r="C99" t="s">
        <v>349</v>
      </c>
      <c r="D99">
        <v>78</v>
      </c>
      <c r="E99" t="s">
        <v>111</v>
      </c>
      <c r="F99">
        <v>1.0639875536176637</v>
      </c>
      <c r="G99">
        <f t="shared" si="2"/>
        <v>1.4363831973838458E-2</v>
      </c>
      <c r="H99">
        <f t="shared" si="3"/>
        <v>14.363831973838458</v>
      </c>
    </row>
    <row r="100" spans="1:23">
      <c r="A100">
        <v>1.3065000000000002</v>
      </c>
      <c r="B100" t="s">
        <v>464</v>
      </c>
      <c r="C100" t="s">
        <v>349</v>
      </c>
      <c r="D100">
        <v>79</v>
      </c>
      <c r="E100" t="s">
        <v>113</v>
      </c>
      <c r="F100">
        <v>1.8704575416627065</v>
      </c>
      <c r="G100">
        <f t="shared" si="2"/>
        <v>2.4437527781823266E-2</v>
      </c>
      <c r="H100">
        <f t="shared" si="3"/>
        <v>24.437527781823267</v>
      </c>
    </row>
    <row r="103" spans="1:23">
      <c r="A103" s="105">
        <v>1.53</v>
      </c>
      <c r="B103" s="105" t="s">
        <v>443</v>
      </c>
      <c r="C103" s="105" t="s">
        <v>350</v>
      </c>
      <c r="D103" s="105">
        <v>80</v>
      </c>
      <c r="E103" s="105" t="s">
        <v>284</v>
      </c>
      <c r="F103" s="105">
        <v>5.5461561920145334E-2</v>
      </c>
      <c r="G103" s="105">
        <f t="shared" si="2"/>
        <v>8.4856189737822355E-4</v>
      </c>
      <c r="H103" s="105">
        <f t="shared" si="3"/>
        <v>0.84856189737822352</v>
      </c>
      <c r="I103" s="106">
        <f>AVERAGE(H103:H112)</f>
        <v>0.82791582471112568</v>
      </c>
      <c r="J103" s="105">
        <f>STDEV(H103:H112)</f>
        <v>0.1945043502707817</v>
      </c>
      <c r="K103" s="105">
        <f>J103/SQRT(COUNT(H103:H112))</f>
        <v>7.3515734248098139E-2</v>
      </c>
      <c r="L103" s="107"/>
      <c r="S103" s="107"/>
      <c r="T103" s="107"/>
      <c r="U103" s="107"/>
      <c r="V103" s="107"/>
      <c r="W103" s="107"/>
    </row>
    <row r="104" spans="1:23">
      <c r="A104">
        <v>1.6365000000000003</v>
      </c>
      <c r="B104" t="s">
        <v>444</v>
      </c>
      <c r="C104" t="s">
        <v>350</v>
      </c>
      <c r="D104">
        <v>81</v>
      </c>
      <c r="E104" t="s">
        <v>286</v>
      </c>
      <c r="F104">
        <v>6.6997234834105426E-2</v>
      </c>
      <c r="G104">
        <f t="shared" si="2"/>
        <v>1.0964097480601355E-3</v>
      </c>
      <c r="H104">
        <f t="shared" si="3"/>
        <v>1.0964097480601356</v>
      </c>
      <c r="R104" s="107"/>
    </row>
    <row r="105" spans="1:23">
      <c r="A105">
        <v>1.3234999999999999</v>
      </c>
      <c r="B105" t="s">
        <v>445</v>
      </c>
      <c r="C105" t="s">
        <v>350</v>
      </c>
      <c r="D105">
        <v>82</v>
      </c>
      <c r="E105" t="s">
        <v>288</v>
      </c>
      <c r="F105">
        <v>7.4417730674213728E-2</v>
      </c>
      <c r="G105">
        <f t="shared" si="2"/>
        <v>9.8491866547321862E-4</v>
      </c>
      <c r="H105">
        <f t="shared" si="3"/>
        <v>0.9849186654732186</v>
      </c>
    </row>
    <row r="106" spans="1:23">
      <c r="A106">
        <v>1.4944999999999999</v>
      </c>
      <c r="B106" t="s">
        <v>446</v>
      </c>
      <c r="C106" t="s">
        <v>350</v>
      </c>
      <c r="D106">
        <v>83</v>
      </c>
      <c r="E106" t="s">
        <v>290</v>
      </c>
      <c r="F106">
        <v>3.9699724684511793E-2</v>
      </c>
      <c r="G106">
        <f t="shared" si="2"/>
        <v>5.9331238541002879E-4</v>
      </c>
      <c r="H106">
        <f t="shared" si="3"/>
        <v>0.59331238541002884</v>
      </c>
    </row>
    <row r="107" spans="1:23">
      <c r="A107">
        <v>1.5245</v>
      </c>
      <c r="B107" t="s">
        <v>456</v>
      </c>
      <c r="C107" t="s">
        <v>350</v>
      </c>
      <c r="D107">
        <v>84</v>
      </c>
      <c r="E107" t="s">
        <v>295</v>
      </c>
      <c r="F107">
        <v>5.4800000000000001E-2</v>
      </c>
      <c r="G107">
        <f t="shared" si="2"/>
        <v>8.354259999999999E-4</v>
      </c>
      <c r="H107">
        <f t="shared" si="3"/>
        <v>0.83542599999999989</v>
      </c>
    </row>
    <row r="108" spans="1:23">
      <c r="A108">
        <v>1.4019999999999999</v>
      </c>
      <c r="B108" t="s">
        <v>447</v>
      </c>
      <c r="C108" t="s">
        <v>350</v>
      </c>
      <c r="D108">
        <v>85</v>
      </c>
      <c r="E108" t="s">
        <v>297</v>
      </c>
      <c r="F108">
        <v>6.2601329226919897E-2</v>
      </c>
      <c r="G108">
        <f t="shared" si="2"/>
        <v>8.7767063576141692E-4</v>
      </c>
      <c r="H108">
        <f t="shared" si="3"/>
        <v>0.87767063576141691</v>
      </c>
    </row>
    <row r="109" spans="1:23">
      <c r="A109">
        <v>1.454</v>
      </c>
      <c r="B109" t="s">
        <v>448</v>
      </c>
      <c r="C109" t="s">
        <v>350</v>
      </c>
      <c r="D109">
        <v>86</v>
      </c>
      <c r="E109" t="s">
        <v>299</v>
      </c>
      <c r="F109">
        <v>3.8453331560856667E-2</v>
      </c>
      <c r="G109">
        <f t="shared" si="2"/>
        <v>5.5911144089485594E-4</v>
      </c>
      <c r="H109">
        <f t="shared" si="3"/>
        <v>0.55911144089485598</v>
      </c>
    </row>
    <row r="113" spans="1:23">
      <c r="A113" s="105">
        <v>1.2515000000000001</v>
      </c>
      <c r="B113" s="105" t="s">
        <v>449</v>
      </c>
      <c r="C113" s="105" t="s">
        <v>350</v>
      </c>
      <c r="D113" s="105">
        <v>87</v>
      </c>
      <c r="E113" s="105" t="s">
        <v>272</v>
      </c>
      <c r="F113" s="105">
        <v>0.63580000000000003</v>
      </c>
      <c r="G113" s="105">
        <f t="shared" si="2"/>
        <v>7.9570370000000019E-3</v>
      </c>
      <c r="H113" s="105">
        <f t="shared" si="3"/>
        <v>7.9570370000000015</v>
      </c>
      <c r="I113" s="106">
        <f>AVERAGE(H113:H122)</f>
        <v>6.7506361644680082</v>
      </c>
      <c r="J113" s="105">
        <f>STDEV(H113:H122)</f>
        <v>3.0578606680073528</v>
      </c>
      <c r="K113" s="105">
        <f>J113/SQRT(COUNT(H113:H122))</f>
        <v>1.2483663901906881</v>
      </c>
      <c r="L113" s="107"/>
      <c r="S113" s="107"/>
      <c r="T113" s="107"/>
      <c r="U113" s="107"/>
      <c r="V113" s="107"/>
      <c r="W113" s="107"/>
    </row>
    <row r="114" spans="1:23">
      <c r="A114">
        <v>1.4069999999999998</v>
      </c>
      <c r="B114" t="s">
        <v>450</v>
      </c>
      <c r="C114" t="s">
        <v>350</v>
      </c>
      <c r="D114">
        <v>88</v>
      </c>
      <c r="E114" t="s">
        <v>274</v>
      </c>
      <c r="F114">
        <v>0.28240004757727855</v>
      </c>
      <c r="G114">
        <f t="shared" si="2"/>
        <v>3.9733686694123091E-3</v>
      </c>
      <c r="H114">
        <f t="shared" si="3"/>
        <v>3.9733686694123089</v>
      </c>
      <c r="R114" s="107"/>
    </row>
    <row r="115" spans="1:23">
      <c r="A115">
        <v>1.48</v>
      </c>
      <c r="B115" t="s">
        <v>451</v>
      </c>
      <c r="C115" t="s">
        <v>350</v>
      </c>
      <c r="D115">
        <v>89</v>
      </c>
      <c r="E115" t="s">
        <v>276</v>
      </c>
      <c r="F115">
        <v>0.24011767558052935</v>
      </c>
      <c r="G115">
        <f t="shared" si="2"/>
        <v>3.5537415985918341E-3</v>
      </c>
      <c r="H115">
        <f t="shared" si="3"/>
        <v>3.5537415985918339</v>
      </c>
    </row>
    <row r="116" spans="1:23">
      <c r="A116">
        <v>0.99849999999999994</v>
      </c>
      <c r="B116" t="s">
        <v>452</v>
      </c>
      <c r="C116" t="s">
        <v>350</v>
      </c>
      <c r="D116">
        <v>90</v>
      </c>
      <c r="E116" t="s">
        <v>278</v>
      </c>
      <c r="F116">
        <v>0.48987204043671806</v>
      </c>
      <c r="G116">
        <f t="shared" si="2"/>
        <v>4.8913723237606292E-3</v>
      </c>
      <c r="H116">
        <f t="shared" si="3"/>
        <v>4.8913723237606295</v>
      </c>
    </row>
    <row r="117" spans="1:23">
      <c r="A117">
        <v>1.643</v>
      </c>
      <c r="B117" t="s">
        <v>455</v>
      </c>
      <c r="C117" t="s">
        <v>350</v>
      </c>
      <c r="D117">
        <v>91</v>
      </c>
      <c r="E117" t="s">
        <v>280</v>
      </c>
      <c r="F117">
        <v>0.55247596351806783</v>
      </c>
      <c r="G117">
        <f t="shared" si="2"/>
        <v>9.077180080601854E-3</v>
      </c>
      <c r="H117">
        <f t="shared" si="3"/>
        <v>9.0771800806018543</v>
      </c>
    </row>
    <row r="118" spans="1:23">
      <c r="A118">
        <v>1.3314999999999999</v>
      </c>
      <c r="B118" t="s">
        <v>453</v>
      </c>
      <c r="C118" t="s">
        <v>350</v>
      </c>
      <c r="D118">
        <v>92</v>
      </c>
      <c r="E118" t="s">
        <v>282</v>
      </c>
      <c r="F118">
        <v>0.82997501422766928</v>
      </c>
      <c r="G118">
        <f t="shared" si="2"/>
        <v>1.1051117314441417E-2</v>
      </c>
      <c r="H118">
        <f t="shared" si="3"/>
        <v>11.051117314441417</v>
      </c>
    </row>
    <row r="123" spans="1:23">
      <c r="A123" s="105">
        <v>1.7900000000000003</v>
      </c>
      <c r="B123" s="105" t="s">
        <v>443</v>
      </c>
      <c r="C123" s="105" t="s">
        <v>351</v>
      </c>
      <c r="D123" s="105">
        <v>93</v>
      </c>
      <c r="E123" s="105" t="s">
        <v>301</v>
      </c>
      <c r="F123" s="105">
        <v>0.11517383559370725</v>
      </c>
      <c r="G123" s="105">
        <f t="shared" si="2"/>
        <v>2.06161165712736E-3</v>
      </c>
      <c r="H123" s="105">
        <f t="shared" si="3"/>
        <v>2.0616116571273602</v>
      </c>
      <c r="I123" s="106">
        <f>AVERAGE(H123:H132)</f>
        <v>5.9049792948888209</v>
      </c>
      <c r="J123" s="105">
        <f>STDEV(H123:H132)</f>
        <v>6.0728701672979026</v>
      </c>
      <c r="K123" s="105">
        <f>J123/SQRT(COUNT(H123:H132))</f>
        <v>2.715870102521726</v>
      </c>
      <c r="L123" s="107"/>
      <c r="S123" s="107"/>
      <c r="T123" s="107"/>
      <c r="U123" s="107"/>
      <c r="V123" s="107"/>
      <c r="W123" s="107"/>
    </row>
    <row r="124" spans="1:23">
      <c r="A124">
        <v>1.7369999999999997</v>
      </c>
      <c r="B124" t="s">
        <v>445</v>
      </c>
      <c r="C124" t="s">
        <v>351</v>
      </c>
      <c r="D124">
        <v>94</v>
      </c>
      <c r="E124" t="s">
        <v>303</v>
      </c>
      <c r="F124">
        <v>9.2988358722073006E-2</v>
      </c>
      <c r="G124">
        <f t="shared" si="2"/>
        <v>1.6152077910024079E-3</v>
      </c>
      <c r="H124">
        <f t="shared" si="3"/>
        <v>1.6152077910024079</v>
      </c>
      <c r="R124" s="107"/>
    </row>
    <row r="125" spans="1:23">
      <c r="A125">
        <v>1.2064999999999999</v>
      </c>
      <c r="B125" t="s">
        <v>446</v>
      </c>
      <c r="C125" t="s">
        <v>351</v>
      </c>
      <c r="D125">
        <v>95</v>
      </c>
      <c r="E125" t="s">
        <v>305</v>
      </c>
      <c r="F125">
        <v>6.4410064707871459E-2</v>
      </c>
      <c r="G125">
        <f t="shared" si="2"/>
        <v>7.7710743070046908E-4</v>
      </c>
      <c r="H125">
        <f t="shared" si="3"/>
        <v>0.77710743070046906</v>
      </c>
    </row>
    <row r="126" spans="1:23">
      <c r="A126">
        <v>1.0864999999999998</v>
      </c>
      <c r="B126" t="s">
        <v>456</v>
      </c>
      <c r="C126" t="s">
        <v>351</v>
      </c>
      <c r="D126">
        <v>96</v>
      </c>
      <c r="E126" t="s">
        <v>307</v>
      </c>
      <c r="F126">
        <v>1.1309134212164333</v>
      </c>
      <c r="G126">
        <f t="shared" si="2"/>
        <v>1.2287374321516546E-2</v>
      </c>
      <c r="H126">
        <f t="shared" si="3"/>
        <v>12.287374321516547</v>
      </c>
    </row>
    <row r="127" spans="1:23">
      <c r="A127">
        <v>1.357</v>
      </c>
      <c r="B127" t="s">
        <v>447</v>
      </c>
      <c r="C127" t="s">
        <v>351</v>
      </c>
      <c r="D127">
        <v>97</v>
      </c>
      <c r="E127" t="s">
        <v>309</v>
      </c>
      <c r="F127">
        <v>0.94204828843753285</v>
      </c>
      <c r="G127">
        <f t="shared" si="2"/>
        <v>1.2783595274097321E-2</v>
      </c>
      <c r="H127">
        <f t="shared" si="3"/>
        <v>12.783595274097321</v>
      </c>
    </row>
    <row r="128" spans="1:23">
      <c r="A128">
        <v>0.35699999999999993</v>
      </c>
      <c r="B128" t="s">
        <v>448</v>
      </c>
      <c r="C128" t="s">
        <v>351</v>
      </c>
      <c r="D128">
        <v>98</v>
      </c>
      <c r="E128" t="s">
        <v>311</v>
      </c>
      <c r="F128">
        <v>23.270364817228778</v>
      </c>
      <c r="G128">
        <f t="shared" si="2"/>
        <v>8.3075202397506723E-2</v>
      </c>
    </row>
    <row r="133" spans="1:23">
      <c r="A133" s="105">
        <v>1.7985</v>
      </c>
      <c r="B133" s="105" t="s">
        <v>449</v>
      </c>
      <c r="C133" s="105" t="s">
        <v>351</v>
      </c>
      <c r="D133" s="105">
        <v>99</v>
      </c>
      <c r="E133" s="105" t="s">
        <v>313</v>
      </c>
      <c r="F133" s="105">
        <v>0.21671576025683192</v>
      </c>
      <c r="G133" s="105">
        <f t="shared" si="2"/>
        <v>3.897632948219122E-3</v>
      </c>
      <c r="H133" s="105">
        <f t="shared" si="3"/>
        <v>3.8976329482191221</v>
      </c>
      <c r="I133" s="106">
        <f>AVERAGE(H133:H142)</f>
        <v>14.961893124964117</v>
      </c>
      <c r="J133" s="105">
        <f>STDEV(H133:H142)</f>
        <v>14.403186080003165</v>
      </c>
      <c r="K133" s="105">
        <f>J133/SQRT(COUNT(H133:H142))</f>
        <v>4.8010620266677213</v>
      </c>
      <c r="L133" s="107"/>
      <c r="S133" s="107"/>
      <c r="T133" s="107"/>
      <c r="U133" s="107"/>
      <c r="V133" s="107"/>
      <c r="W133" s="107"/>
    </row>
    <row r="134" spans="1:23">
      <c r="A134">
        <v>1.0639999999999998</v>
      </c>
      <c r="B134" t="s">
        <v>450</v>
      </c>
      <c r="C134" t="s">
        <v>351</v>
      </c>
      <c r="D134">
        <v>100</v>
      </c>
      <c r="E134" t="s">
        <v>317</v>
      </c>
      <c r="F134">
        <v>2.1173372953192655</v>
      </c>
      <c r="G134">
        <f t="shared" si="2"/>
        <v>2.252846882219698E-2</v>
      </c>
      <c r="H134">
        <f t="shared" si="3"/>
        <v>22.528468822196981</v>
      </c>
    </row>
    <row r="135" spans="1:23">
      <c r="A135">
        <v>1.2210000000000001</v>
      </c>
      <c r="B135" t="s">
        <v>475</v>
      </c>
      <c r="C135" t="s">
        <v>351</v>
      </c>
      <c r="D135">
        <v>101</v>
      </c>
      <c r="E135" t="s">
        <v>319</v>
      </c>
      <c r="F135">
        <v>1.7336689248856691</v>
      </c>
      <c r="G135">
        <f t="shared" si="2"/>
        <v>2.1168097572854025E-2</v>
      </c>
      <c r="H135">
        <f t="shared" si="3"/>
        <v>21.168097572854023</v>
      </c>
    </row>
    <row r="136" spans="1:23">
      <c r="A136">
        <v>1.7244999999999997</v>
      </c>
      <c r="B136" t="s">
        <v>451</v>
      </c>
      <c r="C136" t="s">
        <v>351</v>
      </c>
      <c r="D136">
        <v>102</v>
      </c>
      <c r="E136" t="s">
        <v>321</v>
      </c>
      <c r="F136">
        <v>8.7990164899305501E-2</v>
      </c>
      <c r="G136">
        <f t="shared" si="2"/>
        <v>1.5173903936885229E-3</v>
      </c>
      <c r="H136">
        <f t="shared" si="3"/>
        <v>1.5173903936885229</v>
      </c>
    </row>
    <row r="137" spans="1:23">
      <c r="A137">
        <v>1.6420000000000001</v>
      </c>
      <c r="B137" t="s">
        <v>452</v>
      </c>
      <c r="C137" t="s">
        <v>351</v>
      </c>
      <c r="D137">
        <v>103</v>
      </c>
      <c r="E137" t="s">
        <v>323</v>
      </c>
      <c r="F137">
        <v>0.10666661245958889</v>
      </c>
      <c r="G137">
        <f t="shared" si="2"/>
        <v>1.7514657765864497E-3</v>
      </c>
      <c r="H137">
        <f t="shared" si="3"/>
        <v>1.7514657765864496</v>
      </c>
    </row>
    <row r="138" spans="1:23">
      <c r="A138">
        <v>1.0985</v>
      </c>
      <c r="B138" t="s">
        <v>455</v>
      </c>
      <c r="C138" t="s">
        <v>351</v>
      </c>
      <c r="D138">
        <v>104</v>
      </c>
      <c r="E138" t="s">
        <v>325</v>
      </c>
      <c r="F138">
        <v>4.0237245000024062</v>
      </c>
      <c r="G138">
        <f t="shared" si="2"/>
        <v>4.4200613632526434E-2</v>
      </c>
      <c r="H138">
        <f t="shared" si="3"/>
        <v>44.200613632526434</v>
      </c>
    </row>
    <row r="139" spans="1:23">
      <c r="A139">
        <v>1.7065000000000001</v>
      </c>
      <c r="B139" t="s">
        <v>453</v>
      </c>
      <c r="C139" t="s">
        <v>351</v>
      </c>
      <c r="D139">
        <v>105</v>
      </c>
      <c r="E139" t="s">
        <v>327</v>
      </c>
      <c r="F139">
        <v>8.9109029722594824E-2</v>
      </c>
      <c r="G139">
        <f t="shared" si="2"/>
        <v>1.5206455922160808E-3</v>
      </c>
      <c r="H139">
        <f t="shared" si="3"/>
        <v>1.5206455922160809</v>
      </c>
    </row>
    <row r="140" spans="1:23">
      <c r="A140">
        <v>1.1185</v>
      </c>
      <c r="B140" t="s">
        <v>454</v>
      </c>
      <c r="C140" t="s">
        <v>351</v>
      </c>
      <c r="D140">
        <v>106</v>
      </c>
      <c r="E140" t="s">
        <v>329</v>
      </c>
      <c r="F140">
        <v>1.9655393196007829</v>
      </c>
      <c r="G140">
        <f t="shared" si="2"/>
        <v>2.1984557289734759E-2</v>
      </c>
      <c r="H140">
        <f t="shared" si="3"/>
        <v>21.984557289734759</v>
      </c>
    </row>
    <row r="141" spans="1:23">
      <c r="A141">
        <v>1.0314999999999999</v>
      </c>
      <c r="B141" t="s">
        <v>482</v>
      </c>
      <c r="C141" t="s">
        <v>351</v>
      </c>
      <c r="D141">
        <v>107</v>
      </c>
      <c r="E141" t="s">
        <v>331</v>
      </c>
      <c r="F141">
        <v>1.5596864853761205</v>
      </c>
      <c r="G141">
        <f t="shared" si="2"/>
        <v>1.6088166096654682E-2</v>
      </c>
      <c r="H141">
        <f t="shared" si="3"/>
        <v>16.088166096654682</v>
      </c>
    </row>
  </sheetData>
  <mergeCells count="13">
    <mergeCell ref="AJ13:AJ15"/>
    <mergeCell ref="AW13:AW15"/>
    <mergeCell ref="BD13:BD15"/>
    <mergeCell ref="BK13:BK15"/>
    <mergeCell ref="AW16:AW18"/>
    <mergeCell ref="BD16:BD18"/>
    <mergeCell ref="BK16:BK18"/>
    <mergeCell ref="AW20:AW22"/>
    <mergeCell ref="BD20:BD22"/>
    <mergeCell ref="BK20:BK22"/>
    <mergeCell ref="AW23:AW25"/>
    <mergeCell ref="BD23:BD25"/>
    <mergeCell ref="BK23:BK25"/>
  </mergeCells>
  <pageMargins left="0.7" right="0.7" top="0.75" bottom="0.75" header="0.3" footer="0.3"/>
  <pageSetup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1"/>
  <sheetViews>
    <sheetView zoomScale="70" zoomScaleNormal="70" workbookViewId="0">
      <selection activeCell="A21" sqref="A21:E30"/>
    </sheetView>
  </sheetViews>
  <sheetFormatPr defaultRowHeight="15"/>
  <cols>
    <col min="1" max="1" width="11" customWidth="1"/>
    <col min="17" max="17" width="4.7109375" customWidth="1"/>
  </cols>
  <sheetData>
    <row r="1" spans="1:36">
      <c r="A1" s="32" t="s">
        <v>2</v>
      </c>
      <c r="B1" s="23" t="s">
        <v>4</v>
      </c>
      <c r="C1" s="33" t="s">
        <v>21</v>
      </c>
      <c r="D1" s="34" t="s">
        <v>5</v>
      </c>
      <c r="E1" s="33" t="s">
        <v>22</v>
      </c>
      <c r="F1" s="15"/>
      <c r="G1" s="15"/>
      <c r="H1" s="35"/>
      <c r="I1" s="36"/>
      <c r="J1" s="37"/>
      <c r="K1" s="36"/>
      <c r="L1" s="36"/>
      <c r="M1" s="36"/>
      <c r="R1" s="52" t="s">
        <v>438</v>
      </c>
      <c r="S1" s="79" t="s">
        <v>4</v>
      </c>
      <c r="T1" s="52" t="s">
        <v>384</v>
      </c>
      <c r="U1" s="52" t="s">
        <v>5</v>
      </c>
      <c r="V1" s="52" t="s">
        <v>385</v>
      </c>
      <c r="W1" s="79" t="s">
        <v>362</v>
      </c>
      <c r="X1" s="52" t="s">
        <v>379</v>
      </c>
      <c r="Y1" s="52" t="s">
        <v>360</v>
      </c>
      <c r="Z1" s="52" t="s">
        <v>380</v>
      </c>
      <c r="AB1" s="96" t="s">
        <v>436</v>
      </c>
      <c r="AC1" s="96" t="s">
        <v>437</v>
      </c>
      <c r="AE1" s="52" t="s">
        <v>384</v>
      </c>
      <c r="AF1" t="s">
        <v>4</v>
      </c>
      <c r="AG1" t="s">
        <v>357</v>
      </c>
      <c r="AH1" s="96" t="s">
        <v>436</v>
      </c>
      <c r="AI1" s="96" t="s">
        <v>437</v>
      </c>
    </row>
    <row r="2" spans="1:36" ht="15.75" thickBot="1">
      <c r="A2" s="39"/>
      <c r="B2" s="25"/>
      <c r="C2" s="25" t="s">
        <v>9</v>
      </c>
      <c r="D2" s="25"/>
      <c r="E2" s="25" t="s">
        <v>10</v>
      </c>
      <c r="F2" s="16"/>
      <c r="G2" s="15"/>
      <c r="H2" s="35"/>
      <c r="I2" s="36"/>
      <c r="J2" s="37"/>
      <c r="K2" s="36"/>
      <c r="L2" s="36"/>
      <c r="M2" s="36"/>
      <c r="Q2" s="76" t="s">
        <v>351</v>
      </c>
      <c r="R2" s="77"/>
      <c r="S2" s="80">
        <v>34.538634322813692</v>
      </c>
      <c r="T2" s="78">
        <v>-8.8349436589858446</v>
      </c>
      <c r="U2" s="78">
        <v>0.91943649506093905</v>
      </c>
      <c r="V2" s="78">
        <v>6.8742985168270296</v>
      </c>
      <c r="W2" s="80">
        <v>0.4204745843607901</v>
      </c>
      <c r="X2" s="78">
        <v>9.50942704572771E-2</v>
      </c>
      <c r="Y2" s="78">
        <v>2.5078411755350298E-2</v>
      </c>
      <c r="Z2" s="78">
        <v>0.26145536330765179</v>
      </c>
      <c r="AB2">
        <f>(S2/12)/(U2/14)</f>
        <v>43.825836360721432</v>
      </c>
      <c r="AC2">
        <v>9.57</v>
      </c>
      <c r="AE2" s="78">
        <v>-8.8349436589858446</v>
      </c>
      <c r="AF2" s="51">
        <f>S2</f>
        <v>34.538634322813692</v>
      </c>
      <c r="AG2" s="51">
        <f>U2</f>
        <v>0.91943649506093905</v>
      </c>
      <c r="AH2">
        <v>43.825836360721432</v>
      </c>
      <c r="AI2">
        <v>9.57</v>
      </c>
      <c r="AJ2" t="s">
        <v>351</v>
      </c>
    </row>
    <row r="3" spans="1:36" ht="15.75" thickTop="1">
      <c r="Q3" s="73" t="s">
        <v>352</v>
      </c>
      <c r="R3" s="74"/>
      <c r="S3" s="51">
        <v>36.588243747071402</v>
      </c>
      <c r="T3" s="51">
        <v>-6.7374706421651753</v>
      </c>
      <c r="U3" s="51">
        <v>1.1512548879078306</v>
      </c>
      <c r="V3" s="51">
        <v>4.5851699315007197</v>
      </c>
      <c r="W3" s="51">
        <v>0.49928762486384504</v>
      </c>
      <c r="X3" s="51">
        <v>4.1525187949836603E-2</v>
      </c>
      <c r="Y3" s="51">
        <v>2.7072603811603087E-2</v>
      </c>
      <c r="Z3" s="51">
        <v>0.23771564485679575</v>
      </c>
      <c r="AB3">
        <f t="shared" ref="AB3:AB10" si="0">(S3/12)/(U3/14)</f>
        <v>37.078048327904916</v>
      </c>
      <c r="AC3" s="97">
        <v>2.99</v>
      </c>
      <c r="AE3" s="75">
        <v>-6.7201028391802193</v>
      </c>
      <c r="AF3" s="51">
        <f>S3</f>
        <v>36.588243747071402</v>
      </c>
      <c r="AG3" s="51">
        <f>U3</f>
        <v>1.1512548879078306</v>
      </c>
      <c r="AH3">
        <v>36.658936464591058</v>
      </c>
      <c r="AI3" s="97">
        <v>2.99</v>
      </c>
      <c r="AJ3" t="s">
        <v>352</v>
      </c>
    </row>
    <row r="4" spans="1:36">
      <c r="H4" s="23" t="s">
        <v>4</v>
      </c>
      <c r="I4" s="33" t="s">
        <v>21</v>
      </c>
      <c r="J4" s="34" t="s">
        <v>5</v>
      </c>
      <c r="K4" s="33" t="s">
        <v>22</v>
      </c>
      <c r="L4" t="s">
        <v>362</v>
      </c>
      <c r="M4" t="s">
        <v>379</v>
      </c>
      <c r="N4" t="s">
        <v>360</v>
      </c>
      <c r="O4" t="s">
        <v>380</v>
      </c>
      <c r="Q4" s="52" t="s">
        <v>348</v>
      </c>
      <c r="R4" t="s">
        <v>381</v>
      </c>
      <c r="S4" s="82">
        <v>33.700384906898279</v>
      </c>
      <c r="T4" s="51">
        <v>-8.7297091401911047</v>
      </c>
      <c r="U4" s="51">
        <v>1.2668971578944193</v>
      </c>
      <c r="V4" s="51">
        <v>5.4411192647160282</v>
      </c>
      <c r="W4" s="82">
        <v>0.30814091146195743</v>
      </c>
      <c r="X4" s="51">
        <v>0.24181365810183392</v>
      </c>
      <c r="Y4" s="51">
        <v>3.257801039172542E-2</v>
      </c>
      <c r="Z4" s="51">
        <v>2.743395234822052E-3</v>
      </c>
      <c r="AB4">
        <f t="shared" si="0"/>
        <v>31.034181014392381</v>
      </c>
      <c r="AC4" s="51">
        <v>4.47</v>
      </c>
      <c r="AE4" s="51"/>
    </row>
    <row r="5" spans="1:36">
      <c r="A5" s="42" t="s">
        <v>93</v>
      </c>
      <c r="B5" s="43">
        <v>33.882341217064393</v>
      </c>
      <c r="C5" s="44">
        <v>-8.8660644437526432</v>
      </c>
      <c r="D5" s="45">
        <v>0.92242963434543712</v>
      </c>
      <c r="E5" s="44">
        <v>6.4500948081199265</v>
      </c>
      <c r="F5" s="36" t="s">
        <v>351</v>
      </c>
      <c r="G5" s="36"/>
      <c r="H5" s="51">
        <f>AVERAGE(B5:B7)</f>
        <v>34.538634322813692</v>
      </c>
      <c r="I5" s="51">
        <f t="shared" ref="I5:K5" si="1">AVERAGE(C5:C7)</f>
        <v>-8.8349436589858446</v>
      </c>
      <c r="J5" s="51">
        <f t="shared" si="1"/>
        <v>0.91943649506093905</v>
      </c>
      <c r="K5" s="51">
        <f t="shared" si="1"/>
        <v>6.8742985168270296</v>
      </c>
      <c r="L5" s="51">
        <f>(STDEV(B5:B7))/(SQRT(COUNT(B5:B7)))</f>
        <v>0.4204745843607901</v>
      </c>
      <c r="M5" s="51">
        <f t="shared" ref="M5:O5" si="2">(STDEV(C5:C7))/(SQRT(COUNT(C5:C7)))</f>
        <v>9.50942704572771E-2</v>
      </c>
      <c r="N5" s="51">
        <f t="shared" si="2"/>
        <v>2.5078411755350298E-2</v>
      </c>
      <c r="O5" s="51">
        <f t="shared" si="2"/>
        <v>0.26145536330765179</v>
      </c>
      <c r="Q5" s="52" t="s">
        <v>348</v>
      </c>
      <c r="R5" t="s">
        <v>382</v>
      </c>
      <c r="S5" s="51">
        <v>34.166486638589774</v>
      </c>
      <c r="T5" s="51">
        <v>-8.4315326354613589</v>
      </c>
      <c r="U5" s="51">
        <v>1.2298738708661296</v>
      </c>
      <c r="V5" s="51">
        <v>5.3662285196428492</v>
      </c>
      <c r="W5" s="51">
        <v>0.49384237982312124</v>
      </c>
      <c r="X5" s="51">
        <v>5.8088965169522666E-3</v>
      </c>
      <c r="Y5" s="51">
        <v>4.8959534540106153E-2</v>
      </c>
      <c r="Z5" s="51">
        <v>2.3787683285517943E-2</v>
      </c>
      <c r="AB5">
        <f t="shared" si="0"/>
        <v>32.410560157915207</v>
      </c>
      <c r="AC5" s="51">
        <v>4.47</v>
      </c>
      <c r="AE5" s="51"/>
      <c r="AI5" s="51"/>
    </row>
    <row r="6" spans="1:36">
      <c r="A6" s="42" t="s">
        <v>95</v>
      </c>
      <c r="B6" s="43">
        <v>35.322144628955542</v>
      </c>
      <c r="C6" s="44">
        <v>-8.6568951643056025</v>
      </c>
      <c r="D6" s="45">
        <v>0.87458025468158263</v>
      </c>
      <c r="E6" s="44">
        <v>6.8216077520493794</v>
      </c>
      <c r="F6" s="36"/>
      <c r="G6" s="36"/>
      <c r="Q6" s="73" t="s">
        <v>348</v>
      </c>
      <c r="R6" s="74" t="s">
        <v>383</v>
      </c>
      <c r="S6" s="81">
        <v>33.578629378933165</v>
      </c>
      <c r="T6" s="75">
        <v>-9.2516983244847868</v>
      </c>
      <c r="U6" s="75">
        <v>1.0937945478962312</v>
      </c>
      <c r="V6" s="75">
        <v>6.4958343349782952</v>
      </c>
      <c r="W6" s="81">
        <v>0.35772123886406526</v>
      </c>
      <c r="X6" s="75">
        <v>0.19292718460715921</v>
      </c>
      <c r="Y6" s="75">
        <v>1.9564571181242742E-2</v>
      </c>
      <c r="Z6" s="75">
        <v>0.11569428468601213</v>
      </c>
      <c r="AB6">
        <f t="shared" si="0"/>
        <v>35.815745913255284</v>
      </c>
      <c r="AC6" s="51">
        <v>4.47</v>
      </c>
      <c r="AE6" s="75">
        <v>-9.2516983244847868</v>
      </c>
      <c r="AF6" s="51">
        <f>S6</f>
        <v>33.578629378933165</v>
      </c>
      <c r="AG6" s="51">
        <f>U6</f>
        <v>1.0937945478962312</v>
      </c>
      <c r="AH6">
        <f>AB6</f>
        <v>35.815745913255284</v>
      </c>
      <c r="AI6" s="51">
        <v>4.47</v>
      </c>
      <c r="AJ6" t="s">
        <v>348</v>
      </c>
    </row>
    <row r="7" spans="1:36">
      <c r="A7" s="42" t="s">
        <v>97</v>
      </c>
      <c r="B7" s="43">
        <v>34.411417122421135</v>
      </c>
      <c r="C7" s="44">
        <v>-8.9818713688992879</v>
      </c>
      <c r="D7" s="45">
        <v>0.96129959615579752</v>
      </c>
      <c r="E7" s="44">
        <v>7.3511929903117856</v>
      </c>
      <c r="F7" s="36"/>
      <c r="G7" s="36"/>
      <c r="Q7" s="52" t="s">
        <v>349</v>
      </c>
      <c r="R7" t="s">
        <v>381</v>
      </c>
      <c r="S7" s="82">
        <v>36.901610865094881</v>
      </c>
      <c r="T7" s="51">
        <v>-8.5544838970842658</v>
      </c>
      <c r="U7" s="51">
        <v>1.3378541136022466</v>
      </c>
      <c r="V7" s="51">
        <v>6.5247359883901455</v>
      </c>
      <c r="W7" s="82">
        <v>0.34653730587989756</v>
      </c>
      <c r="X7" s="51">
        <v>0.22577712007170109</v>
      </c>
      <c r="Y7" s="51">
        <v>1.3750198512590722E-2</v>
      </c>
      <c r="Z7" s="51">
        <v>0.37794662494880715</v>
      </c>
      <c r="AB7">
        <f t="shared" si="0"/>
        <v>32.179801149387735</v>
      </c>
      <c r="AC7" s="51">
        <v>5.78</v>
      </c>
      <c r="AE7" s="51"/>
    </row>
    <row r="8" spans="1:36">
      <c r="A8" s="42" t="s">
        <v>65</v>
      </c>
      <c r="B8" s="43">
        <v>37.263448883501674</v>
      </c>
      <c r="C8" s="44">
        <v>-6.8125744912324881</v>
      </c>
      <c r="D8" s="43">
        <v>1.1572171674953868</v>
      </c>
      <c r="E8" s="44">
        <v>4.1587903137752757</v>
      </c>
      <c r="F8" s="36" t="s">
        <v>352</v>
      </c>
      <c r="G8" s="36"/>
      <c r="H8" s="51">
        <f>AVERAGE(B8:B11)</f>
        <v>36.588243747071402</v>
      </c>
      <c r="I8" s="51">
        <f t="shared" ref="I8:J8" si="3">AVERAGE(C8:C11)</f>
        <v>-6.7374706421651753</v>
      </c>
      <c r="J8" s="51">
        <f t="shared" si="3"/>
        <v>1.1512548879078306</v>
      </c>
      <c r="K8" s="51">
        <f>AVERAGE(E8:E11)</f>
        <v>4.5851699315007197</v>
      </c>
      <c r="L8" s="51">
        <f>(STDEV(B8:B11))/(SQRT(COUNT(B8:B11)))</f>
        <v>0.49928762486384504</v>
      </c>
      <c r="M8" s="51">
        <f t="shared" ref="M8:O8" si="4">(STDEV(C8:C11))/(SQRT(COUNT(C8:C11)))</f>
        <v>4.1525187949836603E-2</v>
      </c>
      <c r="N8" s="51">
        <f t="shared" si="4"/>
        <v>2.7072603811603087E-2</v>
      </c>
      <c r="O8" s="51">
        <f t="shared" si="4"/>
        <v>0.23771564485679575</v>
      </c>
      <c r="Q8" s="52" t="s">
        <v>349</v>
      </c>
      <c r="R8" t="s">
        <v>382</v>
      </c>
      <c r="S8" s="82">
        <v>38.016791799633992</v>
      </c>
      <c r="T8" s="51">
        <v>-8.4956286723564265</v>
      </c>
      <c r="U8" s="51">
        <v>1.1420403465722819</v>
      </c>
      <c r="V8" s="51">
        <v>7.5984570111852419</v>
      </c>
      <c r="W8" s="82">
        <v>0.16484842019000168</v>
      </c>
      <c r="X8" s="51">
        <v>0.51459220640351166</v>
      </c>
      <c r="Y8" s="51">
        <v>2.4740224130203985E-2</v>
      </c>
      <c r="Z8" s="51">
        <v>0.16609450899992162</v>
      </c>
      <c r="AB8">
        <f t="shared" si="0"/>
        <v>38.836564661975778</v>
      </c>
      <c r="AC8" s="51">
        <v>5.78</v>
      </c>
      <c r="AE8" s="51"/>
      <c r="AI8" s="51"/>
    </row>
    <row r="9" spans="1:36">
      <c r="A9" s="42" t="s">
        <v>69</v>
      </c>
      <c r="B9" s="43">
        <v>36.887773751269705</v>
      </c>
      <c r="C9" s="44">
        <v>-6.6692172096186626</v>
      </c>
      <c r="D9" s="43">
        <v>1.1948797139125413</v>
      </c>
      <c r="E9" s="44">
        <v>4.9805039129857764</v>
      </c>
      <c r="F9" s="36"/>
      <c r="G9" s="36"/>
      <c r="Q9" s="73" t="s">
        <v>349</v>
      </c>
      <c r="R9" s="74" t="s">
        <v>383</v>
      </c>
      <c r="S9" s="81">
        <v>34.790320596590959</v>
      </c>
      <c r="T9" s="75">
        <v>-8.405390263080557</v>
      </c>
      <c r="U9" s="75">
        <v>0.99233092998772854</v>
      </c>
      <c r="V9" s="75">
        <v>6.8014704831220945</v>
      </c>
      <c r="W9" s="81">
        <v>0.6779048082188126</v>
      </c>
      <c r="X9" s="75">
        <v>0.12644410866586139</v>
      </c>
      <c r="Y9" s="75">
        <v>4.8739738299633288E-2</v>
      </c>
      <c r="Z9" s="75">
        <v>1.4558143285160694E-2</v>
      </c>
      <c r="AB9">
        <f t="shared" si="0"/>
        <v>40.90239066033282</v>
      </c>
      <c r="AC9" s="51">
        <v>5.78</v>
      </c>
      <c r="AE9" s="75">
        <v>-8.3695008902375019</v>
      </c>
      <c r="AF9" s="51">
        <f>S9</f>
        <v>34.790320596590959</v>
      </c>
      <c r="AG9" s="51">
        <f>U9</f>
        <v>0.99233092998772854</v>
      </c>
      <c r="AH9">
        <f>AB9</f>
        <v>40.90239066033282</v>
      </c>
      <c r="AI9" s="51">
        <v>5.78</v>
      </c>
      <c r="AJ9" t="s">
        <v>349</v>
      </c>
    </row>
    <row r="10" spans="1:36">
      <c r="A10" s="42" t="s">
        <v>69</v>
      </c>
      <c r="B10" s="43"/>
      <c r="C10" s="44"/>
      <c r="D10" s="45"/>
      <c r="E10" s="44"/>
      <c r="F10" s="36"/>
      <c r="G10" s="36"/>
      <c r="Q10" s="52" t="s">
        <v>350</v>
      </c>
      <c r="S10" s="82">
        <v>35.398625917063427</v>
      </c>
      <c r="T10" s="51">
        <v>-10.341837557422874</v>
      </c>
      <c r="U10" s="51">
        <v>1.3664512289924613</v>
      </c>
      <c r="V10" s="51">
        <v>6.298189557364017</v>
      </c>
      <c r="W10" s="82">
        <v>0.26476205668892205</v>
      </c>
      <c r="X10" s="51">
        <v>0.27583442541271092</v>
      </c>
      <c r="Y10" s="51">
        <v>6.1703137086921607E-2</v>
      </c>
      <c r="Z10" s="51">
        <v>0.10304707857747263</v>
      </c>
      <c r="AB10">
        <f t="shared" si="0"/>
        <v>30.223103486607137</v>
      </c>
      <c r="AC10" s="51">
        <v>8.6300000000000008</v>
      </c>
      <c r="AE10" s="51">
        <v>-10.460098731473282</v>
      </c>
      <c r="AF10" s="51">
        <f>S10</f>
        <v>35.398625917063427</v>
      </c>
      <c r="AG10" s="51">
        <f>U10</f>
        <v>1.3664512289924613</v>
      </c>
      <c r="AH10">
        <v>30.050988219416144</v>
      </c>
      <c r="AI10" s="51">
        <v>8.6300000000000008</v>
      </c>
      <c r="AJ10" t="s">
        <v>350</v>
      </c>
    </row>
    <row r="11" spans="1:36">
      <c r="A11" s="42" t="s">
        <v>71</v>
      </c>
      <c r="B11" s="43">
        <v>35.613508606442821</v>
      </c>
      <c r="C11" s="44">
        <v>-6.7306202256443743</v>
      </c>
      <c r="D11" s="43">
        <v>1.1016677823155632</v>
      </c>
      <c r="E11" s="44">
        <v>4.6162155677411079</v>
      </c>
      <c r="F11" s="36"/>
      <c r="G11" s="36"/>
    </row>
    <row r="12" spans="1:36">
      <c r="A12" s="42" t="s">
        <v>75</v>
      </c>
      <c r="B12" s="43">
        <v>34.260834164332316</v>
      </c>
      <c r="C12" s="44">
        <v>-8.3242075597000227</v>
      </c>
      <c r="D12" s="43">
        <v>1.2352420352286766</v>
      </c>
      <c r="E12" s="44">
        <v>5.4441039502754158</v>
      </c>
      <c r="F12" s="36" t="s">
        <v>348</v>
      </c>
      <c r="G12" s="36" t="s">
        <v>381</v>
      </c>
      <c r="H12" s="51">
        <f>AVERAGE(B12:B14)</f>
        <v>33.700384906898279</v>
      </c>
      <c r="I12" s="51">
        <f t="shared" ref="I12" si="5">AVERAGE(C12:C14)</f>
        <v>-8.7297091401911047</v>
      </c>
      <c r="J12" s="51">
        <f t="shared" ref="J12" si="6">AVERAGE(D12:D14)</f>
        <v>1.2668971578944193</v>
      </c>
      <c r="K12" s="51">
        <f t="shared" ref="K12" si="7">AVERAGE(E12:E14)</f>
        <v>5.4411192647160282</v>
      </c>
      <c r="L12" s="51">
        <f>(STDEV(B12:B14))/(SQRT(COUNT(B12:B14)))</f>
        <v>0.30814091146195743</v>
      </c>
      <c r="M12" s="51">
        <f t="shared" ref="M12" si="8">(STDEV(C12:C14))/(SQRT(COUNT(C12:C14)))</f>
        <v>0.24181365810183392</v>
      </c>
      <c r="N12" s="51">
        <f t="shared" ref="N12" si="9">(STDEV(D12:D14))/(SQRT(COUNT(D12:D14)))</f>
        <v>3.257801039172542E-2</v>
      </c>
      <c r="O12" s="51">
        <f t="shared" ref="O12" si="10">(STDEV(E12:E14))/(SQRT(COUNT(E12:E14)))</f>
        <v>2.743395234822052E-3</v>
      </c>
    </row>
    <row r="13" spans="1:36">
      <c r="A13" s="42" t="s">
        <v>77</v>
      </c>
      <c r="B13" s="43">
        <v>33.198180692788718</v>
      </c>
      <c r="C13" s="44">
        <v>-8.7042103151068542</v>
      </c>
      <c r="D13" s="43">
        <v>1.3320445447542801</v>
      </c>
      <c r="E13" s="44">
        <v>5.4356397686502138</v>
      </c>
      <c r="F13" s="36"/>
      <c r="G13" s="36"/>
    </row>
    <row r="14" spans="1:36">
      <c r="A14" s="42" t="s">
        <v>79</v>
      </c>
      <c r="B14" s="43">
        <v>33.642139863573803</v>
      </c>
      <c r="C14" s="44">
        <v>-9.1607095457664371</v>
      </c>
      <c r="D14" s="43">
        <v>1.2334048937003008</v>
      </c>
      <c r="E14" s="44">
        <v>5.4436140752224542</v>
      </c>
      <c r="F14" s="36"/>
      <c r="G14" s="36"/>
    </row>
    <row r="15" spans="1:36">
      <c r="A15" s="42" t="s">
        <v>73</v>
      </c>
      <c r="B15" s="43"/>
      <c r="C15" s="44"/>
      <c r="D15" s="43"/>
      <c r="E15" s="44"/>
      <c r="F15" s="36" t="s">
        <v>348</v>
      </c>
      <c r="G15" s="36" t="s">
        <v>382</v>
      </c>
      <c r="H15" s="51">
        <f>AVERAGE(B15:B17)</f>
        <v>34.166486638589774</v>
      </c>
      <c r="I15" s="51">
        <f t="shared" ref="I15" si="11">AVERAGE(C15:C17)</f>
        <v>-8.4315326354613589</v>
      </c>
      <c r="J15" s="51">
        <f t="shared" ref="J15" si="12">AVERAGE(D15:D17)</f>
        <v>1.2298738708661296</v>
      </c>
      <c r="K15" s="51">
        <f t="shared" ref="K15" si="13">AVERAGE(E15:E17)</f>
        <v>5.3662285196428492</v>
      </c>
      <c r="L15" s="51">
        <f>(STDEV(B15:B17))/(SQRT(COUNT(B15:B17)))</f>
        <v>0.49384237982312124</v>
      </c>
      <c r="M15" s="51">
        <f t="shared" ref="M15" si="14">(STDEV(C15:C17))/(SQRT(COUNT(C15:C17)))</f>
        <v>5.8088965169522666E-3</v>
      </c>
      <c r="N15" s="51">
        <f t="shared" ref="N15" si="15">(STDEV(D15:D17))/(SQRT(COUNT(D15:D17)))</f>
        <v>4.8959534540106153E-2</v>
      </c>
      <c r="O15" s="51">
        <f t="shared" ref="O15" si="16">(STDEV(E15:E17))/(SQRT(COUNT(E15:E17)))</f>
        <v>2.3787683285517943E-2</v>
      </c>
    </row>
    <row r="16" spans="1:36">
      <c r="A16" s="42" t="s">
        <v>87</v>
      </c>
      <c r="B16" s="43">
        <v>33.672644258766653</v>
      </c>
      <c r="C16" s="44">
        <v>-8.4373415319783103</v>
      </c>
      <c r="D16" s="45">
        <v>1.1809143363260235</v>
      </c>
      <c r="E16" s="44">
        <v>5.3424408363573317</v>
      </c>
      <c r="F16" s="36"/>
      <c r="G16" s="36"/>
    </row>
    <row r="17" spans="1:15">
      <c r="A17" s="42" t="s">
        <v>91</v>
      </c>
      <c r="B17" s="43">
        <v>34.660329018412895</v>
      </c>
      <c r="C17" s="44">
        <v>-8.4257237389444057</v>
      </c>
      <c r="D17" s="45">
        <v>1.2788334054062358</v>
      </c>
      <c r="E17" s="44">
        <v>5.3900162029283676</v>
      </c>
      <c r="F17" s="36"/>
      <c r="G17" s="36"/>
    </row>
    <row r="18" spans="1:15">
      <c r="A18" s="42" t="s">
        <v>81</v>
      </c>
      <c r="B18" s="43">
        <v>33.620045181925683</v>
      </c>
      <c r="C18" s="44">
        <v>-8.8665566607918684</v>
      </c>
      <c r="D18" s="45">
        <v>1.1272740978759568</v>
      </c>
      <c r="E18" s="44">
        <v>6.2812077303630591</v>
      </c>
      <c r="F18" s="36" t="s">
        <v>348</v>
      </c>
      <c r="G18" s="36" t="s">
        <v>383</v>
      </c>
      <c r="H18" s="51">
        <f>AVERAGE(B18:B20)</f>
        <v>33.578629378933165</v>
      </c>
      <c r="I18" s="51">
        <f t="shared" ref="I18" si="17">AVERAGE(C18:C20)</f>
        <v>-9.2516983244847868</v>
      </c>
      <c r="J18" s="51">
        <f t="shared" ref="J18" si="18">AVERAGE(D18:D20)</f>
        <v>1.0937945478962312</v>
      </c>
      <c r="K18" s="51">
        <f t="shared" ref="K18" si="19">AVERAGE(E18:E20)</f>
        <v>6.4958343349782952</v>
      </c>
      <c r="L18" s="51">
        <f>(STDEV(B18:B20))/(SQRT(COUNT(B18:B20)))</f>
        <v>0.35772123886406526</v>
      </c>
      <c r="M18" s="51">
        <f t="shared" ref="M18" si="20">(STDEV(C18:C20))/(SQRT(COUNT(C18:C20)))</f>
        <v>0.19292718460715921</v>
      </c>
      <c r="N18" s="51">
        <f t="shared" ref="N18" si="21">(STDEV(D18:D20))/(SQRT(COUNT(D18:D20)))</f>
        <v>1.9564571181242742E-2</v>
      </c>
      <c r="O18" s="51">
        <f t="shared" ref="O18" si="22">(STDEV(E18:E20))/(SQRT(COUNT(E18:E20)))</f>
        <v>0.11569428468601213</v>
      </c>
    </row>
    <row r="19" spans="1:15">
      <c r="A19" s="42" t="s">
        <v>83</v>
      </c>
      <c r="B19" s="43">
        <v>34.17647382174593</v>
      </c>
      <c r="C19" s="44">
        <v>-9.4645698914711929</v>
      </c>
      <c r="D19" s="45">
        <v>1.0595146150854127</v>
      </c>
      <c r="E19" s="44">
        <v>6.6780279949942294</v>
      </c>
      <c r="F19" s="36"/>
      <c r="G19" s="36"/>
    </row>
    <row r="20" spans="1:15">
      <c r="A20" s="42" t="s">
        <v>85</v>
      </c>
      <c r="B20" s="43">
        <v>32.939369133127883</v>
      </c>
      <c r="C20" s="44">
        <v>-9.4239684211913026</v>
      </c>
      <c r="D20" s="45">
        <v>1.0945949307273237</v>
      </c>
      <c r="E20" s="44">
        <v>6.528267279577598</v>
      </c>
      <c r="F20" s="36"/>
      <c r="G20" s="36"/>
    </row>
    <row r="21" spans="1:15">
      <c r="A21" s="42" t="s">
        <v>53</v>
      </c>
      <c r="B21" s="43">
        <v>36.6641250992935</v>
      </c>
      <c r="C21" s="44">
        <v>-8.1561827567724183</v>
      </c>
      <c r="D21" s="43">
        <v>1.3538668162749885</v>
      </c>
      <c r="E21" s="44">
        <v>6.3883746177732679</v>
      </c>
      <c r="F21" s="36" t="s">
        <v>349</v>
      </c>
      <c r="G21" s="36" t="s">
        <v>381</v>
      </c>
      <c r="H21" s="51">
        <f>AVERAGE(B21:B23)</f>
        <v>36.901610865094881</v>
      </c>
      <c r="I21" s="51">
        <f t="shared" ref="I21" si="23">AVERAGE(C21:C23)</f>
        <v>-8.5544838970842658</v>
      </c>
      <c r="J21" s="51">
        <f t="shared" ref="J21" si="24">AVERAGE(D21:D23)</f>
        <v>1.3378541136022466</v>
      </c>
      <c r="K21" s="51">
        <f t="shared" ref="K21" si="25">AVERAGE(E21:E23)</f>
        <v>6.5247359883901455</v>
      </c>
      <c r="L21" s="51">
        <f>(STDEV(B21:B23))/(SQRT(COUNT(B21:B23)))</f>
        <v>0.34653730587989756</v>
      </c>
      <c r="M21" s="51">
        <f t="shared" ref="M21" si="26">(STDEV(C21:C23))/(SQRT(COUNT(C21:C23)))</f>
        <v>0.22577712007170109</v>
      </c>
      <c r="N21" s="51">
        <f t="shared" ref="N21" si="27">(STDEV(D21:D23))/(SQRT(COUNT(D21:D23)))</f>
        <v>1.3750198512590722E-2</v>
      </c>
      <c r="O21" s="51">
        <f t="shared" ref="O21" si="28">(STDEV(E21:E23))/(SQRT(COUNT(E21:E23)))</f>
        <v>0.37794662494880715</v>
      </c>
    </row>
    <row r="22" spans="1:15">
      <c r="A22" s="42" t="s">
        <v>55</v>
      </c>
      <c r="B22" s="43">
        <v>37.584237332063061</v>
      </c>
      <c r="C22" s="44">
        <v>-8.9378709323151728</v>
      </c>
      <c r="D22" s="43">
        <v>1.3492100682298545</v>
      </c>
      <c r="E22" s="44">
        <v>7.2367995329076171</v>
      </c>
      <c r="F22" s="36"/>
      <c r="G22" s="36"/>
    </row>
    <row r="23" spans="1:15">
      <c r="A23" s="42" t="s">
        <v>57</v>
      </c>
      <c r="B23" s="43">
        <v>36.456470163928095</v>
      </c>
      <c r="C23" s="44">
        <v>-8.5693980021652028</v>
      </c>
      <c r="D23" s="43">
        <v>1.3104854563018968</v>
      </c>
      <c r="E23" s="44">
        <v>5.949033814489554</v>
      </c>
      <c r="F23" s="36"/>
      <c r="G23" s="36"/>
    </row>
    <row r="24" spans="1:15">
      <c r="A24" s="42" t="s">
        <v>59</v>
      </c>
      <c r="B24" s="43">
        <v>38.091741016416158</v>
      </c>
      <c r="C24" s="44">
        <v>-9.4157794335925402</v>
      </c>
      <c r="D24" s="43">
        <v>1.1185680128049174</v>
      </c>
      <c r="E24" s="44">
        <v>7.8525562479599422</v>
      </c>
      <c r="F24" s="36" t="s">
        <v>349</v>
      </c>
      <c r="G24" s="36" t="s">
        <v>382</v>
      </c>
      <c r="H24" s="51">
        <f>AVERAGE(B24:B26)</f>
        <v>38.016791799633992</v>
      </c>
      <c r="I24" s="51">
        <f t="shared" ref="I24" si="29">AVERAGE(C24:C26)</f>
        <v>-8.4956286723564265</v>
      </c>
      <c r="J24" s="51">
        <f t="shared" ref="J24" si="30">AVERAGE(D24:D26)</f>
        <v>1.1420403465722819</v>
      </c>
      <c r="K24" s="51">
        <f t="shared" ref="K24" si="31">AVERAGE(E24:E26)</f>
        <v>7.5984570111852419</v>
      </c>
      <c r="L24" s="51">
        <f>(STDEV(B24:B26))/(SQRT(COUNT(B24:B26)))</f>
        <v>0.16484842019000168</v>
      </c>
      <c r="M24" s="51">
        <f t="shared" ref="M24" si="32">(STDEV(C24:C26))/(SQRT(COUNT(C24:C26)))</f>
        <v>0.51459220640351166</v>
      </c>
      <c r="N24" s="51">
        <f t="shared" ref="N24" si="33">(STDEV(D24:D26))/(SQRT(COUNT(D24:D26)))</f>
        <v>2.4740224130203985E-2</v>
      </c>
      <c r="O24" s="51">
        <f t="shared" ref="O24" si="34">(STDEV(E24:E26))/(SQRT(COUNT(E24:E26)))</f>
        <v>0.16609450899992162</v>
      </c>
    </row>
    <row r="25" spans="1:15">
      <c r="A25" s="42" t="s">
        <v>61</v>
      </c>
      <c r="B25" s="43">
        <v>38.25736748542586</v>
      </c>
      <c r="C25" s="44">
        <v>-7.6362947926163685</v>
      </c>
      <c r="D25" s="43">
        <v>1.1914994935963676</v>
      </c>
      <c r="E25" s="44">
        <v>7.286104016782609</v>
      </c>
      <c r="F25" s="36"/>
      <c r="G25" s="36"/>
    </row>
    <row r="26" spans="1:15">
      <c r="A26" s="42" t="s">
        <v>63</v>
      </c>
      <c r="B26" s="43">
        <v>37.701266897059966</v>
      </c>
      <c r="C26" s="44">
        <v>-8.434811790860369</v>
      </c>
      <c r="D26" s="43">
        <v>1.1160535333155612</v>
      </c>
      <c r="E26" s="44">
        <v>7.6567107688131735</v>
      </c>
      <c r="F26" s="36"/>
      <c r="G26" s="36"/>
    </row>
    <row r="27" spans="1:15">
      <c r="A27" s="42" t="s">
        <v>49</v>
      </c>
      <c r="B27" s="43">
        <v>34.112415788372147</v>
      </c>
      <c r="C27" s="44">
        <v>-8.5318343717464185</v>
      </c>
      <c r="D27" s="43">
        <v>0.94359119168809524</v>
      </c>
      <c r="E27" s="44">
        <v>6.7869123398369338</v>
      </c>
      <c r="F27" s="36" t="s">
        <v>349</v>
      </c>
      <c r="G27" s="36" t="s">
        <v>383</v>
      </c>
      <c r="H27" s="51">
        <f>AVERAGE(B27:B30)</f>
        <v>35.250295186519217</v>
      </c>
      <c r="I27" s="51">
        <f>AVERAGE(C27:C30)</f>
        <v>-8.5952142213671081</v>
      </c>
      <c r="J27" s="51">
        <f t="shared" ref="J27:K27" si="35">AVERAGE(D27:D30)</f>
        <v>1.0054952033850171</v>
      </c>
      <c r="K27" s="51">
        <f t="shared" si="35"/>
        <v>6.9414787381418508</v>
      </c>
      <c r="L27" s="51">
        <f>(STDEV(B27:B30))/(SQRT(COUNT(B27:B30)))</f>
        <v>0.60395496497260637</v>
      </c>
      <c r="M27" s="51">
        <f t="shared" ref="M27:O27" si="36">(STDEV(C27:C30))/(SQRT(COUNT(C27:C30)))</f>
        <v>0.20337774217370852</v>
      </c>
      <c r="N27" s="51">
        <f t="shared" si="36"/>
        <v>3.10668975586149E-2</v>
      </c>
      <c r="O27" s="51">
        <f t="shared" si="36"/>
        <v>0.14026032220712836</v>
      </c>
    </row>
    <row r="28" spans="1:15">
      <c r="A28" s="42" t="s">
        <v>47</v>
      </c>
      <c r="B28" s="43">
        <v>35.468225404809772</v>
      </c>
      <c r="C28" s="44">
        <v>-8.2789461544146956</v>
      </c>
      <c r="D28" s="43">
        <v>1.0410706682873618</v>
      </c>
      <c r="E28" s="44">
        <v>6.8160286264072552</v>
      </c>
      <c r="F28" s="36"/>
      <c r="G28" s="36"/>
    </row>
    <row r="29" spans="1:15">
      <c r="A29" s="42" t="s">
        <v>47</v>
      </c>
      <c r="B29" s="43"/>
      <c r="C29" s="44"/>
      <c r="D29" s="43"/>
      <c r="E29" s="44"/>
      <c r="F29" s="36"/>
      <c r="G29" s="36"/>
    </row>
    <row r="30" spans="1:15">
      <c r="A30" s="42" t="s">
        <v>51</v>
      </c>
      <c r="B30" s="43">
        <v>36.170244366375726</v>
      </c>
      <c r="C30" s="44">
        <v>-8.9748621379402085</v>
      </c>
      <c r="D30" s="43">
        <v>1.0318237501795942</v>
      </c>
      <c r="E30" s="44">
        <v>7.2214952481813626</v>
      </c>
      <c r="F30" s="36"/>
      <c r="G30" s="36"/>
    </row>
    <row r="31" spans="1:15">
      <c r="A31" s="42" t="s">
        <v>25</v>
      </c>
      <c r="B31" s="43">
        <v>36.320724171321046</v>
      </c>
      <c r="C31" s="44">
        <v>-11.64745589135792</v>
      </c>
      <c r="D31" s="43">
        <v>1.5107061969842437</v>
      </c>
      <c r="E31" s="44">
        <v>5.7264482470377587</v>
      </c>
      <c r="F31" s="36" t="s">
        <v>350</v>
      </c>
      <c r="G31" s="36"/>
      <c r="H31" s="51">
        <f>AVERAGE(B31:B41)</f>
        <v>35.398625917063427</v>
      </c>
      <c r="I31" s="51">
        <f t="shared" ref="I31:K31" si="37">AVERAGE(C31:C41)</f>
        <v>-10.341837557422874</v>
      </c>
      <c r="J31" s="51">
        <f>AVERAGE(D31:D41)</f>
        <v>1.3664512289924613</v>
      </c>
      <c r="K31" s="51">
        <f t="shared" si="37"/>
        <v>6.298189557364017</v>
      </c>
      <c r="L31" s="51">
        <f>(STDEV(B31:B41))/(SQRT(COUNT(B31:B41)))</f>
        <v>0.26476205668892205</v>
      </c>
      <c r="M31" s="51">
        <f t="shared" ref="M31:O31" si="38">(STDEV(C31:C41))/(SQRT(COUNT(C31:C41)))</f>
        <v>0.27583442541271092</v>
      </c>
      <c r="N31" s="51">
        <f t="shared" si="38"/>
        <v>6.1703137086921607E-2</v>
      </c>
      <c r="O31" s="51">
        <f t="shared" si="38"/>
        <v>0.10304707857747263</v>
      </c>
    </row>
    <row r="32" spans="1:15">
      <c r="A32" s="42" t="s">
        <v>25</v>
      </c>
      <c r="B32" s="43"/>
      <c r="C32" s="44"/>
      <c r="D32" s="43"/>
      <c r="E32" s="44"/>
      <c r="F32" s="36"/>
      <c r="G32" s="36"/>
    </row>
    <row r="33" spans="1:43">
      <c r="A33" s="42" t="s">
        <v>27</v>
      </c>
      <c r="B33" s="43">
        <v>34.130471193898799</v>
      </c>
      <c r="C33" s="44">
        <v>-9.5598754079147792</v>
      </c>
      <c r="D33" s="43">
        <v>1.2937792731459334</v>
      </c>
      <c r="E33" s="44">
        <v>6.4859375057910071</v>
      </c>
      <c r="F33" s="36"/>
      <c r="G33" s="36"/>
    </row>
    <row r="34" spans="1:43">
      <c r="A34" s="42" t="s">
        <v>29</v>
      </c>
      <c r="B34" s="43">
        <v>36.06974692550655</v>
      </c>
      <c r="C34" s="44">
        <v>-12.079122941898722</v>
      </c>
      <c r="D34" s="43">
        <v>1.7803519044522094</v>
      </c>
      <c r="E34" s="44">
        <v>6.6672117793543713</v>
      </c>
      <c r="F34" s="36"/>
      <c r="G34" s="36"/>
    </row>
    <row r="35" spans="1:43">
      <c r="A35" s="42" t="s">
        <v>31</v>
      </c>
      <c r="B35" s="43">
        <v>35.108222728575385</v>
      </c>
      <c r="C35" s="44">
        <v>-10.308302060364078</v>
      </c>
      <c r="D35" s="43">
        <v>1.408910031604454</v>
      </c>
      <c r="E35" s="44">
        <v>6.4900951531164441</v>
      </c>
      <c r="F35" s="36"/>
      <c r="G35" s="36"/>
    </row>
    <row r="36" spans="1:43">
      <c r="A36" s="42" t="s">
        <v>33</v>
      </c>
      <c r="B36" s="43">
        <v>35.586778900810593</v>
      </c>
      <c r="C36" s="44">
        <v>-9.829568088260249</v>
      </c>
      <c r="D36" s="43">
        <v>1.3053238125418769</v>
      </c>
      <c r="E36" s="44">
        <v>6.5812041507636883</v>
      </c>
      <c r="F36" s="36"/>
      <c r="G36" s="36"/>
    </row>
    <row r="37" spans="1:43">
      <c r="A37" s="42" t="s">
        <v>35</v>
      </c>
      <c r="B37" s="43">
        <v>36.08640538609454</v>
      </c>
      <c r="C37" s="44">
        <v>-9.9915817561440612</v>
      </c>
      <c r="D37" s="43">
        <v>1.204041025745707</v>
      </c>
      <c r="E37" s="44">
        <v>5.9850887910889607</v>
      </c>
      <c r="F37" s="36"/>
      <c r="G37" s="36"/>
      <c r="AQ37" t="s">
        <v>354</v>
      </c>
    </row>
    <row r="38" spans="1:43">
      <c r="A38" s="42" t="s">
        <v>37</v>
      </c>
      <c r="B38" s="43">
        <v>35.555724114522093</v>
      </c>
      <c r="C38" s="44">
        <v>-10.485680432236993</v>
      </c>
      <c r="D38" s="43">
        <v>1.3429388569860574</v>
      </c>
      <c r="E38" s="44">
        <v>6.4001053708664069</v>
      </c>
      <c r="F38" s="36"/>
      <c r="G38" s="36"/>
    </row>
    <row r="39" spans="1:43">
      <c r="A39" s="42" t="s">
        <v>39</v>
      </c>
      <c r="B39" s="43">
        <v>34.407302955941347</v>
      </c>
      <c r="C39" s="44">
        <v>-9.4769390704951562</v>
      </c>
      <c r="D39" s="43">
        <v>1.1173543387420717</v>
      </c>
      <c r="E39" s="44">
        <v>6.2910985464097866</v>
      </c>
      <c r="F39" s="36"/>
      <c r="G39" s="36"/>
      <c r="N39" t="s">
        <v>354</v>
      </c>
    </row>
    <row r="40" spans="1:43">
      <c r="A40" s="42" t="s">
        <v>41</v>
      </c>
      <c r="B40" s="43">
        <v>34.412568285222832</v>
      </c>
      <c r="C40" s="44">
        <v>-9.745031519668462</v>
      </c>
      <c r="D40" s="43">
        <v>1.1920818099450421</v>
      </c>
      <c r="E40" s="44">
        <v>5.8589420736060021</v>
      </c>
      <c r="F40" s="36"/>
      <c r="G40" s="36"/>
    </row>
    <row r="41" spans="1:43">
      <c r="A41" s="42" t="s">
        <v>43</v>
      </c>
      <c r="B41" s="43">
        <v>36.308314508741098</v>
      </c>
      <c r="C41" s="44">
        <v>-10.294818405888343</v>
      </c>
      <c r="D41" s="43">
        <v>1.5090250397770164</v>
      </c>
      <c r="E41" s="44">
        <v>6.4957639556057369</v>
      </c>
      <c r="F41" s="36"/>
      <c r="G41" s="36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I25"/>
  <sheetViews>
    <sheetView tabSelected="1" workbookViewId="0">
      <selection activeCell="C9" sqref="C9"/>
    </sheetView>
  </sheetViews>
  <sheetFormatPr defaultRowHeight="15"/>
  <sheetData>
    <row r="3" spans="5:9">
      <c r="E3" t="s">
        <v>500</v>
      </c>
    </row>
    <row r="5" spans="5:9">
      <c r="F5" t="s">
        <v>496</v>
      </c>
      <c r="G5" t="s">
        <v>497</v>
      </c>
      <c r="H5" t="s">
        <v>5</v>
      </c>
      <c r="I5" t="s">
        <v>498</v>
      </c>
    </row>
    <row r="6" spans="5:9">
      <c r="E6" s="42" t="s">
        <v>75</v>
      </c>
      <c r="F6" s="43">
        <v>34.260834164332316</v>
      </c>
      <c r="G6" s="44">
        <v>-8.3242075597000227</v>
      </c>
      <c r="H6" s="43">
        <v>1.2352420352286766</v>
      </c>
      <c r="I6" s="44">
        <v>5.4441039502754158</v>
      </c>
    </row>
    <row r="7" spans="5:9">
      <c r="E7" s="42" t="s">
        <v>77</v>
      </c>
      <c r="F7" s="43">
        <v>33.198180692788718</v>
      </c>
      <c r="G7" s="44">
        <v>-8.7042103151068542</v>
      </c>
      <c r="H7" s="43">
        <v>1.3320445447542801</v>
      </c>
      <c r="I7" s="44">
        <v>5.4356397686502138</v>
      </c>
    </row>
    <row r="8" spans="5:9">
      <c r="E8" s="42" t="s">
        <v>79</v>
      </c>
      <c r="F8" s="43">
        <v>33.642139863573803</v>
      </c>
      <c r="G8" s="44">
        <v>-9.1607095457664371</v>
      </c>
      <c r="H8" s="43">
        <v>1.2334048937003008</v>
      </c>
      <c r="I8" s="44">
        <v>5.4436140752224542</v>
      </c>
    </row>
    <row r="9" spans="5:9">
      <c r="E9" s="42" t="s">
        <v>91</v>
      </c>
      <c r="F9" s="43">
        <v>33.672644258766653</v>
      </c>
      <c r="G9" s="44">
        <v>-8.4373415319783103</v>
      </c>
      <c r="H9" s="45">
        <v>1.1809143363260235</v>
      </c>
      <c r="I9" s="44">
        <v>5.3424408363573317</v>
      </c>
    </row>
    <row r="10" spans="5:9">
      <c r="E10" s="42" t="s">
        <v>81</v>
      </c>
      <c r="F10" s="43">
        <v>34.660329018412895</v>
      </c>
      <c r="G10" s="44">
        <v>-8.4257237389444057</v>
      </c>
      <c r="H10" s="45">
        <v>1.2788334054062358</v>
      </c>
      <c r="I10" s="44">
        <v>5.3900162029283676</v>
      </c>
    </row>
    <row r="11" spans="5:9">
      <c r="E11" s="42" t="s">
        <v>83</v>
      </c>
      <c r="F11" s="43">
        <v>33.620045181925683</v>
      </c>
      <c r="G11" s="44">
        <v>-8.8665566607918684</v>
      </c>
      <c r="H11" s="45">
        <v>1.1272740978759568</v>
      </c>
      <c r="I11" s="44">
        <v>6.2812077303630591</v>
      </c>
    </row>
    <row r="12" spans="5:9">
      <c r="E12" s="42" t="s">
        <v>85</v>
      </c>
      <c r="F12" s="43">
        <v>34.17647382174593</v>
      </c>
      <c r="G12" s="44">
        <v>-9.4645698914711929</v>
      </c>
      <c r="H12" s="45">
        <v>1.0595146150854127</v>
      </c>
      <c r="I12" s="44">
        <v>6.6780279949942294</v>
      </c>
    </row>
    <row r="13" spans="5:9">
      <c r="E13" s="42" t="s">
        <v>348</v>
      </c>
      <c r="F13" s="43">
        <v>32.939369133127883</v>
      </c>
      <c r="G13" s="44">
        <v>-9.4239684211913026</v>
      </c>
      <c r="H13" s="45">
        <v>1.0945949307273237</v>
      </c>
      <c r="I13" s="44">
        <v>6.528267279577598</v>
      </c>
    </row>
    <row r="14" spans="5:9">
      <c r="E14" s="42" t="s">
        <v>499</v>
      </c>
      <c r="F14">
        <f t="shared" ref="F14:H14" si="0">STDEV(F6:F13)/SQRT(8)</f>
        <v>0.2010707997510465</v>
      </c>
      <c r="G14">
        <f t="shared" si="0"/>
        <v>0.16102093284172769</v>
      </c>
      <c r="H14">
        <f t="shared" si="0"/>
        <v>3.3296550259093532E-2</v>
      </c>
      <c r="I14">
        <f>STDEV(I6:I13)/SQRT(8)</f>
        <v>0.20240421790238242</v>
      </c>
    </row>
    <row r="16" spans="5:9">
      <c r="E16" s="42" t="s">
        <v>53</v>
      </c>
      <c r="F16" s="43">
        <v>36.6641250992935</v>
      </c>
      <c r="G16" s="44">
        <v>-8.1561827567724183</v>
      </c>
      <c r="H16" s="43">
        <v>1.3538668162749885</v>
      </c>
      <c r="I16" s="44">
        <v>6.3883746177732679</v>
      </c>
    </row>
    <row r="17" spans="5:9">
      <c r="E17" s="42" t="s">
        <v>55</v>
      </c>
      <c r="F17" s="43">
        <v>37.584237332063061</v>
      </c>
      <c r="G17" s="44">
        <v>-8.9378709323151728</v>
      </c>
      <c r="H17" s="43">
        <v>1.3492100682298545</v>
      </c>
      <c r="I17" s="44">
        <v>7.2367995329076171</v>
      </c>
    </row>
    <row r="18" spans="5:9">
      <c r="E18" s="42" t="s">
        <v>57</v>
      </c>
      <c r="F18" s="43">
        <v>36.456470163928095</v>
      </c>
      <c r="G18" s="44">
        <v>-8.5693980021652028</v>
      </c>
      <c r="H18" s="43">
        <v>1.3104854563018968</v>
      </c>
      <c r="I18" s="44">
        <v>5.949033814489554</v>
      </c>
    </row>
    <row r="19" spans="5:9">
      <c r="E19" s="42" t="s">
        <v>59</v>
      </c>
      <c r="F19" s="43">
        <v>38.091741016416158</v>
      </c>
      <c r="G19" s="44">
        <v>-9.4157794335925402</v>
      </c>
      <c r="H19" s="43">
        <v>1.1185680128049174</v>
      </c>
      <c r="I19" s="44">
        <v>7.8525562479599422</v>
      </c>
    </row>
    <row r="20" spans="5:9">
      <c r="E20" s="42" t="s">
        <v>61</v>
      </c>
      <c r="F20" s="43">
        <v>38.25736748542586</v>
      </c>
      <c r="G20" s="44">
        <v>-7.6362947926163685</v>
      </c>
      <c r="H20" s="43">
        <v>1.1914994935963676</v>
      </c>
      <c r="I20" s="44">
        <v>7.286104016782609</v>
      </c>
    </row>
    <row r="21" spans="5:9">
      <c r="E21" s="42" t="s">
        <v>63</v>
      </c>
      <c r="F21" s="43">
        <v>37.701266897059966</v>
      </c>
      <c r="G21" s="44">
        <v>-8.434811790860369</v>
      </c>
      <c r="H21" s="43">
        <v>1.1160535333155612</v>
      </c>
      <c r="I21" s="44">
        <v>7.6567107688131735</v>
      </c>
    </row>
    <row r="22" spans="5:9">
      <c r="E22" s="42" t="s">
        <v>49</v>
      </c>
      <c r="F22" s="43">
        <v>34.112415788372147</v>
      </c>
      <c r="G22" s="44">
        <v>-8.5318343717464185</v>
      </c>
      <c r="H22" s="43">
        <v>0.94359119168809524</v>
      </c>
      <c r="I22" s="44">
        <v>6.7869123398369338</v>
      </c>
    </row>
    <row r="23" spans="5:9">
      <c r="E23" s="42" t="s">
        <v>47</v>
      </c>
      <c r="F23" s="43">
        <v>35.468225404809772</v>
      </c>
      <c r="G23" s="44">
        <v>-8.2789461544146956</v>
      </c>
      <c r="H23" s="43">
        <v>1.0410706682873618</v>
      </c>
      <c r="I23" s="44">
        <v>6.8160286264072552</v>
      </c>
    </row>
    <row r="24" spans="5:9">
      <c r="E24" s="42" t="s">
        <v>51</v>
      </c>
      <c r="F24" s="43">
        <v>36.170244366375726</v>
      </c>
      <c r="G24" s="44">
        <v>-8.9748621379402085</v>
      </c>
      <c r="H24" s="43">
        <v>1.0318237501795942</v>
      </c>
      <c r="I24" s="44">
        <v>7.2214952481813626</v>
      </c>
    </row>
    <row r="25" spans="5:9">
      <c r="E25" s="42" t="s">
        <v>499</v>
      </c>
      <c r="F25">
        <f t="shared" ref="F25:H25" si="1">STDEV(F16:F24)/3</f>
        <v>0.45178847883484591</v>
      </c>
      <c r="G25">
        <f t="shared" si="1"/>
        <v>0.17312077894855804</v>
      </c>
      <c r="H25">
        <f t="shared" si="1"/>
        <v>4.9728128263934863E-2</v>
      </c>
      <c r="I25">
        <f>STDEV(I16:I24)/3</f>
        <v>0.20065156978123219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1"/>
  <sheetViews>
    <sheetView zoomScale="70" zoomScaleNormal="70" workbookViewId="0">
      <selection activeCell="K51" sqref="K51"/>
    </sheetView>
  </sheetViews>
  <sheetFormatPr defaultRowHeight="15"/>
  <cols>
    <col min="1" max="11" width="7.7109375" customWidth="1"/>
    <col min="24" max="24" width="10.7109375" customWidth="1"/>
    <col min="25" max="29" width="6.5703125" customWidth="1"/>
  </cols>
  <sheetData>
    <row r="1" spans="1:53" ht="45" customHeight="1">
      <c r="A1" s="65">
        <v>2015</v>
      </c>
      <c r="B1" t="s">
        <v>4</v>
      </c>
      <c r="N1" s="64" t="s">
        <v>373</v>
      </c>
      <c r="O1" s="53"/>
      <c r="P1" s="53"/>
      <c r="Q1" s="111" t="s">
        <v>364</v>
      </c>
      <c r="R1" s="112"/>
      <c r="S1" s="112"/>
      <c r="T1" s="113"/>
      <c r="V1" s="114" t="s">
        <v>374</v>
      </c>
      <c r="W1" s="114"/>
      <c r="X1" s="66"/>
      <c r="Y1" s="69"/>
      <c r="Z1" s="115" t="s">
        <v>374</v>
      </c>
      <c r="AA1" s="115"/>
      <c r="AB1" s="115"/>
      <c r="AC1" s="115"/>
      <c r="AF1" t="s">
        <v>410</v>
      </c>
    </row>
    <row r="2" spans="1:53" ht="45">
      <c r="G2" t="s">
        <v>348</v>
      </c>
      <c r="H2" t="s">
        <v>349</v>
      </c>
      <c r="I2" t="s">
        <v>350</v>
      </c>
      <c r="J2" t="s">
        <v>351</v>
      </c>
      <c r="K2" t="s">
        <v>352</v>
      </c>
      <c r="N2" s="54" t="s">
        <v>365</v>
      </c>
      <c r="O2" s="54" t="s">
        <v>366</v>
      </c>
      <c r="P2" s="54" t="s">
        <v>367</v>
      </c>
      <c r="Q2" s="55" t="s">
        <v>368</v>
      </c>
      <c r="R2" s="54" t="s">
        <v>357</v>
      </c>
      <c r="S2" s="54" t="s">
        <v>369</v>
      </c>
      <c r="T2" s="56" t="s">
        <v>4</v>
      </c>
      <c r="V2" s="54" t="s">
        <v>375</v>
      </c>
      <c r="W2" s="54" t="s">
        <v>376</v>
      </c>
      <c r="X2" s="66"/>
      <c r="Y2" s="69"/>
      <c r="Z2" s="70" t="s">
        <v>375</v>
      </c>
      <c r="AA2" s="70" t="s">
        <v>376</v>
      </c>
      <c r="AB2" s="70" t="s">
        <v>378</v>
      </c>
      <c r="AC2" s="70" t="s">
        <v>377</v>
      </c>
      <c r="AG2" t="s">
        <v>401</v>
      </c>
      <c r="AK2" s="96" t="s">
        <v>437</v>
      </c>
    </row>
    <row r="3" spans="1:53">
      <c r="A3" s="50"/>
      <c r="B3" t="s">
        <v>348</v>
      </c>
      <c r="C3" t="s">
        <v>349</v>
      </c>
      <c r="D3" t="s">
        <v>350</v>
      </c>
      <c r="E3" t="s">
        <v>351</v>
      </c>
      <c r="F3" t="s">
        <v>352</v>
      </c>
      <c r="G3" t="s">
        <v>358</v>
      </c>
      <c r="H3" t="s">
        <v>358</v>
      </c>
      <c r="I3" t="s">
        <v>358</v>
      </c>
      <c r="J3" t="s">
        <v>358</v>
      </c>
      <c r="K3" t="s">
        <v>358</v>
      </c>
      <c r="N3" s="53" t="s">
        <v>349</v>
      </c>
      <c r="O3" s="53" t="s">
        <v>347</v>
      </c>
      <c r="P3" s="53" t="s">
        <v>370</v>
      </c>
      <c r="Q3" s="57">
        <v>7.2431963284768868</v>
      </c>
      <c r="R3" s="58">
        <v>4.6793333333333331E-3</v>
      </c>
      <c r="S3" s="58">
        <v>-12.614844355351879</v>
      </c>
      <c r="T3" s="59">
        <v>0.14753633333333335</v>
      </c>
      <c r="U3" s="67" t="s">
        <v>347</v>
      </c>
      <c r="V3" s="68">
        <f>AVERAGE(T3:T4)</f>
        <v>0.15129041666666668</v>
      </c>
      <c r="W3" s="68">
        <f>AVERAGE(T11:T12)</f>
        <v>0.15589248214285717</v>
      </c>
      <c r="X3" s="68"/>
      <c r="Y3" s="71" t="s">
        <v>347</v>
      </c>
      <c r="Z3" s="72">
        <v>0.15129041666666668</v>
      </c>
      <c r="AA3" s="72">
        <v>0.15589248214285717</v>
      </c>
      <c r="AB3" s="72">
        <v>0.45953620479100987</v>
      </c>
      <c r="AC3" s="72">
        <v>0.19430347441889889</v>
      </c>
      <c r="AF3" t="s">
        <v>352</v>
      </c>
      <c r="AK3" s="97">
        <v>2.99</v>
      </c>
      <c r="AL3" t="s">
        <v>352</v>
      </c>
    </row>
    <row r="4" spans="1:53">
      <c r="A4" s="50" t="s">
        <v>387</v>
      </c>
      <c r="B4" s="51">
        <v>0.19430347441889889</v>
      </c>
      <c r="C4" s="51">
        <v>0.45953620479100987</v>
      </c>
      <c r="D4" s="51">
        <v>5.5846183335228672E-2</v>
      </c>
      <c r="E4" s="51">
        <v>0.47</v>
      </c>
      <c r="F4" s="51">
        <v>0.34834952003536307</v>
      </c>
      <c r="G4">
        <v>4.8069888109900184E-2</v>
      </c>
      <c r="H4">
        <v>7.8846588535924175E-2</v>
      </c>
      <c r="I4">
        <v>5.0821106175633025E-3</v>
      </c>
      <c r="J4">
        <v>0.23368512234311054</v>
      </c>
      <c r="K4">
        <v>1.3481933624509794E-2</v>
      </c>
      <c r="N4" s="53" t="s">
        <v>349</v>
      </c>
      <c r="O4" s="53" t="s">
        <v>347</v>
      </c>
      <c r="P4" s="53" t="s">
        <v>371</v>
      </c>
      <c r="Q4" s="57">
        <v>4.8694952474481887</v>
      </c>
      <c r="R4" s="58">
        <v>7.8464999999999993E-3</v>
      </c>
      <c r="S4" s="58">
        <v>-12.982868606916504</v>
      </c>
      <c r="T4" s="59">
        <v>0.1550445</v>
      </c>
      <c r="U4" s="67" t="s">
        <v>344</v>
      </c>
      <c r="V4" s="68">
        <f>AVERAGE(T5:T6)</f>
        <v>0.22477312499999999</v>
      </c>
      <c r="W4" s="68">
        <f>AVERAGE(T13:T14)</f>
        <v>0.42157149999999999</v>
      </c>
      <c r="X4" s="68"/>
      <c r="Y4" s="71" t="s">
        <v>344</v>
      </c>
      <c r="Z4" s="72">
        <v>0.22477312499999999</v>
      </c>
      <c r="AA4" s="72">
        <v>0.42157149999999999</v>
      </c>
      <c r="AB4" s="72">
        <v>0.36478492759917114</v>
      </c>
      <c r="AC4" s="72">
        <v>0.72724045957030847</v>
      </c>
      <c r="AF4" t="s">
        <v>402</v>
      </c>
      <c r="AK4" s="51">
        <v>4.47</v>
      </c>
      <c r="AL4" t="s">
        <v>348</v>
      </c>
    </row>
    <row r="5" spans="1:53">
      <c r="A5" s="50" t="s">
        <v>390</v>
      </c>
      <c r="B5" s="51">
        <v>0.72724045957030847</v>
      </c>
      <c r="C5" s="51">
        <v>0.36478492759917114</v>
      </c>
      <c r="D5" s="51">
        <v>0.49920685081678662</v>
      </c>
      <c r="E5" s="51">
        <v>1.3222708991691738</v>
      </c>
      <c r="F5" s="51">
        <v>0.90601306078072952</v>
      </c>
      <c r="G5">
        <v>0.1691031082401743</v>
      </c>
      <c r="H5">
        <v>3.8403919989759554E-2</v>
      </c>
      <c r="I5">
        <v>8.8826578728059394E-2</v>
      </c>
      <c r="J5">
        <v>0.44586797315418769</v>
      </c>
      <c r="K5">
        <v>0.18486636539279588</v>
      </c>
      <c r="N5" s="53" t="s">
        <v>349</v>
      </c>
      <c r="O5" s="53" t="s">
        <v>344</v>
      </c>
      <c r="P5" s="53" t="s">
        <v>370</v>
      </c>
      <c r="Q5" s="57">
        <v>4.0301405431306865</v>
      </c>
      <c r="R5" s="58">
        <v>1.26E-2</v>
      </c>
      <c r="S5" s="58">
        <v>-20.349985281907244</v>
      </c>
      <c r="T5" s="59">
        <v>0.14358525</v>
      </c>
      <c r="U5" s="67" t="s">
        <v>345</v>
      </c>
      <c r="V5" s="68">
        <f>AVERAGE(T7:T8)</f>
        <v>0.61416141071428565</v>
      </c>
      <c r="W5" s="68">
        <f>AVERAGE(T15)</f>
        <v>0.86463199999999996</v>
      </c>
      <c r="X5" s="68"/>
      <c r="Y5" s="71" t="s">
        <v>345</v>
      </c>
      <c r="Z5" s="72">
        <v>0.61416141071428565</v>
      </c>
      <c r="AA5" s="72">
        <v>0.86463199999999996</v>
      </c>
      <c r="AB5" s="72">
        <v>0.58535596297642867</v>
      </c>
      <c r="AC5" s="72">
        <v>1.4754265660320438</v>
      </c>
      <c r="AF5" t="s">
        <v>403</v>
      </c>
      <c r="AK5" s="51">
        <v>5.78</v>
      </c>
      <c r="AL5" t="s">
        <v>349</v>
      </c>
    </row>
    <row r="6" spans="1:53">
      <c r="A6" s="50" t="s">
        <v>388</v>
      </c>
      <c r="B6" s="51">
        <v>1.4754265660320438</v>
      </c>
      <c r="C6" s="51">
        <v>0.58535596297642867</v>
      </c>
      <c r="G6">
        <v>0.39311288537413913</v>
      </c>
      <c r="H6">
        <v>4.5750606375259496E-2</v>
      </c>
      <c r="N6" s="53" t="s">
        <v>349</v>
      </c>
      <c r="O6" s="53" t="s">
        <v>344</v>
      </c>
      <c r="P6" s="53" t="s">
        <v>371</v>
      </c>
      <c r="Q6" s="57">
        <v>5.2663928767857451</v>
      </c>
      <c r="R6" s="58">
        <v>1.2304333333333334E-2</v>
      </c>
      <c r="S6" s="58">
        <v>-19.884544668191804</v>
      </c>
      <c r="T6" s="59">
        <v>0.30596099999999998</v>
      </c>
      <c r="U6" s="67" t="s">
        <v>346</v>
      </c>
      <c r="V6" s="68">
        <f>AVERAGE(T9:T10)</f>
        <v>0.45574308333333335</v>
      </c>
      <c r="W6" s="68">
        <f>AVERAGE(T16:T18)</f>
        <v>0.38328008333333335</v>
      </c>
      <c r="X6" s="68"/>
      <c r="Y6" s="71" t="s">
        <v>346</v>
      </c>
      <c r="Z6" s="72">
        <v>0.45574308333333335</v>
      </c>
      <c r="AA6" s="72">
        <v>0.38328008333333335</v>
      </c>
      <c r="AB6" s="72">
        <v>0.64874207833178144</v>
      </c>
      <c r="AC6" s="72">
        <v>1.0197037947217198</v>
      </c>
      <c r="AF6" t="s">
        <v>404</v>
      </c>
      <c r="AK6" s="51">
        <v>8.6300000000000008</v>
      </c>
      <c r="AL6" t="s">
        <v>350</v>
      </c>
    </row>
    <row r="7" spans="1:53">
      <c r="A7" s="50" t="s">
        <v>389</v>
      </c>
      <c r="B7" s="51">
        <v>1.0197037947217198</v>
      </c>
      <c r="C7" s="51">
        <v>0.64874207833178144</v>
      </c>
      <c r="G7">
        <v>5.5366042541122228E-2</v>
      </c>
      <c r="H7">
        <v>0.19603151103039829</v>
      </c>
      <c r="N7" s="53" t="s">
        <v>349</v>
      </c>
      <c r="O7" s="53" t="s">
        <v>345</v>
      </c>
      <c r="P7" s="53" t="s">
        <v>370</v>
      </c>
      <c r="Q7" s="57">
        <v>5.3560842820568766</v>
      </c>
      <c r="R7" s="58">
        <v>3.5693285714285712E-2</v>
      </c>
      <c r="S7" s="58">
        <v>-17.549916140647372</v>
      </c>
      <c r="T7" s="59">
        <v>0.57834157142857134</v>
      </c>
      <c r="Y7" s="69"/>
      <c r="Z7" s="69"/>
      <c r="AA7" s="69"/>
      <c r="AB7" s="69"/>
      <c r="AC7" s="69"/>
      <c r="AF7" t="s">
        <v>405</v>
      </c>
      <c r="AK7">
        <v>9.57</v>
      </c>
      <c r="AL7" t="s">
        <v>351</v>
      </c>
    </row>
    <row r="8" spans="1:53">
      <c r="N8" s="53" t="s">
        <v>349</v>
      </c>
      <c r="O8" s="53" t="s">
        <v>345</v>
      </c>
      <c r="P8" s="53" t="s">
        <v>371</v>
      </c>
      <c r="Q8" s="57">
        <v>5.346099748556421</v>
      </c>
      <c r="R8" s="58">
        <v>4.6030250000000002E-2</v>
      </c>
      <c r="S8" s="58">
        <v>-16.801731887273689</v>
      </c>
      <c r="T8" s="59">
        <v>0.64998124999999995</v>
      </c>
      <c r="AF8" t="s">
        <v>406</v>
      </c>
    </row>
    <row r="9" spans="1:53">
      <c r="N9" s="53" t="s">
        <v>349</v>
      </c>
      <c r="O9" s="53" t="s">
        <v>346</v>
      </c>
      <c r="P9" s="53" t="s">
        <v>370</v>
      </c>
      <c r="Q9" s="57">
        <v>6.3534498076973192</v>
      </c>
      <c r="R9" s="58">
        <v>1.0433333333333334E-2</v>
      </c>
      <c r="S9" s="58">
        <v>-18.03436113181418</v>
      </c>
      <c r="T9" s="59">
        <v>0.24256566666666665</v>
      </c>
      <c r="AF9" t="s">
        <v>407</v>
      </c>
      <c r="AK9" s="51"/>
    </row>
    <row r="10" spans="1:53">
      <c r="B10" s="52" t="s">
        <v>399</v>
      </c>
      <c r="N10" s="60" t="s">
        <v>349</v>
      </c>
      <c r="O10" s="60" t="s">
        <v>346</v>
      </c>
      <c r="P10" s="60" t="s">
        <v>371</v>
      </c>
      <c r="Q10" s="61">
        <v>6.1379344614928488</v>
      </c>
      <c r="R10" s="62">
        <v>1.9844500000000001E-2</v>
      </c>
      <c r="S10" s="62">
        <v>-14.902204942743008</v>
      </c>
      <c r="T10" s="63">
        <v>0.66892050000000003</v>
      </c>
      <c r="AF10" t="s">
        <v>408</v>
      </c>
    </row>
    <row r="11" spans="1:53">
      <c r="A11" t="s">
        <v>393</v>
      </c>
      <c r="B11" t="s">
        <v>352</v>
      </c>
      <c r="C11" t="s">
        <v>348</v>
      </c>
      <c r="D11" t="s">
        <v>349</v>
      </c>
      <c r="E11" t="s">
        <v>351</v>
      </c>
      <c r="F11" t="s">
        <v>350</v>
      </c>
      <c r="I11" s="102" t="s">
        <v>391</v>
      </c>
      <c r="J11" s="85">
        <f>3.14159*(3.5^2)</f>
        <v>38.484477499999997</v>
      </c>
      <c r="N11" s="53" t="s">
        <v>348</v>
      </c>
      <c r="O11" s="53" t="s">
        <v>347</v>
      </c>
      <c r="P11" s="53" t="s">
        <v>370</v>
      </c>
      <c r="Q11" s="57">
        <v>4.8632025355700081</v>
      </c>
      <c r="R11" s="58">
        <v>7.7148571428571431E-3</v>
      </c>
      <c r="S11" s="58">
        <v>-22.217348439292675</v>
      </c>
      <c r="T11" s="59">
        <v>0.17575771428571429</v>
      </c>
      <c r="AF11" t="s">
        <v>409</v>
      </c>
    </row>
    <row r="12" spans="1:53">
      <c r="A12" s="84" t="s">
        <v>387</v>
      </c>
      <c r="B12">
        <v>1.5076816</v>
      </c>
      <c r="C12">
        <v>1.4816000000000003</v>
      </c>
      <c r="D12">
        <v>1.4234999999999998</v>
      </c>
      <c r="E12">
        <v>1.2556666666666667</v>
      </c>
      <c r="F12">
        <v>1.4807142857142856</v>
      </c>
      <c r="I12" s="102" t="s">
        <v>392</v>
      </c>
      <c r="J12" s="85">
        <f>10000/38.4845</f>
        <v>259.84487261105124</v>
      </c>
      <c r="N12" s="53" t="s">
        <v>348</v>
      </c>
      <c r="O12" s="53" t="s">
        <v>347</v>
      </c>
      <c r="P12" s="53" t="s">
        <v>371</v>
      </c>
      <c r="Q12" s="57">
        <v>5.4127603349819475</v>
      </c>
      <c r="R12" s="58">
        <v>6.888E-3</v>
      </c>
      <c r="S12" s="58">
        <v>-25.133168690840051</v>
      </c>
      <c r="T12" s="59">
        <v>0.13602725000000002</v>
      </c>
    </row>
    <row r="13" spans="1:53">
      <c r="A13" s="84" t="s">
        <v>390</v>
      </c>
      <c r="B13">
        <v>1.3849360000000002</v>
      </c>
      <c r="C13">
        <v>1.4677142857142855</v>
      </c>
      <c r="D13">
        <v>1.3571</v>
      </c>
      <c r="E13">
        <v>1.3783333333333332</v>
      </c>
      <c r="F13">
        <v>1.3519166666666667</v>
      </c>
      <c r="I13" s="103" t="s">
        <v>396</v>
      </c>
      <c r="J13">
        <f>J11*10</f>
        <v>384.84477499999997</v>
      </c>
      <c r="N13" s="53" t="s">
        <v>348</v>
      </c>
      <c r="O13" s="53" t="s">
        <v>344</v>
      </c>
      <c r="P13" s="53" t="s">
        <v>370</v>
      </c>
      <c r="Q13" s="57">
        <v>6.9827382773423681</v>
      </c>
      <c r="R13" s="58">
        <v>1.2160333333333334E-2</v>
      </c>
      <c r="S13" s="58">
        <v>-19.378775685404772</v>
      </c>
      <c r="T13" s="59">
        <v>0.31044633333333332</v>
      </c>
      <c r="AF13" t="s">
        <v>413</v>
      </c>
      <c r="AK13" t="s">
        <v>352</v>
      </c>
      <c r="AL13" t="s">
        <v>348</v>
      </c>
      <c r="AM13" t="s">
        <v>349</v>
      </c>
      <c r="AN13" t="s">
        <v>350</v>
      </c>
      <c r="AO13" t="s">
        <v>351</v>
      </c>
      <c r="AR13" t="s">
        <v>413</v>
      </c>
      <c r="AW13" t="s">
        <v>352</v>
      </c>
      <c r="AX13" t="s">
        <v>348</v>
      </c>
      <c r="AY13" t="s">
        <v>349</v>
      </c>
      <c r="AZ13" t="s">
        <v>350</v>
      </c>
      <c r="BA13" t="s">
        <v>351</v>
      </c>
    </row>
    <row r="14" spans="1:53">
      <c r="A14" s="84" t="s">
        <v>388</v>
      </c>
      <c r="C14">
        <v>1.0596666666666665</v>
      </c>
      <c r="D14">
        <v>1.3244999999999998</v>
      </c>
      <c r="I14" s="103" t="s">
        <v>395</v>
      </c>
      <c r="J14">
        <f>J11*30</f>
        <v>1154.5343249999999</v>
      </c>
      <c r="N14" s="53" t="s">
        <v>348</v>
      </c>
      <c r="O14" s="53" t="s">
        <v>344</v>
      </c>
      <c r="P14" s="53" t="s">
        <v>371</v>
      </c>
      <c r="Q14" s="57">
        <v>5.6578202011266567</v>
      </c>
      <c r="R14" s="58">
        <v>2.3301666666666668E-2</v>
      </c>
      <c r="S14" s="58">
        <v>-18.691729223341238</v>
      </c>
      <c r="T14" s="59">
        <v>0.53269666666666671</v>
      </c>
      <c r="AE14" t="s">
        <v>412</v>
      </c>
      <c r="AF14" t="s">
        <v>352</v>
      </c>
      <c r="AG14" t="s">
        <v>348</v>
      </c>
      <c r="AH14" t="s">
        <v>349</v>
      </c>
      <c r="AI14" t="s">
        <v>350</v>
      </c>
      <c r="AJ14" t="s">
        <v>351</v>
      </c>
      <c r="AK14" t="s">
        <v>411</v>
      </c>
      <c r="AL14" t="s">
        <v>411</v>
      </c>
      <c r="AM14" t="s">
        <v>411</v>
      </c>
      <c r="AN14" t="s">
        <v>411</v>
      </c>
      <c r="AO14" t="s">
        <v>411</v>
      </c>
      <c r="AQ14" t="s">
        <v>412</v>
      </c>
      <c r="AR14" t="s">
        <v>352</v>
      </c>
      <c r="AS14" t="s">
        <v>348</v>
      </c>
      <c r="AT14" t="s">
        <v>349</v>
      </c>
      <c r="AU14" t="s">
        <v>350</v>
      </c>
      <c r="AV14" t="s">
        <v>351</v>
      </c>
      <c r="AW14" t="s">
        <v>411</v>
      </c>
      <c r="AX14" t="s">
        <v>411</v>
      </c>
      <c r="AY14" t="s">
        <v>411</v>
      </c>
      <c r="AZ14" t="s">
        <v>411</v>
      </c>
      <c r="BA14" t="s">
        <v>411</v>
      </c>
    </row>
    <row r="15" spans="1:53">
      <c r="A15" s="84" t="s">
        <v>389</v>
      </c>
      <c r="C15">
        <v>1.0842777777777777</v>
      </c>
      <c r="D15">
        <v>1.2388125000000001</v>
      </c>
      <c r="N15" s="53" t="s">
        <v>348</v>
      </c>
      <c r="O15" s="53" t="s">
        <v>345</v>
      </c>
      <c r="P15" s="53" t="s">
        <v>370</v>
      </c>
      <c r="Q15" s="57">
        <v>5.2469418462050976</v>
      </c>
      <c r="R15" s="58">
        <v>4.0084333333333333E-2</v>
      </c>
      <c r="S15" s="58">
        <v>-18.911154357994381</v>
      </c>
      <c r="T15" s="59">
        <v>0.86463199999999996</v>
      </c>
      <c r="AE15" s="84" t="s">
        <v>390</v>
      </c>
      <c r="AF15" s="51">
        <v>79.423190000000005</v>
      </c>
      <c r="AG15" s="51">
        <v>136.07149999999999</v>
      </c>
      <c r="AH15" s="51">
        <v>208.72989999999999</v>
      </c>
      <c r="AI15" s="51">
        <v>312.36369999999999</v>
      </c>
      <c r="AJ15" s="51">
        <v>183.7158</v>
      </c>
      <c r="AK15">
        <f>0.36*0.17*132</f>
        <v>8.0784000000000002</v>
      </c>
      <c r="AL15">
        <f>0.36*240*0.23</f>
        <v>19.872</v>
      </c>
      <c r="AM15">
        <f>0.41*0.35*218</f>
        <v>31.282999999999998</v>
      </c>
      <c r="AN15">
        <f>0.27*0.26*333</f>
        <v>23.376600000000003</v>
      </c>
      <c r="AO15">
        <f>147*0.467*0.42</f>
        <v>28.83258</v>
      </c>
      <c r="AQ15" s="98" t="s">
        <v>390</v>
      </c>
      <c r="AR15" s="51">
        <v>79.423190000000005</v>
      </c>
      <c r="AS15" s="51">
        <v>136.07149999999999</v>
      </c>
      <c r="AT15" s="51">
        <v>208.72989999999999</v>
      </c>
      <c r="AU15" s="51">
        <v>312.36369999999999</v>
      </c>
      <c r="AV15" s="51">
        <v>183.7158</v>
      </c>
      <c r="AW15">
        <f>0.36*0.17*132</f>
        <v>8.0784000000000002</v>
      </c>
      <c r="AX15">
        <f>0.36*240*0.23</f>
        <v>19.872</v>
      </c>
      <c r="AY15">
        <f>0.41*0.35*218</f>
        <v>31.282999999999998</v>
      </c>
      <c r="AZ15">
        <f>0.27*0.26*333</f>
        <v>23.376600000000003</v>
      </c>
      <c r="BA15">
        <f>147*0.467*0.42</f>
        <v>28.83258</v>
      </c>
    </row>
    <row r="16" spans="1:53">
      <c r="N16" s="53" t="s">
        <v>348</v>
      </c>
      <c r="O16" s="53" t="s">
        <v>346</v>
      </c>
      <c r="P16" s="53" t="s">
        <v>370</v>
      </c>
      <c r="Q16" s="57">
        <v>7.7587097686490472</v>
      </c>
      <c r="R16" s="58">
        <v>1.6444999999999998E-2</v>
      </c>
      <c r="S16" s="58">
        <v>-19.4427192378805</v>
      </c>
      <c r="T16" s="59">
        <v>0.53330333333333335</v>
      </c>
      <c r="AE16" s="84" t="s">
        <v>388</v>
      </c>
      <c r="AG16" s="51">
        <v>103.9516</v>
      </c>
      <c r="AH16" s="51">
        <v>125.06910000000001</v>
      </c>
      <c r="AL16">
        <f>0.19*0.41*318</f>
        <v>24.772199999999998</v>
      </c>
      <c r="AM16">
        <f>100*0.35*0.16</f>
        <v>5.6000000000000005</v>
      </c>
      <c r="AQ16" s="98" t="s">
        <v>388</v>
      </c>
      <c r="AS16" s="51">
        <v>103.9516</v>
      </c>
      <c r="AT16" s="51">
        <v>125.06910000000001</v>
      </c>
      <c r="AX16">
        <f>0.19*0.41*318</f>
        <v>24.772199999999998</v>
      </c>
      <c r="AY16">
        <f>100*0.35*0.16</f>
        <v>5.6000000000000005</v>
      </c>
    </row>
    <row r="17" spans="1:51">
      <c r="B17" s="52" t="s">
        <v>394</v>
      </c>
      <c r="G17" t="s">
        <v>352</v>
      </c>
      <c r="H17" t="s">
        <v>348</v>
      </c>
      <c r="I17" t="s">
        <v>349</v>
      </c>
      <c r="J17" t="s">
        <v>351</v>
      </c>
      <c r="K17" t="s">
        <v>350</v>
      </c>
      <c r="N17" s="53" t="s">
        <v>348</v>
      </c>
      <c r="O17" s="53" t="s">
        <v>346</v>
      </c>
      <c r="P17" s="53" t="s">
        <v>371</v>
      </c>
      <c r="Q17" s="57">
        <v>6.870100743890128</v>
      </c>
      <c r="R17" s="58">
        <v>2.3736E-2</v>
      </c>
      <c r="S17" s="58">
        <v>-18.507112279836619</v>
      </c>
      <c r="T17" s="59">
        <v>0.29917724999999995</v>
      </c>
      <c r="AE17" s="84" t="s">
        <v>389</v>
      </c>
      <c r="AG17" s="51">
        <v>44.862520000000004</v>
      </c>
      <c r="AH17" s="51">
        <v>31.106400000000001</v>
      </c>
      <c r="AL17">
        <f>0.31*0.25*127</f>
        <v>9.8424999999999994</v>
      </c>
      <c r="AM17">
        <f>0.35*0.27*60</f>
        <v>5.67</v>
      </c>
      <c r="AQ17" s="98" t="s">
        <v>389</v>
      </c>
      <c r="AS17" s="51">
        <v>44.862520000000004</v>
      </c>
      <c r="AT17" s="51">
        <v>31.106400000000001</v>
      </c>
      <c r="AX17">
        <f>0.31*0.25*127</f>
        <v>9.8424999999999994</v>
      </c>
      <c r="AY17">
        <f>0.35*0.27*60</f>
        <v>5.67</v>
      </c>
    </row>
    <row r="18" spans="1:51">
      <c r="A18" s="84" t="s">
        <v>4</v>
      </c>
      <c r="B18" t="s">
        <v>352</v>
      </c>
      <c r="C18" t="s">
        <v>348</v>
      </c>
      <c r="D18" t="s">
        <v>349</v>
      </c>
      <c r="E18" t="s">
        <v>351</v>
      </c>
      <c r="F18" t="s">
        <v>350</v>
      </c>
      <c r="G18" t="s">
        <v>358</v>
      </c>
      <c r="H18" t="s">
        <v>358</v>
      </c>
      <c r="I18" t="s">
        <v>358</v>
      </c>
      <c r="J18" t="s">
        <v>358</v>
      </c>
      <c r="K18" t="s">
        <v>358</v>
      </c>
      <c r="N18" s="60" t="s">
        <v>348</v>
      </c>
      <c r="O18" s="60" t="s">
        <v>346</v>
      </c>
      <c r="P18" s="60" t="s">
        <v>372</v>
      </c>
      <c r="Q18" s="61">
        <v>9.0111985922288778</v>
      </c>
      <c r="R18" s="62">
        <v>1.4385666666666666E-2</v>
      </c>
      <c r="S18" s="62">
        <v>-19.601819332533335</v>
      </c>
      <c r="T18" s="63">
        <v>0.31735966666666671</v>
      </c>
    </row>
    <row r="19" spans="1:51">
      <c r="A19" s="84" t="s">
        <v>387</v>
      </c>
      <c r="B19" s="51">
        <v>0.34834952003536307</v>
      </c>
      <c r="C19" s="51">
        <v>0.19430347441889889</v>
      </c>
      <c r="D19" s="51">
        <v>0.45953620479100987</v>
      </c>
      <c r="E19" s="51">
        <v>0.47</v>
      </c>
      <c r="F19" s="51">
        <v>5.5846183335228672E-2</v>
      </c>
      <c r="G19">
        <v>1.3481933624509794E-2</v>
      </c>
      <c r="H19">
        <v>4.8069888109900184E-2</v>
      </c>
      <c r="I19">
        <v>7.8846588535924175E-2</v>
      </c>
      <c r="J19">
        <v>0.23368512234311054</v>
      </c>
      <c r="K19">
        <v>5.0821106175633025E-3</v>
      </c>
    </row>
    <row r="20" spans="1:51">
      <c r="A20" s="84" t="s">
        <v>390</v>
      </c>
      <c r="B20" s="51">
        <v>0.90601306078072952</v>
      </c>
      <c r="C20" s="51">
        <v>0.72724045957030847</v>
      </c>
      <c r="D20" s="51">
        <v>0.36478492759917114</v>
      </c>
      <c r="E20" s="51">
        <v>1.3222708991691738</v>
      </c>
      <c r="F20" s="51">
        <v>0.49920685081678662</v>
      </c>
      <c r="G20">
        <v>0.18486636539279588</v>
      </c>
      <c r="H20">
        <v>0.1691031082401743</v>
      </c>
      <c r="I20">
        <v>3.8403919989759554E-2</v>
      </c>
      <c r="J20">
        <v>0.44586797315418769</v>
      </c>
      <c r="K20">
        <v>8.8826578728059394E-2</v>
      </c>
    </row>
    <row r="21" spans="1:51">
      <c r="A21" s="84" t="s">
        <v>388</v>
      </c>
      <c r="C21" s="51">
        <v>1.4754265660320438</v>
      </c>
      <c r="D21" s="51">
        <v>0.58535596297642867</v>
      </c>
      <c r="H21">
        <v>0.39311288537413913</v>
      </c>
      <c r="I21">
        <v>4.5750606375259496E-2</v>
      </c>
    </row>
    <row r="22" spans="1:51">
      <c r="A22" s="84" t="s">
        <v>389</v>
      </c>
      <c r="C22" s="51">
        <v>1.0197037947217198</v>
      </c>
      <c r="D22" s="51">
        <v>0.64874207833178144</v>
      </c>
      <c r="H22">
        <v>5.5366042541122228E-2</v>
      </c>
      <c r="I22">
        <v>0.19603151103039829</v>
      </c>
    </row>
    <row r="24" spans="1:51">
      <c r="B24" t="s">
        <v>397</v>
      </c>
    </row>
    <row r="25" spans="1:51">
      <c r="A25" s="84" t="s">
        <v>398</v>
      </c>
      <c r="B25" t="s">
        <v>352</v>
      </c>
      <c r="C25" t="s">
        <v>348</v>
      </c>
      <c r="D25" t="s">
        <v>349</v>
      </c>
      <c r="E25" t="s">
        <v>351</v>
      </c>
      <c r="F25" t="s">
        <v>350</v>
      </c>
    </row>
    <row r="26" spans="1:51">
      <c r="A26" s="84" t="s">
        <v>387</v>
      </c>
      <c r="B26">
        <f>((B19*B12)/100)*$J$14</f>
        <v>6.0636161420838928</v>
      </c>
      <c r="C26">
        <f t="shared" ref="C26:F26" si="0">((C19*C12)/100)*$J$14</f>
        <v>3.3236737346049314</v>
      </c>
      <c r="D26">
        <f t="shared" si="0"/>
        <v>7.5523838338329927</v>
      </c>
      <c r="E26">
        <f t="shared" si="0"/>
        <v>6.8136382568974998</v>
      </c>
      <c r="F26">
        <f t="shared" si="0"/>
        <v>0.95471031184946265</v>
      </c>
    </row>
    <row r="27" spans="1:51">
      <c r="A27" s="84" t="s">
        <v>390</v>
      </c>
      <c r="B27">
        <f>((B20*B13)/100)*$J$14</f>
        <v>14.486751554506194</v>
      </c>
      <c r="C27">
        <f t="shared" ref="C27:F27" si="1">((C20*C13)/100)*$J$14</f>
        <v>12.323282467224422</v>
      </c>
      <c r="D27">
        <f t="shared" si="1"/>
        <v>5.7155178492354866</v>
      </c>
      <c r="E27">
        <f t="shared" si="1"/>
        <v>21.041735080210071</v>
      </c>
      <c r="F27">
        <f t="shared" si="1"/>
        <v>7.7917912373527232</v>
      </c>
    </row>
    <row r="28" spans="1:51">
      <c r="A28" s="84" t="s">
        <v>388</v>
      </c>
      <c r="C28">
        <f t="shared" ref="C28:D28" si="2">((C21*C14)/100)*$J$14</f>
        <v>18.050686411660919</v>
      </c>
      <c r="D28">
        <f t="shared" si="2"/>
        <v>8.951150490938236</v>
      </c>
    </row>
    <row r="29" spans="1:51">
      <c r="A29" s="84" t="s">
        <v>389</v>
      </c>
      <c r="C29">
        <f t="shared" ref="C29:D29" si="3">((C22*C15)/100)*$J$14</f>
        <v>12.765018301199918</v>
      </c>
      <c r="D29">
        <f t="shared" si="3"/>
        <v>9.2786436534775341</v>
      </c>
    </row>
    <row r="31" spans="1:51">
      <c r="B31" t="s">
        <v>440</v>
      </c>
      <c r="G31" s="52" t="s">
        <v>400</v>
      </c>
    </row>
    <row r="32" spans="1:51">
      <c r="A32" s="84" t="s">
        <v>398</v>
      </c>
      <c r="B32" t="s">
        <v>352</v>
      </c>
      <c r="C32" t="s">
        <v>348</v>
      </c>
      <c r="D32" t="s">
        <v>349</v>
      </c>
      <c r="E32" t="s">
        <v>351</v>
      </c>
      <c r="F32" t="s">
        <v>350</v>
      </c>
      <c r="G32" t="s">
        <v>352</v>
      </c>
      <c r="H32" t="s">
        <v>348</v>
      </c>
      <c r="I32" t="s">
        <v>349</v>
      </c>
      <c r="J32" t="s">
        <v>351</v>
      </c>
      <c r="K32" t="s">
        <v>350</v>
      </c>
    </row>
    <row r="33" spans="1:32">
      <c r="A33" s="84" t="s">
        <v>495</v>
      </c>
      <c r="B33">
        <f>B26*$J$12</f>
        <v>1575.5995640021031</v>
      </c>
      <c r="C33">
        <f t="shared" ref="C33:F34" si="4">C26*$J$12</f>
        <v>863.63957816911534</v>
      </c>
      <c r="D33">
        <f t="shared" si="4"/>
        <v>1962.4482152120968</v>
      </c>
      <c r="E33">
        <f t="shared" si="4"/>
        <v>1770.4889648813162</v>
      </c>
      <c r="F33">
        <f t="shared" si="4"/>
        <v>248.07657936298062</v>
      </c>
      <c r="G33">
        <f>B33*G19</f>
        <v>21.242128740682926</v>
      </c>
      <c r="H33">
        <f t="shared" ref="H33:K33" si="5">C33*H19</f>
        <v>41.515057889870768</v>
      </c>
      <c r="I33">
        <f t="shared" si="5"/>
        <v>154.73234694788698</v>
      </c>
      <c r="J33">
        <f t="shared" si="5"/>
        <v>413.73693036541749</v>
      </c>
      <c r="K33">
        <f t="shared" si="5"/>
        <v>1.2607526179493891</v>
      </c>
    </row>
    <row r="34" spans="1:32">
      <c r="A34" s="84" t="s">
        <v>390</v>
      </c>
      <c r="B34">
        <f>B27*$J$12</f>
        <v>3764.3081122286103</v>
      </c>
      <c r="C34">
        <f t="shared" si="4"/>
        <v>3202.1417628459312</v>
      </c>
      <c r="D34">
        <f t="shared" si="4"/>
        <v>1485.1480074407846</v>
      </c>
      <c r="E34">
        <f t="shared" si="4"/>
        <v>5467.5869714326736</v>
      </c>
      <c r="F34">
        <f t="shared" si="4"/>
        <v>2024.6570014818237</v>
      </c>
      <c r="G34">
        <f>B34*G20</f>
        <v>695.89395892632001</v>
      </c>
      <c r="H34">
        <f t="shared" ref="H34" si="6">C34*H20</f>
        <v>541.49212512291808</v>
      </c>
      <c r="I34">
        <f t="shared" ref="I34" si="7">D34*I20</f>
        <v>57.03550525070672</v>
      </c>
      <c r="J34">
        <f t="shared" ref="J34" si="8">E34*J20</f>
        <v>2437.8219209969297</v>
      </c>
      <c r="K34">
        <f t="shared" ref="K34" si="9">F34*K20</f>
        <v>179.84335453944189</v>
      </c>
    </row>
    <row r="35" spans="1:32">
      <c r="A35" s="84" t="s">
        <v>388</v>
      </c>
      <c r="C35">
        <f t="shared" ref="C35:D35" si="10">C28*$J$12</f>
        <v>4690.3783111800649</v>
      </c>
      <c r="D35">
        <f t="shared" si="10"/>
        <v>2325.9105590401946</v>
      </c>
      <c r="H35">
        <f t="shared" ref="H35:H36" si="11">C35*H21</f>
        <v>1843.8481514042771</v>
      </c>
      <c r="I35">
        <f t="shared" ref="I35:I36" si="12">D35*I21</f>
        <v>106.4118184507077</v>
      </c>
    </row>
    <row r="36" spans="1:32">
      <c r="A36" s="84" t="s">
        <v>389</v>
      </c>
      <c r="C36">
        <f t="shared" ref="C36:D36" si="13">C29*$J$12</f>
        <v>3316.9245543530305</v>
      </c>
      <c r="D36">
        <f t="shared" si="13"/>
        <v>2411.0079781412092</v>
      </c>
      <c r="H36">
        <f t="shared" si="11"/>
        <v>183.64498598200277</v>
      </c>
      <c r="I36">
        <f t="shared" si="12"/>
        <v>472.63353706136672</v>
      </c>
    </row>
    <row r="41" spans="1:32">
      <c r="AE41" t="s">
        <v>414</v>
      </c>
      <c r="AF41" t="s">
        <v>415</v>
      </c>
    </row>
    <row r="42" spans="1:32">
      <c r="AD42" t="s">
        <v>352</v>
      </c>
      <c r="AE42" s="86">
        <v>79.423190000000005</v>
      </c>
      <c r="AF42" s="86">
        <v>3764.3081122286103</v>
      </c>
    </row>
    <row r="43" spans="1:32">
      <c r="AD43" t="s">
        <v>402</v>
      </c>
      <c r="AE43" s="86">
        <v>312.36369999999999</v>
      </c>
      <c r="AF43" s="86">
        <v>2024.6570014818237</v>
      </c>
    </row>
    <row r="44" spans="1:32">
      <c r="AD44" t="s">
        <v>403</v>
      </c>
      <c r="AE44" s="86">
        <v>183.7158</v>
      </c>
      <c r="AF44" s="86">
        <v>5467.5869714326736</v>
      </c>
    </row>
    <row r="45" spans="1:32">
      <c r="AD45" t="s">
        <v>404</v>
      </c>
      <c r="AE45" s="86">
        <v>208.72989999999999</v>
      </c>
      <c r="AF45" s="86">
        <v>1485.1480074407846</v>
      </c>
    </row>
    <row r="46" spans="1:32">
      <c r="AD46" t="s">
        <v>405</v>
      </c>
      <c r="AE46" s="86">
        <v>125.06910000000001</v>
      </c>
      <c r="AF46" s="86">
        <v>2325.9105590401946</v>
      </c>
    </row>
    <row r="47" spans="1:32">
      <c r="AD47" t="s">
        <v>406</v>
      </c>
      <c r="AE47" s="86">
        <v>31.106400000000001</v>
      </c>
      <c r="AF47" s="86">
        <v>2411.0079781412092</v>
      </c>
    </row>
    <row r="48" spans="1:32">
      <c r="AD48" t="s">
        <v>407</v>
      </c>
      <c r="AE48" s="86">
        <v>136.07149999999999</v>
      </c>
      <c r="AF48" s="86">
        <v>3202.1417628459312</v>
      </c>
    </row>
    <row r="49" spans="1:32">
      <c r="AD49" t="s">
        <v>408</v>
      </c>
      <c r="AE49" s="86">
        <v>103.9516</v>
      </c>
      <c r="AF49" s="86">
        <v>4690.3783111800649</v>
      </c>
    </row>
    <row r="50" spans="1:32">
      <c r="AD50" t="s">
        <v>409</v>
      </c>
      <c r="AE50" s="86">
        <v>44.862520000000004</v>
      </c>
      <c r="AF50" s="86">
        <v>3316.9245543530305</v>
      </c>
    </row>
    <row r="59" spans="1:32">
      <c r="A59" s="52" t="s">
        <v>494</v>
      </c>
      <c r="M59" t="s">
        <v>354</v>
      </c>
    </row>
    <row r="61" spans="1:32">
      <c r="A61" t="s">
        <v>493</v>
      </c>
      <c r="B61" t="s">
        <v>352</v>
      </c>
      <c r="C61" t="s">
        <v>348</v>
      </c>
      <c r="D61" t="s">
        <v>349</v>
      </c>
      <c r="E61" t="s">
        <v>350</v>
      </c>
      <c r="F61" t="s">
        <v>351</v>
      </c>
    </row>
    <row r="62" spans="1:32">
      <c r="A62" s="98" t="s">
        <v>387</v>
      </c>
      <c r="B62" s="107">
        <v>5.3532303614055143</v>
      </c>
      <c r="C62" s="107">
        <v>3.3402305203950164</v>
      </c>
      <c r="D62" s="107">
        <v>5.7777887848102036</v>
      </c>
      <c r="E62" s="107">
        <v>0.82791582471112568</v>
      </c>
      <c r="F62" s="107">
        <v>5.9049792948888209</v>
      </c>
    </row>
    <row r="63" spans="1:32">
      <c r="A63" s="98" t="s">
        <v>390</v>
      </c>
      <c r="B63" s="107">
        <v>13.59019947575214</v>
      </c>
      <c r="C63" s="107">
        <v>10.156299720077167</v>
      </c>
      <c r="D63" s="107">
        <v>5.3876207640645628</v>
      </c>
      <c r="E63" s="107">
        <v>6.7506361644680082</v>
      </c>
      <c r="F63" s="107">
        <v>14.961893124964117</v>
      </c>
    </row>
    <row r="64" spans="1:32">
      <c r="A64" s="98" t="s">
        <v>388</v>
      </c>
      <c r="C64" s="107">
        <v>13.59127714802162</v>
      </c>
      <c r="D64" s="107">
        <v>7.9708243225564814</v>
      </c>
      <c r="E64" s="107"/>
      <c r="F64" s="107"/>
    </row>
    <row r="65" spans="1:6">
      <c r="A65" s="98" t="s">
        <v>389</v>
      </c>
      <c r="C65" s="107">
        <v>10.990231425364293</v>
      </c>
      <c r="D65" s="107">
        <v>8.2560290658208686</v>
      </c>
    </row>
    <row r="67" spans="1:6">
      <c r="A67" s="98" t="s">
        <v>489</v>
      </c>
      <c r="B67" t="s">
        <v>352</v>
      </c>
      <c r="C67" t="s">
        <v>348</v>
      </c>
      <c r="D67" t="s">
        <v>349</v>
      </c>
      <c r="E67" t="s">
        <v>350</v>
      </c>
      <c r="F67" t="s">
        <v>351</v>
      </c>
    </row>
    <row r="68" spans="1:6">
      <c r="A68" s="98" t="s">
        <v>387</v>
      </c>
      <c r="B68" s="107">
        <v>0.34089778420757072</v>
      </c>
      <c r="C68" s="107">
        <v>0.99107042362462983</v>
      </c>
      <c r="D68" s="107">
        <v>0.67280284903602794</v>
      </c>
      <c r="E68" s="107">
        <v>7.3515734248098139E-2</v>
      </c>
      <c r="F68" s="107">
        <v>2.715870102521726</v>
      </c>
    </row>
    <row r="69" spans="1:6">
      <c r="A69" s="98" t="s">
        <v>390</v>
      </c>
      <c r="B69" s="107">
        <v>2.4151928610435918</v>
      </c>
      <c r="C69" s="107">
        <v>2.2036755195645408</v>
      </c>
      <c r="D69" s="107">
        <v>0.65019584088445315</v>
      </c>
      <c r="E69" s="107">
        <v>1.2483663901906881</v>
      </c>
      <c r="F69" s="107">
        <v>4.8010620266677213</v>
      </c>
    </row>
    <row r="70" spans="1:6">
      <c r="A70" s="98" t="s">
        <v>388</v>
      </c>
      <c r="C70" s="107">
        <v>2.8181940319354122</v>
      </c>
      <c r="D70" s="107">
        <v>0.64871241034194249</v>
      </c>
    </row>
    <row r="71" spans="1:6">
      <c r="A71" s="98" t="s">
        <v>389</v>
      </c>
      <c r="C71" s="107">
        <v>0.47520874799684337</v>
      </c>
      <c r="D71" s="107">
        <v>2.6399556627744056</v>
      </c>
    </row>
  </sheetData>
  <sortState ref="AK3:AL7">
    <sortCondition ref="AK3:AK7"/>
  </sortState>
  <mergeCells count="3">
    <mergeCell ref="Q1:T1"/>
    <mergeCell ref="V1:W1"/>
    <mergeCell ref="Z1:AC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selection activeCell="V37" sqref="V37"/>
    </sheetView>
  </sheetViews>
  <sheetFormatPr defaultRowHeight="15"/>
  <sheetData>
    <row r="1" spans="1:10">
      <c r="B1" s="52" t="s">
        <v>439</v>
      </c>
      <c r="C1" s="79" t="s">
        <v>4</v>
      </c>
      <c r="D1" s="52" t="s">
        <v>384</v>
      </c>
      <c r="E1" s="52" t="s">
        <v>5</v>
      </c>
      <c r="F1" s="52" t="s">
        <v>385</v>
      </c>
      <c r="G1" s="79" t="s">
        <v>362</v>
      </c>
      <c r="H1" s="52" t="s">
        <v>379</v>
      </c>
      <c r="I1" s="52" t="s">
        <v>360</v>
      </c>
      <c r="J1" s="52" t="s">
        <v>380</v>
      </c>
    </row>
    <row r="2" spans="1:10">
      <c r="A2" s="76" t="s">
        <v>351</v>
      </c>
      <c r="B2" s="77"/>
      <c r="C2" s="80">
        <v>1.3222708991691738</v>
      </c>
      <c r="D2" s="78">
        <v>-17.334084918353458</v>
      </c>
      <c r="E2" s="78">
        <v>0.10415730992207051</v>
      </c>
      <c r="F2" s="78">
        <v>5.0706938359328309</v>
      </c>
      <c r="G2" s="99">
        <v>0.44586797315418769</v>
      </c>
      <c r="H2" s="77">
        <v>0.39616855085548192</v>
      </c>
      <c r="I2" s="77">
        <v>2.971690140768465E-2</v>
      </c>
      <c r="J2" s="77">
        <v>0.26639930741012885</v>
      </c>
    </row>
    <row r="3" spans="1:10">
      <c r="A3" s="76" t="s">
        <v>352</v>
      </c>
      <c r="B3" s="77"/>
      <c r="C3" s="80">
        <v>0.90601306078072952</v>
      </c>
      <c r="D3" s="78">
        <v>-16.147765576152281</v>
      </c>
      <c r="E3" s="78">
        <v>9.6249267657821033E-2</v>
      </c>
      <c r="F3" s="78">
        <v>5.2175329137011532</v>
      </c>
      <c r="G3" s="99">
        <v>0.18486636539279588</v>
      </c>
      <c r="H3" s="77">
        <v>0.32972233886249463</v>
      </c>
      <c r="I3" s="77">
        <v>1.7984336958183057E-2</v>
      </c>
      <c r="J3" s="77">
        <v>0.17319815940560632</v>
      </c>
    </row>
    <row r="4" spans="1:10">
      <c r="A4" s="52" t="s">
        <v>348</v>
      </c>
      <c r="B4" t="s">
        <v>381</v>
      </c>
      <c r="C4" s="82">
        <v>1.0197037947217198</v>
      </c>
      <c r="D4" s="51">
        <v>-19.433991636326802</v>
      </c>
      <c r="E4" s="51">
        <v>0.11843549562974627</v>
      </c>
      <c r="F4" s="51">
        <v>6.8563959149304345</v>
      </c>
      <c r="G4" s="100">
        <v>5.5366042541122228E-2</v>
      </c>
      <c r="H4">
        <v>0.18669962445734042</v>
      </c>
      <c r="I4">
        <v>6.71837232063881E-3</v>
      </c>
      <c r="J4">
        <v>0.16802534912176059</v>
      </c>
    </row>
    <row r="5" spans="1:10">
      <c r="A5" s="52" t="s">
        <v>348</v>
      </c>
      <c r="B5" t="s">
        <v>382</v>
      </c>
      <c r="C5" s="82">
        <v>1.4754265660320438</v>
      </c>
      <c r="D5" s="51">
        <v>-17.847055216048272</v>
      </c>
      <c r="E5" s="51">
        <v>0.15149074847135968</v>
      </c>
      <c r="F5" s="51">
        <v>6.699086931072646</v>
      </c>
      <c r="G5" s="100">
        <v>0.39311288537413913</v>
      </c>
      <c r="H5">
        <v>0.35723437389197416</v>
      </c>
      <c r="I5">
        <v>3.8427502294872802E-2</v>
      </c>
      <c r="J5">
        <v>0.18208543321512713</v>
      </c>
    </row>
    <row r="6" spans="1:10">
      <c r="A6" s="73" t="s">
        <v>348</v>
      </c>
      <c r="B6" s="74" t="s">
        <v>383</v>
      </c>
      <c r="C6" s="81">
        <v>0.72724045957030847</v>
      </c>
      <c r="D6" s="75">
        <v>-19.217994199429281</v>
      </c>
      <c r="E6" s="75">
        <v>8.0951867341584174E-2</v>
      </c>
      <c r="F6" s="75">
        <v>6.6754224803004094</v>
      </c>
      <c r="G6" s="101">
        <v>0.1691031082401743</v>
      </c>
      <c r="H6" s="74">
        <v>1.0038853329148236</v>
      </c>
      <c r="I6" s="74">
        <v>1.8621752922284289E-2</v>
      </c>
      <c r="J6" s="74">
        <v>0.27799288339298611</v>
      </c>
    </row>
    <row r="7" spans="1:10">
      <c r="A7" s="52" t="s">
        <v>349</v>
      </c>
      <c r="B7" t="s">
        <v>381</v>
      </c>
      <c r="C7" s="82">
        <v>0.64874207833178144</v>
      </c>
      <c r="D7" s="51">
        <v>-12.936379882648522</v>
      </c>
      <c r="E7" s="51">
        <v>4.6668122863919574E-2</v>
      </c>
      <c r="F7" s="51">
        <v>7.3765472233861784</v>
      </c>
      <c r="G7" s="100">
        <v>0.19603151103039829</v>
      </c>
      <c r="H7">
        <v>0.77772387645050978</v>
      </c>
      <c r="I7">
        <v>7.1817143685633687E-3</v>
      </c>
      <c r="J7">
        <v>0.19308058922933985</v>
      </c>
    </row>
    <row r="8" spans="1:10">
      <c r="A8" s="52" t="s">
        <v>349</v>
      </c>
      <c r="B8" t="s">
        <v>382</v>
      </c>
      <c r="C8" s="82">
        <v>0.58535596297642867</v>
      </c>
      <c r="D8" s="51">
        <v>-16.164484249112185</v>
      </c>
      <c r="E8" s="51">
        <v>6.1795218434253174E-2</v>
      </c>
      <c r="F8" s="51">
        <v>6.2722387422487005</v>
      </c>
      <c r="G8" s="100">
        <v>4.5750606375259496E-2</v>
      </c>
      <c r="H8">
        <v>0.4287371050875553</v>
      </c>
      <c r="I8">
        <v>4.2423815185962744E-3</v>
      </c>
      <c r="J8">
        <v>0.23738855736475617</v>
      </c>
    </row>
    <row r="9" spans="1:10">
      <c r="A9" s="73" t="s">
        <v>349</v>
      </c>
      <c r="B9" s="74" t="s">
        <v>383</v>
      </c>
      <c r="C9" s="81">
        <v>0.36478492759917114</v>
      </c>
      <c r="D9" s="75">
        <v>-17.35659156296455</v>
      </c>
      <c r="E9" s="75">
        <v>4.0404057229770078E-2</v>
      </c>
      <c r="F9" s="75">
        <v>6.2784887274706245</v>
      </c>
      <c r="G9" s="101">
        <v>3.8403919989759554E-2</v>
      </c>
      <c r="H9" s="74">
        <v>0.55741655272596469</v>
      </c>
      <c r="I9" s="74">
        <v>3.7001355989423721E-3</v>
      </c>
      <c r="J9" s="74">
        <v>0.16694552609968835</v>
      </c>
    </row>
    <row r="10" spans="1:10">
      <c r="A10" s="52" t="s">
        <v>350</v>
      </c>
      <c r="C10" s="82">
        <v>0.49920685081678662</v>
      </c>
      <c r="D10" s="51">
        <v>-15.078523911234342</v>
      </c>
      <c r="E10" s="51">
        <v>4.5905670948652631E-2</v>
      </c>
      <c r="F10" s="51">
        <v>6.7972487107262749</v>
      </c>
      <c r="G10" s="100">
        <v>8.8826578728059394E-2</v>
      </c>
      <c r="H10">
        <v>0.81550509004322236</v>
      </c>
      <c r="I10">
        <v>6.4942198209912028E-3</v>
      </c>
      <c r="J10">
        <v>0.26199376814525482</v>
      </c>
    </row>
    <row r="12" spans="1:10">
      <c r="B12" s="52" t="s">
        <v>438</v>
      </c>
      <c r="C12" s="79" t="s">
        <v>4</v>
      </c>
      <c r="D12" s="52" t="s">
        <v>384</v>
      </c>
      <c r="E12" s="52" t="s">
        <v>5</v>
      </c>
      <c r="F12" s="52" t="s">
        <v>385</v>
      </c>
      <c r="G12" s="79" t="s">
        <v>362</v>
      </c>
      <c r="H12" s="52" t="s">
        <v>379</v>
      </c>
      <c r="I12" s="52" t="s">
        <v>360</v>
      </c>
      <c r="J12" s="52" t="s">
        <v>380</v>
      </c>
    </row>
    <row r="13" spans="1:10">
      <c r="A13" s="76" t="s">
        <v>351</v>
      </c>
      <c r="B13" s="77"/>
      <c r="C13" s="80">
        <v>34.538634322813692</v>
      </c>
      <c r="D13" s="78">
        <v>-8.8349436589858446</v>
      </c>
      <c r="E13" s="78">
        <v>0.91943649506093905</v>
      </c>
      <c r="F13" s="78">
        <v>6.8742985168270296</v>
      </c>
      <c r="G13" s="80">
        <v>0.4204745843607901</v>
      </c>
      <c r="H13" s="78">
        <v>9.50942704572771E-2</v>
      </c>
      <c r="I13" s="78">
        <v>2.5078411755350298E-2</v>
      </c>
      <c r="J13" s="78">
        <v>0.26145536330765179</v>
      </c>
    </row>
    <row r="14" spans="1:10">
      <c r="A14" s="73" t="s">
        <v>352</v>
      </c>
      <c r="B14" s="74"/>
      <c r="C14" s="81">
        <v>36.65148257229238</v>
      </c>
      <c r="D14" s="75">
        <v>-6.7201028391802193</v>
      </c>
      <c r="E14" s="75">
        <v>1.1664294473548027</v>
      </c>
      <c r="F14" s="75">
        <v>4.5386821224203748</v>
      </c>
      <c r="G14" s="81">
        <v>0.35866867048352413</v>
      </c>
      <c r="H14" s="75">
        <v>3.4114677158942702E-2</v>
      </c>
      <c r="I14" s="75">
        <v>2.4428061588666887E-2</v>
      </c>
      <c r="J14" s="75">
        <v>0.17440034489051826</v>
      </c>
    </row>
    <row r="15" spans="1:10">
      <c r="A15" s="52" t="s">
        <v>348</v>
      </c>
      <c r="B15" t="s">
        <v>381</v>
      </c>
      <c r="C15" s="82">
        <v>33.700384906898279</v>
      </c>
      <c r="D15" s="51">
        <v>-8.7297091401911047</v>
      </c>
      <c r="E15" s="51">
        <v>1.2668971578944193</v>
      </c>
      <c r="F15" s="51">
        <v>5.4411192647160282</v>
      </c>
      <c r="G15" s="82">
        <v>0.30814091146195743</v>
      </c>
      <c r="H15" s="51">
        <v>0.24181365810183392</v>
      </c>
      <c r="I15" s="51">
        <v>3.257801039172542E-2</v>
      </c>
      <c r="J15" s="51">
        <v>2.743395234822052E-3</v>
      </c>
    </row>
    <row r="16" spans="1:10">
      <c r="A16" s="52" t="s">
        <v>348</v>
      </c>
      <c r="B16" t="s">
        <v>382</v>
      </c>
      <c r="C16" s="82">
        <v>33.865804858462056</v>
      </c>
      <c r="D16" s="51">
        <v>-8.6596899879964564</v>
      </c>
      <c r="E16" s="51">
        <v>1.2942529898774238</v>
      </c>
      <c r="F16" s="51">
        <v>5.339968582823249</v>
      </c>
      <c r="G16" s="82">
        <v>0.414370564757231</v>
      </c>
      <c r="H16" s="51">
        <v>0.2281820003317663</v>
      </c>
      <c r="I16" s="51">
        <v>7.0311328903183548E-2</v>
      </c>
      <c r="J16" s="51">
        <v>2.9634477226143468E-2</v>
      </c>
    </row>
    <row r="17" spans="1:10">
      <c r="A17" s="73" t="s">
        <v>348</v>
      </c>
      <c r="B17" s="74" t="s">
        <v>383</v>
      </c>
      <c r="C17" s="81">
        <v>33.578629378933165</v>
      </c>
      <c r="D17" s="75">
        <v>-9.2516983244847868</v>
      </c>
      <c r="E17" s="75">
        <v>1.0937945478962312</v>
      </c>
      <c r="F17" s="75">
        <v>6.4958343349782952</v>
      </c>
      <c r="G17" s="81">
        <v>0.35772123886406526</v>
      </c>
      <c r="H17" s="75">
        <v>0.19292718460715921</v>
      </c>
      <c r="I17" s="75">
        <v>1.9564571181242742E-2</v>
      </c>
      <c r="J17" s="75">
        <v>0.11569428468601213</v>
      </c>
    </row>
    <row r="18" spans="1:10">
      <c r="A18" s="52" t="s">
        <v>349</v>
      </c>
      <c r="B18" t="s">
        <v>381</v>
      </c>
      <c r="C18" s="82">
        <v>36.901610865094881</v>
      </c>
      <c r="D18" s="51">
        <v>-8.5544838970842658</v>
      </c>
      <c r="E18" s="51">
        <v>1.3378541136022466</v>
      </c>
      <c r="F18" s="51">
        <v>6.5247359883901455</v>
      </c>
      <c r="G18" s="82">
        <v>0.34653730587989756</v>
      </c>
      <c r="H18" s="51">
        <v>0.22577712007170109</v>
      </c>
      <c r="I18" s="51">
        <v>1.3750198512590722E-2</v>
      </c>
      <c r="J18" s="51">
        <v>0.37794662494880715</v>
      </c>
    </row>
    <row r="19" spans="1:10">
      <c r="A19" s="52" t="s">
        <v>349</v>
      </c>
      <c r="B19" t="s">
        <v>382</v>
      </c>
      <c r="C19" s="82">
        <v>38.016791799633992</v>
      </c>
      <c r="D19" s="51">
        <v>-8.4956286723564265</v>
      </c>
      <c r="E19" s="51">
        <v>1.1420403465722819</v>
      </c>
      <c r="F19" s="51">
        <v>7.5984570111852419</v>
      </c>
      <c r="G19" s="82">
        <v>0.16484842019000168</v>
      </c>
      <c r="H19" s="51">
        <v>0.51459220640351166</v>
      </c>
      <c r="I19" s="51">
        <v>2.4740224130203985E-2</v>
      </c>
      <c r="J19" s="51">
        <v>0.16609450899992162</v>
      </c>
    </row>
    <row r="20" spans="1:10">
      <c r="A20" s="73" t="s">
        <v>349</v>
      </c>
      <c r="B20" s="74" t="s">
        <v>383</v>
      </c>
      <c r="C20" s="81">
        <v>34.904496667655764</v>
      </c>
      <c r="D20" s="75">
        <v>-8.3695008902375019</v>
      </c>
      <c r="E20" s="75">
        <v>1.0013460093318283</v>
      </c>
      <c r="F20" s="75">
        <v>6.814460338769635</v>
      </c>
      <c r="G20" s="81">
        <v>0.40770228297029543</v>
      </c>
      <c r="H20" s="75">
        <v>8.1347513515591247E-2</v>
      </c>
      <c r="I20" s="75">
        <v>2.9548700232316944E-2</v>
      </c>
      <c r="J20" s="75">
        <v>1.5472002511451064E-2</v>
      </c>
    </row>
    <row r="21" spans="1:10">
      <c r="A21" s="52" t="s">
        <v>350</v>
      </c>
      <c r="C21" s="82">
        <v>35.505969582050469</v>
      </c>
      <c r="D21" s="51">
        <v>-10.460098731473282</v>
      </c>
      <c r="E21" s="51">
        <v>1.3784448909502016</v>
      </c>
      <c r="F21" s="51">
        <v>6.1922272322338126</v>
      </c>
      <c r="G21" s="82">
        <v>0.26244303390548646</v>
      </c>
      <c r="H21" s="51">
        <v>0.27611006210475775</v>
      </c>
      <c r="I21" s="51">
        <v>5.7086713416783195E-2</v>
      </c>
      <c r="J21" s="51">
        <v>0.14112420752564492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raw</vt:lpstr>
      <vt:lpstr>organized</vt:lpstr>
      <vt:lpstr>seds</vt:lpstr>
      <vt:lpstr>seds (2)</vt:lpstr>
      <vt:lpstr>seds figs</vt:lpstr>
      <vt:lpstr>plants</vt:lpstr>
      <vt:lpstr>Sheet1</vt:lpstr>
      <vt:lpstr>C figs</vt:lpstr>
      <vt:lpstr>isotope figs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Michener</dc:creator>
  <cp:lastModifiedBy>pcolarus</cp:lastModifiedBy>
  <cp:lastPrinted>2015-09-24T16:36:30Z</cp:lastPrinted>
  <dcterms:created xsi:type="dcterms:W3CDTF">2009-07-09T18:57:08Z</dcterms:created>
  <dcterms:modified xsi:type="dcterms:W3CDTF">2015-12-07T19:53:20Z</dcterms:modified>
</cp:coreProperties>
</file>