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lu_jingrang_epa_gov/Documents/Profile/Desktop/"/>
    </mc:Choice>
  </mc:AlternateContent>
  <xr:revisionPtr revIDLastSave="148" documentId="8_{E4EB7E9C-42F4-48F5-AB0A-70A64503E4C3}" xr6:coauthVersionLast="47" xr6:coauthVersionMax="47" xr10:uidLastSave="{BDE5C33F-7953-4206-902D-83CB2D96761D}"/>
  <bookViews>
    <workbookView xWindow="-28920" yWindow="-120" windowWidth="29040" windowHeight="15840" activeTab="5" xr2:uid="{7B803852-6186-45AF-AB37-29F712FB4BD1}"/>
  </bookViews>
  <sheets>
    <sheet name="Read me" sheetId="1" r:id="rId1"/>
    <sheet name="Mcy MC correlation" sheetId="2" r:id="rId2"/>
    <sheet name="Growth curves" sheetId="3" r:id="rId3"/>
    <sheet name="qPCR vs cell counts" sheetId="4" r:id="rId4"/>
    <sheet name="HAP " sheetId="5" r:id="rId5"/>
    <sheet name="Peroxide" sheetId="7" r:id="rId6"/>
  </sheets>
  <externalReferences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7" l="1"/>
  <c r="N23" i="7"/>
  <c r="M23" i="7"/>
  <c r="N22" i="7"/>
  <c r="Q11" i="7"/>
  <c r="P11" i="7"/>
  <c r="O11" i="7"/>
  <c r="N11" i="7"/>
  <c r="M11" i="7"/>
  <c r="Q8" i="7"/>
  <c r="P8" i="7"/>
  <c r="O8" i="7"/>
  <c r="N8" i="7"/>
  <c r="M8" i="7"/>
  <c r="Q7" i="7"/>
  <c r="P7" i="7"/>
  <c r="O7" i="7"/>
  <c r="N7" i="7"/>
  <c r="M7" i="7"/>
  <c r="D97" i="3" l="1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<sst xmlns="http://schemas.openxmlformats.org/spreadsheetml/2006/main" count="282" uniqueCount="113">
  <si>
    <t>MC</t>
  </si>
  <si>
    <t>mcyA</t>
  </si>
  <si>
    <t>Day 0</t>
  </si>
  <si>
    <t>Day 3</t>
  </si>
  <si>
    <t>Day 5</t>
  </si>
  <si>
    <t>Day 7</t>
  </si>
  <si>
    <t>Day 10</t>
  </si>
  <si>
    <t>Days of growth</t>
  </si>
  <si>
    <t>mcyA trancript</t>
  </si>
  <si>
    <t>Average mcy A log qPCR, RT qPCR and MC</t>
  </si>
  <si>
    <t>Standard deviations</t>
  </si>
  <si>
    <t>unit</t>
  </si>
  <si>
    <t>Total MC</t>
  </si>
  <si>
    <t>extracellular MC</t>
  </si>
  <si>
    <t>ug/L</t>
  </si>
  <si>
    <t>Day 12</t>
  </si>
  <si>
    <t>Day 14</t>
  </si>
  <si>
    <t>volume filtered mL</t>
  </si>
  <si>
    <t>Ct</t>
  </si>
  <si>
    <t>Copy/uL</t>
  </si>
  <si>
    <t>Copy/mL</t>
  </si>
  <si>
    <t>Log copy/mL</t>
  </si>
  <si>
    <t>D0 Ma5</t>
  </si>
  <si>
    <t>D0 Ma6</t>
  </si>
  <si>
    <t>D3 Ma5</t>
  </si>
  <si>
    <t>D3 Ma6</t>
  </si>
  <si>
    <t>D5 Ma5</t>
  </si>
  <si>
    <t>D5 Ma6</t>
  </si>
  <si>
    <t>D7 Ma5</t>
  </si>
  <si>
    <t>D7 Ma6</t>
  </si>
  <si>
    <t>D10 Ma5</t>
  </si>
  <si>
    <t>D10 Ma6</t>
  </si>
  <si>
    <t>D12 Ma5</t>
  </si>
  <si>
    <t>D12 Ma6</t>
  </si>
  <si>
    <t>D14 Ma5</t>
  </si>
  <si>
    <t>D14 Ma6</t>
  </si>
  <si>
    <t>preparation</t>
  </si>
  <si>
    <t>Low N-1 (MA3)</t>
  </si>
  <si>
    <t>Low N-2 (MA4)</t>
  </si>
  <si>
    <t>freeze-thaw</t>
  </si>
  <si>
    <t>Day 2</t>
  </si>
  <si>
    <t>Day 4</t>
  </si>
  <si>
    <t>Day 6</t>
  </si>
  <si>
    <t>Day 8</t>
  </si>
  <si>
    <t>Day 9</t>
  </si>
  <si>
    <t>Day 11</t>
  </si>
  <si>
    <t>StDev</t>
  </si>
  <si>
    <t>mcyA copy/mL</t>
  </si>
  <si>
    <t>Day 21</t>
  </si>
  <si>
    <t>control</t>
  </si>
  <si>
    <t>&gt; curve</t>
  </si>
  <si>
    <t>0.5 HAP</t>
  </si>
  <si>
    <t>&gt;5</t>
  </si>
  <si>
    <t>2.5 HAP</t>
  </si>
  <si>
    <t>7 DBT</t>
  </si>
  <si>
    <t>3 DBT</t>
  </si>
  <si>
    <t>24 h AT</t>
  </si>
  <si>
    <t>48 h AT</t>
  </si>
  <si>
    <t>7 DAT</t>
  </si>
  <si>
    <t>14 DAT</t>
  </si>
  <si>
    <t>Test 2</t>
  </si>
  <si>
    <t>Too high</t>
  </si>
  <si>
    <t>Test 1</t>
  </si>
  <si>
    <t>5 mg/L</t>
  </si>
  <si>
    <t>Test2</t>
  </si>
  <si>
    <t>10 mg/L</t>
  </si>
  <si>
    <t>Too High</t>
  </si>
  <si>
    <t>20 mg/L</t>
  </si>
  <si>
    <t>40 mg/L</t>
  </si>
  <si>
    <t>Lost</t>
  </si>
  <si>
    <t>Tab "Mcy MC correlation" contains data for regression and correlation of McyA qPCR/RT-qPCR and MC data</t>
  </si>
  <si>
    <r>
      <t>MC data is either ug/L or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ug/L MC concentration</t>
    </r>
  </si>
  <si>
    <t>Tab "qPCR vs cell counts" contains data for comparison of qPCR copies/mL to microscopy counts of cells/mL</t>
  </si>
  <si>
    <r>
      <t>Microscope cell counts are presented as 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cells/mL</t>
    </r>
  </si>
  <si>
    <r>
      <t xml:space="preserve">Tab "HAP" contains all the data for comparison of </t>
    </r>
    <r>
      <rPr>
        <i/>
        <sz val="11"/>
        <color theme="1"/>
        <rFont val="Calibri"/>
        <family val="2"/>
        <scheme val="minor"/>
      </rPr>
      <t xml:space="preserve">Microcystis </t>
    </r>
    <r>
      <rPr>
        <sz val="11"/>
        <color theme="1"/>
        <rFont val="Calibri"/>
        <family val="2"/>
        <scheme val="minor"/>
      </rPr>
      <t>cultures treated with HAP</t>
    </r>
  </si>
  <si>
    <r>
      <t>qPCR/RT qPCR data is presented as the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of </t>
    </r>
    <r>
      <rPr>
        <i/>
        <sz val="11"/>
        <color theme="1"/>
        <rFont val="Calibri"/>
        <family val="2"/>
        <scheme val="minor"/>
      </rPr>
      <t>mcyA</t>
    </r>
    <r>
      <rPr>
        <sz val="11"/>
        <color theme="1"/>
        <rFont val="Calibri"/>
        <family val="2"/>
        <scheme val="minor"/>
      </rPr>
      <t xml:space="preserve"> copies/mL using primer set mcyAmicF/mcyAmicR</t>
    </r>
  </si>
  <si>
    <r>
      <t xml:space="preserve">Tab "Growth curves and growth rate" contains data for growth curves and growth rate of </t>
    </r>
    <r>
      <rPr>
        <i/>
        <sz val="11"/>
        <color theme="1"/>
        <rFont val="Calibri"/>
        <family val="2"/>
        <scheme val="minor"/>
      </rPr>
      <t>Microcystis</t>
    </r>
    <r>
      <rPr>
        <sz val="11"/>
        <color theme="1"/>
        <rFont val="Calibri"/>
        <family val="2"/>
        <scheme val="minor"/>
      </rPr>
      <t xml:space="preserve"> cultures</t>
    </r>
  </si>
  <si>
    <r>
      <t>Groth rate is calculated by the formula ln(N/N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)/(t-t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</si>
  <si>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Treatment</t>
  </si>
  <si>
    <r>
      <t>qPCR/RT qPCR data is presented as the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of </t>
    </r>
    <r>
      <rPr>
        <i/>
        <sz val="11"/>
        <color theme="1"/>
        <rFont val="Calibri"/>
        <family val="2"/>
        <scheme val="minor"/>
      </rPr>
      <t>mcyA</t>
    </r>
    <r>
      <rPr>
        <sz val="11"/>
        <color theme="1"/>
        <rFont val="Calibri"/>
        <family val="2"/>
        <scheme val="minor"/>
      </rPr>
      <t xml:space="preserve"> copies/mL using primer set (mcyAmicF (MSf)/mcyAmicR (MS2R)</t>
    </r>
  </si>
  <si>
    <r>
      <t>MC (microcystin) data is either ug/L or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ug/L MC concentration</t>
    </r>
  </si>
  <si>
    <t>MC (ug/L)</t>
  </si>
  <si>
    <t>log10 (MC: ug/L)</t>
  </si>
  <si>
    <t>Log10 ( McyA: gene copy/mL)</t>
  </si>
  <si>
    <t>Log10(RT-McyA)</t>
  </si>
  <si>
    <t>Log10(MC:ug/L)</t>
  </si>
  <si>
    <t>MC -Microcystin, ug/L</t>
  </si>
  <si>
    <t>mcyA - microcystin producing gene</t>
  </si>
  <si>
    <r>
      <t xml:space="preserve">This data sheet contains all the data for displaying in figures and graphs of </t>
    </r>
    <r>
      <rPr>
        <i/>
        <sz val="11"/>
        <color theme="1"/>
        <rFont val="Calibri"/>
        <family val="2"/>
        <scheme val="minor"/>
      </rPr>
      <t>Microcystis</t>
    </r>
    <r>
      <rPr>
        <sz val="11"/>
        <color theme="1"/>
        <rFont val="Calibri"/>
        <family val="2"/>
        <scheme val="minor"/>
      </rPr>
      <t xml:space="preserve"> culture treatment with Peroxide and HAP </t>
    </r>
  </si>
  <si>
    <r>
      <t>qPCR/RT qPCR data is presented as the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of </t>
    </r>
    <r>
      <rPr>
        <i/>
        <sz val="11"/>
        <color theme="1"/>
        <rFont val="Calibri"/>
        <family val="2"/>
        <scheme val="minor"/>
      </rPr>
      <t>mcyA</t>
    </r>
    <r>
      <rPr>
        <sz val="11"/>
        <color theme="1"/>
        <rFont val="Calibri"/>
        <family val="2"/>
        <scheme val="minor"/>
      </rPr>
      <t xml:space="preserve"> copies/mL using primer set MSf/MS2R</t>
    </r>
  </si>
  <si>
    <t>Low N-1 (replicate 1)</t>
  </si>
  <si>
    <t>Low N-2 
(replicate 2)</t>
  </si>
  <si>
    <t>Mean (ug/L)</t>
  </si>
  <si>
    <t>Raw data of MC (ug/L) for Low innoculum culture, starting concentration: 200 cells/mL</t>
  </si>
  <si>
    <t>Raw data of mcyA qPCR (copy/mL)) for Low innoculum culture, starting concentration: 200 cells/mL</t>
  </si>
  <si>
    <t>Culture 
date</t>
  </si>
  <si>
    <t>Log10(mcyA: copy/mL)</t>
  </si>
  <si>
    <t>Raw data MC (ug/L)  for high innoculum (starting with 3.3*10^3 cells/mL) growth curve and growth rate</t>
  </si>
  <si>
    <t>Raw data mcyA qPCR(copy/mL)  for high innoculum (starting with 3.3*10^3 cells/mL) growth curve and growth rate</t>
  </si>
  <si>
    <t>volume 
filtered mL</t>
  </si>
  <si>
    <t>Log10(copy/mL)</t>
  </si>
  <si>
    <t>Raw data mcyA RT-qPCR(copy/mL)  for high innoculum (starting with 3.3*10^3 cells/mL) growth curve and growth rate</t>
  </si>
  <si>
    <t>microscopic 
count (Cell/mL)</t>
  </si>
  <si>
    <t>mcyA qPCR: log10(copy/mL)</t>
  </si>
  <si>
    <t>Total MC (ug/L)</t>
  </si>
  <si>
    <t>Extracellular MC (ug/L)</t>
  </si>
  <si>
    <r>
      <t xml:space="preserve">Tab "Peroxide" contains all the data for comparison of </t>
    </r>
    <r>
      <rPr>
        <i/>
        <sz val="11"/>
        <color theme="1"/>
        <rFont val="Calibri"/>
        <family val="2"/>
        <scheme val="minor"/>
      </rPr>
      <t xml:space="preserve">Microcystis </t>
    </r>
    <r>
      <rPr>
        <sz val="11"/>
        <color theme="1"/>
        <rFont val="Calibri"/>
        <family val="2"/>
        <scheme val="minor"/>
      </rPr>
      <t>cultures treated with H2O2</t>
    </r>
  </si>
  <si>
    <r>
      <t xml:space="preserve">Tab "Peroxide" contains all the data for comparison of </t>
    </r>
    <r>
      <rPr>
        <i/>
        <sz val="11"/>
        <color theme="1"/>
        <rFont val="Calibri"/>
        <family val="2"/>
        <scheme val="minor"/>
      </rPr>
      <t xml:space="preserve">Microcystis </t>
    </r>
    <r>
      <rPr>
        <sz val="11"/>
        <color theme="1"/>
        <rFont val="Calibri"/>
        <family val="2"/>
        <scheme val="minor"/>
      </rPr>
      <t>cultures treated with peroxide</t>
    </r>
  </si>
  <si>
    <t xml:space="preserve">Total MC data (ug/L)   </t>
  </si>
  <si>
    <t xml:space="preserve">MC data is  ug/L  </t>
  </si>
  <si>
    <r>
      <t xml:space="preserve">Tab "Growth curves" contains data for growth curves and growth rate of </t>
    </r>
    <r>
      <rPr>
        <i/>
        <sz val="11"/>
        <color theme="1"/>
        <rFont val="Calibri"/>
        <family val="2"/>
        <scheme val="minor"/>
      </rPr>
      <t>Microcystis</t>
    </r>
    <r>
      <rPr>
        <sz val="11"/>
        <color theme="1"/>
        <rFont val="Calibri"/>
        <family val="2"/>
        <scheme val="minor"/>
      </rPr>
      <t xml:space="preserve"> cultures</t>
    </r>
  </si>
  <si>
    <t>Regression of  log10(Mcy transcript: gene copy/ml) and log10(MC)</t>
  </si>
  <si>
    <r>
      <t>qPCR data: log</t>
    </r>
    <r>
      <rPr>
        <vertAlign val="sub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mcyA</t>
    </r>
    <r>
      <rPr>
        <sz val="11"/>
        <color theme="1"/>
        <rFont val="Calibri"/>
        <family val="2"/>
        <scheme val="minor"/>
      </rPr>
      <t xml:space="preserve"> copies/mL)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</si>
</sst>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164" fontId="0" fillId="0" borderId="0" xfId="0" applyNumberFormat="1"/>
    <xf numFmtId="165" fontId="3" fillId="2" borderId="8" xfId="1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</cellXfs>
  <cellStyles count="2">
    <cellStyle name="Normal" xfId="0" builtinId="0"/>
    <cellStyle name="Normal 2" xfId="1" xr:uid="{DCFAAE15-93F3-478B-9489-5613CE2C9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truewi/Dynamac_WA15/qPCR%20Data/Microcystis(Lake%20Harsha)/RT-qPCR%20MA%20culture/Low%20N%20Ma%205%20and%206/Feb26-2020-ELISA-s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struewi/Dynamac_WA15/qPCR%20Data/Microcystis(Lake%20Harsha)/RT-qPCR%20MA%20culture/Ma%20expression%2010-19/Growth%20and%20RNA-DNArat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struewi/Dynamac_WA15/qPCR%20Data/Microcystis(Lake%20Harsha)/RT-qPCR%20MA%20culture/MA%20+HAP/MA%20+%20HAP%20qPCR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1-raw"/>
      <sheetName val="MC1 qPCR"/>
      <sheetName val="MC1-sum"/>
      <sheetName val="Sheet1"/>
      <sheetName val="LowN-1-2-raw"/>
      <sheetName val="LowN-1-2-sum"/>
      <sheetName val="LowN-3-4-raw"/>
      <sheetName val="LowN-3-4-sum"/>
      <sheetName val="MCY vs McyA low N"/>
      <sheetName val="LowN-5-6-raw"/>
      <sheetName val="LowN5-6-sum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MCY</v>
          </cell>
          <cell r="AS4" t="str">
            <v>MCY</v>
          </cell>
        </row>
        <row r="5">
          <cell r="C5">
            <v>3.0516943455620646</v>
          </cell>
          <cell r="D5">
            <v>-0.51855737149769499</v>
          </cell>
          <cell r="AR5">
            <v>3.0516943455620646</v>
          </cell>
          <cell r="AS5">
            <v>0.30299999999999994</v>
          </cell>
        </row>
        <row r="6">
          <cell r="C6">
            <v>3.1999773527591455</v>
          </cell>
          <cell r="D6">
            <v>-0.54515513999148979</v>
          </cell>
          <cell r="AR6">
            <v>3.1999773527591455</v>
          </cell>
          <cell r="AS6">
            <v>0.28499999999999992</v>
          </cell>
        </row>
        <row r="7">
          <cell r="C7">
            <v>3.8001129644984877</v>
          </cell>
          <cell r="D7">
            <v>0.24254142829838424</v>
          </cell>
          <cell r="AR7">
            <v>3.8001129644984877</v>
          </cell>
          <cell r="AS7">
            <v>1.7480000000000002</v>
          </cell>
        </row>
        <row r="8">
          <cell r="C8">
            <v>3.9358893922137734</v>
          </cell>
          <cell r="D8">
            <v>0.20871001990640115</v>
          </cell>
          <cell r="AR8">
            <v>3.9358893922137734</v>
          </cell>
          <cell r="AS8">
            <v>1.6170000000000002</v>
          </cell>
        </row>
        <row r="9">
          <cell r="C9">
            <v>4.9004515381500751</v>
          </cell>
          <cell r="D9">
            <v>0.65137494391304318</v>
          </cell>
          <cell r="AR9">
            <v>4.9004515381500751</v>
          </cell>
          <cell r="AS9">
            <v>4.4809999999999999</v>
          </cell>
        </row>
        <row r="10">
          <cell r="C10">
            <v>4.7927670474956132</v>
          </cell>
          <cell r="D10">
            <v>0.61447536609039533</v>
          </cell>
          <cell r="AR10">
            <v>4.7927670474956132</v>
          </cell>
          <cell r="AS10">
            <v>4.1160000000000005</v>
          </cell>
        </row>
        <row r="11">
          <cell r="C11">
            <v>5.2864352415134688</v>
          </cell>
          <cell r="D11">
            <v>1.1784013415337553</v>
          </cell>
          <cell r="AR11">
            <v>5.2864352415134688</v>
          </cell>
          <cell r="AS11">
            <v>15.080000000000005</v>
          </cell>
        </row>
        <row r="12">
          <cell r="C12">
            <v>5.3055886414475228</v>
          </cell>
          <cell r="D12">
            <v>1.230704313612569</v>
          </cell>
          <cell r="AR12">
            <v>5.3055886414475228</v>
          </cell>
          <cell r="AS12">
            <v>17.010000000000005</v>
          </cell>
        </row>
        <row r="13">
          <cell r="C13">
            <v>5.8382044089985152</v>
          </cell>
          <cell r="D13">
            <v>1.8331471119127851</v>
          </cell>
          <cell r="AR13">
            <v>5.8382044089985152</v>
          </cell>
          <cell r="AS13">
            <v>68.100000000000023</v>
          </cell>
        </row>
        <row r="14">
          <cell r="C14">
            <v>5.8239771912174332</v>
          </cell>
          <cell r="D14">
            <v>1.800648355363988</v>
          </cell>
          <cell r="AR14">
            <v>5.8239771912174332</v>
          </cell>
          <cell r="AS14">
            <v>63.190000000000019</v>
          </cell>
        </row>
        <row r="15">
          <cell r="C15">
            <v>6.5277462716896233</v>
          </cell>
          <cell r="D15">
            <v>2.1652443261253107</v>
          </cell>
          <cell r="AR15">
            <v>6.5277462716896233</v>
          </cell>
          <cell r="AS15">
            <v>146.29999999999998</v>
          </cell>
        </row>
        <row r="16">
          <cell r="C16">
            <v>6.5806438685468116</v>
          </cell>
          <cell r="D16">
            <v>2.2889196056617265</v>
          </cell>
          <cell r="AR16">
            <v>6.5806438685468116</v>
          </cell>
          <cell r="AS16">
            <v>194.50000000000009</v>
          </cell>
        </row>
        <row r="17">
          <cell r="C17">
            <v>6.9325860972093434</v>
          </cell>
          <cell r="D17">
            <v>2.0849335749367159</v>
          </cell>
          <cell r="AR17">
            <v>6.9325860972093434</v>
          </cell>
          <cell r="AS17">
            <v>121.60000000000001</v>
          </cell>
        </row>
        <row r="18">
          <cell r="C18">
            <v>6.9082545068541314</v>
          </cell>
          <cell r="D18">
            <v>2.163757523981956</v>
          </cell>
          <cell r="AR18">
            <v>6.9082545068541314</v>
          </cell>
          <cell r="AS18">
            <v>145.80000000000013</v>
          </cell>
        </row>
        <row r="19">
          <cell r="C19">
            <v>1.0327603074219334</v>
          </cell>
          <cell r="D19">
            <v>-1.7026772857946972</v>
          </cell>
          <cell r="AR19">
            <v>1.0327603074219334</v>
          </cell>
          <cell r="AS19">
            <v>1.9829999999999993E-2</v>
          </cell>
        </row>
        <row r="20">
          <cell r="C20">
            <v>1.0375897663848053</v>
          </cell>
          <cell r="D20">
            <v>-1.6281935414925841</v>
          </cell>
          <cell r="AR20">
            <v>1.0375897663848053</v>
          </cell>
          <cell r="AS20">
            <v>2.3539999999999991E-2</v>
          </cell>
        </row>
        <row r="21">
          <cell r="C21">
            <v>1.8497317830758757</v>
          </cell>
          <cell r="D21">
            <v>-1.609594843519919</v>
          </cell>
          <cell r="AR21">
            <v>1.8497317830758757</v>
          </cell>
          <cell r="AS21">
            <v>2.4569999999999998E-2</v>
          </cell>
        </row>
        <row r="22">
          <cell r="C22">
            <v>0.65316791859104917</v>
          </cell>
          <cell r="D22">
            <v>-1.5332806283184013</v>
          </cell>
          <cell r="AR22">
            <v>0.65316791859104917</v>
          </cell>
          <cell r="AS22">
            <v>2.928999999999999E-2</v>
          </cell>
        </row>
        <row r="23">
          <cell r="C23">
            <v>2.4249056519174648</v>
          </cell>
          <cell r="D23">
            <v>-1.3749963989851366</v>
          </cell>
          <cell r="AR23">
            <v>2.4249056519174648</v>
          </cell>
          <cell r="AS23">
            <v>4.2169999999999985E-2</v>
          </cell>
        </row>
        <row r="24">
          <cell r="C24">
            <v>2.4410789448300276</v>
          </cell>
          <cell r="D24">
            <v>-1.3351700588569095</v>
          </cell>
          <cell r="AR24">
            <v>2.4410789448300276</v>
          </cell>
          <cell r="AS24">
            <v>4.6219999999999976E-2</v>
          </cell>
        </row>
        <row r="25">
          <cell r="C25">
            <v>2.9018386682680766</v>
          </cell>
          <cell r="D25">
            <v>-0.61528825706171753</v>
          </cell>
          <cell r="AR25">
            <v>2.9018386682680766</v>
          </cell>
          <cell r="AS25">
            <v>0.24249999999999997</v>
          </cell>
        </row>
        <row r="26">
          <cell r="C26">
            <v>3.3716499993758466</v>
          </cell>
          <cell r="D26">
            <v>-0.4936302829044959</v>
          </cell>
          <cell r="AR26">
            <v>3.3716499993758466</v>
          </cell>
          <cell r="AS26">
            <v>0.32089999999999996</v>
          </cell>
        </row>
        <row r="27">
          <cell r="C27">
            <v>4.0828382939275647</v>
          </cell>
          <cell r="D27">
            <v>0.313234291694724</v>
          </cell>
          <cell r="AR27">
            <v>4.0828382939275647</v>
          </cell>
          <cell r="AS27">
            <v>2.0569999999999999</v>
          </cell>
        </row>
        <row r="28">
          <cell r="C28">
            <v>3.8825427139618824</v>
          </cell>
          <cell r="D28">
            <v>0.39984671271292244</v>
          </cell>
          <cell r="AR28">
            <v>3.8825427139618824</v>
          </cell>
          <cell r="AS28">
            <v>2.5110000000000001</v>
          </cell>
        </row>
        <row r="29">
          <cell r="C29">
            <v>4.3651825141786746</v>
          </cell>
          <cell r="D29">
            <v>0.40739090447073156</v>
          </cell>
          <cell r="AR29">
            <v>4.3651825141786746</v>
          </cell>
          <cell r="AS29">
            <v>2.5550000000000002</v>
          </cell>
        </row>
        <row r="30">
          <cell r="C30">
            <v>4.804904111150563</v>
          </cell>
          <cell r="D30">
            <v>0.57921178023149911</v>
          </cell>
          <cell r="AR30">
            <v>4.804904111150563</v>
          </cell>
          <cell r="AS30">
            <v>3.7949999999999995</v>
          </cell>
        </row>
        <row r="31">
          <cell r="C31">
            <v>5.0012184530779713</v>
          </cell>
          <cell r="D31">
            <v>0.80685802951881747</v>
          </cell>
          <cell r="AR31">
            <v>5.0012184530779713</v>
          </cell>
          <cell r="AS31">
            <v>6.4100000000000019</v>
          </cell>
        </row>
        <row r="32">
          <cell r="C32">
            <v>4.7732858142503254</v>
          </cell>
          <cell r="D32">
            <v>0.83122969386706336</v>
          </cell>
          <cell r="AR32">
            <v>4.7732858142503254</v>
          </cell>
          <cell r="AS32">
            <v>6.7800000000000011</v>
          </cell>
        </row>
        <row r="39">
          <cell r="D39" t="str">
            <v>MCY</v>
          </cell>
        </row>
        <row r="40">
          <cell r="C40">
            <v>0.30258899812194545</v>
          </cell>
          <cell r="D40">
            <v>-1.7026772857946972</v>
          </cell>
        </row>
        <row r="41">
          <cell r="C41">
            <v>4.2069437538801201E-3</v>
          </cell>
          <cell r="D41">
            <v>-1.6281935414925841</v>
          </cell>
        </row>
        <row r="42">
          <cell r="C42">
            <v>1.4079894528026082</v>
          </cell>
          <cell r="D42">
            <v>-1.609594843519919</v>
          </cell>
          <cell r="R42" t="str">
            <v>MCY</v>
          </cell>
        </row>
        <row r="43">
          <cell r="C43">
            <v>0.8655909041668769</v>
          </cell>
          <cell r="D43">
            <v>-1.5332806283184013</v>
          </cell>
          <cell r="Q43">
            <v>0.30258899812194545</v>
          </cell>
          <cell r="R43">
            <v>1.9829999999999993E-2</v>
          </cell>
        </row>
        <row r="44">
          <cell r="C44">
            <v>1.4636253349243422</v>
          </cell>
          <cell r="D44">
            <v>-1.3749963989851366</v>
          </cell>
          <cell r="Q44">
            <v>4.2069437538801201E-3</v>
          </cell>
          <cell r="R44">
            <v>2.3539999999999991E-2</v>
          </cell>
        </row>
        <row r="45">
          <cell r="C45">
            <v>1.4815222467840208</v>
          </cell>
          <cell r="D45">
            <v>-1.3351700588569095</v>
          </cell>
          <cell r="Q45">
            <v>1.4079894528026082</v>
          </cell>
          <cell r="R45">
            <v>2.4569999999999998E-2</v>
          </cell>
        </row>
        <row r="46">
          <cell r="C46">
            <v>2.6427405243567712</v>
          </cell>
          <cell r="D46">
            <v>-0.61528825706171753</v>
          </cell>
          <cell r="Q46">
            <v>0.8655909041668769</v>
          </cell>
          <cell r="R46">
            <v>2.928999999999999E-2</v>
          </cell>
        </row>
        <row r="47">
          <cell r="C47">
            <v>2.7595937564206898</v>
          </cell>
          <cell r="D47">
            <v>-0.4936302829044959</v>
          </cell>
          <cell r="Q47">
            <v>1.4636253349243422</v>
          </cell>
          <cell r="R47">
            <v>4.2169999999999985E-2</v>
          </cell>
        </row>
        <row r="48">
          <cell r="C48">
            <v>3.2770521353654831</v>
          </cell>
          <cell r="D48">
            <v>0.313234291694724</v>
          </cell>
          <cell r="Q48">
            <v>1.4815222467840208</v>
          </cell>
          <cell r="R48">
            <v>4.6219999999999976E-2</v>
          </cell>
        </row>
        <row r="49">
          <cell r="C49">
            <v>3.4141269430320604</v>
          </cell>
          <cell r="D49">
            <v>0.39984671271292244</v>
          </cell>
          <cell r="Q49">
            <v>2.6427405243567712</v>
          </cell>
          <cell r="R49">
            <v>0.24249999999999997</v>
          </cell>
        </row>
        <row r="50">
          <cell r="C50">
            <v>3.7611440584446578</v>
          </cell>
          <cell r="D50">
            <v>0.40739090447073156</v>
          </cell>
          <cell r="Q50">
            <v>2.7595937564206898</v>
          </cell>
          <cell r="R50">
            <v>0.32089999999999996</v>
          </cell>
        </row>
        <row r="51">
          <cell r="C51">
            <v>3.8427465375522973</v>
          </cell>
          <cell r="D51">
            <v>0.57921178023149911</v>
          </cell>
          <cell r="Q51">
            <v>3.2770521353654831</v>
          </cell>
          <cell r="R51">
            <v>2.0569999999999999</v>
          </cell>
        </row>
        <row r="52">
          <cell r="C52">
            <v>4.0556782448549074</v>
          </cell>
          <cell r="D52">
            <v>0.80685802951881747</v>
          </cell>
          <cell r="Q52">
            <v>3.4141269430320604</v>
          </cell>
          <cell r="R52">
            <v>2.5110000000000001</v>
          </cell>
        </row>
        <row r="53">
          <cell r="C53">
            <v>4.0208092463298923</v>
          </cell>
          <cell r="D53">
            <v>0.83122969386706336</v>
          </cell>
          <cell r="Q53">
            <v>3.7611440584446578</v>
          </cell>
          <cell r="R53">
            <v>2.5550000000000002</v>
          </cell>
        </row>
        <row r="54">
          <cell r="C54">
            <v>1.9754660982566998</v>
          </cell>
          <cell r="D54">
            <v>-0.51855737149769499</v>
          </cell>
          <cell r="Q54">
            <v>3.8427465375522973</v>
          </cell>
          <cell r="R54">
            <v>3.7949999999999995</v>
          </cell>
        </row>
        <row r="55">
          <cell r="C55">
            <v>2.0048875965829032</v>
          </cell>
          <cell r="D55">
            <v>-0.54515513999148979</v>
          </cell>
          <cell r="Q55">
            <v>4.0556782448549074</v>
          </cell>
          <cell r="R55">
            <v>6.4100000000000019</v>
          </cell>
        </row>
        <row r="56">
          <cell r="C56">
            <v>3.2881827749667512</v>
          </cell>
          <cell r="D56">
            <v>0.24254142829838424</v>
          </cell>
          <cell r="Q56">
            <v>4.0208092463298923</v>
          </cell>
          <cell r="R56">
            <v>6.7800000000000011</v>
          </cell>
        </row>
        <row r="57">
          <cell r="C57">
            <v>3.1648740454712128</v>
          </cell>
          <cell r="D57">
            <v>0.20871001990640115</v>
          </cell>
          <cell r="Q57">
            <v>1.9754660982566998</v>
          </cell>
          <cell r="R57">
            <v>0.30299999999999994</v>
          </cell>
        </row>
        <row r="58">
          <cell r="C58">
            <v>3.7752456904570377</v>
          </cell>
          <cell r="D58">
            <v>0.65137494391304318</v>
          </cell>
          <cell r="Q58">
            <v>2.0048875965829032</v>
          </cell>
          <cell r="R58">
            <v>0.28499999999999992</v>
          </cell>
        </row>
        <row r="59">
          <cell r="C59">
            <v>3.7457164788114086</v>
          </cell>
          <cell r="D59">
            <v>0.61447536609039533</v>
          </cell>
          <cell r="Q59">
            <v>3.2881827749667512</v>
          </cell>
          <cell r="R59">
            <v>1.7480000000000002</v>
          </cell>
        </row>
        <row r="60">
          <cell r="C60">
            <v>4.2479783780840998</v>
          </cell>
          <cell r="D60">
            <v>1.1784013415337553</v>
          </cell>
          <cell r="Q60">
            <v>3.1648740454712128</v>
          </cell>
          <cell r="R60">
            <v>1.6170000000000002</v>
          </cell>
        </row>
        <row r="61">
          <cell r="C61">
            <v>4.3702997445316987</v>
          </cell>
          <cell r="D61">
            <v>1.230704313612569</v>
          </cell>
          <cell r="Q61">
            <v>3.7752456904570377</v>
          </cell>
          <cell r="R61">
            <v>4.4809999999999999</v>
          </cell>
        </row>
        <row r="62">
          <cell r="C62">
            <v>4.9468908209513929</v>
          </cell>
          <cell r="D62">
            <v>1.8331471119127851</v>
          </cell>
          <cell r="Q62">
            <v>3.7457164788114086</v>
          </cell>
          <cell r="R62">
            <v>4.1160000000000005</v>
          </cell>
        </row>
        <row r="63">
          <cell r="C63">
            <v>4.8243070912435977</v>
          </cell>
          <cell r="D63">
            <v>1.800648355363988</v>
          </cell>
          <cell r="Q63">
            <v>4.2479783780840998</v>
          </cell>
          <cell r="R63">
            <v>15.080000000000005</v>
          </cell>
        </row>
        <row r="64">
          <cell r="C64">
            <v>4.9444823829802731</v>
          </cell>
          <cell r="D64">
            <v>2.1652443261253107</v>
          </cell>
          <cell r="Q64">
            <v>4.3702997445316987</v>
          </cell>
          <cell r="R64">
            <v>17.010000000000005</v>
          </cell>
        </row>
        <row r="65">
          <cell r="C65">
            <v>4.9468461205631868</v>
          </cell>
          <cell r="D65">
            <v>2.2889196056617265</v>
          </cell>
          <cell r="Q65">
            <v>4.9468908209513929</v>
          </cell>
          <cell r="R65">
            <v>68.100000000000023</v>
          </cell>
        </row>
        <row r="66">
          <cell r="C66">
            <v>5.3329646363016892</v>
          </cell>
          <cell r="D66">
            <v>2.0849335749367159</v>
          </cell>
          <cell r="Q66">
            <v>4.8243070912435977</v>
          </cell>
          <cell r="R66">
            <v>63.190000000000019</v>
          </cell>
        </row>
        <row r="67">
          <cell r="C67">
            <v>5.3008132608785221</v>
          </cell>
          <cell r="D67">
            <v>2.163757523981956</v>
          </cell>
          <cell r="Q67">
            <v>4.9444823829802731</v>
          </cell>
          <cell r="R67">
            <v>146.29999999999998</v>
          </cell>
        </row>
        <row r="68">
          <cell r="Q68">
            <v>4.9468461205631868</v>
          </cell>
          <cell r="R68">
            <v>194.50000000000009</v>
          </cell>
        </row>
        <row r="69">
          <cell r="Q69">
            <v>5.3329646363016892</v>
          </cell>
          <cell r="R69">
            <v>121.60000000000001</v>
          </cell>
        </row>
        <row r="70">
          <cell r="Q70">
            <v>5.3008132608785221</v>
          </cell>
          <cell r="R70">
            <v>145.80000000000013</v>
          </cell>
        </row>
      </sheetData>
      <sheetData sheetId="9"/>
      <sheetData sheetId="10">
        <row r="4">
          <cell r="U4" t="str">
            <v>mcyA</v>
          </cell>
          <cell r="V4" t="str">
            <v>mcyA trancript</v>
          </cell>
          <cell r="W4" t="str">
            <v>MC</v>
          </cell>
        </row>
        <row r="5">
          <cell r="T5" t="str">
            <v>Day 0</v>
          </cell>
          <cell r="U5">
            <v>1.0351750369033694</v>
          </cell>
          <cell r="V5">
            <v>0.1533979709379128</v>
          </cell>
          <cell r="W5">
            <v>2.1684999999999999E-2</v>
          </cell>
        </row>
        <row r="6">
          <cell r="T6" t="str">
            <v>Day 3</v>
          </cell>
          <cell r="U6">
            <v>1.2514498508334624</v>
          </cell>
          <cell r="V6">
            <v>1.1367901784847425</v>
          </cell>
          <cell r="W6">
            <v>2.6930000000000003E-2</v>
          </cell>
        </row>
        <row r="7">
          <cell r="T7" t="str">
            <v>Day 5</v>
          </cell>
          <cell r="U7">
            <v>2.4329922983737462</v>
          </cell>
          <cell r="V7">
            <v>1.4725737908541814</v>
          </cell>
          <cell r="W7">
            <v>4.4194999999999998E-2</v>
          </cell>
        </row>
        <row r="8">
          <cell r="T8" t="str">
            <v>Day 7</v>
          </cell>
          <cell r="U8">
            <v>3.1367443338219614</v>
          </cell>
          <cell r="V8">
            <v>2.7011671403887307</v>
          </cell>
          <cell r="W8">
            <v>0.28170000000000001</v>
          </cell>
        </row>
        <row r="9">
          <cell r="T9" t="str">
            <v>Day 10</v>
          </cell>
          <cell r="U9">
            <v>3.9826905039447236</v>
          </cell>
          <cell r="V9">
            <v>3.3455895391987718</v>
          </cell>
          <cell r="W9">
            <v>2.2839999999999998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9 BG-11"/>
      <sheetName val="Growth rates"/>
      <sheetName val="LowN-34"/>
      <sheetName val="LowN-34 growth curve"/>
      <sheetName val="cell count vs qPCR"/>
      <sheetName val="qPCR growth curves"/>
      <sheetName val="Low N 56 growth curve"/>
      <sheetName val="LowN 56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E4" t="str">
            <v>mcyA copy/mL</v>
          </cell>
          <cell r="G4" t="str">
            <v>Cell count/mL</v>
          </cell>
        </row>
        <row r="5">
          <cell r="E5">
            <v>1.0351750369033694</v>
          </cell>
          <cell r="F5">
            <v>3.4149431821088728E-3</v>
          </cell>
        </row>
        <row r="6">
          <cell r="E6">
            <v>1.2514498508334624</v>
          </cell>
          <cell r="F6">
            <v>0.84609842270000224</v>
          </cell>
        </row>
        <row r="7">
          <cell r="E7">
            <v>2.4329922983737462</v>
          </cell>
          <cell r="F7">
            <v>1.1436245092589529E-2</v>
          </cell>
          <cell r="G7">
            <v>2.5209035206262218</v>
          </cell>
          <cell r="H7">
            <v>5.1765422498160435E-2</v>
          </cell>
        </row>
        <row r="8">
          <cell r="E8">
            <v>3.1367443338219614</v>
          </cell>
          <cell r="F8">
            <v>0.3322067781045826</v>
          </cell>
          <cell r="G8">
            <v>3.1812412373755872</v>
          </cell>
          <cell r="H8">
            <v>3.2355431865532587E-2</v>
          </cell>
        </row>
        <row r="9">
          <cell r="E9">
            <v>3.1258358491606053</v>
          </cell>
          <cell r="F9">
            <v>0.10485191992378952</v>
          </cell>
          <cell r="G9">
            <v>3.5185139398778875</v>
          </cell>
        </row>
        <row r="10">
          <cell r="E10">
            <v>3.8680011783561303</v>
          </cell>
          <cell r="F10">
            <v>9.6008432762763649E-2</v>
          </cell>
          <cell r="G10">
            <v>3.7685946131218224</v>
          </cell>
          <cell r="H10">
            <v>6.2676168154779985E-2</v>
          </cell>
        </row>
        <row r="11">
          <cell r="E11">
            <v>3.9826905039447236</v>
          </cell>
          <cell r="F11">
            <v>0.14163036283542632</v>
          </cell>
          <cell r="G11">
            <v>3.9479786801161718</v>
          </cell>
          <cell r="H11">
            <v>3.8434503831109162E-2</v>
          </cell>
        </row>
        <row r="12">
          <cell r="E12">
            <v>4.5850433126646184</v>
          </cell>
          <cell r="F12">
            <v>0.31093012305300033</v>
          </cell>
          <cell r="G12">
            <v>4.4387704900928124</v>
          </cell>
          <cell r="H12">
            <v>3.1037724301173047E-2</v>
          </cell>
        </row>
        <row r="13">
          <cell r="E13">
            <v>4.8466092928228441</v>
          </cell>
          <cell r="F13">
            <v>7.6144433570389372E-2</v>
          </cell>
          <cell r="G13">
            <v>4.3468634744618235</v>
          </cell>
          <cell r="H13">
            <v>9.6321906847936248E-2</v>
          </cell>
        </row>
        <row r="14">
          <cell r="E14">
            <v>4.8872521336641483</v>
          </cell>
          <cell r="F14">
            <v>0.16117271456877258</v>
          </cell>
          <cell r="G14">
            <v>4.9291457564226757</v>
          </cell>
          <cell r="H14">
            <v>5.4156698582381028E-2</v>
          </cell>
        </row>
        <row r="15">
          <cell r="E15">
            <v>5.2960119414804954</v>
          </cell>
          <cell r="F15">
            <v>1.3543498976147606E-2</v>
          </cell>
          <cell r="G15">
            <v>5.0206963425791127</v>
          </cell>
          <cell r="H15">
            <v>2.9269048366900915E-2</v>
          </cell>
        </row>
        <row r="16">
          <cell r="E16">
            <v>5.8310908001079742</v>
          </cell>
          <cell r="F16">
            <v>1.006016217042094E-2</v>
          </cell>
          <cell r="G16">
            <v>5.5424667874683582</v>
          </cell>
          <cell r="H16">
            <v>5.27739376022291E-2</v>
          </cell>
        </row>
        <row r="17">
          <cell r="E17">
            <v>6.554195070118217</v>
          </cell>
          <cell r="F17">
            <v>3.7404249446190058E-2</v>
          </cell>
          <cell r="G17">
            <v>6.1548150837129496</v>
          </cell>
          <cell r="H17">
            <v>0.10696239900062693</v>
          </cell>
        </row>
        <row r="18">
          <cell r="E18">
            <v>6.9204203020317374</v>
          </cell>
          <cell r="F18">
            <v>1.7205032537223552E-2</v>
          </cell>
          <cell r="G18">
            <v>6.2657394585211277</v>
          </cell>
          <cell r="H18">
            <v>4.9908356250854977E-2</v>
          </cell>
        </row>
      </sheetData>
      <sheetData sheetId="5">
        <row r="6">
          <cell r="D6" t="str">
            <v>Mcy A copy/mL</v>
          </cell>
          <cell r="E6" t="str">
            <v>Growth Rate</v>
          </cell>
          <cell r="F6" t="str">
            <v>MC ug/L</v>
          </cell>
        </row>
        <row r="7">
          <cell r="A7">
            <v>1.880746246639221E-2</v>
          </cell>
          <cell r="B7">
            <v>0.10485191992378952</v>
          </cell>
          <cell r="C7">
            <v>0</v>
          </cell>
          <cell r="D7">
            <v>3.1258358491606053</v>
          </cell>
          <cell r="F7">
            <v>-0.53165266958784274</v>
          </cell>
        </row>
        <row r="8">
          <cell r="A8">
            <v>2.3922418291062716E-2</v>
          </cell>
          <cell r="B8">
            <v>9.6008432762763649E-2</v>
          </cell>
          <cell r="C8">
            <v>2</v>
          </cell>
          <cell r="D8">
            <v>3.8680011783561303</v>
          </cell>
          <cell r="E8">
            <v>0.85328258846897054</v>
          </cell>
          <cell r="F8">
            <v>0.22595507289601449</v>
          </cell>
        </row>
        <row r="9">
          <cell r="A9">
            <v>2.6091941701315038E-2</v>
          </cell>
          <cell r="B9">
            <v>7.6144433570389372E-2</v>
          </cell>
          <cell r="C9">
            <v>4</v>
          </cell>
          <cell r="D9">
            <v>4.8466092928228441</v>
          </cell>
          <cell r="E9">
            <v>1.1244128169933578</v>
          </cell>
          <cell r="F9">
            <v>0.63331693107427434</v>
          </cell>
        </row>
        <row r="10">
          <cell r="A10">
            <v>3.6983786233139845E-2</v>
          </cell>
          <cell r="B10">
            <v>1.3543498976147606E-2</v>
          </cell>
          <cell r="C10">
            <v>6</v>
          </cell>
          <cell r="D10">
            <v>5.2960119414804954</v>
          </cell>
          <cell r="E10">
            <v>0.51368274270166314</v>
          </cell>
          <cell r="F10">
            <v>1.2053397214315229</v>
          </cell>
        </row>
        <row r="11">
          <cell r="A11">
            <v>2.2980091135785138E-2</v>
          </cell>
          <cell r="B11">
            <v>1.006016217042094E-2</v>
          </cell>
          <cell r="C11">
            <v>8</v>
          </cell>
          <cell r="D11">
            <v>5.8310908001079742</v>
          </cell>
          <cell r="E11">
            <v>0.61597781864989665</v>
          </cell>
          <cell r="F11">
            <v>1.8172016526630461</v>
          </cell>
        </row>
        <row r="12">
          <cell r="A12">
            <v>8.7451628825341438E-2</v>
          </cell>
          <cell r="B12">
            <v>3.7404249446190058E-2</v>
          </cell>
          <cell r="C12">
            <v>11</v>
          </cell>
          <cell r="D12">
            <v>6.554195070118217</v>
          </cell>
          <cell r="E12">
            <v>0.55557608952893867</v>
          </cell>
          <cell r="F12">
            <v>2.2314695904306814</v>
          </cell>
        </row>
        <row r="13">
          <cell r="A13">
            <v>5.5736948889792123E-2</v>
          </cell>
          <cell r="B13">
            <v>1.7205032537223552E-2</v>
          </cell>
          <cell r="C13">
            <v>14</v>
          </cell>
          <cell r="D13">
            <v>6.9204203020317374</v>
          </cell>
          <cell r="E13">
            <v>0.28060125645319534</v>
          </cell>
          <cell r="F13">
            <v>2.1261314072619841</v>
          </cell>
        </row>
        <row r="25">
          <cell r="D25" t="str">
            <v>Mcy A copy/mL</v>
          </cell>
          <cell r="E25" t="str">
            <v>Growth Rate</v>
          </cell>
          <cell r="F25" t="str">
            <v>MC ug/L</v>
          </cell>
        </row>
        <row r="26">
          <cell r="A26">
            <v>5.2667960684189066E-2</v>
          </cell>
          <cell r="B26">
            <v>3.4149431821088728E-3</v>
          </cell>
          <cell r="C26">
            <v>0</v>
          </cell>
          <cell r="D26">
            <v>1.0351817499617526</v>
          </cell>
          <cell r="F26">
            <v>-1.6638405735152193</v>
          </cell>
        </row>
        <row r="27">
          <cell r="A27">
            <v>5.3962299069922684E-2</v>
          </cell>
          <cell r="B27">
            <v>0.84609842270000224</v>
          </cell>
          <cell r="C27">
            <v>3</v>
          </cell>
          <cell r="D27">
            <v>1.8497317830758757</v>
          </cell>
          <cell r="E27">
            <v>0.62519025458212873</v>
          </cell>
          <cell r="F27">
            <v>-1.5697636465884894</v>
          </cell>
        </row>
        <row r="28">
          <cell r="A28">
            <v>2.8161475174511265E-2</v>
          </cell>
          <cell r="B28">
            <v>1.1436245092589529E-2</v>
          </cell>
          <cell r="C28">
            <v>5</v>
          </cell>
          <cell r="D28">
            <v>2.4330675814767817</v>
          </cell>
          <cell r="E28">
            <v>0.67159015680385314</v>
          </cell>
          <cell r="F28">
            <v>-1.3546268617649266</v>
          </cell>
        </row>
        <row r="29">
          <cell r="A29">
            <v>8.6025178511989445E-2</v>
          </cell>
          <cell r="B29">
            <v>0.3322067781045826</v>
          </cell>
          <cell r="C29">
            <v>7</v>
          </cell>
          <cell r="D29">
            <v>3.1973977884154934</v>
          </cell>
          <cell r="E29">
            <v>0.87996767031106582</v>
          </cell>
          <cell r="F29">
            <v>-0.55021315301422669</v>
          </cell>
        </row>
        <row r="30">
          <cell r="A30">
            <v>6.1244230236952704E-2</v>
          </cell>
          <cell r="B30">
            <v>0.14163036283542632</v>
          </cell>
          <cell r="C30">
            <v>10</v>
          </cell>
          <cell r="D30">
            <v>3.9941365759101788</v>
          </cell>
          <cell r="E30">
            <v>0.61151961836513757</v>
          </cell>
          <cell r="F30">
            <v>0.35869609957381038</v>
          </cell>
        </row>
        <row r="31">
          <cell r="A31">
            <v>0.12149570639984994</v>
          </cell>
          <cell r="B31">
            <v>0.31093012305300033</v>
          </cell>
          <cell r="C31">
            <v>12</v>
          </cell>
          <cell r="D31">
            <v>4.6384690159265576</v>
          </cell>
          <cell r="E31">
            <v>0.74181513565709722</v>
          </cell>
          <cell r="F31">
            <v>0.50174372962799441</v>
          </cell>
        </row>
        <row r="32">
          <cell r="A32">
            <v>1.723336912944709E-2</v>
          </cell>
          <cell r="B32">
            <v>0.16117271456877258</v>
          </cell>
          <cell r="C32">
            <v>14</v>
          </cell>
          <cell r="D32">
            <v>4.9020369574540803</v>
          </cell>
          <cell r="E32">
            <v>0.3034438065762004</v>
          </cell>
          <cell r="F32">
            <v>0.8192147998823841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1"/>
      <sheetName val="Exp 1 ELISA"/>
      <sheetName val="Exp 2"/>
      <sheetName val="Exp 2 ELISA"/>
      <sheetName val="MA HAP test 11"/>
      <sheetName val="MA HAP 11 ELISA"/>
      <sheetName val="Peroxide test 14"/>
      <sheetName val="Peroxide ELISA"/>
      <sheetName val="HAP repeat"/>
      <sheetName val="HAP repeat ELISA"/>
      <sheetName val="Peroxide repeat"/>
      <sheetName val="Peroxid repeat ELISA"/>
      <sheetName val="Total HAP"/>
      <sheetName val="HAP correlation"/>
      <sheetName val="Total HAP stats"/>
      <sheetName val="Total Peroxide"/>
      <sheetName val="Peroxide correlation"/>
      <sheetName val="peroxide v hap"/>
      <sheetName val="Peroxide April 22"/>
      <sheetName val="Peroxide 24 h"/>
      <sheetName val="Peroxide 48"/>
      <sheetName val="Peroxide 7 DAT"/>
      <sheetName val="14 DAT"/>
      <sheetName val="Peroxide + HAP"/>
      <sheetName val="Peroxid + HAP ELi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C24" t="str">
            <v>Day 0</v>
          </cell>
          <cell r="D24" t="str">
            <v>Day 4</v>
          </cell>
          <cell r="E24" t="str">
            <v>Day 7</v>
          </cell>
          <cell r="F24" t="str">
            <v>Day 10</v>
          </cell>
          <cell r="G24" t="str">
            <v>Day 14</v>
          </cell>
          <cell r="H24" t="str">
            <v>Day 21</v>
          </cell>
          <cell r="K24" t="str">
            <v>Day 0</v>
          </cell>
          <cell r="L24" t="str">
            <v>Day 4</v>
          </cell>
          <cell r="M24" t="str">
            <v>Day 7</v>
          </cell>
          <cell r="N24" t="str">
            <v>Day 10</v>
          </cell>
          <cell r="O24" t="str">
            <v>Day 14</v>
          </cell>
          <cell r="P24" t="str">
            <v>Day 21</v>
          </cell>
          <cell r="T24" t="str">
            <v>Day 0</v>
          </cell>
          <cell r="U24" t="str">
            <v>Day 4</v>
          </cell>
          <cell r="V24" t="str">
            <v>Day 7</v>
          </cell>
          <cell r="W24" t="str">
            <v>Day 10</v>
          </cell>
          <cell r="X24" t="str">
            <v>Day 14</v>
          </cell>
          <cell r="Y24" t="str">
            <v>Day 21</v>
          </cell>
        </row>
        <row r="25">
          <cell r="B25" t="str">
            <v>control</v>
          </cell>
          <cell r="C25">
            <v>1.1723494774085086</v>
          </cell>
          <cell r="D25">
            <v>2.7400194540360294</v>
          </cell>
          <cell r="E25">
            <v>4.4261840348460693</v>
          </cell>
          <cell r="F25">
            <v>5.6409721592648223</v>
          </cell>
          <cell r="G25">
            <v>6.258144264565761</v>
          </cell>
          <cell r="H25">
            <v>6.5452086742040283</v>
          </cell>
          <cell r="J25" t="str">
            <v>control</v>
          </cell>
          <cell r="K25">
            <v>0.42070000000000002</v>
          </cell>
          <cell r="L25">
            <v>2.7656666666666667</v>
          </cell>
          <cell r="M25">
            <v>8.9984999999999999</v>
          </cell>
          <cell r="N25">
            <v>41.55</v>
          </cell>
          <cell r="O25">
            <v>94.429999999999993</v>
          </cell>
          <cell r="P25">
            <v>129.80000000000001</v>
          </cell>
          <cell r="S25" t="str">
            <v>control</v>
          </cell>
          <cell r="T25">
            <v>0.1447</v>
          </cell>
          <cell r="U25">
            <v>0.79020000000000001</v>
          </cell>
          <cell r="V25">
            <v>1.696475</v>
          </cell>
          <cell r="W25">
            <v>8.5136000000000003</v>
          </cell>
          <cell r="X25">
            <v>54.660000000000004</v>
          </cell>
          <cell r="Y25">
            <v>46.739999999999995</v>
          </cell>
        </row>
        <row r="26">
          <cell r="B26" t="str">
            <v>0.5 HAP</v>
          </cell>
          <cell r="C26">
            <v>0.84782140583343846</v>
          </cell>
          <cell r="D26">
            <v>2.8311286057270029</v>
          </cell>
          <cell r="E26">
            <v>3.5091808203999721</v>
          </cell>
          <cell r="F26">
            <v>3.7248166978962112</v>
          </cell>
          <cell r="G26">
            <v>3.7810866874702858</v>
          </cell>
          <cell r="H26">
            <v>2.3812850338316447</v>
          </cell>
          <cell r="J26" t="str">
            <v>0.5 HAP</v>
          </cell>
          <cell r="K26">
            <v>0.35359999999999997</v>
          </cell>
          <cell r="L26">
            <v>2.6425000000000001</v>
          </cell>
          <cell r="M26">
            <v>6.0242666666666667</v>
          </cell>
          <cell r="N26">
            <v>14.378799999999998</v>
          </cell>
          <cell r="O26">
            <v>17.738166666666668</v>
          </cell>
          <cell r="P26">
            <v>23.941500000000001</v>
          </cell>
          <cell r="S26" t="str">
            <v>0.5 HAP</v>
          </cell>
          <cell r="T26">
            <v>0.13159999999999999</v>
          </cell>
          <cell r="U26">
            <v>0.70684999999999998</v>
          </cell>
          <cell r="V26">
            <v>1.8959166666666667</v>
          </cell>
          <cell r="W26">
            <v>3.1971666666666665</v>
          </cell>
          <cell r="X26">
            <v>8.9666666666666668</v>
          </cell>
          <cell r="Y26">
            <v>22.497666666666664</v>
          </cell>
        </row>
        <row r="27">
          <cell r="B27" t="str">
            <v>2.5 HAP</v>
          </cell>
          <cell r="C27">
            <v>1.0186509302275819</v>
          </cell>
          <cell r="D27">
            <v>2.8315434093779639</v>
          </cell>
          <cell r="E27">
            <v>4.4048770467734961</v>
          </cell>
          <cell r="F27">
            <v>2.9336366501619615</v>
          </cell>
          <cell r="G27">
            <v>1.9144981014467071</v>
          </cell>
          <cell r="H27">
            <v>2.2149269706063883</v>
          </cell>
          <cell r="J27" t="str">
            <v>2.5 HAP</v>
          </cell>
          <cell r="K27">
            <v>0.43206666666666665</v>
          </cell>
          <cell r="L27">
            <v>2.1594500000000001</v>
          </cell>
          <cell r="M27">
            <v>9.423</v>
          </cell>
          <cell r="N27">
            <v>8.2100833333333334</v>
          </cell>
          <cell r="O27">
            <v>9.1994999999999987</v>
          </cell>
          <cell r="P27">
            <v>31.03833333333333</v>
          </cell>
          <cell r="S27" t="str">
            <v>2.5 HAP</v>
          </cell>
          <cell r="T27">
            <v>0.17480000000000001</v>
          </cell>
          <cell r="U27">
            <v>0.60744999999999993</v>
          </cell>
          <cell r="V27">
            <v>2.1594333333333329</v>
          </cell>
          <cell r="W27">
            <v>3.7993333333333332</v>
          </cell>
          <cell r="X27">
            <v>7.8875000000000002</v>
          </cell>
          <cell r="Y27">
            <v>24.804666666666666</v>
          </cell>
        </row>
        <row r="47">
          <cell r="K47">
            <v>0.27711112091241175</v>
          </cell>
          <cell r="L47">
            <v>1.3929810958276967</v>
          </cell>
          <cell r="M47">
            <v>8.3198527430878642</v>
          </cell>
          <cell r="N47">
            <v>15.203402579685935</v>
          </cell>
          <cell r="O47">
            <v>26.610499807406899</v>
          </cell>
          <cell r="P47">
            <v>20.138272021203786</v>
          </cell>
          <cell r="T47">
            <v>2.2150470273412687E-2</v>
          </cell>
          <cell r="U47">
            <v>0.37137302002164874</v>
          </cell>
          <cell r="V47">
            <v>1.3363585032343179</v>
          </cell>
          <cell r="W47">
            <v>6.7674151860219123</v>
          </cell>
          <cell r="X47">
            <v>47.438358424380581</v>
          </cell>
          <cell r="Y47">
            <v>21.368846482671923</v>
          </cell>
        </row>
        <row r="48">
          <cell r="K48">
            <v>0.24680723247101174</v>
          </cell>
          <cell r="L48">
            <v>2.0131330060381005</v>
          </cell>
          <cell r="M48">
            <v>5.4701137164291795</v>
          </cell>
          <cell r="N48">
            <v>12.00637469013857</v>
          </cell>
          <cell r="O48">
            <v>14.377206020874384</v>
          </cell>
          <cell r="P48">
            <v>11.397625257043682</v>
          </cell>
          <cell r="T48">
            <v>2.2150470273412687E-2</v>
          </cell>
          <cell r="U48">
            <v>0.29267149673311194</v>
          </cell>
          <cell r="V48">
            <v>1.5863588905624939</v>
          </cell>
          <cell r="W48">
            <v>2.2081609920172633</v>
          </cell>
          <cell r="X48">
            <v>6.2965650212371091</v>
          </cell>
          <cell r="Y48">
            <v>17.276736180965042</v>
          </cell>
        </row>
        <row r="49">
          <cell r="K49">
            <v>0.25289093169454163</v>
          </cell>
          <cell r="L49">
            <v>1.6893488109327801</v>
          </cell>
          <cell r="M49">
            <v>8.9221311131365901</v>
          </cell>
          <cell r="N49">
            <v>6.6247316656349655</v>
          </cell>
          <cell r="O49">
            <v>4.8249065379549076</v>
          </cell>
          <cell r="P49">
            <v>20.5381892256028</v>
          </cell>
          <cell r="T49">
            <v>2.2150470273412687E-2</v>
          </cell>
          <cell r="U49">
            <v>0.34344176362230633</v>
          </cell>
          <cell r="V49">
            <v>1.5715232135309574</v>
          </cell>
          <cell r="W49">
            <v>2.5291350827242636</v>
          </cell>
          <cell r="X49">
            <v>7.5954217723573469</v>
          </cell>
          <cell r="Y49">
            <v>16.982736960415611</v>
          </cell>
        </row>
        <row r="53">
          <cell r="C53">
            <v>0.71999354955881911</v>
          </cell>
          <cell r="D53">
            <v>1.0097972243721904</v>
          </cell>
          <cell r="E53">
            <v>0.17286849843534582</v>
          </cell>
          <cell r="F53">
            <v>0.3255761010235399</v>
          </cell>
          <cell r="G53">
            <v>0.20497720733233235</v>
          </cell>
          <cell r="H53">
            <v>0.33500223814152874</v>
          </cell>
        </row>
        <row r="54">
          <cell r="C54">
            <v>0.51266810591837142</v>
          </cell>
          <cell r="D54">
            <v>0.90807606850645484</v>
          </cell>
          <cell r="E54">
            <v>0.9009878593273013</v>
          </cell>
          <cell r="F54">
            <v>1.4629960545540577</v>
          </cell>
          <cell r="G54">
            <v>1.9263989881850978</v>
          </cell>
          <cell r="H54">
            <v>0.69477807444895923</v>
          </cell>
        </row>
        <row r="55">
          <cell r="C55">
            <v>0.33328995329953265</v>
          </cell>
          <cell r="D55">
            <v>0.80966785768416116</v>
          </cell>
          <cell r="E55">
            <v>0.30271061165939589</v>
          </cell>
          <cell r="F55">
            <v>1.3246386450160708</v>
          </cell>
          <cell r="G55">
            <v>1.162132979063502</v>
          </cell>
          <cell r="H55">
            <v>0.69119856747318564</v>
          </cell>
        </row>
      </sheetData>
      <sheetData sheetId="13">
        <row r="11">
          <cell r="C11" t="str">
            <v>log MC</v>
          </cell>
        </row>
        <row r="12">
          <cell r="B12">
            <v>0.70946125295334217</v>
          </cell>
          <cell r="C12">
            <v>-0.10723776538418323</v>
          </cell>
        </row>
        <row r="13">
          <cell r="B13">
            <v>1.6220676094930191</v>
          </cell>
        </row>
        <row r="14">
          <cell r="B14">
            <v>4.5025467361477336</v>
          </cell>
          <cell r="C14">
            <v>0.15594301797183674</v>
          </cell>
        </row>
        <row r="15">
          <cell r="B15">
            <v>5.9738213694373909</v>
          </cell>
          <cell r="C15">
            <v>1.4352071032407476</v>
          </cell>
        </row>
        <row r="16">
          <cell r="B16">
            <v>6.0529160931771848</v>
          </cell>
          <cell r="C16">
            <v>1.9773577295453013</v>
          </cell>
        </row>
        <row r="17">
          <cell r="B17">
            <v>6.2783829710839134</v>
          </cell>
          <cell r="C17">
            <v>2.0874264570362855</v>
          </cell>
        </row>
        <row r="18">
          <cell r="C18">
            <v>-0.31641268242723303</v>
          </cell>
        </row>
        <row r="19">
          <cell r="B19">
            <v>1.6876474043557572</v>
          </cell>
          <cell r="C19">
            <v>0.20002926655377029</v>
          </cell>
        </row>
        <row r="20">
          <cell r="B20">
            <v>4.5400677764588302</v>
          </cell>
          <cell r="C20">
            <v>0.47668674294564473</v>
          </cell>
        </row>
        <row r="21">
          <cell r="B21">
            <v>5.9296224934526416</v>
          </cell>
          <cell r="C21">
            <v>1.6758699553189567</v>
          </cell>
        </row>
        <row r="22">
          <cell r="B22">
            <v>6.1492391809859139</v>
          </cell>
          <cell r="C22">
            <v>2.0773679052841563</v>
          </cell>
        </row>
        <row r="23">
          <cell r="B23">
            <v>6.1180188567434675</v>
          </cell>
          <cell r="C23">
            <v>2.022840610876528</v>
          </cell>
        </row>
        <row r="24">
          <cell r="B24">
            <v>2.0018668127048609</v>
          </cell>
        </row>
        <row r="25">
          <cell r="B25">
            <v>3.7738661824802775</v>
          </cell>
        </row>
        <row r="26">
          <cell r="B26">
            <v>4.345500515944984</v>
          </cell>
        </row>
        <row r="27">
          <cell r="B27">
            <v>5.6071242755480979</v>
          </cell>
          <cell r="C27">
            <v>1.3919930722597129</v>
          </cell>
        </row>
        <row r="28">
          <cell r="B28">
            <v>6.1530756015497952</v>
          </cell>
          <cell r="C28">
            <v>2.0759117614827773</v>
          </cell>
        </row>
        <row r="29">
          <cell r="B29">
            <v>6.845511392406892</v>
          </cell>
          <cell r="C29">
            <v>2.1274287778515988</v>
          </cell>
        </row>
        <row r="30">
          <cell r="C30">
            <v>-0.82739706879014019</v>
          </cell>
        </row>
        <row r="31">
          <cell r="B31">
            <v>3.366692819590857</v>
          </cell>
          <cell r="C31">
            <v>0.63367040605144376</v>
          </cell>
        </row>
        <row r="32">
          <cell r="B32">
            <v>4.5814281127981351</v>
          </cell>
          <cell r="C32">
            <v>1.2816014438256551</v>
          </cell>
        </row>
        <row r="33">
          <cell r="B33">
            <v>5.5145958164471205</v>
          </cell>
          <cell r="C33">
            <v>1.6806074289917878</v>
          </cell>
        </row>
        <row r="34">
          <cell r="B34">
            <v>6.5548634035583371</v>
          </cell>
          <cell r="C34">
            <v>1.9150302902591609</v>
          </cell>
        </row>
        <row r="35">
          <cell r="B35">
            <v>6.8593943008946834</v>
          </cell>
          <cell r="C35">
            <v>2.2054750367408911</v>
          </cell>
        </row>
        <row r="36">
          <cell r="B36">
            <v>0.80572036656732249</v>
          </cell>
          <cell r="C36">
            <v>-0.56831465531398817</v>
          </cell>
        </row>
        <row r="37">
          <cell r="B37">
            <v>3.2498232542602383</v>
          </cell>
          <cell r="C37">
            <v>0.3820170425748684</v>
          </cell>
        </row>
        <row r="38">
          <cell r="B38">
            <v>4.1613770328806634</v>
          </cell>
          <cell r="C38">
            <v>1.0948203803547998</v>
          </cell>
        </row>
        <row r="39">
          <cell r="B39">
            <v>5.1796968414388624</v>
          </cell>
          <cell r="C39">
            <v>1.7818271529324279</v>
          </cell>
        </row>
        <row r="40">
          <cell r="B40">
            <v>6.380627043557574</v>
          </cell>
          <cell r="C40">
            <v>1.7512791039833422</v>
          </cell>
        </row>
        <row r="41">
          <cell r="B41">
            <v>6.624735849891179</v>
          </cell>
          <cell r="C41">
            <v>2.1027766148834415</v>
          </cell>
        </row>
        <row r="58">
          <cell r="C58" t="str">
            <v>log MC</v>
          </cell>
        </row>
        <row r="59">
          <cell r="B59">
            <v>0.99746971921921201</v>
          </cell>
          <cell r="C59">
            <v>-0.10723776538418323</v>
          </cell>
        </row>
        <row r="60">
          <cell r="B60">
            <v>1.0652706155944698</v>
          </cell>
        </row>
        <row r="61">
          <cell r="B61">
            <v>1.1899932985514114</v>
          </cell>
          <cell r="C61">
            <v>0.15594301797183674</v>
          </cell>
        </row>
        <row r="62">
          <cell r="B62">
            <v>3.2758280084303704</v>
          </cell>
          <cell r="C62">
            <v>1.4352071032407476</v>
          </cell>
        </row>
        <row r="63">
          <cell r="B63">
            <v>4.292020985971166</v>
          </cell>
          <cell r="C63">
            <v>1.9773577295453013</v>
          </cell>
        </row>
        <row r="64">
          <cell r="B64">
            <v>4.6778145505010773</v>
          </cell>
          <cell r="C64">
            <v>2.0874264570362855</v>
          </cell>
        </row>
        <row r="65">
          <cell r="B65">
            <v>0.97248300615172145</v>
          </cell>
          <cell r="C65">
            <v>-0.31641268242723303</v>
          </cell>
        </row>
        <row r="66">
          <cell r="B66">
            <v>0.79690137328557764</v>
          </cell>
          <cell r="C66">
            <v>0.20002926655377029</v>
          </cell>
        </row>
        <row r="67">
          <cell r="B67">
            <v>1.2656799621215713</v>
          </cell>
          <cell r="C67">
            <v>0.47668674294564473</v>
          </cell>
        </row>
        <row r="68">
          <cell r="B68">
            <v>3.4567939696232775</v>
          </cell>
          <cell r="C68">
            <v>1.6758699553189567</v>
          </cell>
        </row>
        <row r="69">
          <cell r="B69">
            <v>4.3538164799931405</v>
          </cell>
          <cell r="C69">
            <v>2.0773679052841563</v>
          </cell>
        </row>
        <row r="70">
          <cell r="B70">
            <v>4.7466279283644139</v>
          </cell>
          <cell r="C70">
            <v>2.022840610876528</v>
          </cell>
        </row>
        <row r="71">
          <cell r="B71">
            <v>0.76197518082824556</v>
          </cell>
        </row>
        <row r="72">
          <cell r="B72">
            <v>0.75262090439670704</v>
          </cell>
        </row>
        <row r="73">
          <cell r="B73">
            <v>1.9080134926444754</v>
          </cell>
        </row>
        <row r="74">
          <cell r="B74">
            <v>3.3237880213692588</v>
          </cell>
          <cell r="C74">
            <v>1.3919930722597129</v>
          </cell>
        </row>
        <row r="75">
          <cell r="B75">
            <v>4.5035286228172318</v>
          </cell>
          <cell r="C75">
            <v>2.0759117614827773</v>
          </cell>
        </row>
        <row r="76">
          <cell r="B76">
            <v>4.7624844819385492</v>
          </cell>
          <cell r="C76">
            <v>2.1274287778515988</v>
          </cell>
        </row>
        <row r="77">
          <cell r="C77">
            <v>-0.82739706879014019</v>
          </cell>
        </row>
        <row r="78">
          <cell r="C78">
            <v>0.63367040605144376</v>
          </cell>
        </row>
        <row r="79">
          <cell r="B79">
            <v>0.78761992442982376</v>
          </cell>
          <cell r="C79">
            <v>1.2816014438256551</v>
          </cell>
        </row>
        <row r="80">
          <cell r="B80">
            <v>4.0710604950355602</v>
          </cell>
          <cell r="C80">
            <v>1.6806074289917878</v>
          </cell>
        </row>
        <row r="81">
          <cell r="B81">
            <v>3.7831933636593091</v>
          </cell>
          <cell r="C81">
            <v>1.9150302902591609</v>
          </cell>
        </row>
        <row r="82">
          <cell r="B82">
            <v>3.6184495754827886</v>
          </cell>
          <cell r="C82">
            <v>2.2054750367408911</v>
          </cell>
        </row>
        <row r="83">
          <cell r="C83">
            <v>-0.56831465531398817</v>
          </cell>
        </row>
        <row r="84">
          <cell r="C84">
            <v>0.3820170425748684</v>
          </cell>
        </row>
        <row r="85">
          <cell r="B85">
            <v>1.3915615232002108</v>
          </cell>
          <cell r="C85">
            <v>1.0948203803547998</v>
          </cell>
        </row>
        <row r="86">
          <cell r="B86">
            <v>4.1964073826341401</v>
          </cell>
          <cell r="C86">
            <v>1.7818271529324279</v>
          </cell>
        </row>
        <row r="87">
          <cell r="B87">
            <v>3.8983580083631635</v>
          </cell>
          <cell r="C87">
            <v>1.7512791039833422</v>
          </cell>
        </row>
        <row r="88">
          <cell r="B88">
            <v>3.4977495004808228</v>
          </cell>
          <cell r="C88">
            <v>2.1027766148834415</v>
          </cell>
        </row>
      </sheetData>
      <sheetData sheetId="14" refreshError="1"/>
      <sheetData sheetId="15">
        <row r="28">
          <cell r="B28" t="str">
            <v>7 DBT</v>
          </cell>
          <cell r="C28" t="str">
            <v>3 DBT</v>
          </cell>
          <cell r="D28" t="str">
            <v>Day 0</v>
          </cell>
          <cell r="E28" t="str">
            <v>24 h AT</v>
          </cell>
          <cell r="F28" t="str">
            <v>48 h AT</v>
          </cell>
          <cell r="G28" t="str">
            <v>7 DAT</v>
          </cell>
          <cell r="H28" t="str">
            <v>14 DAT</v>
          </cell>
          <cell r="K28" t="str">
            <v>7 DBT</v>
          </cell>
          <cell r="L28" t="str">
            <v>3 DBT</v>
          </cell>
          <cell r="M28" t="str">
            <v>Day 0</v>
          </cell>
          <cell r="N28" t="str">
            <v>24 h AT</v>
          </cell>
          <cell r="O28" t="str">
            <v>48 h AT</v>
          </cell>
          <cell r="P28" t="str">
            <v>7 DAT</v>
          </cell>
          <cell r="Q28" t="str">
            <v>14 DAT</v>
          </cell>
        </row>
        <row r="29">
          <cell r="A29" t="str">
            <v>control</v>
          </cell>
          <cell r="B29">
            <v>1.9753119948461666</v>
          </cell>
          <cell r="C29">
            <v>4.5618220338157061</v>
          </cell>
          <cell r="D29">
            <v>4.9275061119173733</v>
          </cell>
          <cell r="E29">
            <v>5.3531989640727886</v>
          </cell>
          <cell r="F29">
            <v>5.5229313779293756</v>
          </cell>
          <cell r="G29">
            <v>6.3346158366869352</v>
          </cell>
          <cell r="H29">
            <v>6.6368032075719547</v>
          </cell>
          <cell r="J29" t="str">
            <v>control</v>
          </cell>
          <cell r="K29">
            <v>0.4501</v>
          </cell>
          <cell r="L29">
            <v>1.3720000000000001</v>
          </cell>
          <cell r="M29">
            <v>2.7770000000000001</v>
          </cell>
          <cell r="N29">
            <v>12.25</v>
          </cell>
          <cell r="O29">
            <v>17.802499999999998</v>
          </cell>
          <cell r="P29">
            <v>125.9375</v>
          </cell>
          <cell r="Q29">
            <v>87.042500000000004</v>
          </cell>
        </row>
        <row r="30">
          <cell r="A30" t="str">
            <v>5 mg/L</v>
          </cell>
          <cell r="B30">
            <v>1.6784693799852626</v>
          </cell>
          <cell r="C30">
            <v>4.2597359531532764</v>
          </cell>
          <cell r="D30">
            <v>4.9181132243263814</v>
          </cell>
          <cell r="E30">
            <v>4.9992618305112853</v>
          </cell>
          <cell r="F30">
            <v>4.8058131020104771</v>
          </cell>
          <cell r="G30">
            <v>4.6416959726317275</v>
          </cell>
          <cell r="H30">
            <v>5.5954808061030157</v>
          </cell>
          <cell r="J30" t="str">
            <v>5 mg/L</v>
          </cell>
          <cell r="K30">
            <v>0.3261</v>
          </cell>
          <cell r="L30">
            <v>0.68379999999999996</v>
          </cell>
          <cell r="M30">
            <v>3.4109999999999996</v>
          </cell>
          <cell r="N30">
            <v>8.2140000000000004</v>
          </cell>
          <cell r="O30">
            <v>6.8170000000000002</v>
          </cell>
          <cell r="P30">
            <v>49.509250000000002</v>
          </cell>
          <cell r="Q30">
            <v>38.057749999999999</v>
          </cell>
        </row>
        <row r="31">
          <cell r="A31" t="str">
            <v>10 mg/L</v>
          </cell>
          <cell r="B31">
            <v>1.7919301835122345</v>
          </cell>
          <cell r="C31">
            <v>4.324275049644605</v>
          </cell>
          <cell r="D31">
            <v>5.0976827824898949</v>
          </cell>
          <cell r="E31">
            <v>4.4240567974348908</v>
          </cell>
          <cell r="F31">
            <v>4.3922089919882445</v>
          </cell>
          <cell r="G31">
            <v>4.1145335976842494</v>
          </cell>
          <cell r="H31">
            <v>4.0935549747400799</v>
          </cell>
          <cell r="J31" t="str">
            <v>10 mg/L</v>
          </cell>
          <cell r="K31">
            <v>0.3473</v>
          </cell>
          <cell r="L31">
            <v>1.764</v>
          </cell>
          <cell r="M31">
            <v>4.8890000000000002</v>
          </cell>
          <cell r="N31">
            <v>6.2355</v>
          </cell>
          <cell r="O31">
            <v>8.9486500000000007</v>
          </cell>
          <cell r="P31">
            <v>5.0297499999999999</v>
          </cell>
          <cell r="Q31">
            <v>18.258749999999999</v>
          </cell>
        </row>
        <row r="32">
          <cell r="A32" t="str">
            <v>20 mg/L</v>
          </cell>
          <cell r="B32">
            <v>0.82578297220948982</v>
          </cell>
          <cell r="C32">
            <v>4.4296981270466942</v>
          </cell>
          <cell r="D32">
            <v>4.987720628574551</v>
          </cell>
          <cell r="E32">
            <v>4.2369651518136848</v>
          </cell>
          <cell r="F32">
            <v>4.1520800460182858</v>
          </cell>
          <cell r="G32">
            <v>3.7321769737821082</v>
          </cell>
          <cell r="H32">
            <v>3.5413079869738517</v>
          </cell>
          <cell r="J32" t="str">
            <v>20 mg/L</v>
          </cell>
          <cell r="K32">
            <v>0.4178</v>
          </cell>
          <cell r="L32">
            <v>1.0109999999999999</v>
          </cell>
          <cell r="M32">
            <v>6.3795000000000002</v>
          </cell>
          <cell r="N32">
            <v>6.4837499999999997</v>
          </cell>
          <cell r="O32">
            <v>3.4823249999999999</v>
          </cell>
          <cell r="P32">
            <v>5.3145000000000007</v>
          </cell>
          <cell r="Q32">
            <v>6.0762499999999999</v>
          </cell>
        </row>
        <row r="33">
          <cell r="A33" t="str">
            <v>40 mg/L</v>
          </cell>
          <cell r="B33">
            <v>1.3806000270826226</v>
          </cell>
          <cell r="C33">
            <v>4.3628607079619446</v>
          </cell>
          <cell r="D33">
            <v>5.0646630025714989</v>
          </cell>
          <cell r="E33">
            <v>4.045257102931493</v>
          </cell>
          <cell r="F33">
            <v>3.8085515876862868</v>
          </cell>
          <cell r="G33">
            <v>2.5624143996256294</v>
          </cell>
          <cell r="H33">
            <v>2.7302441598698608</v>
          </cell>
          <cell r="J33" t="str">
            <v>40 mg/L</v>
          </cell>
          <cell r="K33">
            <v>0.25019999999999998</v>
          </cell>
          <cell r="L33">
            <v>0.69599999999999995</v>
          </cell>
          <cell r="M33">
            <v>8.2040000000000006</v>
          </cell>
          <cell r="N33">
            <v>1.8516999999999999</v>
          </cell>
          <cell r="O33">
            <v>3.2337749999999996</v>
          </cell>
          <cell r="P33">
            <v>1.3905000000000001</v>
          </cell>
          <cell r="Q33">
            <v>4.2768666666666668</v>
          </cell>
        </row>
      </sheetData>
      <sheetData sheetId="16">
        <row r="27">
          <cell r="D27" t="str">
            <v>log MC</v>
          </cell>
        </row>
        <row r="28">
          <cell r="C28">
            <v>2.1102121139923162</v>
          </cell>
          <cell r="D28">
            <v>-0.34669098706152107</v>
          </cell>
        </row>
        <row r="29">
          <cell r="C29">
            <v>5.3091917771680714</v>
          </cell>
          <cell r="D29">
            <v>1.2437819160937951</v>
          </cell>
        </row>
        <row r="30">
          <cell r="C30">
            <v>5.7220720526561326</v>
          </cell>
          <cell r="D30">
            <v>1.3986343245383921</v>
          </cell>
        </row>
        <row r="31">
          <cell r="C31">
            <v>6.3835676757226292</v>
          </cell>
          <cell r="D31">
            <v>2.0433622780211294</v>
          </cell>
        </row>
        <row r="32">
          <cell r="C32">
            <v>6.6191552131813864</v>
          </cell>
          <cell r="D32">
            <v>1.7264011621029225</v>
          </cell>
        </row>
        <row r="33">
          <cell r="C33">
            <v>4.6128959114239949</v>
          </cell>
          <cell r="D33">
            <v>0.13735411137073292</v>
          </cell>
        </row>
        <row r="34">
          <cell r="C34">
            <v>5.5184621636252293</v>
          </cell>
          <cell r="D34">
            <v>1.2638726768652235</v>
          </cell>
        </row>
        <row r="35">
          <cell r="C35">
            <v>5.8074910552176613</v>
          </cell>
          <cell r="D35">
            <v>1.3829171350875309</v>
          </cell>
        </row>
        <row r="36">
          <cell r="C36">
            <v>6.495019231534453</v>
          </cell>
          <cell r="D36">
            <v>2.1169396465507559</v>
          </cell>
        </row>
        <row r="37">
          <cell r="C37">
            <v>6.5751958146202938</v>
          </cell>
          <cell r="D37">
            <v>1.7871060930365701</v>
          </cell>
        </row>
        <row r="38">
          <cell r="C38">
            <v>4.6722416687588542</v>
          </cell>
          <cell r="D38">
            <v>0.36995760734605304</v>
          </cell>
        </row>
        <row r="39">
          <cell r="C39">
            <v>5.2406359737219201</v>
          </cell>
          <cell r="D39">
            <v>0.89008552671632513</v>
          </cell>
        </row>
        <row r="40">
          <cell r="C40">
            <v>5.210244017081413</v>
          </cell>
          <cell r="D40">
            <v>1.1147443875451259</v>
          </cell>
        </row>
        <row r="41">
          <cell r="C41">
            <v>6.2710277383158619</v>
          </cell>
          <cell r="D41">
            <v>2.2518814545525276</v>
          </cell>
        </row>
        <row r="42">
          <cell r="C42">
            <v>6.7062636774133049</v>
          </cell>
          <cell r="D42">
            <v>2.135450699345514</v>
          </cell>
        </row>
        <row r="43">
          <cell r="C43">
            <v>4.7098562019663737</v>
          </cell>
          <cell r="D43">
            <v>0.5065050324048721</v>
          </cell>
        </row>
        <row r="44">
          <cell r="C44">
            <v>5.3445059417759344</v>
          </cell>
          <cell r="D44">
            <v>0.7280289544205184</v>
          </cell>
        </row>
        <row r="45">
          <cell r="C45">
            <v>5.3519183867622964</v>
          </cell>
          <cell r="D45">
            <v>0.95404944676359449</v>
          </cell>
        </row>
        <row r="46">
          <cell r="C46">
            <v>6.1888487011747957</v>
          </cell>
          <cell r="D46">
            <v>1.9229848157088829</v>
          </cell>
        </row>
        <row r="47">
          <cell r="C47">
            <v>6.646598125072833</v>
          </cell>
          <cell r="D47">
            <v>1.9870402869792667</v>
          </cell>
        </row>
        <row r="50">
          <cell r="D50" t="str">
            <v>log MC</v>
          </cell>
        </row>
        <row r="51">
          <cell r="C51">
            <v>3.7246611882325253</v>
          </cell>
          <cell r="D51">
            <v>1.2437819160937951</v>
          </cell>
        </row>
        <row r="52">
          <cell r="C52">
            <v>2.1854565226917084</v>
          </cell>
          <cell r="D52">
            <v>1.3986343245383921</v>
          </cell>
        </row>
        <row r="53">
          <cell r="C53">
            <v>3.6637055829610259</v>
          </cell>
          <cell r="D53">
            <v>2.0433622780211294</v>
          </cell>
        </row>
        <row r="54">
          <cell r="C54">
            <v>4.5469571822774402</v>
          </cell>
          <cell r="D54">
            <v>1.7264011621029225</v>
          </cell>
        </row>
        <row r="55">
          <cell r="C55">
            <v>2.0805762732284325</v>
          </cell>
          <cell r="D55">
            <v>0.13735411137073292</v>
          </cell>
        </row>
        <row r="56">
          <cell r="C56">
            <v>3.2839279066240499</v>
          </cell>
          <cell r="D56">
            <v>1.2638726768652235</v>
          </cell>
        </row>
        <row r="57">
          <cell r="C57">
            <v>3.5460360942999851</v>
          </cell>
          <cell r="D57">
            <v>1.3829171350875309</v>
          </cell>
        </row>
        <row r="58">
          <cell r="C58">
            <v>3.7324083969088462</v>
          </cell>
          <cell r="D58">
            <v>2.1169396465507559</v>
          </cell>
        </row>
        <row r="59">
          <cell r="C59">
            <v>4.5672272015092048</v>
          </cell>
          <cell r="D59">
            <v>1.7871060930365701</v>
          </cell>
        </row>
        <row r="60">
          <cell r="C60">
            <v>1.9930292757091381</v>
          </cell>
          <cell r="D60">
            <v>0.36995760734605304</v>
          </cell>
        </row>
        <row r="61">
          <cell r="C61">
            <v>3.6100294674203148</v>
          </cell>
          <cell r="D61">
            <v>0.89008552671632513</v>
          </cell>
        </row>
        <row r="62">
          <cell r="C62">
            <v>3.3452317763959964</v>
          </cell>
          <cell r="D62">
            <v>1.1147443875451259</v>
          </cell>
        </row>
        <row r="63">
          <cell r="C63">
            <v>4.4921873848334828</v>
          </cell>
          <cell r="D63">
            <v>2.2518814545525276</v>
          </cell>
        </row>
        <row r="64">
          <cell r="C64">
            <v>3.9478757517726684</v>
          </cell>
          <cell r="D64">
            <v>2.135450699345514</v>
          </cell>
        </row>
        <row r="65">
          <cell r="C65">
            <v>0.85019286225120549</v>
          </cell>
          <cell r="D65">
            <v>0.5065050324048721</v>
          </cell>
        </row>
        <row r="66">
          <cell r="C66">
            <v>3.434467791063776</v>
          </cell>
          <cell r="D66">
            <v>0.7280289544205184</v>
          </cell>
        </row>
        <row r="67">
          <cell r="C67">
            <v>3.3739968541863607</v>
          </cell>
          <cell r="D67">
            <v>0.95404944676359449</v>
          </cell>
        </row>
        <row r="68">
          <cell r="C68">
            <v>4.2655400392434402</v>
          </cell>
          <cell r="D68">
            <v>1.9229848157088829</v>
          </cell>
        </row>
        <row r="69">
          <cell r="C69">
            <v>4.3517179413566014</v>
          </cell>
          <cell r="D69">
            <v>1.9870402869792667</v>
          </cell>
        </row>
      </sheetData>
      <sheetData sheetId="17">
        <row r="71">
          <cell r="C71" t="str">
            <v>7 DAT</v>
          </cell>
          <cell r="F71" t="str">
            <v>14 DAT</v>
          </cell>
        </row>
        <row r="72">
          <cell r="C72" t="str">
            <v>5 mg/L H2O2</v>
          </cell>
          <cell r="D72" t="str">
            <v>10 mg/L H2O2</v>
          </cell>
          <cell r="E72" t="str">
            <v>2.5 HAP</v>
          </cell>
          <cell r="F72" t="str">
            <v>5 mg/L H2O2</v>
          </cell>
          <cell r="G72" t="str">
            <v>10 mg/L H2O2</v>
          </cell>
          <cell r="H72" t="str">
            <v>2.5 HAP</v>
          </cell>
        </row>
        <row r="73">
          <cell r="C73">
            <v>4.6416959726317275</v>
          </cell>
          <cell r="D73">
            <v>4.1145335976842494</v>
          </cell>
          <cell r="E73">
            <v>1.9144981014467071</v>
          </cell>
          <cell r="F73">
            <v>5.5954808061030157</v>
          </cell>
          <cell r="G73">
            <v>4.0935549747400799</v>
          </cell>
          <cell r="H73">
            <v>2.2149269706063883</v>
          </cell>
        </row>
        <row r="74">
          <cell r="C74">
            <v>1.3398426295562309</v>
          </cell>
          <cell r="D74">
            <v>0.54145865283088068</v>
          </cell>
          <cell r="E74">
            <v>1.162132979063502</v>
          </cell>
          <cell r="F74">
            <v>1.2104644977396191</v>
          </cell>
          <cell r="G74">
            <v>1.3751267962528835</v>
          </cell>
          <cell r="H74">
            <v>0.69119856747318564</v>
          </cell>
        </row>
        <row r="79">
          <cell r="C79" t="str">
            <v>7 DAT</v>
          </cell>
          <cell r="F79" t="str">
            <v>14 DAT</v>
          </cell>
        </row>
        <row r="80">
          <cell r="C80" t="str">
            <v>5 mg/L H2O2</v>
          </cell>
          <cell r="D80" t="str">
            <v>10 mg/L H2O2</v>
          </cell>
          <cell r="E80" t="str">
            <v>2.5 HAP</v>
          </cell>
          <cell r="F80" t="str">
            <v>5 mg/L H2O2</v>
          </cell>
          <cell r="G80" t="str">
            <v>10 mg/L H2O2</v>
          </cell>
          <cell r="H80" t="str">
            <v>2.5 HAP</v>
          </cell>
        </row>
        <row r="81">
          <cell r="C81">
            <v>49.509250000000002</v>
          </cell>
          <cell r="D81">
            <v>5.0297499999999999</v>
          </cell>
          <cell r="E81">
            <v>9.1994999999999987</v>
          </cell>
          <cell r="F81">
            <v>38.057749999999999</v>
          </cell>
          <cell r="G81">
            <v>18.258749999999999</v>
          </cell>
          <cell r="H81">
            <v>31.03833333333333</v>
          </cell>
        </row>
        <row r="82">
          <cell r="C82">
            <v>58.087796029659572</v>
          </cell>
          <cell r="D82">
            <v>3.3568554109463804</v>
          </cell>
          <cell r="E82">
            <v>4.8249065379549076</v>
          </cell>
          <cell r="F82">
            <v>34.464844507362386</v>
          </cell>
          <cell r="G82">
            <v>16.67905679537466</v>
          </cell>
          <cell r="H82">
            <v>20.5381892256028</v>
          </cell>
        </row>
      </sheetData>
      <sheetData sheetId="18">
        <row r="19">
          <cell r="B19" t="str">
            <v>7 DBT</v>
          </cell>
          <cell r="C19" t="str">
            <v>3 DBT</v>
          </cell>
          <cell r="D19" t="str">
            <v>Day 0</v>
          </cell>
          <cell r="E19" t="str">
            <v>24 h AT</v>
          </cell>
          <cell r="F19" t="str">
            <v>48 h AT</v>
          </cell>
          <cell r="G19" t="str">
            <v>7 DAT</v>
          </cell>
          <cell r="H19" t="str">
            <v>14 DAT</v>
          </cell>
        </row>
        <row r="20">
          <cell r="A20" t="str">
            <v>control mcyA</v>
          </cell>
          <cell r="B20">
            <v>0.72649531351874541</v>
          </cell>
          <cell r="C20">
            <v>3.0403045418683106</v>
          </cell>
          <cell r="D20">
            <v>3.7015334901970722</v>
          </cell>
          <cell r="E20">
            <v>4.0146318042424065</v>
          </cell>
          <cell r="F20">
            <v>4.1305362637215008</v>
          </cell>
          <cell r="G20">
            <v>5.352936048375188</v>
          </cell>
          <cell r="H20">
            <v>6.3527241949052859</v>
          </cell>
        </row>
        <row r="21">
          <cell r="A21" t="str">
            <v>10 mg/L mcyA</v>
          </cell>
          <cell r="B21">
            <v>1.2025276948148826</v>
          </cell>
          <cell r="C21">
            <v>2.8642433408892884</v>
          </cell>
          <cell r="D21">
            <v>3.5753114334099312</v>
          </cell>
          <cell r="E21">
            <v>2.9896703500844168</v>
          </cell>
          <cell r="F21">
            <v>2.8262958433521277</v>
          </cell>
          <cell r="G21">
            <v>2.4092288187214144</v>
          </cell>
          <cell r="H21">
            <v>2.4778281086904883</v>
          </cell>
        </row>
        <row r="22">
          <cell r="A22" t="str">
            <v>Control MC</v>
          </cell>
          <cell r="B22">
            <v>0</v>
          </cell>
          <cell r="C22">
            <v>0</v>
          </cell>
          <cell r="D22">
            <v>0.16500000000000001</v>
          </cell>
          <cell r="E22">
            <v>0.21919999999999998</v>
          </cell>
          <cell r="F22">
            <v>0.44906666666666667</v>
          </cell>
          <cell r="G22">
            <v>6.1503333333333332</v>
          </cell>
          <cell r="H22">
            <v>69.413333333333341</v>
          </cell>
        </row>
        <row r="23">
          <cell r="A23" t="str">
            <v>10 mg/L RT-mcyA</v>
          </cell>
          <cell r="C23">
            <v>1.2930574620627302</v>
          </cell>
          <cell r="D23">
            <v>2.5269409542120447</v>
          </cell>
        </row>
        <row r="24">
          <cell r="A24" t="str">
            <v>control RT-mcyA</v>
          </cell>
          <cell r="C24">
            <v>1.5390022417815106</v>
          </cell>
          <cell r="D24">
            <v>2.487866771867417</v>
          </cell>
          <cell r="E24">
            <v>2.7254633838809568</v>
          </cell>
          <cell r="F24">
            <v>3.0016249455012414</v>
          </cell>
          <cell r="G24">
            <v>3.6637085822721738</v>
          </cell>
          <cell r="H24">
            <v>2.4710908279316843</v>
          </cell>
        </row>
        <row r="25">
          <cell r="B25">
            <v>0.24804233450505064</v>
          </cell>
          <cell r="C25">
            <v>0.14940214352894887</v>
          </cell>
          <cell r="D25">
            <v>0.10914060562337143</v>
          </cell>
          <cell r="E25">
            <v>0.13122989479246405</v>
          </cell>
          <cell r="F25">
            <v>0.13320849818565839</v>
          </cell>
          <cell r="G25">
            <v>2.0787595104209827E-2</v>
          </cell>
          <cell r="H25">
            <v>0.45489143586874531</v>
          </cell>
        </row>
        <row r="26">
          <cell r="B26">
            <v>0.22864037929311209</v>
          </cell>
          <cell r="C26">
            <v>8.9180941975569791E-2</v>
          </cell>
          <cell r="D26">
            <v>0.11448852279618377</v>
          </cell>
          <cell r="E26">
            <v>0.13360027134623251</v>
          </cell>
          <cell r="F26">
            <v>0.11911307647158467</v>
          </cell>
          <cell r="G26">
            <v>0.12334078973104516</v>
          </cell>
          <cell r="H26">
            <v>0.18826565760631347</v>
          </cell>
        </row>
        <row r="27">
          <cell r="E27">
            <v>0.14626267466445436</v>
          </cell>
          <cell r="F27">
            <v>5.1943944144946609E-2</v>
          </cell>
          <cell r="G27">
            <v>0.70463489363877896</v>
          </cell>
          <cell r="H27">
            <v>6.8393152678710001</v>
          </cell>
        </row>
        <row r="28">
          <cell r="C28">
            <v>0.36383010159716611</v>
          </cell>
          <cell r="D28">
            <v>0.18324538541269705</v>
          </cell>
        </row>
        <row r="29">
          <cell r="C29">
            <v>0.21564659254052423</v>
          </cell>
          <cell r="D29">
            <v>9.7431215846548652E-2</v>
          </cell>
          <cell r="E29">
            <v>0.2194349406496208</v>
          </cell>
          <cell r="F29">
            <v>0.18174502574479409</v>
          </cell>
          <cell r="G29">
            <v>0.31675917754042621</v>
          </cell>
          <cell r="H29">
            <v>0.55642795385435029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ADC2-34F0-4AE7-A07A-1CEB494A8BC8}">
  <dimension ref="A1:C23"/>
  <sheetViews>
    <sheetView workbookViewId="0">
      <selection activeCell="R19" sqref="R19"/>
    </sheetView>
  </sheetViews>
  <sheetFormatPr defaultRowHeight="15" x14ac:dyDescent="0.25"/>
  <sheetData>
    <row r="1" spans="1:3" x14ac:dyDescent="0.25">
      <c r="A1" t="s">
        <v>88</v>
      </c>
    </row>
    <row r="2" spans="1:3" x14ac:dyDescent="0.25">
      <c r="A2" t="s">
        <v>86</v>
      </c>
    </row>
    <row r="3" spans="1:3" x14ac:dyDescent="0.25">
      <c r="A3" t="s">
        <v>87</v>
      </c>
    </row>
    <row r="4" spans="1:3" x14ac:dyDescent="0.25">
      <c r="A4" t="s">
        <v>70</v>
      </c>
      <c r="C4" s="25"/>
    </row>
    <row r="5" spans="1:3" ht="18" x14ac:dyDescent="0.35">
      <c r="B5" t="s">
        <v>75</v>
      </c>
      <c r="C5" s="25"/>
    </row>
    <row r="6" spans="1:3" ht="18" x14ac:dyDescent="0.35">
      <c r="B6" t="s">
        <v>80</v>
      </c>
      <c r="C6" s="25"/>
    </row>
    <row r="8" spans="1:3" x14ac:dyDescent="0.25">
      <c r="A8" t="s">
        <v>110</v>
      </c>
    </row>
    <row r="9" spans="1:3" ht="18" x14ac:dyDescent="0.35">
      <c r="B9" t="s">
        <v>79</v>
      </c>
    </row>
    <row r="10" spans="1:3" ht="18" x14ac:dyDescent="0.35">
      <c r="B10" t="s">
        <v>71</v>
      </c>
    </row>
    <row r="11" spans="1:3" ht="18" x14ac:dyDescent="0.35">
      <c r="B11" t="s">
        <v>77</v>
      </c>
    </row>
    <row r="13" spans="1:3" x14ac:dyDescent="0.25">
      <c r="A13" t="s">
        <v>72</v>
      </c>
    </row>
    <row r="14" spans="1:3" ht="18" x14ac:dyDescent="0.35">
      <c r="B14" t="s">
        <v>75</v>
      </c>
    </row>
    <row r="15" spans="1:3" ht="18" x14ac:dyDescent="0.35">
      <c r="B15" t="s">
        <v>73</v>
      </c>
    </row>
    <row r="17" spans="1:2" x14ac:dyDescent="0.25">
      <c r="A17" t="s">
        <v>74</v>
      </c>
    </row>
    <row r="18" spans="1:2" ht="18" x14ac:dyDescent="0.35">
      <c r="B18" t="s">
        <v>75</v>
      </c>
    </row>
    <row r="19" spans="1:2" ht="18" x14ac:dyDescent="0.35">
      <c r="B19" t="s">
        <v>71</v>
      </c>
    </row>
    <row r="21" spans="1:2" x14ac:dyDescent="0.25">
      <c r="A21" t="s">
        <v>107</v>
      </c>
    </row>
    <row r="22" spans="1:2" ht="18" x14ac:dyDescent="0.35">
      <c r="B22" t="s">
        <v>75</v>
      </c>
    </row>
    <row r="23" spans="1:2" ht="18" x14ac:dyDescent="0.35">
      <c r="B23" t="s">
        <v>109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B40C-9327-4A85-B1B0-21414EB03627}">
  <dimension ref="A1:AM114"/>
  <sheetViews>
    <sheetView topLeftCell="A22" workbookViewId="0">
      <selection activeCell="G40" sqref="G40"/>
    </sheetView>
  </sheetViews>
  <sheetFormatPr defaultRowHeight="15" x14ac:dyDescent="0.25"/>
  <cols>
    <col min="3" max="3" width="17.42578125" style="25" customWidth="1"/>
    <col min="4" max="4" width="26" style="25" customWidth="1"/>
    <col min="14" max="14" width="11.7109375" customWidth="1"/>
    <col min="47" max="47" width="15.85546875" customWidth="1"/>
  </cols>
  <sheetData>
    <row r="1" spans="1:5" x14ac:dyDescent="0.25">
      <c r="A1" t="s">
        <v>70</v>
      </c>
      <c r="D1"/>
    </row>
    <row r="2" spans="1:5" ht="18" x14ac:dyDescent="0.35">
      <c r="B2" t="s">
        <v>75</v>
      </c>
      <c r="D2"/>
    </row>
    <row r="3" spans="1:5" ht="18" x14ac:dyDescent="0.35">
      <c r="B3" t="s">
        <v>80</v>
      </c>
      <c r="D3"/>
    </row>
    <row r="4" spans="1:5" x14ac:dyDescent="0.25">
      <c r="C4" s="25" t="s">
        <v>83</v>
      </c>
      <c r="D4" s="25" t="s">
        <v>82</v>
      </c>
      <c r="E4" t="s">
        <v>81</v>
      </c>
    </row>
    <row r="5" spans="1:5" x14ac:dyDescent="0.25">
      <c r="C5" s="25">
        <v>3.0516943455620646</v>
      </c>
      <c r="D5" s="25">
        <v>-0.51855737149769499</v>
      </c>
      <c r="E5">
        <f t="shared" ref="E5:E32" si="0">10^D5</f>
        <v>0.30299999999999994</v>
      </c>
    </row>
    <row r="6" spans="1:5" x14ac:dyDescent="0.25">
      <c r="C6" s="25">
        <v>3.1999773527591455</v>
      </c>
      <c r="D6" s="25">
        <v>-0.54515513999148979</v>
      </c>
      <c r="E6">
        <f t="shared" si="0"/>
        <v>0.28499999999999992</v>
      </c>
    </row>
    <row r="7" spans="1:5" x14ac:dyDescent="0.25">
      <c r="C7" s="25">
        <v>3.8001129644984877</v>
      </c>
      <c r="D7" s="25">
        <v>0.24254142829838424</v>
      </c>
      <c r="E7">
        <f t="shared" si="0"/>
        <v>1.7480000000000002</v>
      </c>
    </row>
    <row r="8" spans="1:5" x14ac:dyDescent="0.25">
      <c r="C8" s="25">
        <v>3.9358893922137734</v>
      </c>
      <c r="D8" s="25">
        <v>0.20871001990640115</v>
      </c>
      <c r="E8">
        <f t="shared" si="0"/>
        <v>1.6170000000000002</v>
      </c>
    </row>
    <row r="9" spans="1:5" x14ac:dyDescent="0.25">
      <c r="C9" s="25">
        <v>4.9004515381500751</v>
      </c>
      <c r="D9" s="25">
        <v>0.65137494391304318</v>
      </c>
      <c r="E9">
        <f t="shared" si="0"/>
        <v>4.4809999999999999</v>
      </c>
    </row>
    <row r="10" spans="1:5" x14ac:dyDescent="0.25">
      <c r="C10" s="25">
        <v>4.7927670474956132</v>
      </c>
      <c r="D10" s="25">
        <v>0.61447536609039533</v>
      </c>
      <c r="E10">
        <f t="shared" si="0"/>
        <v>4.1160000000000005</v>
      </c>
    </row>
    <row r="11" spans="1:5" x14ac:dyDescent="0.25">
      <c r="C11" s="25">
        <v>5.2864352415134688</v>
      </c>
      <c r="D11" s="25">
        <v>1.1784013415337553</v>
      </c>
      <c r="E11">
        <f t="shared" si="0"/>
        <v>15.080000000000005</v>
      </c>
    </row>
    <row r="12" spans="1:5" x14ac:dyDescent="0.25">
      <c r="C12" s="25">
        <v>5.3055886414475228</v>
      </c>
      <c r="D12" s="25">
        <v>1.230704313612569</v>
      </c>
      <c r="E12">
        <f t="shared" si="0"/>
        <v>17.010000000000005</v>
      </c>
    </row>
    <row r="13" spans="1:5" x14ac:dyDescent="0.25">
      <c r="C13" s="25">
        <v>5.8382044089985152</v>
      </c>
      <c r="D13" s="25">
        <v>1.8331471119127851</v>
      </c>
      <c r="E13">
        <f t="shared" si="0"/>
        <v>68.100000000000023</v>
      </c>
    </row>
    <row r="14" spans="1:5" x14ac:dyDescent="0.25">
      <c r="C14" s="25">
        <v>5.8239771912174332</v>
      </c>
      <c r="D14" s="25">
        <v>1.800648355363988</v>
      </c>
      <c r="E14">
        <f t="shared" si="0"/>
        <v>63.190000000000019</v>
      </c>
    </row>
    <row r="15" spans="1:5" x14ac:dyDescent="0.25">
      <c r="C15" s="25">
        <v>6.5277462716896233</v>
      </c>
      <c r="D15" s="25">
        <v>2.1652443261253107</v>
      </c>
      <c r="E15">
        <f t="shared" si="0"/>
        <v>146.29999999999998</v>
      </c>
    </row>
    <row r="16" spans="1:5" x14ac:dyDescent="0.25">
      <c r="C16" s="25">
        <v>6.5806438685468116</v>
      </c>
      <c r="D16" s="25">
        <v>2.2889196056617265</v>
      </c>
      <c r="E16">
        <f t="shared" si="0"/>
        <v>194.50000000000009</v>
      </c>
    </row>
    <row r="17" spans="3:5" x14ac:dyDescent="0.25">
      <c r="C17" s="25">
        <v>6.9325860972093434</v>
      </c>
      <c r="D17" s="25">
        <v>2.0849335749367159</v>
      </c>
      <c r="E17">
        <f t="shared" si="0"/>
        <v>121.60000000000001</v>
      </c>
    </row>
    <row r="18" spans="3:5" x14ac:dyDescent="0.25">
      <c r="C18" s="25">
        <v>6.9082545068541314</v>
      </c>
      <c r="D18" s="25">
        <v>2.163757523981956</v>
      </c>
      <c r="E18">
        <f t="shared" si="0"/>
        <v>145.80000000000013</v>
      </c>
    </row>
    <row r="19" spans="3:5" x14ac:dyDescent="0.25">
      <c r="C19" s="25">
        <v>1.0327603074219334</v>
      </c>
      <c r="D19" s="25">
        <v>-1.7026772857946972</v>
      </c>
      <c r="E19">
        <f t="shared" si="0"/>
        <v>1.9829999999999993E-2</v>
      </c>
    </row>
    <row r="20" spans="3:5" x14ac:dyDescent="0.25">
      <c r="C20" s="25">
        <v>1.0375897663848053</v>
      </c>
      <c r="D20" s="25">
        <v>-1.6281935414925841</v>
      </c>
      <c r="E20">
        <f t="shared" si="0"/>
        <v>2.3539999999999991E-2</v>
      </c>
    </row>
    <row r="21" spans="3:5" x14ac:dyDescent="0.25">
      <c r="C21" s="25">
        <v>1.8497317830758757</v>
      </c>
      <c r="D21" s="25">
        <v>-1.609594843519919</v>
      </c>
      <c r="E21">
        <f t="shared" si="0"/>
        <v>2.4569999999999998E-2</v>
      </c>
    </row>
    <row r="22" spans="3:5" x14ac:dyDescent="0.25">
      <c r="C22" s="25">
        <v>0.65316791859104917</v>
      </c>
      <c r="D22" s="25">
        <v>-1.5332806283184013</v>
      </c>
      <c r="E22">
        <f t="shared" si="0"/>
        <v>2.928999999999999E-2</v>
      </c>
    </row>
    <row r="23" spans="3:5" x14ac:dyDescent="0.25">
      <c r="C23" s="25">
        <v>2.4249056519174648</v>
      </c>
      <c r="D23" s="25">
        <v>-1.3749963989851366</v>
      </c>
      <c r="E23">
        <f t="shared" si="0"/>
        <v>4.2169999999999985E-2</v>
      </c>
    </row>
    <row r="24" spans="3:5" x14ac:dyDescent="0.25">
      <c r="C24" s="25">
        <v>2.4410789448300276</v>
      </c>
      <c r="D24" s="25">
        <v>-1.3351700588569095</v>
      </c>
      <c r="E24">
        <f t="shared" si="0"/>
        <v>4.6219999999999976E-2</v>
      </c>
    </row>
    <row r="25" spans="3:5" x14ac:dyDescent="0.25">
      <c r="C25" s="25">
        <v>2.9018386682680766</v>
      </c>
      <c r="D25" s="25">
        <v>-0.61528825706171753</v>
      </c>
      <c r="E25">
        <f t="shared" si="0"/>
        <v>0.24249999999999997</v>
      </c>
    </row>
    <row r="26" spans="3:5" x14ac:dyDescent="0.25">
      <c r="C26" s="25">
        <v>3.3716499993758466</v>
      </c>
      <c r="D26" s="25">
        <v>-0.4936302829044959</v>
      </c>
      <c r="E26">
        <f t="shared" si="0"/>
        <v>0.32089999999999996</v>
      </c>
    </row>
    <row r="27" spans="3:5" x14ac:dyDescent="0.25">
      <c r="C27" s="25">
        <v>4.0828382939275647</v>
      </c>
      <c r="D27" s="25">
        <v>0.313234291694724</v>
      </c>
      <c r="E27">
        <f t="shared" si="0"/>
        <v>2.0569999999999999</v>
      </c>
    </row>
    <row r="28" spans="3:5" x14ac:dyDescent="0.25">
      <c r="C28" s="25">
        <v>3.8825427139618824</v>
      </c>
      <c r="D28" s="25">
        <v>0.39984671271292244</v>
      </c>
      <c r="E28">
        <f t="shared" si="0"/>
        <v>2.5110000000000001</v>
      </c>
    </row>
    <row r="29" spans="3:5" x14ac:dyDescent="0.25">
      <c r="C29" s="25">
        <v>4.3651825141786746</v>
      </c>
      <c r="D29" s="25">
        <v>0.40739090447073156</v>
      </c>
      <c r="E29">
        <f t="shared" si="0"/>
        <v>2.5550000000000002</v>
      </c>
    </row>
    <row r="30" spans="3:5" x14ac:dyDescent="0.25">
      <c r="C30" s="25">
        <v>4.804904111150563</v>
      </c>
      <c r="D30" s="25">
        <v>0.57921178023149911</v>
      </c>
      <c r="E30">
        <f t="shared" si="0"/>
        <v>3.7949999999999995</v>
      </c>
    </row>
    <row r="31" spans="3:5" x14ac:dyDescent="0.25">
      <c r="C31" s="25">
        <v>5.0012184530779713</v>
      </c>
      <c r="D31" s="25">
        <v>0.80685802951881747</v>
      </c>
      <c r="E31">
        <f t="shared" si="0"/>
        <v>6.4100000000000019</v>
      </c>
    </row>
    <row r="32" spans="3:5" x14ac:dyDescent="0.25">
      <c r="C32" s="25">
        <v>4.7732858142503254</v>
      </c>
      <c r="D32" s="25">
        <v>0.83122969386706336</v>
      </c>
      <c r="E32">
        <f t="shared" si="0"/>
        <v>6.7800000000000011</v>
      </c>
    </row>
    <row r="33" spans="3:11" x14ac:dyDescent="0.25">
      <c r="K33" s="2"/>
    </row>
    <row r="34" spans="3:11" x14ac:dyDescent="0.25">
      <c r="K34" s="2"/>
    </row>
    <row r="35" spans="3:11" x14ac:dyDescent="0.25">
      <c r="C35" s="25" t="s">
        <v>111</v>
      </c>
      <c r="K35" s="2"/>
    </row>
    <row r="36" spans="3:11" x14ac:dyDescent="0.25">
      <c r="C36" s="25" t="s">
        <v>84</v>
      </c>
      <c r="D36" s="25" t="s">
        <v>85</v>
      </c>
      <c r="E36" t="s">
        <v>81</v>
      </c>
    </row>
    <row r="37" spans="3:11" x14ac:dyDescent="0.25">
      <c r="C37" s="25">
        <v>0.30258899812194545</v>
      </c>
      <c r="D37" s="25">
        <v>-1.7026772857946972</v>
      </c>
      <c r="E37">
        <f t="shared" ref="E37:E64" si="1">10^D37</f>
        <v>1.9829999999999993E-2</v>
      </c>
    </row>
    <row r="38" spans="3:11" x14ac:dyDescent="0.25">
      <c r="C38" s="25">
        <v>4.2069437538801201E-3</v>
      </c>
      <c r="D38" s="25">
        <v>-1.6281935414925841</v>
      </c>
      <c r="E38">
        <f t="shared" si="1"/>
        <v>2.3539999999999991E-2</v>
      </c>
    </row>
    <row r="39" spans="3:11" x14ac:dyDescent="0.25">
      <c r="C39" s="25">
        <v>1.4079894528026082</v>
      </c>
      <c r="D39" s="25">
        <v>-1.609594843519919</v>
      </c>
      <c r="E39">
        <f t="shared" si="1"/>
        <v>2.4569999999999998E-2</v>
      </c>
    </row>
    <row r="40" spans="3:11" x14ac:dyDescent="0.25">
      <c r="C40" s="25">
        <v>0.8655909041668769</v>
      </c>
      <c r="D40" s="25">
        <v>-1.5332806283184013</v>
      </c>
      <c r="E40">
        <f t="shared" si="1"/>
        <v>2.928999999999999E-2</v>
      </c>
    </row>
    <row r="41" spans="3:11" x14ac:dyDescent="0.25">
      <c r="C41" s="25">
        <v>1.4636253349243422</v>
      </c>
      <c r="D41" s="25">
        <v>-1.3749963989851366</v>
      </c>
      <c r="E41">
        <f t="shared" si="1"/>
        <v>4.2169999999999985E-2</v>
      </c>
    </row>
    <row r="42" spans="3:11" x14ac:dyDescent="0.25">
      <c r="C42" s="25">
        <v>1.4815222467840208</v>
      </c>
      <c r="D42" s="25">
        <v>-1.3351700588569095</v>
      </c>
      <c r="E42">
        <f t="shared" si="1"/>
        <v>4.6219999999999976E-2</v>
      </c>
    </row>
    <row r="43" spans="3:11" x14ac:dyDescent="0.25">
      <c r="C43" s="25">
        <v>2.6427405243567712</v>
      </c>
      <c r="D43" s="25">
        <v>-0.61528825706171753</v>
      </c>
      <c r="E43">
        <f t="shared" si="1"/>
        <v>0.24249999999999997</v>
      </c>
    </row>
    <row r="44" spans="3:11" x14ac:dyDescent="0.25">
      <c r="C44" s="25">
        <v>2.7595937564206898</v>
      </c>
      <c r="D44" s="25">
        <v>-0.4936302829044959</v>
      </c>
      <c r="E44">
        <f t="shared" si="1"/>
        <v>0.32089999999999996</v>
      </c>
    </row>
    <row r="45" spans="3:11" x14ac:dyDescent="0.25">
      <c r="C45" s="25">
        <v>3.2770521353654831</v>
      </c>
      <c r="D45" s="25">
        <v>0.313234291694724</v>
      </c>
      <c r="E45">
        <f t="shared" si="1"/>
        <v>2.0569999999999999</v>
      </c>
    </row>
    <row r="46" spans="3:11" x14ac:dyDescent="0.25">
      <c r="C46" s="25">
        <v>3.4141269430320604</v>
      </c>
      <c r="D46" s="25">
        <v>0.39984671271292244</v>
      </c>
      <c r="E46">
        <f t="shared" si="1"/>
        <v>2.5110000000000001</v>
      </c>
    </row>
    <row r="47" spans="3:11" x14ac:dyDescent="0.25">
      <c r="C47" s="25">
        <v>3.7611440584446578</v>
      </c>
      <c r="D47" s="25">
        <v>0.40739090447073156</v>
      </c>
      <c r="E47">
        <f t="shared" si="1"/>
        <v>2.5550000000000002</v>
      </c>
    </row>
    <row r="48" spans="3:11" x14ac:dyDescent="0.25">
      <c r="C48" s="25">
        <v>3.8427465375522973</v>
      </c>
      <c r="D48" s="25">
        <v>0.57921178023149911</v>
      </c>
      <c r="E48">
        <f t="shared" si="1"/>
        <v>3.7949999999999995</v>
      </c>
    </row>
    <row r="49" spans="3:5" x14ac:dyDescent="0.25">
      <c r="C49" s="25">
        <v>4.0556782448549074</v>
      </c>
      <c r="D49" s="25">
        <v>0.80685802951881747</v>
      </c>
      <c r="E49">
        <f t="shared" si="1"/>
        <v>6.4100000000000019</v>
      </c>
    </row>
    <row r="50" spans="3:5" x14ac:dyDescent="0.25">
      <c r="C50" s="25">
        <v>4.0208092463298923</v>
      </c>
      <c r="D50" s="25">
        <v>0.83122969386706336</v>
      </c>
      <c r="E50">
        <f t="shared" si="1"/>
        <v>6.7800000000000011</v>
      </c>
    </row>
    <row r="51" spans="3:5" x14ac:dyDescent="0.25">
      <c r="C51" s="25">
        <v>1.9754660982566998</v>
      </c>
      <c r="D51" s="25">
        <v>-0.51855737149769499</v>
      </c>
      <c r="E51">
        <f t="shared" si="1"/>
        <v>0.30299999999999994</v>
      </c>
    </row>
    <row r="52" spans="3:5" x14ac:dyDescent="0.25">
      <c r="C52" s="25">
        <v>2.0048875965829032</v>
      </c>
      <c r="D52" s="25">
        <v>-0.54515513999148979</v>
      </c>
      <c r="E52">
        <f t="shared" si="1"/>
        <v>0.28499999999999992</v>
      </c>
    </row>
    <row r="53" spans="3:5" x14ac:dyDescent="0.25">
      <c r="C53" s="25">
        <v>3.2881827749667512</v>
      </c>
      <c r="D53" s="25">
        <v>0.24254142829838424</v>
      </c>
      <c r="E53">
        <f t="shared" si="1"/>
        <v>1.7480000000000002</v>
      </c>
    </row>
    <row r="54" spans="3:5" x14ac:dyDescent="0.25">
      <c r="C54" s="25">
        <v>3.1648740454712128</v>
      </c>
      <c r="D54" s="25">
        <v>0.20871001990640115</v>
      </c>
      <c r="E54">
        <f t="shared" si="1"/>
        <v>1.6170000000000002</v>
      </c>
    </row>
    <row r="55" spans="3:5" x14ac:dyDescent="0.25">
      <c r="C55" s="25">
        <v>3.7752456904570377</v>
      </c>
      <c r="D55" s="25">
        <v>0.65137494391304318</v>
      </c>
      <c r="E55">
        <f t="shared" si="1"/>
        <v>4.4809999999999999</v>
      </c>
    </row>
    <row r="56" spans="3:5" x14ac:dyDescent="0.25">
      <c r="C56" s="25">
        <v>3.7457164788114086</v>
      </c>
      <c r="D56" s="25">
        <v>0.61447536609039533</v>
      </c>
      <c r="E56">
        <f t="shared" si="1"/>
        <v>4.1160000000000005</v>
      </c>
    </row>
    <row r="57" spans="3:5" x14ac:dyDescent="0.25">
      <c r="C57" s="25">
        <v>4.2479783780840998</v>
      </c>
      <c r="D57" s="25">
        <v>1.1784013415337553</v>
      </c>
      <c r="E57">
        <f t="shared" si="1"/>
        <v>15.080000000000005</v>
      </c>
    </row>
    <row r="58" spans="3:5" x14ac:dyDescent="0.25">
      <c r="C58" s="25">
        <v>4.3702997445316987</v>
      </c>
      <c r="D58" s="25">
        <v>1.230704313612569</v>
      </c>
      <c r="E58">
        <f t="shared" si="1"/>
        <v>17.010000000000005</v>
      </c>
    </row>
    <row r="59" spans="3:5" x14ac:dyDescent="0.25">
      <c r="C59" s="25">
        <v>4.9468908209513929</v>
      </c>
      <c r="D59" s="25">
        <v>1.8331471119127851</v>
      </c>
      <c r="E59">
        <f t="shared" si="1"/>
        <v>68.100000000000023</v>
      </c>
    </row>
    <row r="60" spans="3:5" x14ac:dyDescent="0.25">
      <c r="C60" s="25">
        <v>4.8243070912435977</v>
      </c>
      <c r="D60" s="25">
        <v>1.800648355363988</v>
      </c>
      <c r="E60">
        <f t="shared" si="1"/>
        <v>63.190000000000019</v>
      </c>
    </row>
    <row r="61" spans="3:5" x14ac:dyDescent="0.25">
      <c r="C61" s="25">
        <v>4.9444823829802731</v>
      </c>
      <c r="D61" s="25">
        <v>2.1652443261253107</v>
      </c>
      <c r="E61">
        <f t="shared" si="1"/>
        <v>146.29999999999998</v>
      </c>
    </row>
    <row r="62" spans="3:5" x14ac:dyDescent="0.25">
      <c r="C62" s="25">
        <v>4.9468461205631868</v>
      </c>
      <c r="D62" s="25">
        <v>2.2889196056617265</v>
      </c>
      <c r="E62">
        <f t="shared" si="1"/>
        <v>194.50000000000009</v>
      </c>
    </row>
    <row r="63" spans="3:5" x14ac:dyDescent="0.25">
      <c r="C63" s="25">
        <v>5.3329646363016892</v>
      </c>
      <c r="D63" s="25">
        <v>2.0849335749367159</v>
      </c>
      <c r="E63">
        <f t="shared" si="1"/>
        <v>121.60000000000001</v>
      </c>
    </row>
    <row r="64" spans="3:5" x14ac:dyDescent="0.25">
      <c r="C64" s="25">
        <v>5.3008132608785221</v>
      </c>
      <c r="D64" s="25">
        <v>2.163757523981956</v>
      </c>
      <c r="E64">
        <f t="shared" si="1"/>
        <v>145.80000000000013</v>
      </c>
    </row>
    <row r="69" spans="3:22" x14ac:dyDescent="0.25">
      <c r="C69"/>
      <c r="D69"/>
    </row>
    <row r="70" spans="3:22" x14ac:dyDescent="0.25">
      <c r="C70"/>
      <c r="D70"/>
    </row>
    <row r="71" spans="3:22" x14ac:dyDescent="0.25">
      <c r="C71"/>
      <c r="D71"/>
    </row>
    <row r="72" spans="3:22" x14ac:dyDescent="0.25">
      <c r="C72"/>
      <c r="D72"/>
    </row>
    <row r="73" spans="3:22" x14ac:dyDescent="0.25">
      <c r="C73"/>
      <c r="D73"/>
      <c r="F73" s="5"/>
      <c r="G73" s="5"/>
      <c r="H73" s="5"/>
      <c r="I73" s="5"/>
      <c r="J73" s="5"/>
      <c r="K73" s="5"/>
      <c r="P73" s="4"/>
      <c r="Q73" s="4"/>
      <c r="R73" s="4"/>
      <c r="S73" s="4"/>
      <c r="T73" s="4"/>
      <c r="U73" s="4"/>
      <c r="V73" s="4"/>
    </row>
    <row r="74" spans="3:22" x14ac:dyDescent="0.25">
      <c r="C74"/>
      <c r="D74"/>
      <c r="F74" s="4"/>
      <c r="G74" s="4"/>
      <c r="H74" s="4"/>
      <c r="I74" s="4"/>
      <c r="J74" s="4"/>
      <c r="K74" s="4"/>
      <c r="P74" s="4"/>
      <c r="Q74" s="4"/>
      <c r="R74" s="4"/>
      <c r="S74" s="4"/>
      <c r="T74" s="4"/>
      <c r="U74" s="4"/>
      <c r="V74" s="4"/>
    </row>
    <row r="75" spans="3:22" x14ac:dyDescent="0.25">
      <c r="C75"/>
      <c r="D75"/>
      <c r="F75" s="4"/>
      <c r="G75" s="4"/>
      <c r="H75" s="4"/>
      <c r="I75" s="4"/>
      <c r="J75" s="4"/>
      <c r="K75" s="4"/>
      <c r="P75" s="4"/>
      <c r="Q75" s="4"/>
      <c r="R75" s="4"/>
      <c r="S75" s="4"/>
      <c r="T75" s="4"/>
      <c r="U75" s="4"/>
      <c r="V75" s="4"/>
    </row>
    <row r="76" spans="3:22" x14ac:dyDescent="0.25">
      <c r="C76"/>
      <c r="D76"/>
      <c r="F76" s="4"/>
      <c r="G76" s="4"/>
      <c r="H76" s="4"/>
      <c r="I76" s="4"/>
      <c r="J76" s="4"/>
      <c r="K76" s="4"/>
      <c r="P76" s="4"/>
      <c r="Q76" s="4"/>
      <c r="R76" s="4"/>
      <c r="S76" s="4"/>
      <c r="T76" s="4"/>
      <c r="U76" s="4"/>
      <c r="V76" s="4"/>
    </row>
    <row r="77" spans="3:22" x14ac:dyDescent="0.25">
      <c r="C77"/>
      <c r="D77"/>
      <c r="F77" s="4"/>
      <c r="G77" s="4"/>
      <c r="H77" s="4"/>
      <c r="I77" s="4"/>
      <c r="J77" s="4"/>
      <c r="K77" s="4"/>
      <c r="P77" s="4"/>
      <c r="Q77" s="6"/>
      <c r="R77" s="4"/>
      <c r="S77" s="4"/>
      <c r="T77" s="4"/>
      <c r="U77" s="4"/>
      <c r="V77" s="4"/>
    </row>
    <row r="78" spans="3:22" x14ac:dyDescent="0.25">
      <c r="C78" s="3"/>
      <c r="D78"/>
      <c r="F78" s="4"/>
      <c r="G78" s="4"/>
      <c r="H78" s="4"/>
      <c r="I78" s="4"/>
      <c r="J78" s="4"/>
      <c r="K78" s="4"/>
      <c r="P78" s="4"/>
      <c r="Q78" s="6"/>
      <c r="R78" s="4"/>
      <c r="S78" s="4"/>
      <c r="T78" s="4"/>
      <c r="U78" s="4"/>
      <c r="V78" s="4"/>
    </row>
    <row r="79" spans="3:22" x14ac:dyDescent="0.25">
      <c r="C79" s="3"/>
      <c r="D79"/>
      <c r="P79" s="4"/>
      <c r="Q79" s="4"/>
      <c r="R79" s="4"/>
      <c r="S79" s="4"/>
      <c r="T79" s="4"/>
      <c r="U79" s="4"/>
      <c r="V79" s="4"/>
    </row>
    <row r="80" spans="3:22" x14ac:dyDescent="0.25">
      <c r="C80"/>
      <c r="D80"/>
      <c r="P80" s="4"/>
      <c r="Q80" s="4"/>
      <c r="R80" s="4"/>
      <c r="S80" s="4"/>
      <c r="T80" s="4"/>
      <c r="U80" s="4"/>
      <c r="V80" s="4"/>
    </row>
    <row r="81" spans="3:28" x14ac:dyDescent="0.25">
      <c r="C81"/>
      <c r="D81"/>
      <c r="P81" s="4"/>
      <c r="Q81" s="4"/>
      <c r="R81" s="4"/>
      <c r="S81" s="4"/>
      <c r="T81" s="4"/>
      <c r="U81" s="4"/>
      <c r="V81" s="4"/>
    </row>
    <row r="82" spans="3:28" x14ac:dyDescent="0.25">
      <c r="C82"/>
      <c r="D82"/>
      <c r="P82" s="4"/>
      <c r="Q82" s="4"/>
      <c r="R82" s="4"/>
      <c r="S82" s="4"/>
      <c r="T82" s="4"/>
      <c r="U82" s="4"/>
      <c r="V82" s="4"/>
    </row>
    <row r="83" spans="3:28" x14ac:dyDescent="0.25">
      <c r="C83"/>
      <c r="D83"/>
      <c r="P83" s="4"/>
      <c r="Q83" s="4"/>
      <c r="R83" s="4"/>
      <c r="S83" s="4"/>
      <c r="T83" s="4"/>
      <c r="U83" s="4"/>
      <c r="V83" s="4"/>
    </row>
    <row r="84" spans="3:28" x14ac:dyDescent="0.25">
      <c r="C84"/>
      <c r="D84"/>
      <c r="P84" s="4"/>
      <c r="Q84" s="4"/>
      <c r="R84" s="4"/>
      <c r="S84" s="4"/>
      <c r="T84" s="4"/>
      <c r="U84" s="4"/>
      <c r="V84" s="4"/>
    </row>
    <row r="85" spans="3:28" x14ac:dyDescent="0.25">
      <c r="C85"/>
      <c r="D85"/>
      <c r="P85" s="4"/>
      <c r="Q85" s="4"/>
      <c r="R85" s="4"/>
      <c r="S85" s="4"/>
      <c r="T85" s="4"/>
      <c r="U85" s="4"/>
      <c r="V85" s="4"/>
    </row>
    <row r="86" spans="3:28" x14ac:dyDescent="0.25">
      <c r="C86"/>
      <c r="D86"/>
      <c r="P86" s="4"/>
      <c r="Q86" s="4"/>
      <c r="R86" s="4"/>
      <c r="S86" s="4"/>
      <c r="T86" s="4"/>
      <c r="U86" s="4"/>
      <c r="V86" s="4"/>
    </row>
    <row r="87" spans="3:28" x14ac:dyDescent="0.25">
      <c r="C87"/>
      <c r="D87"/>
      <c r="P87" s="4"/>
      <c r="Q87" s="4"/>
      <c r="R87" s="4"/>
      <c r="S87" s="4"/>
      <c r="T87" s="4"/>
      <c r="U87" s="4"/>
      <c r="V87" s="4"/>
    </row>
    <row r="88" spans="3:28" x14ac:dyDescent="0.25">
      <c r="C88"/>
      <c r="D88"/>
      <c r="P88" s="4"/>
      <c r="Q88" s="4"/>
      <c r="R88" s="4"/>
      <c r="S88" s="4"/>
      <c r="T88" s="4"/>
      <c r="U88" s="4"/>
      <c r="V88" s="4"/>
    </row>
    <row r="89" spans="3:28" x14ac:dyDescent="0.25">
      <c r="C89"/>
      <c r="D89"/>
      <c r="P89" s="4"/>
      <c r="Q89" s="4"/>
      <c r="R89" s="4"/>
      <c r="S89" s="4"/>
      <c r="T89" s="4"/>
      <c r="U89" s="4"/>
      <c r="V89" s="4"/>
    </row>
    <row r="90" spans="3:28" x14ac:dyDescent="0.25">
      <c r="C90"/>
      <c r="D90"/>
      <c r="P90" s="4"/>
      <c r="Q90" s="4"/>
      <c r="R90" s="4"/>
      <c r="S90" s="4"/>
      <c r="T90" s="4"/>
      <c r="U90" s="4"/>
      <c r="V90" s="4"/>
    </row>
    <row r="91" spans="3:28" x14ac:dyDescent="0.25">
      <c r="C91"/>
      <c r="D91"/>
      <c r="P91" s="4"/>
      <c r="Q91" s="4"/>
      <c r="R91" s="4"/>
      <c r="S91" s="4"/>
      <c r="T91" s="4"/>
      <c r="U91" s="4"/>
      <c r="V91" s="4"/>
    </row>
    <row r="92" spans="3:28" x14ac:dyDescent="0.25">
      <c r="C92"/>
      <c r="D92"/>
      <c r="P92" s="4"/>
      <c r="Q92" s="4"/>
      <c r="R92" s="4"/>
      <c r="S92" s="4"/>
      <c r="T92" s="4"/>
      <c r="U92" s="4"/>
      <c r="V92" s="4"/>
    </row>
    <row r="93" spans="3:28" x14ac:dyDescent="0.25">
      <c r="C93"/>
      <c r="D9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3:28" x14ac:dyDescent="0.25">
      <c r="C94"/>
      <c r="D9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3:28" x14ac:dyDescent="0.25">
      <c r="C95"/>
      <c r="D95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3:28" x14ac:dyDescent="0.25">
      <c r="C96"/>
      <c r="D96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39" x14ac:dyDescent="0.25">
      <c r="C97"/>
      <c r="D97"/>
      <c r="R97" s="4"/>
      <c r="S97" s="4"/>
      <c r="T97" s="4"/>
      <c r="U97" s="4"/>
      <c r="V97" s="4"/>
      <c r="W97" s="4"/>
      <c r="X97" s="5"/>
      <c r="Y97" s="5"/>
      <c r="Z97" s="5"/>
      <c r="AA97" s="4"/>
      <c r="AB97" s="4"/>
    </row>
    <row r="98" spans="3:39" x14ac:dyDescent="0.25">
      <c r="C98"/>
      <c r="D98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3:39" x14ac:dyDescent="0.25">
      <c r="C99"/>
      <c r="D9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3:39" x14ac:dyDescent="0.25">
      <c r="C100"/>
      <c r="D100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3:39" x14ac:dyDescent="0.25">
      <c r="C101"/>
      <c r="D101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3:39" x14ac:dyDescent="0.25">
      <c r="C102"/>
      <c r="D10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3:39" x14ac:dyDescent="0.25">
      <c r="C103"/>
      <c r="D10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3:39" x14ac:dyDescent="0.25">
      <c r="C104"/>
      <c r="D10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3:39" x14ac:dyDescent="0.25">
      <c r="C105"/>
      <c r="D10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3:39" x14ac:dyDescent="0.25">
      <c r="C106"/>
      <c r="D106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3:39" x14ac:dyDescent="0.25">
      <c r="C107"/>
      <c r="D10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3:39" x14ac:dyDescent="0.25"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3:39" x14ac:dyDescent="0.25"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3:39" x14ac:dyDescent="0.25"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3:39" x14ac:dyDescent="0.25"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3:39" x14ac:dyDescent="0.25"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29:39" x14ac:dyDescent="0.25"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29:39" x14ac:dyDescent="0.25"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A1A0-5DDB-412F-BD91-8B0854AC027C}">
  <dimension ref="A1:M97"/>
  <sheetViews>
    <sheetView topLeftCell="A79" workbookViewId="0">
      <selection activeCell="G102" sqref="G102"/>
    </sheetView>
  </sheetViews>
  <sheetFormatPr defaultRowHeight="15" x14ac:dyDescent="0.25"/>
  <cols>
    <col min="2" max="2" width="18.5703125" customWidth="1"/>
    <col min="3" max="3" width="10.85546875" customWidth="1"/>
    <col min="4" max="4" width="15.5703125" customWidth="1"/>
  </cols>
  <sheetData>
    <row r="1" spans="1:5" x14ac:dyDescent="0.25">
      <c r="A1" t="s">
        <v>76</v>
      </c>
    </row>
    <row r="2" spans="1:5" ht="18" x14ac:dyDescent="0.35">
      <c r="B2" t="s">
        <v>89</v>
      </c>
    </row>
    <row r="3" spans="1:5" ht="18" x14ac:dyDescent="0.35">
      <c r="B3" t="s">
        <v>71</v>
      </c>
    </row>
    <row r="4" spans="1:5" ht="18" x14ac:dyDescent="0.35">
      <c r="B4" t="s">
        <v>77</v>
      </c>
    </row>
    <row r="6" spans="1:5" x14ac:dyDescent="0.25">
      <c r="B6" t="s">
        <v>9</v>
      </c>
    </row>
    <row r="7" spans="1:5" x14ac:dyDescent="0.25">
      <c r="C7" s="7" t="s">
        <v>1</v>
      </c>
      <c r="D7" t="s">
        <v>8</v>
      </c>
      <c r="E7" t="s">
        <v>0</v>
      </c>
    </row>
    <row r="8" spans="1:5" x14ac:dyDescent="0.25">
      <c r="B8" t="s">
        <v>2</v>
      </c>
      <c r="C8">
        <v>1.0351750369033694</v>
      </c>
      <c r="D8">
        <v>0.1533979709379128</v>
      </c>
      <c r="E8">
        <v>2.1684999999999999E-2</v>
      </c>
    </row>
    <row r="9" spans="1:5" x14ac:dyDescent="0.25">
      <c r="B9" t="s">
        <v>3</v>
      </c>
      <c r="C9">
        <v>1.2514498508334624</v>
      </c>
      <c r="D9">
        <v>1.1367901784847425</v>
      </c>
      <c r="E9">
        <v>2.6930000000000003E-2</v>
      </c>
    </row>
    <row r="10" spans="1:5" x14ac:dyDescent="0.25">
      <c r="B10" t="s">
        <v>4</v>
      </c>
      <c r="C10">
        <v>2.4329922983737462</v>
      </c>
      <c r="D10">
        <v>1.4725737908541814</v>
      </c>
      <c r="E10">
        <v>4.4194999999999998E-2</v>
      </c>
    </row>
    <row r="11" spans="1:5" x14ac:dyDescent="0.25">
      <c r="B11" t="s">
        <v>5</v>
      </c>
      <c r="C11">
        <v>3.1367443338219614</v>
      </c>
      <c r="D11">
        <v>2.7011671403887307</v>
      </c>
      <c r="E11">
        <v>0.28170000000000001</v>
      </c>
    </row>
    <row r="12" spans="1:5" x14ac:dyDescent="0.25">
      <c r="B12" t="s">
        <v>6</v>
      </c>
      <c r="C12">
        <v>3.9826905039447236</v>
      </c>
      <c r="D12">
        <v>3.3455895391987718</v>
      </c>
      <c r="E12">
        <v>2.2839999999999998</v>
      </c>
    </row>
    <row r="13" spans="1:5" x14ac:dyDescent="0.25">
      <c r="B13" t="s">
        <v>10</v>
      </c>
    </row>
    <row r="14" spans="1:5" x14ac:dyDescent="0.25">
      <c r="B14" t="s">
        <v>7</v>
      </c>
      <c r="C14" s="7" t="s">
        <v>1</v>
      </c>
      <c r="D14" t="s">
        <v>8</v>
      </c>
      <c r="E14" t="s">
        <v>0</v>
      </c>
    </row>
    <row r="15" spans="1:5" x14ac:dyDescent="0.25">
      <c r="B15">
        <v>0</v>
      </c>
      <c r="C15">
        <v>3.4149431821088728E-3</v>
      </c>
      <c r="D15">
        <v>0.21098797402803207</v>
      </c>
      <c r="E15">
        <v>2.6233661582020901E-3</v>
      </c>
    </row>
    <row r="16" spans="1:5" x14ac:dyDescent="0.25">
      <c r="B16">
        <v>3</v>
      </c>
      <c r="C16">
        <v>0.84609842270000224</v>
      </c>
      <c r="D16">
        <v>0.38353369184606728</v>
      </c>
      <c r="E16">
        <v>3.3375440072005032E-3</v>
      </c>
    </row>
    <row r="17" spans="1:5" x14ac:dyDescent="0.25">
      <c r="B17">
        <v>5</v>
      </c>
      <c r="C17">
        <v>1.1436245092589529E-2</v>
      </c>
      <c r="D17">
        <v>1.2655027738276658E-2</v>
      </c>
      <c r="E17">
        <v>2.8637824638055162E-3</v>
      </c>
    </row>
    <row r="18" spans="1:5" x14ac:dyDescent="0.25">
      <c r="B18">
        <v>7</v>
      </c>
      <c r="C18">
        <v>0.3322067781045826</v>
      </c>
      <c r="D18">
        <v>8.2627712795962163E-2</v>
      </c>
      <c r="E18">
        <v>5.5437171645025429E-2</v>
      </c>
    </row>
    <row r="19" spans="1:5" x14ac:dyDescent="0.25">
      <c r="B19">
        <v>10</v>
      </c>
      <c r="C19">
        <v>0.14163036283542632</v>
      </c>
      <c r="D19">
        <v>9.6926526030878576E-2</v>
      </c>
      <c r="E19">
        <v>0.32102647865869272</v>
      </c>
    </row>
    <row r="21" spans="1:5" x14ac:dyDescent="0.25">
      <c r="A21" t="s">
        <v>93</v>
      </c>
    </row>
    <row r="22" spans="1:5" ht="30" x14ac:dyDescent="0.25">
      <c r="B22" t="s">
        <v>90</v>
      </c>
      <c r="D22" s="10" t="s">
        <v>91</v>
      </c>
    </row>
    <row r="23" spans="1:5" ht="30" x14ac:dyDescent="0.25">
      <c r="A23" s="10" t="s">
        <v>95</v>
      </c>
      <c r="B23" t="s">
        <v>12</v>
      </c>
      <c r="D23" t="s">
        <v>12</v>
      </c>
      <c r="E23" t="s">
        <v>92</v>
      </c>
    </row>
    <row r="24" spans="1:5" x14ac:dyDescent="0.25">
      <c r="A24" t="s">
        <v>2</v>
      </c>
      <c r="B24">
        <v>1.983E-2</v>
      </c>
      <c r="D24">
        <v>2.3539999999999998E-2</v>
      </c>
      <c r="E24">
        <v>2.1684999999999999E-2</v>
      </c>
    </row>
    <row r="25" spans="1:5" x14ac:dyDescent="0.25">
      <c r="A25" t="s">
        <v>3</v>
      </c>
      <c r="B25">
        <v>2.4570000000000002E-2</v>
      </c>
      <c r="D25">
        <v>2.929E-2</v>
      </c>
      <c r="E25">
        <v>2.6930000000000003E-2</v>
      </c>
    </row>
    <row r="26" spans="1:5" x14ac:dyDescent="0.25">
      <c r="A26" t="s">
        <v>4</v>
      </c>
      <c r="B26">
        <v>4.2169999999999999E-2</v>
      </c>
      <c r="D26">
        <v>4.6219999999999997E-2</v>
      </c>
      <c r="E26">
        <v>4.4194999999999998E-2</v>
      </c>
    </row>
    <row r="27" spans="1:5" x14ac:dyDescent="0.25">
      <c r="A27" t="s">
        <v>5</v>
      </c>
      <c r="B27">
        <v>0.24249999999999999</v>
      </c>
      <c r="D27">
        <v>0.32090000000000002</v>
      </c>
      <c r="E27">
        <v>0.28170000000000001</v>
      </c>
    </row>
    <row r="28" spans="1:5" x14ac:dyDescent="0.25">
      <c r="A28" t="s">
        <v>6</v>
      </c>
      <c r="B28">
        <v>2.0569999999999999</v>
      </c>
      <c r="D28">
        <v>2.5110000000000001</v>
      </c>
      <c r="E28">
        <v>2.2839999999999998</v>
      </c>
    </row>
    <row r="29" spans="1:5" x14ac:dyDescent="0.25">
      <c r="A29" t="s">
        <v>15</v>
      </c>
      <c r="B29">
        <v>2.5550000000000002</v>
      </c>
      <c r="D29">
        <v>3.7949999999999999</v>
      </c>
      <c r="E29">
        <v>3.1749999999999998</v>
      </c>
    </row>
    <row r="30" spans="1:5" x14ac:dyDescent="0.25">
      <c r="A30" t="s">
        <v>16</v>
      </c>
      <c r="B30">
        <v>6.41</v>
      </c>
      <c r="D30">
        <v>6.78</v>
      </c>
      <c r="E30">
        <v>6.5950000000000006</v>
      </c>
    </row>
    <row r="33" spans="1:6" x14ac:dyDescent="0.25">
      <c r="A33" t="s">
        <v>94</v>
      </c>
    </row>
    <row r="35" spans="1:6" x14ac:dyDescent="0.25">
      <c r="B35" t="s">
        <v>17</v>
      </c>
      <c r="C35" t="s">
        <v>18</v>
      </c>
      <c r="E35" t="s">
        <v>20</v>
      </c>
      <c r="F35" t="s">
        <v>96</v>
      </c>
    </row>
    <row r="36" spans="1:6" x14ac:dyDescent="0.25">
      <c r="A36" t="s">
        <v>22</v>
      </c>
      <c r="B36">
        <v>100</v>
      </c>
      <c r="C36">
        <v>29.168928146362305</v>
      </c>
      <c r="E36">
        <v>10.783514022827148</v>
      </c>
      <c r="F36">
        <v>1.0327603074219334</v>
      </c>
    </row>
    <row r="37" spans="1:6" x14ac:dyDescent="0.25">
      <c r="A37" t="s">
        <v>23</v>
      </c>
      <c r="B37">
        <v>100</v>
      </c>
      <c r="C37">
        <v>29.152790069580078</v>
      </c>
      <c r="E37">
        <v>10.904098510742188</v>
      </c>
      <c r="F37">
        <v>1.0375897663848053</v>
      </c>
    </row>
    <row r="38" spans="1:6" x14ac:dyDescent="0.25">
      <c r="A38" t="s">
        <v>24</v>
      </c>
      <c r="B38">
        <v>100</v>
      </c>
      <c r="C38">
        <v>26.438936233520508</v>
      </c>
      <c r="E38">
        <v>70.750869750976563</v>
      </c>
      <c r="F38">
        <v>1.8497317830758757</v>
      </c>
    </row>
    <row r="39" spans="1:6" x14ac:dyDescent="0.25">
      <c r="A39" t="s">
        <v>25</v>
      </c>
      <c r="B39">
        <v>100</v>
      </c>
      <c r="C39">
        <v>30.437374114990234</v>
      </c>
      <c r="E39">
        <v>4.4995379447937012</v>
      </c>
      <c r="F39">
        <v>0.65316791859104917</v>
      </c>
    </row>
    <row r="40" spans="1:6" x14ac:dyDescent="0.25">
      <c r="A40" t="s">
        <v>26</v>
      </c>
      <c r="B40">
        <v>100</v>
      </c>
      <c r="C40">
        <v>24.516935348510742</v>
      </c>
      <c r="E40">
        <v>266.01470947265625</v>
      </c>
      <c r="F40">
        <v>2.4249056519174648</v>
      </c>
    </row>
    <row r="41" spans="1:6" x14ac:dyDescent="0.25">
      <c r="A41" t="s">
        <v>27</v>
      </c>
      <c r="B41">
        <v>100</v>
      </c>
      <c r="C41">
        <v>24.462890625</v>
      </c>
      <c r="E41">
        <v>276.10797119140625</v>
      </c>
      <c r="F41">
        <v>2.4410789448300276</v>
      </c>
    </row>
    <row r="42" spans="1:6" x14ac:dyDescent="0.25">
      <c r="A42" t="s">
        <v>28</v>
      </c>
      <c r="B42">
        <v>100</v>
      </c>
      <c r="C42">
        <v>22.923215866088867</v>
      </c>
      <c r="E42">
        <v>797.69830322265625</v>
      </c>
      <c r="F42">
        <v>2.9018386682680766</v>
      </c>
    </row>
    <row r="43" spans="1:6" x14ac:dyDescent="0.25">
      <c r="A43" t="s">
        <v>29</v>
      </c>
      <c r="B43">
        <v>100</v>
      </c>
      <c r="C43">
        <v>21.353294372558594</v>
      </c>
      <c r="E43">
        <v>2353.152099609375</v>
      </c>
      <c r="F43">
        <v>3.3716499993758466</v>
      </c>
    </row>
    <row r="44" spans="1:6" x14ac:dyDescent="0.25">
      <c r="A44" t="s">
        <v>30</v>
      </c>
      <c r="B44">
        <v>100</v>
      </c>
      <c r="C44">
        <v>18.976787567138672</v>
      </c>
      <c r="E44">
        <v>12101.474609375</v>
      </c>
      <c r="F44">
        <v>4.0828382939275647</v>
      </c>
    </row>
    <row r="45" spans="1:6" x14ac:dyDescent="0.25">
      <c r="A45" t="s">
        <v>31</v>
      </c>
      <c r="B45">
        <v>100</v>
      </c>
      <c r="C45">
        <v>19.646095275878906</v>
      </c>
      <c r="E45">
        <v>7630.3193359375</v>
      </c>
      <c r="F45">
        <v>3.8825427139618824</v>
      </c>
    </row>
    <row r="46" spans="1:6" x14ac:dyDescent="0.25">
      <c r="A46" t="s">
        <v>32</v>
      </c>
      <c r="B46">
        <v>100</v>
      </c>
      <c r="C46">
        <v>18.033306121826172</v>
      </c>
      <c r="E46">
        <v>23183.6875</v>
      </c>
      <c r="F46">
        <v>4.3651825141786746</v>
      </c>
    </row>
    <row r="47" spans="1:6" x14ac:dyDescent="0.25">
      <c r="A47" t="s">
        <v>33</v>
      </c>
      <c r="B47">
        <v>100</v>
      </c>
      <c r="C47">
        <v>16.563932418823242</v>
      </c>
      <c r="E47">
        <v>63812.2578125</v>
      </c>
      <c r="F47">
        <v>4.804904111150563</v>
      </c>
    </row>
    <row r="48" spans="1:6" x14ac:dyDescent="0.25">
      <c r="A48" t="s">
        <v>34</v>
      </c>
      <c r="B48">
        <v>100</v>
      </c>
      <c r="C48">
        <v>15.907928466796875</v>
      </c>
      <c r="E48">
        <v>100280.953125</v>
      </c>
      <c r="F48">
        <v>5.0012184530779713</v>
      </c>
    </row>
    <row r="49" spans="1:7" x14ac:dyDescent="0.25">
      <c r="A49" t="s">
        <v>35</v>
      </c>
      <c r="B49">
        <v>100</v>
      </c>
      <c r="C49">
        <v>16.669588088989258</v>
      </c>
      <c r="E49">
        <v>59331.56640625</v>
      </c>
      <c r="F49">
        <v>4.7732858142503254</v>
      </c>
    </row>
    <row r="53" spans="1:7" x14ac:dyDescent="0.25">
      <c r="A53" t="s">
        <v>97</v>
      </c>
    </row>
    <row r="54" spans="1:7" x14ac:dyDescent="0.25">
      <c r="A54" s="18"/>
      <c r="B54" s="23" t="s">
        <v>36</v>
      </c>
      <c r="C54" s="18" t="s">
        <v>37</v>
      </c>
      <c r="D54" s="18"/>
      <c r="E54" s="18" t="s">
        <v>38</v>
      </c>
      <c r="F54" s="18"/>
      <c r="G54" s="18" t="s">
        <v>11</v>
      </c>
    </row>
    <row r="55" spans="1:7" x14ac:dyDescent="0.25">
      <c r="A55" s="18"/>
      <c r="B55" s="24"/>
      <c r="C55" s="8" t="s">
        <v>12</v>
      </c>
      <c r="D55" s="8" t="s">
        <v>13</v>
      </c>
      <c r="E55" s="8" t="s">
        <v>12</v>
      </c>
      <c r="F55" s="8" t="s">
        <v>13</v>
      </c>
      <c r="G55" s="18"/>
    </row>
    <row r="56" spans="1:7" x14ac:dyDescent="0.25">
      <c r="A56" s="9" t="s">
        <v>2</v>
      </c>
      <c r="B56" s="9" t="s">
        <v>39</v>
      </c>
      <c r="C56" s="9">
        <v>0.30299999999999999</v>
      </c>
      <c r="D56" s="9">
        <v>5.2999999999999999E-2</v>
      </c>
      <c r="E56" s="9">
        <v>0.28499999999999998</v>
      </c>
      <c r="F56" s="9">
        <v>7.0000000000000007E-2</v>
      </c>
      <c r="G56" s="19" t="s">
        <v>14</v>
      </c>
    </row>
    <row r="57" spans="1:7" x14ac:dyDescent="0.25">
      <c r="A57" s="9" t="s">
        <v>40</v>
      </c>
      <c r="B57" s="9" t="s">
        <v>39</v>
      </c>
      <c r="C57" s="9">
        <v>1.748</v>
      </c>
      <c r="D57" s="9"/>
      <c r="E57" s="9">
        <v>1.617</v>
      </c>
      <c r="F57" s="9"/>
      <c r="G57" s="20"/>
    </row>
    <row r="58" spans="1:7" x14ac:dyDescent="0.25">
      <c r="A58" s="9" t="s">
        <v>41</v>
      </c>
      <c r="B58" s="9" t="s">
        <v>39</v>
      </c>
      <c r="C58" s="9">
        <v>4.4809999999999999</v>
      </c>
      <c r="D58" s="9"/>
      <c r="E58" s="9">
        <v>4.1159999999999997</v>
      </c>
      <c r="F58" s="9"/>
      <c r="G58" s="20"/>
    </row>
    <row r="59" spans="1:7" x14ac:dyDescent="0.25">
      <c r="A59" s="9" t="s">
        <v>42</v>
      </c>
      <c r="B59" s="9" t="s">
        <v>39</v>
      </c>
      <c r="C59" s="9">
        <v>15.08</v>
      </c>
      <c r="D59" s="9"/>
      <c r="E59" s="9">
        <v>17.010000000000002</v>
      </c>
      <c r="F59" s="9"/>
      <c r="G59" s="20"/>
    </row>
    <row r="60" spans="1:7" x14ac:dyDescent="0.25">
      <c r="A60" s="9" t="s">
        <v>43</v>
      </c>
      <c r="B60" s="9" t="s">
        <v>39</v>
      </c>
      <c r="C60" s="9">
        <v>68.099999999999994</v>
      </c>
      <c r="D60" s="9">
        <v>5.9980000000000002</v>
      </c>
      <c r="E60" s="9">
        <v>63.19</v>
      </c>
      <c r="F60" s="9">
        <v>5.65</v>
      </c>
      <c r="G60" s="20"/>
    </row>
    <row r="61" spans="1:7" x14ac:dyDescent="0.25">
      <c r="A61" s="9" t="s">
        <v>44</v>
      </c>
      <c r="B61" s="9" t="s">
        <v>39</v>
      </c>
      <c r="C61" s="9">
        <v>80.569999999999993</v>
      </c>
      <c r="D61" s="9"/>
      <c r="E61" s="9">
        <v>71.584999999999994</v>
      </c>
      <c r="F61" s="9"/>
      <c r="G61" s="20"/>
    </row>
    <row r="62" spans="1:7" x14ac:dyDescent="0.25">
      <c r="A62" s="9" t="s">
        <v>45</v>
      </c>
      <c r="B62" s="9" t="s">
        <v>39</v>
      </c>
      <c r="C62" s="9">
        <v>146.30000000000001</v>
      </c>
      <c r="D62" s="9"/>
      <c r="E62" s="9">
        <v>194.5</v>
      </c>
      <c r="F62" s="9"/>
      <c r="G62" s="20"/>
    </row>
    <row r="63" spans="1:7" x14ac:dyDescent="0.25">
      <c r="A63" s="9" t="s">
        <v>16</v>
      </c>
      <c r="B63" s="9" t="s">
        <v>39</v>
      </c>
      <c r="C63" s="9">
        <v>121.6</v>
      </c>
      <c r="D63" s="9"/>
      <c r="E63" s="9">
        <v>145.80000000000001</v>
      </c>
      <c r="F63" s="9"/>
      <c r="G63" s="21"/>
    </row>
    <row r="65" spans="1:13" x14ac:dyDescent="0.25">
      <c r="A65" t="s">
        <v>98</v>
      </c>
      <c r="M65" s="3"/>
    </row>
    <row r="66" spans="1:13" x14ac:dyDescent="0.25">
      <c r="A66" s="22"/>
      <c r="B66" s="22"/>
      <c r="C66" s="22"/>
      <c r="D66" s="22"/>
      <c r="E66" s="22"/>
      <c r="M66" s="3"/>
    </row>
    <row r="67" spans="1:13" ht="45" x14ac:dyDescent="0.25">
      <c r="A67" s="10" t="s">
        <v>99</v>
      </c>
      <c r="B67" s="1" t="s">
        <v>18</v>
      </c>
      <c r="C67" s="1" t="s">
        <v>19</v>
      </c>
      <c r="D67" t="s">
        <v>20</v>
      </c>
      <c r="E67" t="s">
        <v>100</v>
      </c>
      <c r="K67" s="3"/>
    </row>
    <row r="68" spans="1:13" x14ac:dyDescent="0.25">
      <c r="A68">
        <v>50</v>
      </c>
      <c r="B68" s="13">
        <v>23.428379058837891</v>
      </c>
      <c r="C68" s="13">
        <v>563.20220947265625</v>
      </c>
      <c r="D68" s="2">
        <f t="shared" ref="D68:D81" si="0">C68*100/A68</f>
        <v>1126.4044189453125</v>
      </c>
      <c r="E68">
        <f t="shared" ref="E68:E81" si="1">LOG(D68)</f>
        <v>3.0516943455620646</v>
      </c>
      <c r="K68" s="3"/>
    </row>
    <row r="69" spans="1:13" x14ac:dyDescent="0.25">
      <c r="A69">
        <v>50</v>
      </c>
      <c r="B69" s="13">
        <v>22.932876586914063</v>
      </c>
      <c r="C69" s="13">
        <v>792.4052734375</v>
      </c>
      <c r="D69" s="2">
        <f t="shared" si="0"/>
        <v>1584.810546875</v>
      </c>
      <c r="E69">
        <f t="shared" si="1"/>
        <v>3.1999773527591455</v>
      </c>
      <c r="K69" s="3"/>
    </row>
    <row r="70" spans="1:13" x14ac:dyDescent="0.25">
      <c r="A70">
        <v>50</v>
      </c>
      <c r="B70" s="13">
        <v>20.927463531494141</v>
      </c>
      <c r="C70" s="13">
        <v>3155.607421875</v>
      </c>
      <c r="D70" s="2">
        <f t="shared" si="0"/>
        <v>6311.21484375</v>
      </c>
      <c r="E70">
        <f t="shared" si="1"/>
        <v>3.8001129644984877</v>
      </c>
      <c r="K70" s="3"/>
    </row>
    <row r="71" spans="1:13" x14ac:dyDescent="0.25">
      <c r="A71">
        <v>50</v>
      </c>
      <c r="B71" s="13">
        <v>20.473752975463867</v>
      </c>
      <c r="C71" s="13">
        <v>4313.7939453125</v>
      </c>
      <c r="D71" s="2">
        <f t="shared" si="0"/>
        <v>8627.587890625</v>
      </c>
      <c r="E71">
        <f t="shared" si="1"/>
        <v>3.9358893922137734</v>
      </c>
    </row>
    <row r="72" spans="1:13" x14ac:dyDescent="0.25">
      <c r="A72">
        <v>50</v>
      </c>
      <c r="B72" s="13">
        <v>17.250572204589844</v>
      </c>
      <c r="C72" s="13">
        <v>39757.7265625</v>
      </c>
      <c r="D72" s="2">
        <f t="shared" si="0"/>
        <v>79515.453125</v>
      </c>
      <c r="E72">
        <f t="shared" si="1"/>
        <v>4.9004515381500751</v>
      </c>
      <c r="J72" s="13"/>
    </row>
    <row r="73" spans="1:13" x14ac:dyDescent="0.25">
      <c r="A73">
        <v>50</v>
      </c>
      <c r="B73" s="13">
        <v>17.610410690307617</v>
      </c>
      <c r="C73" s="13">
        <v>31026.8046875</v>
      </c>
      <c r="D73" s="2">
        <f t="shared" si="0"/>
        <v>62053.609375</v>
      </c>
      <c r="E73">
        <f t="shared" si="1"/>
        <v>4.7927670474956132</v>
      </c>
      <c r="J73" s="13"/>
      <c r="K73" s="3"/>
    </row>
    <row r="74" spans="1:13" x14ac:dyDescent="0.25">
      <c r="A74">
        <v>30</v>
      </c>
      <c r="B74" s="13">
        <v>16.702098846435547</v>
      </c>
      <c r="C74" s="13">
        <v>58017.1640625</v>
      </c>
      <c r="D74" s="2">
        <f t="shared" si="0"/>
        <v>193390.546875</v>
      </c>
      <c r="E74">
        <f t="shared" si="1"/>
        <v>5.2864352415134688</v>
      </c>
      <c r="J74" s="13"/>
      <c r="K74" s="3"/>
    </row>
    <row r="75" spans="1:13" x14ac:dyDescent="0.25">
      <c r="A75">
        <v>30</v>
      </c>
      <c r="B75" s="13">
        <v>16.638095855712891</v>
      </c>
      <c r="C75" s="13">
        <v>60633.1171875</v>
      </c>
      <c r="D75" s="2">
        <f t="shared" si="0"/>
        <v>202110.390625</v>
      </c>
      <c r="E75">
        <f t="shared" si="1"/>
        <v>5.3055886414475228</v>
      </c>
      <c r="J75" s="13"/>
      <c r="K75" s="3"/>
    </row>
    <row r="76" spans="1:13" x14ac:dyDescent="0.25">
      <c r="A76">
        <v>25</v>
      </c>
      <c r="B76" s="13">
        <v>15.122899055480957</v>
      </c>
      <c r="C76" s="13">
        <v>172244.125</v>
      </c>
      <c r="D76" s="2">
        <f t="shared" si="0"/>
        <v>688976.5</v>
      </c>
      <c r="E76">
        <f t="shared" si="1"/>
        <v>5.8382044089985152</v>
      </c>
      <c r="J76" s="13"/>
      <c r="K76" s="3"/>
    </row>
    <row r="77" spans="1:13" x14ac:dyDescent="0.25">
      <c r="A77">
        <v>25</v>
      </c>
      <c r="B77" s="13">
        <v>15.170440673828125</v>
      </c>
      <c r="C77" s="13">
        <v>166692.9375</v>
      </c>
      <c r="D77" s="2">
        <f t="shared" si="0"/>
        <v>666771.75</v>
      </c>
      <c r="E77">
        <f t="shared" si="1"/>
        <v>5.8239771912174332</v>
      </c>
      <c r="J77" s="13"/>
      <c r="K77" s="3"/>
    </row>
    <row r="78" spans="1:13" x14ac:dyDescent="0.25">
      <c r="A78">
        <v>10</v>
      </c>
      <c r="B78" s="13">
        <v>14.148482322692871</v>
      </c>
      <c r="C78" s="13">
        <v>337090.3125</v>
      </c>
      <c r="D78" s="2">
        <f t="shared" si="0"/>
        <v>3370903.125</v>
      </c>
      <c r="E78">
        <f t="shared" si="1"/>
        <v>6.5277462716896233</v>
      </c>
      <c r="J78" s="13"/>
      <c r="K78" s="3"/>
    </row>
    <row r="79" spans="1:13" x14ac:dyDescent="0.25">
      <c r="A79">
        <v>10</v>
      </c>
      <c r="B79" s="13">
        <v>13.971719741821289</v>
      </c>
      <c r="C79" s="13">
        <v>380753.46875</v>
      </c>
      <c r="D79" s="2">
        <f t="shared" si="0"/>
        <v>3807534.6875</v>
      </c>
      <c r="E79">
        <f t="shared" si="1"/>
        <v>6.5806438685468116</v>
      </c>
    </row>
    <row r="80" spans="1:13" x14ac:dyDescent="0.25">
      <c r="A80">
        <v>10</v>
      </c>
      <c r="B80" s="13">
        <v>12.795669555664063</v>
      </c>
      <c r="C80" s="13">
        <v>856221.4375</v>
      </c>
      <c r="D80" s="2">
        <f t="shared" si="0"/>
        <v>8562214.375</v>
      </c>
      <c r="E80">
        <f t="shared" si="1"/>
        <v>6.9325860972093434</v>
      </c>
    </row>
    <row r="81" spans="1:13" x14ac:dyDescent="0.25">
      <c r="A81">
        <v>10</v>
      </c>
      <c r="B81" s="13">
        <v>12.876976013183594</v>
      </c>
      <c r="C81" s="13">
        <v>809570.1875</v>
      </c>
      <c r="D81" s="2">
        <f t="shared" si="0"/>
        <v>8095701.875</v>
      </c>
      <c r="E81">
        <f t="shared" si="1"/>
        <v>6.9082545068541314</v>
      </c>
    </row>
    <row r="82" spans="1:13" x14ac:dyDescent="0.25">
      <c r="A82" t="s">
        <v>101</v>
      </c>
      <c r="M82" s="3"/>
    </row>
    <row r="83" spans="1:13" ht="45" x14ac:dyDescent="0.25">
      <c r="A83" s="10" t="s">
        <v>99</v>
      </c>
      <c r="B83" s="1" t="s">
        <v>18</v>
      </c>
      <c r="C83" s="1" t="s">
        <v>19</v>
      </c>
      <c r="D83" t="s">
        <v>20</v>
      </c>
      <c r="E83" t="s">
        <v>21</v>
      </c>
    </row>
    <row r="84" spans="1:13" x14ac:dyDescent="0.25">
      <c r="A84">
        <v>50</v>
      </c>
      <c r="B84" s="13">
        <v>27.657468795776367</v>
      </c>
      <c r="C84" s="13">
        <v>11.813432693481445</v>
      </c>
      <c r="D84" s="2">
        <f>C84*400/A84</f>
        <v>94.507461547851563</v>
      </c>
      <c r="E84">
        <f t="shared" ref="E84:E97" si="2">LOG(D84)</f>
        <v>1.9754660982566998</v>
      </c>
    </row>
    <row r="85" spans="1:13" x14ac:dyDescent="0.25">
      <c r="A85">
        <v>50</v>
      </c>
      <c r="B85" s="13">
        <v>27.556926727294922</v>
      </c>
      <c r="C85" s="13">
        <v>12.641470909118652</v>
      </c>
      <c r="D85" s="2">
        <f t="shared" ref="D85:D97" si="3">C85*400/A85</f>
        <v>101.13176727294922</v>
      </c>
      <c r="E85">
        <f t="shared" si="2"/>
        <v>2.0048875965829032</v>
      </c>
    </row>
    <row r="86" spans="1:13" x14ac:dyDescent="0.25">
      <c r="A86">
        <v>50</v>
      </c>
      <c r="B86" s="13">
        <v>23.17152214050293</v>
      </c>
      <c r="C86" s="13">
        <v>242.71286010742188</v>
      </c>
      <c r="D86" s="2">
        <f t="shared" si="3"/>
        <v>1941.702880859375</v>
      </c>
      <c r="E86">
        <f t="shared" si="2"/>
        <v>3.2881827749667512</v>
      </c>
    </row>
    <row r="87" spans="1:13" x14ac:dyDescent="0.25">
      <c r="A87">
        <v>50</v>
      </c>
      <c r="B87" s="13">
        <v>23.592905044555664</v>
      </c>
      <c r="C87" s="13">
        <v>182.71914672851563</v>
      </c>
      <c r="D87" s="2">
        <f t="shared" si="3"/>
        <v>1461.753173828125</v>
      </c>
      <c r="E87">
        <f t="shared" si="2"/>
        <v>3.1648740454712128</v>
      </c>
    </row>
    <row r="88" spans="1:13" x14ac:dyDescent="0.25">
      <c r="A88">
        <v>50</v>
      </c>
      <c r="B88" s="13">
        <v>21.507081985473633</v>
      </c>
      <c r="C88" s="13">
        <v>744.9990234375</v>
      </c>
      <c r="D88" s="2">
        <f t="shared" si="3"/>
        <v>5959.9921875</v>
      </c>
      <c r="E88">
        <f t="shared" si="2"/>
        <v>3.7752456904570377</v>
      </c>
    </row>
    <row r="89" spans="1:13" x14ac:dyDescent="0.25">
      <c r="A89">
        <v>50</v>
      </c>
      <c r="B89" s="13">
        <v>21.607992172241211</v>
      </c>
      <c r="C89" s="13">
        <v>696.02764892578125</v>
      </c>
      <c r="D89" s="2">
        <f t="shared" si="3"/>
        <v>5568.22119140625</v>
      </c>
      <c r="E89">
        <f t="shared" si="2"/>
        <v>3.7457164788114086</v>
      </c>
    </row>
    <row r="90" spans="1:13" x14ac:dyDescent="0.25">
      <c r="A90">
        <v>30</v>
      </c>
      <c r="B90" s="13">
        <v>20.649736404418945</v>
      </c>
      <c r="C90" s="13">
        <v>1327.515625</v>
      </c>
      <c r="D90" s="2">
        <f t="shared" si="3"/>
        <v>17700.208333333332</v>
      </c>
      <c r="E90">
        <f t="shared" si="2"/>
        <v>4.2479783780840998</v>
      </c>
    </row>
    <row r="91" spans="1:13" x14ac:dyDescent="0.25">
      <c r="A91">
        <v>30</v>
      </c>
      <c r="B91" s="13">
        <v>20.231727600097656</v>
      </c>
      <c r="C91" s="13">
        <v>1759.385498046875</v>
      </c>
      <c r="D91" s="2">
        <f t="shared" si="3"/>
        <v>23458.473307291668</v>
      </c>
      <c r="E91">
        <f t="shared" si="2"/>
        <v>4.3702997445316987</v>
      </c>
    </row>
    <row r="92" spans="1:13" x14ac:dyDescent="0.25">
      <c r="A92">
        <v>25</v>
      </c>
      <c r="B92" s="13">
        <v>18.531929016113281</v>
      </c>
      <c r="C92" s="13">
        <v>5530.58203125</v>
      </c>
      <c r="D92" s="2">
        <f t="shared" si="3"/>
        <v>88489.3125</v>
      </c>
      <c r="E92">
        <f t="shared" si="2"/>
        <v>4.9468908209513929</v>
      </c>
    </row>
    <row r="93" spans="1:13" x14ac:dyDescent="0.25">
      <c r="A93">
        <v>25</v>
      </c>
      <c r="B93" s="13">
        <v>18.950834274291992</v>
      </c>
      <c r="C93" s="13">
        <v>4170.490234375</v>
      </c>
      <c r="D93" s="2">
        <f t="shared" si="3"/>
        <v>66727.84375</v>
      </c>
      <c r="E93">
        <f t="shared" si="2"/>
        <v>4.8243070912435977</v>
      </c>
    </row>
    <row r="94" spans="1:13" x14ac:dyDescent="0.25">
      <c r="A94">
        <v>10</v>
      </c>
      <c r="B94" s="13">
        <v>19.900039672851563</v>
      </c>
      <c r="C94" s="13">
        <v>2199.99853515625</v>
      </c>
      <c r="D94" s="2">
        <f t="shared" si="3"/>
        <v>87999.94140625</v>
      </c>
      <c r="E94">
        <f t="shared" si="2"/>
        <v>4.9444823829802731</v>
      </c>
    </row>
    <row r="95" spans="1:13" x14ac:dyDescent="0.25">
      <c r="A95">
        <v>10</v>
      </c>
      <c r="B95" s="13">
        <v>19.891962051391602</v>
      </c>
      <c r="C95" s="13">
        <v>2212.005126953125</v>
      </c>
      <c r="D95" s="2">
        <f t="shared" si="3"/>
        <v>88480.205078125</v>
      </c>
      <c r="E95">
        <f t="shared" si="2"/>
        <v>4.9468461205631868</v>
      </c>
    </row>
    <row r="96" spans="1:13" x14ac:dyDescent="0.25">
      <c r="A96">
        <v>10</v>
      </c>
      <c r="B96" s="13">
        <v>18.572479248046875</v>
      </c>
      <c r="C96" s="13">
        <v>5381.51611328125</v>
      </c>
      <c r="D96" s="2">
        <f t="shared" si="3"/>
        <v>215260.64453125</v>
      </c>
      <c r="E96">
        <f t="shared" si="2"/>
        <v>5.3329646363016892</v>
      </c>
    </row>
    <row r="97" spans="1:5" x14ac:dyDescent="0.25">
      <c r="A97">
        <v>10</v>
      </c>
      <c r="B97" s="13">
        <v>18.682350158691406</v>
      </c>
      <c r="C97" s="13">
        <v>4997.50537109375</v>
      </c>
      <c r="D97" s="2">
        <f t="shared" si="3"/>
        <v>199900.21484375</v>
      </c>
      <c r="E97">
        <f t="shared" si="2"/>
        <v>5.3008132608785221</v>
      </c>
    </row>
  </sheetData>
  <mergeCells count="7">
    <mergeCell ref="G54:G55"/>
    <mergeCell ref="G56:G63"/>
    <mergeCell ref="A66:E66"/>
    <mergeCell ref="A54:A55"/>
    <mergeCell ref="B54:B55"/>
    <mergeCell ref="C54:D54"/>
    <mergeCell ref="E54:F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C2B1-6B11-4408-B513-53EC3F9BD942}">
  <dimension ref="B1:F19"/>
  <sheetViews>
    <sheetView topLeftCell="B1" workbookViewId="0">
      <selection activeCell="J18" sqref="J18"/>
    </sheetView>
  </sheetViews>
  <sheetFormatPr defaultRowHeight="15" x14ac:dyDescent="0.25"/>
  <cols>
    <col min="3" max="3" width="15" customWidth="1"/>
    <col min="4" max="4" width="11.5703125" customWidth="1"/>
    <col min="5" max="5" width="12.5703125" customWidth="1"/>
  </cols>
  <sheetData>
    <row r="1" spans="2:6" x14ac:dyDescent="0.25">
      <c r="B1" t="s">
        <v>72</v>
      </c>
    </row>
    <row r="2" spans="2:6" ht="18" x14ac:dyDescent="0.35">
      <c r="C2" t="s">
        <v>75</v>
      </c>
    </row>
    <row r="3" spans="2:6" ht="18" x14ac:dyDescent="0.35">
      <c r="C3" t="s">
        <v>73</v>
      </c>
    </row>
    <row r="5" spans="2:6" ht="45" x14ac:dyDescent="0.25">
      <c r="C5" t="s">
        <v>47</v>
      </c>
      <c r="D5" t="s">
        <v>46</v>
      </c>
      <c r="E5" s="10" t="s">
        <v>102</v>
      </c>
      <c r="F5" t="s">
        <v>46</v>
      </c>
    </row>
    <row r="6" spans="2:6" x14ac:dyDescent="0.25">
      <c r="C6">
        <v>1.0351750369033694</v>
      </c>
      <c r="D6">
        <v>3.4149431821088728E-3</v>
      </c>
    </row>
    <row r="7" spans="2:6" x14ac:dyDescent="0.25">
      <c r="C7">
        <v>1.2514498508334624</v>
      </c>
      <c r="D7">
        <v>0.84609842270000224</v>
      </c>
    </row>
    <row r="8" spans="2:6" x14ac:dyDescent="0.25">
      <c r="C8">
        <v>2.4329922983737462</v>
      </c>
      <c r="D8">
        <v>1.1436245092589529E-2</v>
      </c>
      <c r="E8">
        <v>2.5209035206262218</v>
      </c>
      <c r="F8">
        <v>5.1765422498160435E-2</v>
      </c>
    </row>
    <row r="9" spans="2:6" x14ac:dyDescent="0.25">
      <c r="C9">
        <v>3.1367443338219614</v>
      </c>
      <c r="D9">
        <v>0.3322067781045826</v>
      </c>
      <c r="E9">
        <v>3.1812412373755872</v>
      </c>
      <c r="F9">
        <v>3.2355431865532587E-2</v>
      </c>
    </row>
    <row r="10" spans="2:6" x14ac:dyDescent="0.25">
      <c r="C10">
        <v>3.1258358491606053</v>
      </c>
      <c r="D10">
        <v>0.10485191992378952</v>
      </c>
      <c r="E10">
        <v>3.5185139398778875</v>
      </c>
    </row>
    <row r="11" spans="2:6" x14ac:dyDescent="0.25">
      <c r="C11">
        <v>3.8680011783561303</v>
      </c>
      <c r="D11">
        <v>9.6008432762763649E-2</v>
      </c>
      <c r="E11">
        <v>3.7685946131218224</v>
      </c>
      <c r="F11">
        <v>6.2676168154779985E-2</v>
      </c>
    </row>
    <row r="12" spans="2:6" x14ac:dyDescent="0.25">
      <c r="C12">
        <v>3.9826905039447236</v>
      </c>
      <c r="D12">
        <v>0.14163036283542632</v>
      </c>
      <c r="E12">
        <v>3.9479786801161718</v>
      </c>
      <c r="F12">
        <v>3.8434503831109162E-2</v>
      </c>
    </row>
    <row r="13" spans="2:6" x14ac:dyDescent="0.25">
      <c r="C13">
        <v>4.5850433126646184</v>
      </c>
      <c r="D13">
        <v>0.31093012305300033</v>
      </c>
      <c r="E13">
        <v>4.4387704900928124</v>
      </c>
      <c r="F13">
        <v>3.1037724301173047E-2</v>
      </c>
    </row>
    <row r="14" spans="2:6" x14ac:dyDescent="0.25">
      <c r="C14">
        <v>4.8466092928228441</v>
      </c>
      <c r="D14">
        <v>7.6144433570389372E-2</v>
      </c>
      <c r="E14">
        <v>4.3468634744618235</v>
      </c>
      <c r="F14">
        <v>9.6321906847936248E-2</v>
      </c>
    </row>
    <row r="15" spans="2:6" x14ac:dyDescent="0.25">
      <c r="C15">
        <v>4.8872521336641483</v>
      </c>
      <c r="D15">
        <v>0.16117271456877258</v>
      </c>
      <c r="E15">
        <v>4.9291457564226757</v>
      </c>
      <c r="F15">
        <v>5.4156698582381028E-2</v>
      </c>
    </row>
    <row r="16" spans="2:6" x14ac:dyDescent="0.25">
      <c r="C16">
        <v>5.2960119414804954</v>
      </c>
      <c r="D16">
        <v>1.3543498976147606E-2</v>
      </c>
      <c r="E16">
        <v>5.0206963425791127</v>
      </c>
      <c r="F16">
        <v>2.9269048366900915E-2</v>
      </c>
    </row>
    <row r="17" spans="3:6" x14ac:dyDescent="0.25">
      <c r="C17">
        <v>5.8310908001079742</v>
      </c>
      <c r="D17">
        <v>1.006016217042094E-2</v>
      </c>
      <c r="E17">
        <v>5.5424667874683582</v>
      </c>
      <c r="F17">
        <v>5.27739376022291E-2</v>
      </c>
    </row>
    <row r="18" spans="3:6" x14ac:dyDescent="0.25">
      <c r="C18">
        <v>6.554195070118217</v>
      </c>
      <c r="D18">
        <v>3.7404249446190058E-2</v>
      </c>
      <c r="E18">
        <v>6.1548150837129496</v>
      </c>
      <c r="F18">
        <v>0.10696239900062693</v>
      </c>
    </row>
    <row r="19" spans="3:6" x14ac:dyDescent="0.25">
      <c r="C19">
        <v>6.9204203020317374</v>
      </c>
      <c r="D19">
        <v>1.7205032537223552E-2</v>
      </c>
      <c r="E19">
        <v>6.2657394585211277</v>
      </c>
      <c r="F19">
        <v>4.9908356250854977E-2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786A-034F-4FBE-9A22-319306686937}">
  <dimension ref="A1:Y23"/>
  <sheetViews>
    <sheetView workbookViewId="0">
      <selection activeCell="A5" sqref="A5:XFD5"/>
    </sheetView>
  </sheetViews>
  <sheetFormatPr defaultRowHeight="15" x14ac:dyDescent="0.25"/>
  <cols>
    <col min="2" max="2" width="11.7109375" customWidth="1"/>
    <col min="9" max="9" width="16.7109375" bestFit="1" customWidth="1"/>
  </cols>
  <sheetData>
    <row r="1" spans="1:25" x14ac:dyDescent="0.25">
      <c r="A1" t="s">
        <v>74</v>
      </c>
    </row>
    <row r="2" spans="1:25" ht="18" x14ac:dyDescent="0.35">
      <c r="B2" t="s">
        <v>75</v>
      </c>
    </row>
    <row r="3" spans="1:25" ht="18" x14ac:dyDescent="0.35">
      <c r="B3" t="s">
        <v>71</v>
      </c>
    </row>
    <row r="5" spans="1:25" x14ac:dyDescent="0.25">
      <c r="A5" t="s">
        <v>103</v>
      </c>
      <c r="J5" t="s">
        <v>104</v>
      </c>
      <c r="S5" t="s">
        <v>105</v>
      </c>
    </row>
    <row r="6" spans="1:25" x14ac:dyDescent="0.25">
      <c r="B6" t="s">
        <v>78</v>
      </c>
      <c r="C6" t="s">
        <v>2</v>
      </c>
      <c r="D6" t="s">
        <v>41</v>
      </c>
      <c r="E6" t="s">
        <v>5</v>
      </c>
      <c r="F6" t="s">
        <v>6</v>
      </c>
      <c r="G6" t="s">
        <v>16</v>
      </c>
      <c r="H6" t="s">
        <v>48</v>
      </c>
      <c r="J6" t="s">
        <v>78</v>
      </c>
      <c r="K6" t="s">
        <v>2</v>
      </c>
      <c r="L6" t="s">
        <v>41</v>
      </c>
      <c r="M6" t="s">
        <v>5</v>
      </c>
      <c r="N6" t="s">
        <v>6</v>
      </c>
      <c r="O6" t="s">
        <v>16</v>
      </c>
      <c r="P6" t="s">
        <v>48</v>
      </c>
      <c r="S6" t="s">
        <v>78</v>
      </c>
      <c r="T6" t="s">
        <v>2</v>
      </c>
      <c r="U6" t="s">
        <v>41</v>
      </c>
      <c r="V6" t="s">
        <v>5</v>
      </c>
      <c r="W6" t="s">
        <v>6</v>
      </c>
      <c r="X6" t="s">
        <v>16</v>
      </c>
      <c r="Y6" t="s">
        <v>48</v>
      </c>
    </row>
    <row r="7" spans="1:25" x14ac:dyDescent="0.25">
      <c r="B7" t="s">
        <v>49</v>
      </c>
      <c r="C7">
        <v>0.70946125295334217</v>
      </c>
      <c r="D7">
        <v>1.6220676094930191</v>
      </c>
      <c r="E7">
        <v>4.5025467361477336</v>
      </c>
      <c r="F7">
        <v>5.9738213694373909</v>
      </c>
      <c r="G7">
        <v>6.0529160931771848</v>
      </c>
      <c r="H7">
        <v>6.2783829710839134</v>
      </c>
      <c r="J7" t="s">
        <v>49</v>
      </c>
      <c r="K7">
        <v>0.78120000000000001</v>
      </c>
      <c r="L7" t="s">
        <v>50</v>
      </c>
      <c r="M7">
        <v>1.4319999999999999</v>
      </c>
      <c r="N7">
        <v>27.24</v>
      </c>
      <c r="O7">
        <v>94.92</v>
      </c>
      <c r="P7">
        <v>122.3</v>
      </c>
      <c r="S7" t="s">
        <v>49</v>
      </c>
      <c r="U7">
        <v>0.67700000000000005</v>
      </c>
      <c r="V7">
        <v>0.71709999999999996</v>
      </c>
      <c r="W7" s="14">
        <v>2.641</v>
      </c>
      <c r="X7" s="15">
        <v>17.12</v>
      </c>
      <c r="Y7">
        <v>18.68</v>
      </c>
    </row>
    <row r="8" spans="1:25" x14ac:dyDescent="0.25">
      <c r="B8" t="s">
        <v>49</v>
      </c>
      <c r="D8">
        <v>1.6876474043557572</v>
      </c>
      <c r="E8">
        <v>4.5400677764588302</v>
      </c>
      <c r="F8">
        <v>5.9296224934526416</v>
      </c>
      <c r="G8">
        <v>6.1492391809859139</v>
      </c>
      <c r="H8">
        <v>6.1180188567434675</v>
      </c>
      <c r="J8" t="s">
        <v>49</v>
      </c>
      <c r="K8">
        <v>0.48259999999999997</v>
      </c>
      <c r="L8">
        <v>1.585</v>
      </c>
      <c r="M8">
        <v>2.9969999999999999</v>
      </c>
      <c r="N8">
        <v>47.41</v>
      </c>
      <c r="O8">
        <v>119.5</v>
      </c>
      <c r="P8">
        <v>105.4</v>
      </c>
      <c r="S8" t="s">
        <v>49</v>
      </c>
      <c r="U8">
        <v>1.2050000000000001</v>
      </c>
      <c r="W8" s="14">
        <v>5.5860000000000003</v>
      </c>
      <c r="X8">
        <v>29.07</v>
      </c>
      <c r="Y8">
        <v>40.19</v>
      </c>
    </row>
    <row r="9" spans="1:25" x14ac:dyDescent="0.25">
      <c r="B9" t="s">
        <v>49</v>
      </c>
      <c r="C9">
        <v>2.0018668127048609</v>
      </c>
      <c r="D9">
        <v>3.7738661824802775</v>
      </c>
      <c r="E9">
        <v>4.345500515944984</v>
      </c>
      <c r="F9">
        <v>5.6071242755480979</v>
      </c>
      <c r="G9">
        <v>6.1530756015497952</v>
      </c>
      <c r="H9">
        <v>6.845511392406892</v>
      </c>
      <c r="J9" t="s">
        <v>49</v>
      </c>
      <c r="N9">
        <v>24.66</v>
      </c>
      <c r="O9">
        <v>119.1</v>
      </c>
      <c r="P9">
        <v>134.1</v>
      </c>
      <c r="S9" t="s">
        <v>49</v>
      </c>
      <c r="V9">
        <v>0.7238</v>
      </c>
      <c r="W9" s="14">
        <v>2.7410000000000001</v>
      </c>
      <c r="X9">
        <v>16.260000000000002</v>
      </c>
      <c r="Y9">
        <v>38.43</v>
      </c>
    </row>
    <row r="10" spans="1:25" x14ac:dyDescent="0.25">
      <c r="B10" t="s">
        <v>49</v>
      </c>
      <c r="D10">
        <v>3.366692819590857</v>
      </c>
      <c r="E10">
        <v>4.5814281127981351</v>
      </c>
      <c r="F10">
        <v>5.5145958164471205</v>
      </c>
      <c r="G10">
        <v>6.5548634035583371</v>
      </c>
      <c r="H10">
        <v>6.8593943008946834</v>
      </c>
      <c r="J10" t="s">
        <v>49</v>
      </c>
      <c r="K10">
        <v>0.14879999999999999</v>
      </c>
      <c r="L10">
        <v>4.3019999999999996</v>
      </c>
      <c r="M10">
        <v>19.125</v>
      </c>
      <c r="N10">
        <v>47.93</v>
      </c>
      <c r="O10">
        <v>82.23</v>
      </c>
      <c r="P10">
        <v>160.5</v>
      </c>
      <c r="S10" t="s">
        <v>49</v>
      </c>
      <c r="T10">
        <v>0.1447</v>
      </c>
      <c r="U10">
        <v>0.48859999999999998</v>
      </c>
      <c r="V10">
        <v>1.7929999999999999</v>
      </c>
      <c r="W10">
        <v>15.24</v>
      </c>
      <c r="X10">
        <v>117.85</v>
      </c>
      <c r="Y10">
        <v>66.45</v>
      </c>
    </row>
    <row r="11" spans="1:25" x14ac:dyDescent="0.25">
      <c r="B11" t="s">
        <v>49</v>
      </c>
      <c r="C11">
        <v>0.80572036656732249</v>
      </c>
      <c r="D11">
        <v>3.2498232542602383</v>
      </c>
      <c r="E11">
        <v>4.1613770328806634</v>
      </c>
      <c r="F11">
        <v>5.1796968414388624</v>
      </c>
      <c r="G11">
        <v>6.380627043557574</v>
      </c>
      <c r="H11">
        <v>6.624735849891179</v>
      </c>
      <c r="J11" t="s">
        <v>49</v>
      </c>
      <c r="K11">
        <v>0.2702</v>
      </c>
      <c r="L11">
        <v>2.41</v>
      </c>
      <c r="M11">
        <v>12.44</v>
      </c>
      <c r="N11">
        <v>60.51</v>
      </c>
      <c r="O11">
        <v>56.4</v>
      </c>
      <c r="P11">
        <v>126.7</v>
      </c>
      <c r="S11" t="s">
        <v>49</v>
      </c>
      <c r="V11">
        <v>3.552</v>
      </c>
      <c r="W11">
        <v>16.36</v>
      </c>
      <c r="X11">
        <v>93</v>
      </c>
      <c r="Y11">
        <v>69.95</v>
      </c>
    </row>
    <row r="12" spans="1:25" x14ac:dyDescent="0.25">
      <c r="B12" t="s">
        <v>51</v>
      </c>
      <c r="C12" s="13"/>
      <c r="D12" s="13">
        <v>3.6760657996516395</v>
      </c>
      <c r="E12" s="13">
        <v>2.6597006738382118</v>
      </c>
      <c r="F12" s="13">
        <v>2.3593736319322347</v>
      </c>
      <c r="G12" s="13">
        <v>1.38971355808194</v>
      </c>
      <c r="H12" s="13">
        <v>1.8987367689356407</v>
      </c>
      <c r="J12" t="s">
        <v>51</v>
      </c>
      <c r="K12">
        <v>0.63570000000000004</v>
      </c>
      <c r="L12" t="s">
        <v>50</v>
      </c>
      <c r="M12">
        <v>0.73929999999999996</v>
      </c>
      <c r="N12" t="s">
        <v>50</v>
      </c>
      <c r="O12">
        <v>2.91</v>
      </c>
      <c r="P12">
        <v>6.7290000000000001</v>
      </c>
      <c r="S12" t="s">
        <v>51</v>
      </c>
      <c r="V12">
        <v>0.59440000000000004</v>
      </c>
      <c r="W12" s="15">
        <v>1.236</v>
      </c>
      <c r="X12" s="15">
        <v>5.0789999999999997</v>
      </c>
      <c r="Y12" s="15">
        <v>5.2409999999999997</v>
      </c>
    </row>
    <row r="13" spans="1:25" x14ac:dyDescent="0.25">
      <c r="B13" t="s">
        <v>51</v>
      </c>
      <c r="C13" s="13">
        <v>0.53887983462258426</v>
      </c>
      <c r="D13" s="13">
        <v>3.5752044821266655</v>
      </c>
      <c r="E13" s="13">
        <v>3.1920854961898497</v>
      </c>
      <c r="F13" s="13">
        <v>2.3584653069689252</v>
      </c>
      <c r="G13" s="13">
        <v>2.5935364526661329</v>
      </c>
      <c r="H13" s="13">
        <v>2.889814485603889</v>
      </c>
      <c r="J13" t="s">
        <v>51</v>
      </c>
      <c r="M13">
        <v>2.5310000000000001</v>
      </c>
      <c r="N13">
        <v>0.436</v>
      </c>
      <c r="O13">
        <v>4.5259999999999998</v>
      </c>
      <c r="P13">
        <v>20.82</v>
      </c>
      <c r="S13" t="s">
        <v>51</v>
      </c>
      <c r="V13">
        <v>0.89729999999999999</v>
      </c>
      <c r="W13" s="15">
        <v>1.5860000000000001</v>
      </c>
      <c r="X13" s="15">
        <v>4.1399999999999997</v>
      </c>
      <c r="Y13" s="15">
        <v>8.3040000000000003</v>
      </c>
    </row>
    <row r="14" spans="1:25" x14ac:dyDescent="0.25">
      <c r="B14" t="s">
        <v>51</v>
      </c>
      <c r="C14" s="13">
        <v>1.6144725670761477</v>
      </c>
      <c r="D14" s="13">
        <v>3.7210065563672843</v>
      </c>
      <c r="E14" s="13">
        <v>2.6863655766284991</v>
      </c>
      <c r="F14" s="13">
        <v>2.5616692246261219</v>
      </c>
      <c r="G14" s="13">
        <v>2.4779764301070282</v>
      </c>
      <c r="H14" s="13">
        <v>1.660689727137681</v>
      </c>
      <c r="J14" t="s">
        <v>51</v>
      </c>
      <c r="L14">
        <v>1.2190000000000001</v>
      </c>
      <c r="M14">
        <v>0.75529999999999997</v>
      </c>
      <c r="N14">
        <v>3.87</v>
      </c>
      <c r="O14">
        <v>8.2230000000000008</v>
      </c>
      <c r="P14">
        <v>16.739999999999998</v>
      </c>
      <c r="S14" t="s">
        <v>51</v>
      </c>
      <c r="U14">
        <v>0.91379999999999995</v>
      </c>
      <c r="V14">
        <v>0.33979999999999999</v>
      </c>
      <c r="W14" s="15">
        <v>2.0750000000000002</v>
      </c>
      <c r="X14" s="15">
        <v>4.516</v>
      </c>
      <c r="Y14" s="15">
        <v>8.3010000000000002</v>
      </c>
    </row>
    <row r="15" spans="1:25" x14ac:dyDescent="0.25">
      <c r="B15" t="s">
        <v>51</v>
      </c>
      <c r="C15">
        <v>0.6025680039071527</v>
      </c>
      <c r="D15">
        <v>2.0668582535533981</v>
      </c>
      <c r="E15">
        <v>3.6252916906549855</v>
      </c>
      <c r="F15">
        <v>4.796792772379713</v>
      </c>
      <c r="G15">
        <v>4.51614474715615</v>
      </c>
      <c r="H15">
        <v>2.2769481901046476</v>
      </c>
      <c r="J15" t="s">
        <v>51</v>
      </c>
      <c r="K15">
        <v>0.17749999999999999</v>
      </c>
      <c r="L15">
        <v>4.0659999999999998</v>
      </c>
      <c r="M15">
        <v>12.895</v>
      </c>
      <c r="N15">
        <v>15.577999999999999</v>
      </c>
      <c r="O15">
        <v>30.11</v>
      </c>
      <c r="P15">
        <v>28.48</v>
      </c>
      <c r="S15" t="s">
        <v>51</v>
      </c>
      <c r="T15">
        <v>0.13159999999999999</v>
      </c>
      <c r="U15">
        <v>0.49990000000000001</v>
      </c>
      <c r="V15">
        <v>2.3730000000000002</v>
      </c>
      <c r="W15">
        <v>2.91</v>
      </c>
      <c r="X15">
        <v>11.01</v>
      </c>
      <c r="Y15">
        <v>44.58</v>
      </c>
    </row>
    <row r="16" spans="1:25" x14ac:dyDescent="0.25">
      <c r="B16" t="s">
        <v>51</v>
      </c>
      <c r="C16">
        <v>0.63536521772786925</v>
      </c>
      <c r="D16">
        <v>2.0426986106295257</v>
      </c>
      <c r="E16">
        <v>3.8166807334226056</v>
      </c>
      <c r="F16">
        <v>5.6281448901855073</v>
      </c>
      <c r="G16">
        <v>6.3972596694800901</v>
      </c>
      <c r="H16">
        <v>3.5131616141621262</v>
      </c>
      <c r="J16" t="s">
        <v>51</v>
      </c>
      <c r="K16">
        <v>0.24759999999999999</v>
      </c>
      <c r="L16" t="s">
        <v>52</v>
      </c>
      <c r="M16">
        <v>7.52</v>
      </c>
      <c r="N16">
        <v>26.02</v>
      </c>
      <c r="O16">
        <v>24.07</v>
      </c>
      <c r="P16">
        <v>37.26</v>
      </c>
      <c r="S16" t="s">
        <v>51</v>
      </c>
      <c r="V16">
        <v>2.71</v>
      </c>
      <c r="W16">
        <v>4.2409999999999997</v>
      </c>
      <c r="X16">
        <v>8.4450000000000003</v>
      </c>
      <c r="Y16">
        <v>37.909999999999997</v>
      </c>
    </row>
    <row r="17" spans="2:25" x14ac:dyDescent="0.25">
      <c r="B17" t="s">
        <v>51</v>
      </c>
      <c r="D17">
        <v>1.904937932033504</v>
      </c>
      <c r="E17">
        <v>5.0749607516656798</v>
      </c>
      <c r="F17">
        <v>4.6444543612847653</v>
      </c>
      <c r="G17">
        <v>5.3118892673303746</v>
      </c>
      <c r="H17">
        <v>2.0483594170458859</v>
      </c>
      <c r="J17" t="s">
        <v>51</v>
      </c>
      <c r="M17">
        <v>11.705</v>
      </c>
      <c r="N17">
        <v>25.99</v>
      </c>
      <c r="O17">
        <v>36.590000000000003</v>
      </c>
      <c r="P17">
        <v>33.619999999999997</v>
      </c>
      <c r="S17" t="s">
        <v>51</v>
      </c>
      <c r="V17">
        <v>4.4610000000000003</v>
      </c>
      <c r="W17">
        <v>7.1349999999999998</v>
      </c>
      <c r="X17">
        <v>20.61</v>
      </c>
      <c r="Y17">
        <v>30.65</v>
      </c>
    </row>
    <row r="18" spans="2:25" x14ac:dyDescent="0.25">
      <c r="B18" t="s">
        <v>53</v>
      </c>
      <c r="D18">
        <v>3.4122472066760183</v>
      </c>
      <c r="E18">
        <v>3.9481123867939281</v>
      </c>
      <c r="F18">
        <v>1.7780530451746117</v>
      </c>
      <c r="G18">
        <v>2.2604220848537979</v>
      </c>
      <c r="H18">
        <v>1.5309043986052413</v>
      </c>
      <c r="J18" t="s">
        <v>53</v>
      </c>
      <c r="L18" t="s">
        <v>50</v>
      </c>
      <c r="M18">
        <v>2.0539999999999998</v>
      </c>
      <c r="N18">
        <v>1.907</v>
      </c>
      <c r="O18">
        <v>4.6459999999999999</v>
      </c>
      <c r="P18">
        <v>11.82</v>
      </c>
      <c r="S18" t="s">
        <v>53</v>
      </c>
      <c r="V18">
        <v>0.88280000000000003</v>
      </c>
      <c r="W18">
        <v>2.282</v>
      </c>
      <c r="X18">
        <v>2.6640000000000001</v>
      </c>
      <c r="Y18">
        <v>5.548</v>
      </c>
    </row>
    <row r="19" spans="2:25" x14ac:dyDescent="0.25">
      <c r="B19" t="s">
        <v>53</v>
      </c>
      <c r="C19">
        <v>1.2084680896699165</v>
      </c>
      <c r="D19">
        <v>3.2506765105877951</v>
      </c>
      <c r="E19">
        <v>4.1480082075481031</v>
      </c>
      <c r="F19">
        <v>1.7668946020740848</v>
      </c>
      <c r="G19">
        <v>0.14460888191804802</v>
      </c>
      <c r="H19">
        <v>2.6563053610308907</v>
      </c>
      <c r="J19" t="s">
        <v>53</v>
      </c>
      <c r="K19">
        <v>0.6966</v>
      </c>
      <c r="M19">
        <v>4.0650000000000004</v>
      </c>
      <c r="N19">
        <v>2.6309999999999998</v>
      </c>
      <c r="O19">
        <v>4.6760000000000002</v>
      </c>
      <c r="P19">
        <v>12.17</v>
      </c>
      <c r="S19" t="s">
        <v>53</v>
      </c>
      <c r="U19">
        <v>0.85029999999999994</v>
      </c>
      <c r="V19">
        <v>0.99829999999999997</v>
      </c>
      <c r="W19">
        <v>1.4950000000000001</v>
      </c>
      <c r="X19">
        <v>2.9779999999999998</v>
      </c>
      <c r="Y19">
        <v>10.74</v>
      </c>
    </row>
    <row r="20" spans="2:25" x14ac:dyDescent="0.25">
      <c r="B20" t="s">
        <v>53</v>
      </c>
      <c r="C20">
        <v>1.3443950923182342</v>
      </c>
      <c r="D20">
        <v>3.8842767983571798</v>
      </c>
      <c r="E20">
        <v>4.4269218796371721</v>
      </c>
      <c r="F20">
        <v>1.7357014082156366</v>
      </c>
      <c r="G20">
        <v>2.1016684049343302</v>
      </c>
      <c r="H20">
        <v>2.6091563305683274</v>
      </c>
      <c r="J20" t="s">
        <v>53</v>
      </c>
      <c r="L20">
        <v>0.96489999999999998</v>
      </c>
      <c r="M20">
        <v>2.3740000000000001</v>
      </c>
      <c r="N20">
        <v>5.1764999999999999</v>
      </c>
      <c r="O20">
        <v>6.165</v>
      </c>
      <c r="P20">
        <v>16.22</v>
      </c>
      <c r="S20" t="s">
        <v>53</v>
      </c>
      <c r="V20">
        <v>0.36849999999999999</v>
      </c>
      <c r="W20">
        <v>2.1850000000000001</v>
      </c>
      <c r="X20">
        <v>2.2690000000000001</v>
      </c>
      <c r="Y20">
        <v>15.49</v>
      </c>
    </row>
    <row r="21" spans="2:25" x14ac:dyDescent="0.25">
      <c r="B21" t="s">
        <v>53</v>
      </c>
      <c r="C21">
        <v>0.93146485851053118</v>
      </c>
      <c r="D21">
        <v>1.9939949615950678</v>
      </c>
      <c r="E21">
        <v>4.7144813260023488</v>
      </c>
      <c r="F21">
        <v>4.6859128814730031</v>
      </c>
      <c r="G21">
        <v>3.611806029911258</v>
      </c>
      <c r="H21">
        <v>1.7934512396750741</v>
      </c>
      <c r="J21" t="s">
        <v>53</v>
      </c>
      <c r="K21">
        <v>0.19270000000000001</v>
      </c>
      <c r="L21">
        <v>3.3540000000000001</v>
      </c>
      <c r="M21">
        <v>13.414999999999999</v>
      </c>
      <c r="N21">
        <v>15.45</v>
      </c>
      <c r="O21">
        <v>16.61</v>
      </c>
      <c r="P21">
        <v>36.26</v>
      </c>
      <c r="S21" t="s">
        <v>53</v>
      </c>
      <c r="T21">
        <v>0.17480000000000001</v>
      </c>
      <c r="U21">
        <v>0.36459999999999998</v>
      </c>
      <c r="V21">
        <v>3.8079999999999998</v>
      </c>
      <c r="W21">
        <v>4.641</v>
      </c>
      <c r="X21">
        <v>8.77</v>
      </c>
      <c r="Y21">
        <v>35.64</v>
      </c>
    </row>
    <row r="22" spans="2:25" x14ac:dyDescent="0.25">
      <c r="B22" t="s">
        <v>53</v>
      </c>
      <c r="D22">
        <v>1.8946036535279711</v>
      </c>
      <c r="E22">
        <v>4.6802973059037312</v>
      </c>
      <c r="F22">
        <v>3.8819387953655511</v>
      </c>
      <c r="G22">
        <v>1.1950223187345224</v>
      </c>
      <c r="H22">
        <v>1.5262836054305098</v>
      </c>
      <c r="J22" t="s">
        <v>53</v>
      </c>
      <c r="K22">
        <v>0.40689999999999998</v>
      </c>
      <c r="L22" t="s">
        <v>52</v>
      </c>
      <c r="M22">
        <v>25.215</v>
      </c>
      <c r="N22">
        <v>6.6859999999999999</v>
      </c>
      <c r="O22">
        <v>11.67</v>
      </c>
      <c r="P22">
        <v>55</v>
      </c>
      <c r="S22" t="s">
        <v>53</v>
      </c>
      <c r="V22">
        <v>3.2080000000000002</v>
      </c>
      <c r="W22">
        <v>3.8050000000000002</v>
      </c>
      <c r="X22">
        <v>8.4600000000000009</v>
      </c>
      <c r="Y22">
        <v>31.66</v>
      </c>
    </row>
    <row r="23" spans="2:25" x14ac:dyDescent="0.25">
      <c r="B23" t="s">
        <v>53</v>
      </c>
      <c r="C23">
        <v>0.59027568041164546</v>
      </c>
      <c r="D23">
        <v>2.5534613255237493</v>
      </c>
      <c r="E23">
        <v>4.5114411747556931</v>
      </c>
      <c r="F23">
        <v>3.7533191686688818</v>
      </c>
      <c r="G23">
        <v>2.173460888328286</v>
      </c>
      <c r="H23">
        <v>3.173460888328286</v>
      </c>
      <c r="J23" t="s">
        <v>53</v>
      </c>
      <c r="M23">
        <v>9.4149999999999991</v>
      </c>
      <c r="N23">
        <v>17.41</v>
      </c>
      <c r="O23">
        <v>11.43</v>
      </c>
      <c r="P23">
        <v>54.76</v>
      </c>
      <c r="S23" t="s">
        <v>53</v>
      </c>
      <c r="V23">
        <v>3.6909999999999998</v>
      </c>
      <c r="W23">
        <v>8.3879999999999999</v>
      </c>
      <c r="X23">
        <v>22.184000000000001</v>
      </c>
      <c r="Y23">
        <v>49.75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8DFA-C0D7-4FBB-837F-EF8AFED1D3A7}">
  <dimension ref="A1:Q25"/>
  <sheetViews>
    <sheetView tabSelected="1" workbookViewId="0">
      <selection activeCell="H32" sqref="H32"/>
    </sheetView>
  </sheetViews>
  <sheetFormatPr defaultRowHeight="15" x14ac:dyDescent="0.25"/>
  <cols>
    <col min="9" max="9" width="22.28515625" customWidth="1"/>
  </cols>
  <sheetData>
    <row r="1" spans="1:17" x14ac:dyDescent="0.25">
      <c r="A1" t="s">
        <v>106</v>
      </c>
    </row>
    <row r="3" spans="1:17" ht="18" x14ac:dyDescent="0.35">
      <c r="A3" t="s">
        <v>112</v>
      </c>
      <c r="K3" t="s">
        <v>108</v>
      </c>
    </row>
    <row r="4" spans="1:17" x14ac:dyDescent="0.25">
      <c r="B4" t="s">
        <v>54</v>
      </c>
      <c r="C4" t="s">
        <v>55</v>
      </c>
      <c r="D4" t="s">
        <v>2</v>
      </c>
      <c r="E4" t="s">
        <v>56</v>
      </c>
      <c r="F4" t="s">
        <v>57</v>
      </c>
      <c r="G4" t="s">
        <v>58</v>
      </c>
      <c r="H4" t="s">
        <v>59</v>
      </c>
      <c r="K4" t="s">
        <v>54</v>
      </c>
      <c r="L4" t="s">
        <v>55</v>
      </c>
      <c r="M4" t="s">
        <v>2</v>
      </c>
      <c r="N4" t="s">
        <v>56</v>
      </c>
      <c r="O4" t="s">
        <v>57</v>
      </c>
      <c r="P4" t="s">
        <v>58</v>
      </c>
      <c r="Q4" t="s">
        <v>59</v>
      </c>
    </row>
    <row r="5" spans="1:17" x14ac:dyDescent="0.25">
      <c r="A5" t="s">
        <v>49</v>
      </c>
      <c r="B5" s="16">
        <v>2.1102121139923162</v>
      </c>
      <c r="C5" s="16">
        <v>4.5107481562074172</v>
      </c>
      <c r="D5" s="16">
        <v>5.0836850425271471</v>
      </c>
      <c r="E5" s="16">
        <v>5.3091917771680714</v>
      </c>
      <c r="F5" s="16">
        <v>5.7220720526561326</v>
      </c>
      <c r="G5" s="16">
        <v>6.3835676757226292</v>
      </c>
      <c r="H5" s="16">
        <v>6.6191552131813864</v>
      </c>
      <c r="I5" s="16" t="s">
        <v>60</v>
      </c>
      <c r="J5" t="s">
        <v>49</v>
      </c>
      <c r="K5">
        <v>0.4501</v>
      </c>
      <c r="M5" s="11" t="s">
        <v>61</v>
      </c>
      <c r="N5">
        <v>17.53</v>
      </c>
      <c r="O5">
        <v>25.04</v>
      </c>
      <c r="P5">
        <v>110.5</v>
      </c>
      <c r="Q5" s="11">
        <v>53.26</v>
      </c>
    </row>
    <row r="6" spans="1:17" x14ac:dyDescent="0.25">
      <c r="A6" t="s">
        <v>49</v>
      </c>
      <c r="B6" s="16">
        <v>1.840411875700017</v>
      </c>
      <c r="C6" s="16">
        <v>4.6128959114239949</v>
      </c>
      <c r="D6" s="16">
        <v>5.2442415344171174</v>
      </c>
      <c r="E6" s="16">
        <v>5.5184621636252293</v>
      </c>
      <c r="F6" s="16">
        <v>5.8074910552176613</v>
      </c>
      <c r="G6" s="16">
        <v>6.495019231534453</v>
      </c>
      <c r="H6" s="16">
        <v>6.5751958146202938</v>
      </c>
      <c r="I6" s="16"/>
      <c r="J6" t="s">
        <v>49</v>
      </c>
      <c r="L6">
        <v>1.3720000000000001</v>
      </c>
      <c r="M6" s="11"/>
      <c r="N6">
        <v>18.36</v>
      </c>
      <c r="O6">
        <v>24.15</v>
      </c>
      <c r="P6">
        <v>130.9</v>
      </c>
      <c r="Q6" s="11">
        <v>61.25</v>
      </c>
    </row>
    <row r="7" spans="1:17" x14ac:dyDescent="0.25">
      <c r="A7" t="s">
        <v>49</v>
      </c>
      <c r="D7" s="17">
        <v>4.6722416687588542</v>
      </c>
      <c r="E7" s="17">
        <v>5.2406359737219201</v>
      </c>
      <c r="F7" s="17">
        <v>5.210244017081413</v>
      </c>
      <c r="G7" s="17">
        <v>6.2710277383158619</v>
      </c>
      <c r="H7" s="17">
        <v>6.7062636774133049</v>
      </c>
      <c r="I7" s="17" t="s">
        <v>62</v>
      </c>
      <c r="J7" t="s">
        <v>49</v>
      </c>
      <c r="M7">
        <f>0.2344*10</f>
        <v>2.3439999999999999</v>
      </c>
      <c r="N7">
        <f>0.3882*20</f>
        <v>7.7639999999999993</v>
      </c>
      <c r="O7">
        <f>0.6512*20</f>
        <v>13.024000000000001</v>
      </c>
      <c r="P7">
        <f>3.572*50</f>
        <v>178.6</v>
      </c>
      <c r="Q7" s="11">
        <f>1.366*100</f>
        <v>136.60000000000002</v>
      </c>
    </row>
    <row r="8" spans="1:17" x14ac:dyDescent="0.25">
      <c r="A8" t="s">
        <v>49</v>
      </c>
      <c r="D8" s="17">
        <v>4.7098562019663737</v>
      </c>
      <c r="E8" s="17">
        <v>5.3445059417759344</v>
      </c>
      <c r="F8" s="17">
        <v>5.3519183867622964</v>
      </c>
      <c r="G8" s="17">
        <v>6.1888487011747957</v>
      </c>
      <c r="H8" s="17">
        <v>6.646598125072833</v>
      </c>
      <c r="I8" s="17"/>
      <c r="J8" t="s">
        <v>49</v>
      </c>
      <c r="M8">
        <f>0.321*10</f>
        <v>3.21</v>
      </c>
      <c r="N8">
        <f>0.2673*20</f>
        <v>5.3460000000000001</v>
      </c>
      <c r="O8">
        <f>0.4498*20</f>
        <v>8.9959999999999987</v>
      </c>
      <c r="P8">
        <f>1.675*50</f>
        <v>83.75</v>
      </c>
      <c r="Q8" s="11">
        <f>0.9706*100</f>
        <v>97.06</v>
      </c>
    </row>
    <row r="9" spans="1:17" x14ac:dyDescent="0.25">
      <c r="A9" t="s">
        <v>63</v>
      </c>
      <c r="B9" s="16">
        <v>1.8761437558778764</v>
      </c>
      <c r="C9" s="16">
        <v>4.231460109250472</v>
      </c>
      <c r="D9" s="16">
        <v>5.1196276690032798</v>
      </c>
      <c r="E9" s="16">
        <v>5.1902055383149941</v>
      </c>
      <c r="F9" s="16">
        <v>5.1799997709002321</v>
      </c>
      <c r="G9" s="16"/>
      <c r="H9" s="16">
        <v>6.3689757041249928</v>
      </c>
      <c r="I9" s="16" t="s">
        <v>64</v>
      </c>
      <c r="J9" t="s">
        <v>63</v>
      </c>
      <c r="L9" s="26">
        <v>0.68379999999999996</v>
      </c>
      <c r="M9" s="27" t="s">
        <v>61</v>
      </c>
      <c r="N9" s="26">
        <v>13.25</v>
      </c>
      <c r="O9" s="26">
        <v>11.79</v>
      </c>
      <c r="P9" s="26">
        <v>123.2</v>
      </c>
      <c r="Q9" s="27">
        <v>77.62</v>
      </c>
    </row>
    <row r="10" spans="1:17" x14ac:dyDescent="0.25">
      <c r="A10" t="s">
        <v>63</v>
      </c>
      <c r="B10" s="16">
        <v>1.4807950040926485</v>
      </c>
      <c r="C10" s="16">
        <v>4.2880117970560816</v>
      </c>
      <c r="D10" s="16">
        <v>5.0971611015950513</v>
      </c>
      <c r="E10" s="16">
        <v>5.2904926728846764</v>
      </c>
      <c r="F10" s="16">
        <v>5.3276414915164025</v>
      </c>
      <c r="G10" s="16">
        <v>6.1884834201787697</v>
      </c>
      <c r="H10" s="16">
        <v>6.6243777951295018</v>
      </c>
      <c r="I10" s="16"/>
      <c r="J10" t="s">
        <v>63</v>
      </c>
      <c r="K10">
        <v>0.3261</v>
      </c>
      <c r="L10" s="26"/>
      <c r="M10" s="27"/>
      <c r="N10" s="26">
        <v>12.35</v>
      </c>
      <c r="O10" s="26">
        <v>7.8120000000000003</v>
      </c>
      <c r="P10" s="26">
        <v>68.760000000000005</v>
      </c>
      <c r="Q10" s="27">
        <v>55.85</v>
      </c>
    </row>
    <row r="11" spans="1:17" x14ac:dyDescent="0.25">
      <c r="A11" t="s">
        <v>63</v>
      </c>
      <c r="B11" s="17"/>
      <c r="C11" s="17"/>
      <c r="D11" s="17">
        <v>4.8211709360660846</v>
      </c>
      <c r="E11" s="17">
        <v>4.5860108632821825</v>
      </c>
      <c r="F11" s="17">
        <v>4.3363501657427941</v>
      </c>
      <c r="G11" s="17">
        <v>3.8959557488054473</v>
      </c>
      <c r="H11" s="17">
        <v>3.9478127357310338</v>
      </c>
      <c r="I11" s="17" t="s">
        <v>62</v>
      </c>
      <c r="J11" t="s">
        <v>63</v>
      </c>
      <c r="L11" s="26"/>
      <c r="M11" s="26">
        <f>0.3196*10</f>
        <v>3.1959999999999997</v>
      </c>
      <c r="N11" s="26">
        <f>0.296*10</f>
        <v>2.96</v>
      </c>
      <c r="O11" s="26">
        <f>0.1039*10</f>
        <v>1.0390000000000001</v>
      </c>
      <c r="P11" s="26">
        <f>0.1899*10</f>
        <v>1.899</v>
      </c>
      <c r="Q11" s="27">
        <f>0.5081*10</f>
        <v>5.0809999999999995</v>
      </c>
    </row>
    <row r="12" spans="1:17" x14ac:dyDescent="0.25">
      <c r="A12" t="s">
        <v>63</v>
      </c>
      <c r="B12" s="17"/>
      <c r="C12" s="17"/>
      <c r="D12" s="17">
        <v>4.63449319064111</v>
      </c>
      <c r="E12" s="17">
        <v>4.9303382475632889</v>
      </c>
      <c r="F12" s="17">
        <v>4.3792609798824822</v>
      </c>
      <c r="G12" s="17">
        <v>3.8406487489109677</v>
      </c>
      <c r="H12" s="17">
        <v>5.4407569894265349</v>
      </c>
      <c r="I12" s="17"/>
      <c r="J12" t="s">
        <v>63</v>
      </c>
      <c r="L12" s="26"/>
      <c r="M12" s="26">
        <v>3.6259999999999999</v>
      </c>
      <c r="N12" s="26">
        <v>4.2960000000000003</v>
      </c>
      <c r="O12" s="26">
        <v>6.6269999999999998</v>
      </c>
      <c r="P12" s="26">
        <v>4.1779999999999999</v>
      </c>
      <c r="Q12" s="27">
        <v>13.68</v>
      </c>
    </row>
    <row r="13" spans="1:17" x14ac:dyDescent="0.25">
      <c r="A13" t="s">
        <v>65</v>
      </c>
      <c r="B13" s="16">
        <v>1.732437347933526</v>
      </c>
      <c r="C13" s="16">
        <v>4.1833213009705457</v>
      </c>
      <c r="D13" s="16">
        <v>5.3339972004618827</v>
      </c>
      <c r="E13" s="16">
        <v>4.3931381094598523</v>
      </c>
      <c r="F13" s="16">
        <v>4.7126011353621555</v>
      </c>
      <c r="G13" s="16">
        <v>4.6771176031528867</v>
      </c>
      <c r="H13" s="16"/>
      <c r="I13" s="16" t="s">
        <v>60</v>
      </c>
      <c r="J13" t="s">
        <v>65</v>
      </c>
      <c r="K13">
        <v>0.3473</v>
      </c>
      <c r="L13" s="26"/>
      <c r="M13" s="27"/>
      <c r="N13" s="26">
        <v>10.42</v>
      </c>
      <c r="O13" s="26">
        <v>13.84</v>
      </c>
      <c r="P13" s="26">
        <v>6.6970000000000001</v>
      </c>
      <c r="Q13" s="27">
        <v>22.36</v>
      </c>
    </row>
    <row r="14" spans="1:17" x14ac:dyDescent="0.25">
      <c r="A14" t="s">
        <v>65</v>
      </c>
      <c r="B14" s="16">
        <v>1.8514230190909431</v>
      </c>
      <c r="C14" s="16">
        <v>4.4652287983186634</v>
      </c>
      <c r="D14" s="16">
        <v>5.1504647354242943</v>
      </c>
      <c r="E14" s="16">
        <v>4.6949737103032785</v>
      </c>
      <c r="F14" s="16">
        <v>4.5956042529188021</v>
      </c>
      <c r="G14" s="16">
        <v>4.4145334856504732</v>
      </c>
      <c r="H14" s="16">
        <v>5.6750097119793592</v>
      </c>
      <c r="I14" s="16"/>
      <c r="J14" t="s">
        <v>65</v>
      </c>
      <c r="L14" s="26">
        <v>1.764</v>
      </c>
      <c r="M14" s="27">
        <v>7.4340000000000002</v>
      </c>
      <c r="N14" s="26">
        <v>12.01</v>
      </c>
      <c r="O14" s="26">
        <v>14.27</v>
      </c>
      <c r="P14" s="26">
        <v>8.9309999999999992</v>
      </c>
      <c r="Q14" s="27">
        <v>39.770000000000003</v>
      </c>
    </row>
    <row r="15" spans="1:17" x14ac:dyDescent="0.25">
      <c r="A15" t="s">
        <v>65</v>
      </c>
      <c r="B15" s="17"/>
      <c r="C15" s="17"/>
      <c r="D15" s="17">
        <v>4.9772152290288574</v>
      </c>
      <c r="E15" s="17">
        <v>4.1504001108607156</v>
      </c>
      <c r="F15" s="17">
        <v>4.1505184181010275</v>
      </c>
      <c r="G15" s="17">
        <v>3.9079706383947848</v>
      </c>
      <c r="H15" s="17">
        <v>3.426214766393703</v>
      </c>
      <c r="I15" s="17" t="s">
        <v>62</v>
      </c>
      <c r="J15" t="s">
        <v>65</v>
      </c>
      <c r="L15" s="26"/>
      <c r="M15" s="26">
        <v>2.3439999999999999</v>
      </c>
      <c r="N15" s="26">
        <v>1.024</v>
      </c>
      <c r="O15" s="26">
        <v>0.96060000000000012</v>
      </c>
      <c r="P15" s="26">
        <v>1.857</v>
      </c>
      <c r="Q15" s="26">
        <v>1.7769999999999999</v>
      </c>
    </row>
    <row r="16" spans="1:17" x14ac:dyDescent="0.25">
      <c r="A16" t="s">
        <v>65</v>
      </c>
      <c r="B16" s="17"/>
      <c r="C16" s="17"/>
      <c r="D16" s="17">
        <v>4.9290539650445444</v>
      </c>
      <c r="E16" s="17">
        <v>4.4577152591157168</v>
      </c>
      <c r="F16" s="17">
        <v>4.1101121615709948</v>
      </c>
      <c r="G16" s="17">
        <v>3.4585126635388517</v>
      </c>
      <c r="H16" s="17">
        <v>3.1794404458471783</v>
      </c>
      <c r="I16" s="17"/>
      <c r="J16" t="s">
        <v>65</v>
      </c>
      <c r="L16" s="26"/>
      <c r="M16" s="26" t="s">
        <v>66</v>
      </c>
      <c r="N16" s="26">
        <v>1.488</v>
      </c>
      <c r="O16" s="26">
        <v>6.7240000000000002</v>
      </c>
      <c r="P16" s="26">
        <v>2.6339999999999999</v>
      </c>
      <c r="Q16" s="26">
        <v>9.1280000000000001</v>
      </c>
    </row>
    <row r="17" spans="1:17" x14ac:dyDescent="0.25">
      <c r="A17" t="s">
        <v>67</v>
      </c>
      <c r="B17" s="16">
        <v>1.3213150214409757</v>
      </c>
      <c r="C17" s="16">
        <v>4.4296981270466942</v>
      </c>
      <c r="D17" s="16">
        <v>4.9360385735700651</v>
      </c>
      <c r="E17" s="16">
        <v>4.1004423701065082</v>
      </c>
      <c r="F17" s="16">
        <v>4.4949867508010524</v>
      </c>
      <c r="G17" s="16">
        <v>3.8805531832540563</v>
      </c>
      <c r="H17" s="16">
        <v>3.7725770290900145</v>
      </c>
      <c r="I17" s="16" t="s">
        <v>60</v>
      </c>
      <c r="J17" t="s">
        <v>67</v>
      </c>
      <c r="L17" s="26">
        <v>1.0109999999999999</v>
      </c>
      <c r="M17" s="27">
        <v>8.4600000000000009</v>
      </c>
      <c r="N17" s="26">
        <v>14.4</v>
      </c>
      <c r="O17" s="26">
        <v>8.0380000000000003</v>
      </c>
      <c r="P17" s="26">
        <v>8.8819999999999997</v>
      </c>
      <c r="Q17" s="27">
        <v>11.2</v>
      </c>
    </row>
    <row r="18" spans="1:17" x14ac:dyDescent="0.25">
      <c r="A18" t="s">
        <v>67</v>
      </c>
      <c r="B18" s="16">
        <v>0.33025092297800385</v>
      </c>
      <c r="C18" s="16"/>
      <c r="D18" s="16">
        <v>5.2288539748558858</v>
      </c>
      <c r="E18" s="16">
        <v>4.4272401502343302</v>
      </c>
      <c r="F18" s="16">
        <v>4.4589085680113731</v>
      </c>
      <c r="G18" s="16">
        <v>4.1069870990446748</v>
      </c>
      <c r="H18" s="16">
        <v>3.8618620093512015</v>
      </c>
      <c r="I18" s="16"/>
      <c r="J18" t="s">
        <v>67</v>
      </c>
      <c r="K18">
        <v>0.4178</v>
      </c>
      <c r="L18" s="26"/>
      <c r="M18" s="27"/>
      <c r="N18" s="26">
        <v>7.6230000000000002</v>
      </c>
      <c r="O18" s="26">
        <v>3.9609999999999999</v>
      </c>
      <c r="P18" s="26">
        <v>8.66</v>
      </c>
      <c r="Q18" s="27">
        <v>6.6139999999999999</v>
      </c>
    </row>
    <row r="19" spans="1:17" x14ac:dyDescent="0.25">
      <c r="A19" t="s">
        <v>67</v>
      </c>
      <c r="B19" s="17"/>
      <c r="C19" s="17"/>
      <c r="D19" s="17">
        <v>4.8809152567188718</v>
      </c>
      <c r="E19" s="17">
        <v>4.175177991542526</v>
      </c>
      <c r="F19" s="17">
        <v>3.8474959722524376</v>
      </c>
      <c r="G19" s="17">
        <v>3.5826334150992567</v>
      </c>
      <c r="H19" s="17">
        <v>3.2438458787736852</v>
      </c>
      <c r="I19" s="17" t="s">
        <v>62</v>
      </c>
      <c r="J19" t="s">
        <v>67</v>
      </c>
      <c r="L19" s="26"/>
      <c r="M19" s="26">
        <v>4.2990000000000004</v>
      </c>
      <c r="N19" s="26">
        <v>2</v>
      </c>
      <c r="O19" s="26">
        <v>0.74629999999999996</v>
      </c>
      <c r="P19" s="26">
        <v>1.1360000000000001</v>
      </c>
      <c r="Q19" s="26">
        <v>2.6540000000000004</v>
      </c>
    </row>
    <row r="20" spans="1:17" x14ac:dyDescent="0.25">
      <c r="A20" t="s">
        <v>67</v>
      </c>
      <c r="B20" s="17"/>
      <c r="C20" s="17"/>
      <c r="D20" s="17">
        <v>4.9050747091533831</v>
      </c>
      <c r="E20" s="17">
        <v>4.245000095371374</v>
      </c>
      <c r="F20" s="17">
        <v>3.806928893008283</v>
      </c>
      <c r="G20" s="17">
        <v>3.3585341977304455</v>
      </c>
      <c r="H20" s="17">
        <v>3.2869470306805053</v>
      </c>
      <c r="I20" s="17"/>
      <c r="J20" t="s">
        <v>67</v>
      </c>
      <c r="L20" s="26"/>
      <c r="M20" s="26" t="s">
        <v>66</v>
      </c>
      <c r="N20" s="26">
        <v>1.9119999999999999</v>
      </c>
      <c r="O20" s="26">
        <v>1.1839999999999999</v>
      </c>
      <c r="P20" s="26">
        <v>2.58</v>
      </c>
      <c r="Q20" s="26">
        <v>3.8370000000000002</v>
      </c>
    </row>
    <row r="21" spans="1:17" x14ac:dyDescent="0.25">
      <c r="A21" t="s">
        <v>68</v>
      </c>
      <c r="B21" s="16">
        <v>1.3480563287633383</v>
      </c>
      <c r="C21" s="16">
        <v>4.2485611777859136</v>
      </c>
      <c r="D21" s="16">
        <v>5.308333439803353</v>
      </c>
      <c r="E21" s="16">
        <v>4.1817576348474512</v>
      </c>
      <c r="F21" s="16">
        <v>4.2732114660436737</v>
      </c>
      <c r="G21" s="16">
        <v>3.3332657397583794</v>
      </c>
      <c r="H21" s="16">
        <v>2.7424419858284628</v>
      </c>
      <c r="I21" s="16" t="s">
        <v>60</v>
      </c>
      <c r="J21" t="s">
        <v>68</v>
      </c>
      <c r="K21">
        <v>0.25019999999999998</v>
      </c>
      <c r="L21" s="26"/>
      <c r="M21" s="27"/>
      <c r="N21" s="26" t="s">
        <v>69</v>
      </c>
      <c r="O21" s="26">
        <v>8.3520000000000003</v>
      </c>
      <c r="P21" s="26">
        <v>2.0840000000000001</v>
      </c>
      <c r="Q21" s="27">
        <v>7.7119999999999997</v>
      </c>
    </row>
    <row r="22" spans="1:17" x14ac:dyDescent="0.25">
      <c r="A22" t="s">
        <v>68</v>
      </c>
      <c r="B22" s="16">
        <v>1.413143725401907</v>
      </c>
      <c r="C22" s="16">
        <v>4.4771602381379747</v>
      </c>
      <c r="D22" s="16">
        <v>5.0474999021491227</v>
      </c>
      <c r="E22" s="16">
        <v>4.4454245954889258</v>
      </c>
      <c r="F22" s="16">
        <v>4.1807854500323032</v>
      </c>
      <c r="G22" s="16">
        <v>3.0570610549675199</v>
      </c>
      <c r="H22" s="16">
        <v>2.6847322688409077</v>
      </c>
      <c r="I22" s="16"/>
      <c r="J22" t="s">
        <v>68</v>
      </c>
      <c r="K22" s="12"/>
      <c r="L22" s="28">
        <v>0.69599999999999995</v>
      </c>
      <c r="M22" s="29">
        <v>12.26</v>
      </c>
      <c r="N22" s="28">
        <f>AVERAGE(3.85,4.494,4.751)</f>
        <v>4.3649999999999993</v>
      </c>
      <c r="O22" s="28">
        <v>2.851</v>
      </c>
      <c r="P22" s="28">
        <v>2.4780000000000002</v>
      </c>
      <c r="Q22" s="29">
        <v>4.6900000000000004</v>
      </c>
    </row>
    <row r="23" spans="1:17" x14ac:dyDescent="0.25">
      <c r="A23" t="s">
        <v>68</v>
      </c>
      <c r="B23" s="17"/>
      <c r="C23" s="17"/>
      <c r="D23" s="17">
        <v>4.8820059210105669</v>
      </c>
      <c r="E23" s="17">
        <v>3.8375542614500056</v>
      </c>
      <c r="F23" s="17">
        <v>3.5089122682410112</v>
      </c>
      <c r="G23" s="17">
        <v>2.1088002704990805</v>
      </c>
      <c r="H23" s="17">
        <v>2.7635582249402115</v>
      </c>
      <c r="I23" s="17" t="s">
        <v>62</v>
      </c>
      <c r="J23" t="s">
        <v>68</v>
      </c>
      <c r="L23" s="26"/>
      <c r="M23" s="26">
        <f>0.4148*10</f>
        <v>4.1479999999999997</v>
      </c>
      <c r="N23" s="26">
        <f>0.01601*10</f>
        <v>0.16009999999999999</v>
      </c>
      <c r="O23" s="26">
        <v>0.67310000000000003</v>
      </c>
      <c r="P23" s="26">
        <f>0.04367*10</f>
        <v>0.43669999999999998</v>
      </c>
      <c r="Q23" s="27"/>
    </row>
    <row r="24" spans="1:17" x14ac:dyDescent="0.25">
      <c r="A24" t="s">
        <v>68</v>
      </c>
      <c r="B24" s="17"/>
      <c r="C24" s="17"/>
      <c r="D24" s="17">
        <v>5.0208127473229522</v>
      </c>
      <c r="E24" s="17">
        <v>3.7162919199395898</v>
      </c>
      <c r="F24" s="17">
        <v>3.2712971664281585</v>
      </c>
      <c r="G24" s="17">
        <v>1.7505305332775396</v>
      </c>
      <c r="H24" s="17"/>
      <c r="I24" s="17"/>
      <c r="J24" t="s">
        <v>68</v>
      </c>
      <c r="L24" s="26"/>
      <c r="M24" s="28" t="s">
        <v>66</v>
      </c>
      <c r="N24" s="28">
        <v>1.03</v>
      </c>
      <c r="O24" s="28">
        <v>1.0589999999999999</v>
      </c>
      <c r="P24" s="28">
        <v>0.56330000000000002</v>
      </c>
      <c r="Q24" s="29">
        <v>0.42859999999999998</v>
      </c>
    </row>
    <row r="25" spans="1:17" x14ac:dyDescent="0.25">
      <c r="L25" s="26"/>
      <c r="M25" s="26"/>
      <c r="N25" s="26"/>
      <c r="O25" s="26"/>
      <c r="P25" s="26"/>
      <c r="Q25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Mcy MC correlation</vt:lpstr>
      <vt:lpstr>Growth curves</vt:lpstr>
      <vt:lpstr>qPCR vs cell counts</vt:lpstr>
      <vt:lpstr>HAP </vt:lpstr>
      <vt:lpstr>Peroxide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Struewing, Ian</dc:creator>
  <cp:lastModifiedBy>Lu, Jingrang</cp:lastModifiedBy>
  <dcterms:created xsi:type="dcterms:W3CDTF">2022-07-31T23:05:14Z</dcterms:created>
  <dcterms:modified xsi:type="dcterms:W3CDTF">2022-08-01T18:33:02Z</dcterms:modified>
</cp:coreProperties>
</file>