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L:\Priv\Cin\NRMRL\JTully\Pipes\RI\Journal Article - Ca P precip unintended consequences - Christina Devine\Sci Hub data\"/>
    </mc:Choice>
  </mc:AlternateContent>
  <xr:revisionPtr revIDLastSave="0" documentId="13_ncr:1_{7FD700B9-8A1B-43AB-8CB0-A06B6C7CFD2D}" xr6:coauthVersionLast="47" xr6:coauthVersionMax="47" xr10:uidLastSave="{00000000-0000-0000-0000-000000000000}"/>
  <bookViews>
    <workbookView xWindow="27684" yWindow="3756" windowWidth="17280" windowHeight="8964" xr2:uid="{00000000-000D-0000-FFFF-FFFF00000000}"/>
  </bookViews>
  <sheets>
    <sheet name="Data Dictionary" sheetId="3" r:id="rId1"/>
    <sheet name="Analysis" sheetId="1" r:id="rId2"/>
    <sheet name="Printout" sheetId="2" r:id="rId3"/>
  </sheets>
  <definedNames>
    <definedName name="_xlnm.Print_Area" localSheetId="1">Analysis!$A$1:$I$94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1" l="1"/>
  <c r="H35" i="1"/>
  <c r="H34" i="1"/>
  <c r="H13" i="1"/>
  <c r="H12" i="1"/>
  <c r="H11" i="1"/>
  <c r="H10" i="1"/>
  <c r="H9" i="1"/>
  <c r="A29" i="2"/>
  <c r="B29" i="2"/>
  <c r="C29" i="2"/>
  <c r="D29" i="2"/>
  <c r="E29" i="2"/>
  <c r="A30" i="2"/>
  <c r="B30" i="2"/>
  <c r="C30" i="2"/>
  <c r="D30" i="2"/>
  <c r="E30" i="2"/>
  <c r="A31" i="2"/>
  <c r="B31" i="2"/>
  <c r="C31" i="2"/>
  <c r="D31" i="2"/>
  <c r="E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36" i="2"/>
  <c r="B36" i="2"/>
  <c r="C36" i="2"/>
  <c r="D36" i="2"/>
  <c r="E36" i="2"/>
  <c r="A37" i="2"/>
  <c r="B37" i="2"/>
  <c r="C37" i="2"/>
  <c r="D37" i="2"/>
  <c r="E37" i="2"/>
  <c r="A38" i="2"/>
  <c r="B38" i="2"/>
  <c r="C38" i="2"/>
  <c r="D38" i="2"/>
  <c r="E38" i="2"/>
  <c r="A39" i="2"/>
  <c r="B39" i="2"/>
  <c r="C39" i="2"/>
  <c r="D39" i="2"/>
  <c r="E39" i="2"/>
  <c r="B13" i="2"/>
  <c r="C13" i="2"/>
  <c r="D13" i="2"/>
  <c r="E13" i="2"/>
  <c r="B14" i="2"/>
  <c r="C14" i="2"/>
  <c r="D14" i="2"/>
  <c r="E14" i="2"/>
  <c r="F2" i="2"/>
  <c r="B2" i="2"/>
  <c r="A2" i="2"/>
  <c r="B1" i="2"/>
  <c r="A1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E23" i="2"/>
  <c r="D23" i="2"/>
  <c r="C23" i="2"/>
  <c r="B23" i="2"/>
  <c r="A23" i="2"/>
  <c r="C9" i="2"/>
  <c r="D9" i="2"/>
  <c r="E9" i="2"/>
  <c r="C10" i="2"/>
  <c r="D10" i="2"/>
  <c r="E10" i="2"/>
  <c r="C11" i="2"/>
  <c r="D11" i="2"/>
  <c r="E11" i="2"/>
  <c r="C12" i="2"/>
  <c r="D12" i="2"/>
  <c r="E12" i="2"/>
  <c r="E8" i="2"/>
  <c r="D8" i="2"/>
  <c r="C8" i="2"/>
  <c r="B12" i="2"/>
  <c r="B9" i="2"/>
  <c r="B10" i="2"/>
  <c r="B11" i="2"/>
  <c r="B8" i="2"/>
  <c r="G4" i="2"/>
  <c r="H33" i="1"/>
  <c r="H32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39" i="2" s="1"/>
  <c r="H59" i="1"/>
  <c r="H38" i="2"/>
  <c r="H58" i="1"/>
  <c r="H37" i="2" s="1"/>
  <c r="H57" i="1"/>
  <c r="H36" i="2"/>
  <c r="H56" i="1"/>
  <c r="H35" i="2" s="1"/>
  <c r="H55" i="1"/>
  <c r="H34" i="2" s="1"/>
  <c r="H54" i="1"/>
  <c r="H33" i="2" s="1"/>
  <c r="H53" i="1"/>
  <c r="H32" i="2" s="1"/>
  <c r="H52" i="1"/>
  <c r="H31" i="2" s="1"/>
  <c r="H51" i="1"/>
  <c r="H30" i="2"/>
  <c r="H50" i="1"/>
  <c r="H29" i="2" s="1"/>
  <c r="G94" i="1"/>
  <c r="G93" i="1"/>
  <c r="G92" i="1"/>
  <c r="O92" i="1" s="1"/>
  <c r="P92" i="1"/>
  <c r="G91" i="1"/>
  <c r="O91" i="1"/>
  <c r="P91" i="1"/>
  <c r="G90" i="1"/>
  <c r="G89" i="1"/>
  <c r="G88" i="1"/>
  <c r="G87" i="1"/>
  <c r="O87" i="1" s="1"/>
  <c r="P87" i="1"/>
  <c r="G86" i="1"/>
  <c r="O86" i="1" s="1"/>
  <c r="P86" i="1"/>
  <c r="G85" i="1"/>
  <c r="G84" i="1"/>
  <c r="G83" i="1"/>
  <c r="G82" i="1"/>
  <c r="O82" i="1" s="1"/>
  <c r="P82" i="1"/>
  <c r="G81" i="1"/>
  <c r="G80" i="1"/>
  <c r="G79" i="1"/>
  <c r="G78" i="1"/>
  <c r="O78" i="1" s="1"/>
  <c r="P78" i="1"/>
  <c r="G77" i="1"/>
  <c r="G76" i="1"/>
  <c r="O76" i="1" s="1"/>
  <c r="P76" i="1"/>
  <c r="G75" i="1"/>
  <c r="O75" i="1"/>
  <c r="P75" i="1"/>
  <c r="G74" i="1"/>
  <c r="O74" i="1" s="1"/>
  <c r="P74" i="1"/>
  <c r="G73" i="1"/>
  <c r="G72" i="1"/>
  <c r="G71" i="1"/>
  <c r="O71" i="1"/>
  <c r="P71" i="1"/>
  <c r="G70" i="1"/>
  <c r="G69" i="1"/>
  <c r="G68" i="1"/>
  <c r="G67" i="1"/>
  <c r="O67" i="1"/>
  <c r="P67" i="1"/>
  <c r="G66" i="1"/>
  <c r="G65" i="1"/>
  <c r="G64" i="1"/>
  <c r="G63" i="1"/>
  <c r="G62" i="1"/>
  <c r="G61" i="1"/>
  <c r="G60" i="1"/>
  <c r="G39" i="2" s="1"/>
  <c r="G59" i="1"/>
  <c r="G38" i="2"/>
  <c r="G58" i="1"/>
  <c r="G37" i="2"/>
  <c r="G57" i="1"/>
  <c r="G36" i="2" s="1"/>
  <c r="G56" i="1"/>
  <c r="G35" i="2" s="1"/>
  <c r="G55" i="1"/>
  <c r="G34" i="2"/>
  <c r="G54" i="1"/>
  <c r="G33" i="2" s="1"/>
  <c r="G53" i="1"/>
  <c r="G32" i="2" s="1"/>
  <c r="G52" i="1"/>
  <c r="G31" i="2" s="1"/>
  <c r="G51" i="1"/>
  <c r="G30" i="2"/>
  <c r="G50" i="1"/>
  <c r="G29" i="2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39" i="2" s="1"/>
  <c r="F59" i="1"/>
  <c r="F38" i="2"/>
  <c r="F58" i="1"/>
  <c r="F37" i="2" s="1"/>
  <c r="F57" i="1"/>
  <c r="F36" i="2" s="1"/>
  <c r="F56" i="1"/>
  <c r="F35" i="2" s="1"/>
  <c r="F55" i="1"/>
  <c r="F34" i="2" s="1"/>
  <c r="F54" i="1"/>
  <c r="F33" i="2"/>
  <c r="F53" i="1"/>
  <c r="F32" i="2" s="1"/>
  <c r="F52" i="1"/>
  <c r="F31" i="2" s="1"/>
  <c r="F51" i="1"/>
  <c r="F30" i="2"/>
  <c r="F50" i="1"/>
  <c r="F29" i="2" s="1"/>
  <c r="H37" i="1"/>
  <c r="H38" i="1" s="1"/>
  <c r="H8" i="1"/>
  <c r="S1" i="1"/>
  <c r="Y61" i="1" s="1"/>
  <c r="U1" i="1"/>
  <c r="G16" i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O95" i="1"/>
  <c r="P95" i="1"/>
  <c r="O88" i="1"/>
  <c r="P88" i="1"/>
  <c r="O84" i="1"/>
  <c r="P84" i="1"/>
  <c r="O72" i="1"/>
  <c r="P72" i="1"/>
  <c r="O68" i="1"/>
  <c r="P68" i="1"/>
  <c r="O60" i="1"/>
  <c r="P60" i="1"/>
  <c r="O56" i="1"/>
  <c r="P56" i="1"/>
  <c r="O52" i="1"/>
  <c r="P52" i="1"/>
  <c r="P42" i="1"/>
  <c r="Q41" i="1"/>
  <c r="Q40" i="1"/>
  <c r="Q39" i="1"/>
  <c r="Q28" i="1"/>
  <c r="Q27" i="1"/>
  <c r="O57" i="1"/>
  <c r="P57" i="1"/>
  <c r="O54" i="1"/>
  <c r="P54" i="1"/>
  <c r="O58" i="1"/>
  <c r="P58" i="1"/>
  <c r="O53" i="1"/>
  <c r="P53" i="1"/>
  <c r="G49" i="1"/>
  <c r="F49" i="1"/>
  <c r="F28" i="2"/>
  <c r="H49" i="1"/>
  <c r="H28" i="2" s="1"/>
  <c r="G48" i="1"/>
  <c r="G27" i="2" s="1"/>
  <c r="F48" i="1"/>
  <c r="F27" i="2"/>
  <c r="H48" i="1"/>
  <c r="H27" i="2"/>
  <c r="O62" i="1"/>
  <c r="P62" i="1"/>
  <c r="O94" i="1"/>
  <c r="P94" i="1"/>
  <c r="O66" i="1"/>
  <c r="P66" i="1"/>
  <c r="O90" i="1"/>
  <c r="P90" i="1"/>
  <c r="O50" i="1"/>
  <c r="P50" i="1"/>
  <c r="O70" i="1"/>
  <c r="P70" i="1"/>
  <c r="H14" i="1"/>
  <c r="H26" i="1" s="1"/>
  <c r="H14" i="2" s="1"/>
  <c r="O83" i="1"/>
  <c r="P83" i="1"/>
  <c r="O63" i="1"/>
  <c r="P63" i="1"/>
  <c r="O64" i="1"/>
  <c r="P64" i="1"/>
  <c r="O79" i="1"/>
  <c r="P79" i="1"/>
  <c r="O80" i="1"/>
  <c r="P80" i="1"/>
  <c r="O51" i="1"/>
  <c r="P51" i="1"/>
  <c r="O55" i="1"/>
  <c r="P55" i="1"/>
  <c r="O59" i="1"/>
  <c r="P59" i="1"/>
  <c r="H46" i="1"/>
  <c r="H25" i="2"/>
  <c r="F46" i="1"/>
  <c r="F25" i="2"/>
  <c r="F47" i="1"/>
  <c r="F26" i="2" s="1"/>
  <c r="H45" i="1"/>
  <c r="H24" i="2"/>
  <c r="G47" i="1"/>
  <c r="F45" i="1"/>
  <c r="F24" i="2" s="1"/>
  <c r="H47" i="1"/>
  <c r="H26" i="2" s="1"/>
  <c r="G46" i="1"/>
  <c r="G25" i="2"/>
  <c r="G45" i="1"/>
  <c r="G24" i="2"/>
  <c r="O61" i="1"/>
  <c r="P61" i="1"/>
  <c r="O65" i="1"/>
  <c r="P65" i="1"/>
  <c r="O69" i="1"/>
  <c r="P69" i="1"/>
  <c r="O73" i="1"/>
  <c r="P73" i="1"/>
  <c r="O77" i="1"/>
  <c r="P77" i="1"/>
  <c r="O81" i="1"/>
  <c r="P81" i="1"/>
  <c r="O85" i="1"/>
  <c r="P85" i="1"/>
  <c r="O89" i="1"/>
  <c r="P89" i="1"/>
  <c r="O93" i="1"/>
  <c r="P93" i="1"/>
  <c r="H22" i="1"/>
  <c r="H10" i="2" s="1"/>
  <c r="G25" i="1"/>
  <c r="H25" i="1"/>
  <c r="H13" i="2"/>
  <c r="H20" i="1"/>
  <c r="H8" i="2" s="1"/>
  <c r="H23" i="1"/>
  <c r="H11" i="2" s="1"/>
  <c r="G21" i="1"/>
  <c r="G9" i="2" s="1"/>
  <c r="O49" i="1"/>
  <c r="P49" i="1"/>
  <c r="G28" i="2"/>
  <c r="O48" i="1"/>
  <c r="P48" i="1"/>
  <c r="G20" i="1"/>
  <c r="G8" i="2"/>
  <c r="G22" i="1"/>
  <c r="H21" i="1"/>
  <c r="H9" i="2" s="1"/>
  <c r="G23" i="1"/>
  <c r="G24" i="1"/>
  <c r="H24" i="1"/>
  <c r="O46" i="1"/>
  <c r="P46" i="1"/>
  <c r="O47" i="1"/>
  <c r="P47" i="1"/>
  <c r="O45" i="1"/>
  <c r="P45" i="1"/>
  <c r="P44" i="1"/>
  <c r="G13" i="2"/>
  <c r="G12" i="2"/>
  <c r="G10" i="2"/>
  <c r="G11" i="2"/>
  <c r="H12" i="2"/>
  <c r="Z54" i="1" l="1"/>
  <c r="Z105" i="1"/>
  <c r="W103" i="1"/>
  <c r="AA104" i="1"/>
  <c r="V53" i="1"/>
  <c r="Z108" i="1"/>
  <c r="Y59" i="1"/>
  <c r="Z84" i="1"/>
  <c r="Z82" i="1"/>
  <c r="AA99" i="1"/>
  <c r="W77" i="1"/>
  <c r="Y56" i="1"/>
  <c r="X88" i="1"/>
  <c r="Y64" i="1"/>
  <c r="Y94" i="1"/>
  <c r="X66" i="1"/>
  <c r="Z101" i="1"/>
  <c r="Y85" i="1"/>
  <c r="V62" i="1"/>
  <c r="Z64" i="1"/>
  <c r="Z77" i="1"/>
  <c r="X48" i="1"/>
  <c r="Y71" i="1"/>
  <c r="Z104" i="1"/>
  <c r="V73" i="1"/>
  <c r="V68" i="1"/>
  <c r="W108" i="1"/>
  <c r="W82" i="1"/>
  <c r="Z102" i="1"/>
  <c r="W104" i="1"/>
  <c r="X107" i="1"/>
  <c r="Y55" i="1"/>
  <c r="V84" i="1"/>
  <c r="X59" i="1"/>
  <c r="Z78" i="1"/>
  <c r="X98" i="1"/>
  <c r="V76" i="1"/>
  <c r="V55" i="1"/>
  <c r="Z85" i="1"/>
  <c r="W60" i="1"/>
  <c r="Z92" i="1"/>
  <c r="Y65" i="1"/>
  <c r="AA100" i="1"/>
  <c r="X84" i="1"/>
  <c r="W61" i="1"/>
  <c r="Z55" i="1"/>
  <c r="Y49" i="1"/>
  <c r="Z68" i="1"/>
  <c r="Y51" i="1"/>
  <c r="W56" i="1"/>
  <c r="Z96" i="1"/>
  <c r="V46" i="1"/>
  <c r="Q20" i="1"/>
  <c r="X89" i="1"/>
  <c r="Y102" i="1"/>
  <c r="W105" i="1"/>
  <c r="V80" i="1"/>
  <c r="X51" i="1"/>
  <c r="Z70" i="1"/>
  <c r="X96" i="1"/>
  <c r="Y73" i="1"/>
  <c r="W53" i="1"/>
  <c r="X72" i="1"/>
  <c r="W52" i="1"/>
  <c r="V89" i="1"/>
  <c r="X62" i="1"/>
  <c r="Y98" i="1"/>
  <c r="Y81" i="1"/>
  <c r="Z56" i="1"/>
  <c r="Z93" i="1"/>
  <c r="Z67" i="1"/>
  <c r="W92" i="1"/>
  <c r="W48" i="1"/>
  <c r="AA102" i="1"/>
  <c r="Z66" i="1"/>
  <c r="Z69" i="1"/>
  <c r="X106" i="1"/>
  <c r="V86" i="1"/>
  <c r="Z61" i="1"/>
  <c r="AA97" i="1"/>
  <c r="X94" i="1"/>
  <c r="Y47" i="1"/>
  <c r="W86" i="1"/>
  <c r="W49" i="1"/>
  <c r="Q23" i="1"/>
  <c r="Z103" i="1"/>
  <c r="V83" i="1"/>
  <c r="Z74" i="1"/>
  <c r="Z81" i="1"/>
  <c r="W99" i="1"/>
  <c r="Y58" i="1"/>
  <c r="Q22" i="1"/>
  <c r="X101" i="1"/>
  <c r="Y95" i="1"/>
  <c r="Z63" i="1"/>
  <c r="Y48" i="1"/>
  <c r="X81" i="1"/>
  <c r="Y91" i="1"/>
  <c r="AA101" i="1"/>
  <c r="V64" i="1"/>
  <c r="Z88" i="1"/>
  <c r="Z62" i="1"/>
  <c r="V94" i="1"/>
  <c r="X70" i="1"/>
  <c r="Z50" i="1"/>
  <c r="Z65" i="1"/>
  <c r="Y103" i="1"/>
  <c r="V85" i="1"/>
  <c r="Y60" i="1"/>
  <c r="W97" i="1"/>
  <c r="W78" i="1"/>
  <c r="X54" i="1"/>
  <c r="W95" i="1"/>
  <c r="X90" i="1"/>
  <c r="V77" i="1"/>
  <c r="V52" i="1"/>
  <c r="W80" i="1"/>
  <c r="Q24" i="1"/>
  <c r="X77" i="1"/>
  <c r="Y87" i="1"/>
  <c r="X100" i="1"/>
  <c r="V63" i="1"/>
  <c r="V87" i="1"/>
  <c r="X57" i="1"/>
  <c r="V93" i="1"/>
  <c r="Y69" i="1"/>
  <c r="V50" i="1"/>
  <c r="X60" i="1"/>
  <c r="W102" i="1"/>
  <c r="Z83" i="1"/>
  <c r="V59" i="1"/>
  <c r="Y96" i="1"/>
  <c r="Y77" i="1"/>
  <c r="Y53" i="1"/>
  <c r="Z58" i="1"/>
  <c r="X78" i="1"/>
  <c r="V70" i="1"/>
  <c r="Z97" i="1"/>
  <c r="W64" i="1"/>
  <c r="X46" i="1"/>
  <c r="X85" i="1"/>
  <c r="V79" i="1"/>
  <c r="V72" i="1"/>
  <c r="W55" i="1"/>
  <c r="X49" i="1"/>
  <c r="Q25" i="1"/>
  <c r="X73" i="1"/>
  <c r="Y83" i="1"/>
  <c r="Z47" i="1"/>
  <c r="Z99" i="1"/>
  <c r="X76" i="1"/>
  <c r="X53" i="1"/>
  <c r="V91" i="1"/>
  <c r="X68" i="1"/>
  <c r="Z59" i="1"/>
  <c r="X56" i="1"/>
  <c r="W101" i="1"/>
  <c r="V82" i="1"/>
  <c r="W58" i="1"/>
  <c r="Z95" i="1"/>
  <c r="W76" i="1"/>
  <c r="Y52" i="1"/>
  <c r="V69" i="1"/>
  <c r="X50" i="1"/>
  <c r="X61" i="1"/>
  <c r="Z48" i="1"/>
  <c r="X93" i="1"/>
  <c r="W106" i="1"/>
  <c r="X55" i="1"/>
  <c r="W54" i="1"/>
  <c r="Y90" i="1"/>
  <c r="X82" i="1"/>
  <c r="Q21" i="1"/>
  <c r="Z46" i="1"/>
  <c r="W46" i="1"/>
  <c r="X109" i="1"/>
  <c r="X69" i="1"/>
  <c r="Y79" i="1"/>
  <c r="W91" i="1"/>
  <c r="Z75" i="1"/>
  <c r="Y93" i="1"/>
  <c r="V90" i="1"/>
  <c r="Y66" i="1"/>
  <c r="Z51" i="1"/>
  <c r="X52" i="1"/>
  <c r="Y100" i="1"/>
  <c r="V81" i="1"/>
  <c r="W57" i="1"/>
  <c r="V95" i="1"/>
  <c r="X74" i="1"/>
  <c r="V51" i="1"/>
  <c r="Z52" i="1"/>
  <c r="Y86" i="1"/>
  <c r="AA107" i="1"/>
  <c r="Y62" i="1"/>
  <c r="W93" i="1"/>
  <c r="W74" i="1"/>
  <c r="X91" i="1"/>
  <c r="Y46" i="1"/>
  <c r="Z49" i="1"/>
  <c r="X108" i="1"/>
  <c r="X65" i="1"/>
  <c r="Y75" i="1"/>
  <c r="W87" i="1"/>
  <c r="X71" i="1"/>
  <c r="Z79" i="1"/>
  <c r="Z109" i="1"/>
  <c r="W89" i="1"/>
  <c r="X64" i="1"/>
  <c r="Y107" i="1"/>
  <c r="Y92" i="1"/>
  <c r="Y99" i="1"/>
  <c r="Y78" i="1"/>
  <c r="V56" i="1"/>
  <c r="W94" i="1"/>
  <c r="Z73" i="1"/>
  <c r="W50" i="1"/>
  <c r="W51" i="1"/>
  <c r="Y82" i="1"/>
  <c r="V49" i="1"/>
  <c r="Y108" i="1"/>
  <c r="W88" i="1"/>
  <c r="Y72" i="1"/>
  <c r="AA109" i="1"/>
  <c r="Y67" i="1"/>
  <c r="Z72" i="1"/>
  <c r="V75" i="1"/>
  <c r="Z106" i="1"/>
  <c r="V67" i="1"/>
  <c r="Z60" i="1"/>
  <c r="Y80" i="1"/>
  <c r="Y97" i="1"/>
  <c r="V74" i="1"/>
  <c r="X83" i="1"/>
  <c r="W90" i="1"/>
  <c r="Y68" i="1"/>
  <c r="W62" i="1"/>
  <c r="X75" i="1"/>
  <c r="W47" i="1"/>
  <c r="AA108" i="1"/>
  <c r="W79" i="1"/>
  <c r="W85" i="1"/>
  <c r="W84" i="1"/>
  <c r="V54" i="1"/>
  <c r="Y50" i="1"/>
  <c r="Y105" i="1"/>
  <c r="Z107" i="1"/>
  <c r="X92" i="1"/>
  <c r="Z94" i="1"/>
  <c r="X102" i="1"/>
  <c r="W81" i="1"/>
  <c r="W59" i="1"/>
  <c r="X99" i="1"/>
  <c r="Y76" i="1"/>
  <c r="AA96" i="1"/>
  <c r="W73" i="1"/>
  <c r="W109" i="1"/>
  <c r="Y89" i="1"/>
  <c r="V66" i="1"/>
  <c r="Z80" i="1"/>
  <c r="V58" i="1"/>
  <c r="Z89" i="1"/>
  <c r="Y88" i="1"/>
  <c r="V45" i="1"/>
  <c r="W83" i="1"/>
  <c r="AA98" i="1"/>
  <c r="Y74" i="1"/>
  <c r="AA106" i="1"/>
  <c r="X103" i="1"/>
  <c r="W98" i="1"/>
  <c r="V92" i="1"/>
  <c r="Y70" i="1"/>
  <c r="W66" i="1"/>
  <c r="Y63" i="1"/>
  <c r="V71" i="1"/>
  <c r="Y54" i="1"/>
  <c r="Z57" i="1"/>
  <c r="Q14" i="1"/>
  <c r="V48" i="1"/>
  <c r="X104" i="1"/>
  <c r="Y106" i="1"/>
  <c r="V57" i="1"/>
  <c r="W67" i="1"/>
  <c r="Z91" i="1"/>
  <c r="Z90" i="1"/>
  <c r="Y101" i="1"/>
  <c r="X79" i="1"/>
  <c r="X58" i="1"/>
  <c r="Z98" i="1"/>
  <c r="W72" i="1"/>
  <c r="W96" i="1"/>
  <c r="W70" i="1"/>
  <c r="AA105" i="1"/>
  <c r="V88" i="1"/>
  <c r="V65" i="1"/>
  <c r="Z71" i="1"/>
  <c r="Z76" i="1"/>
  <c r="V60" i="1"/>
  <c r="X80" i="1"/>
  <c r="Z45" i="1"/>
  <c r="W107" i="1"/>
  <c r="V61" i="1"/>
  <c r="W65" i="1"/>
  <c r="W75" i="1"/>
  <c r="W100" i="1"/>
  <c r="Z87" i="1"/>
  <c r="W71" i="1"/>
  <c r="X45" i="1"/>
  <c r="X47" i="1"/>
  <c r="AA103" i="1"/>
  <c r="X105" i="1"/>
  <c r="Z53" i="1"/>
  <c r="Y109" i="1"/>
  <c r="W63" i="1"/>
  <c r="X87" i="1"/>
  <c r="Z86" i="1"/>
  <c r="Z100" i="1"/>
  <c r="V78" i="1"/>
  <c r="Y57" i="1"/>
  <c r="X97" i="1"/>
  <c r="W68" i="1"/>
  <c r="X95" i="1"/>
  <c r="W69" i="1"/>
  <c r="Y104" i="1"/>
  <c r="X86" i="1"/>
  <c r="X63" i="1"/>
  <c r="X67" i="1"/>
  <c r="Y84" i="1"/>
  <c r="F44" i="1"/>
  <c r="G44" i="1"/>
  <c r="H44" i="1"/>
  <c r="H23" i="2" s="1"/>
  <c r="G26" i="1"/>
  <c r="H27" i="1"/>
  <c r="H15" i="2" s="1"/>
  <c r="F20" i="1"/>
  <c r="F8" i="2" s="1"/>
  <c r="W45" i="1"/>
  <c r="G27" i="1"/>
  <c r="G15" i="2" s="1"/>
  <c r="Y45" i="1"/>
  <c r="F21" i="1"/>
  <c r="F9" i="2" s="1"/>
  <c r="F22" i="1"/>
  <c r="F10" i="2" s="1"/>
  <c r="G26" i="2"/>
  <c r="F23" i="1"/>
  <c r="F11" i="2" s="1"/>
  <c r="F24" i="1"/>
  <c r="F12" i="2" s="1"/>
  <c r="F25" i="1"/>
  <c r="F13" i="2" s="1"/>
  <c r="F26" i="1"/>
  <c r="F14" i="2" s="1"/>
  <c r="V47" i="1"/>
  <c r="Q26" i="1" l="1"/>
  <c r="G14" i="2"/>
  <c r="G23" i="2"/>
  <c r="Z44" i="1"/>
  <c r="V44" i="1"/>
  <c r="O44" i="1"/>
  <c r="X44" i="1"/>
  <c r="F23" i="2"/>
  <c r="W44" i="1"/>
  <c r="Y44" i="1"/>
</calcChain>
</file>

<file path=xl/sharedStrings.xml><?xml version="1.0" encoding="utf-8"?>
<sst xmlns="http://schemas.openxmlformats.org/spreadsheetml/2006/main" count="123" uniqueCount="71">
  <si>
    <t>Analysis Date:</t>
  </si>
  <si>
    <t>Counts</t>
  </si>
  <si>
    <t>Endpoint % Diff.:</t>
  </si>
  <si>
    <t>Minutes</t>
  </si>
  <si>
    <t>Computed</t>
  </si>
  <si>
    <t>Minimum Readings:</t>
  </si>
  <si>
    <t>Source*</t>
  </si>
  <si>
    <t>*Code: NIST, MATTHEY</t>
  </si>
  <si>
    <t>Run</t>
  </si>
  <si>
    <t>Blank Cor.</t>
  </si>
  <si>
    <t>% C</t>
  </si>
  <si>
    <t>Theoretical %C=</t>
  </si>
  <si>
    <t>Weight</t>
  </si>
  <si>
    <t xml:space="preserve"> (mg)</t>
  </si>
  <si>
    <t>Sample ID</t>
  </si>
  <si>
    <t>min.</t>
  </si>
  <si>
    <t xml:space="preserve">TIC </t>
  </si>
  <si>
    <t>Analyst</t>
  </si>
  <si>
    <t>Initials:</t>
  </si>
  <si>
    <t>Total</t>
  </si>
  <si>
    <r>
      <t>CaCO</t>
    </r>
    <r>
      <rPr>
        <b/>
        <vertAlign val="subscript"/>
        <sz val="16"/>
        <rFont val="EngraversGothic BT"/>
        <family val="2"/>
      </rPr>
      <t>3</t>
    </r>
    <r>
      <rPr>
        <b/>
        <sz val="16"/>
        <rFont val="EngraversGothic BT"/>
        <family val="2"/>
      </rPr>
      <t xml:space="preserve"> Standards</t>
    </r>
  </si>
  <si>
    <t>%</t>
  </si>
  <si>
    <t>Recovery</t>
  </si>
  <si>
    <t>Time</t>
  </si>
  <si>
    <t>(min)</t>
  </si>
  <si>
    <t>Average:</t>
  </si>
  <si>
    <t>Read (min):</t>
  </si>
  <si>
    <t>Analysis</t>
  </si>
  <si>
    <t>NOTE:  Analyst input required denoted by yellow field.</t>
  </si>
  <si>
    <t>Study ID:</t>
  </si>
  <si>
    <t>Analyte</t>
  </si>
  <si>
    <t>TIC     1</t>
  </si>
  <si>
    <t>Date</t>
  </si>
  <si>
    <t>Spike (mg)</t>
  </si>
  <si>
    <t>Q</t>
  </si>
  <si>
    <t>K</t>
  </si>
  <si>
    <t>U</t>
  </si>
  <si>
    <t>S</t>
  </si>
  <si>
    <t>D</t>
  </si>
  <si>
    <t>Solid TIC Samples</t>
  </si>
  <si>
    <t>Wt. (mg)</t>
  </si>
  <si>
    <t>%C</t>
  </si>
  <si>
    <t>Coulometric TIC Solids Analysis Worksheet</t>
  </si>
  <si>
    <t>counts</t>
  </si>
  <si>
    <t>Standards Blank Analysis</t>
  </si>
  <si>
    <t>Samples Blank Analysis</t>
  </si>
  <si>
    <t>NOTE:  If samples are digested with a different volume of acid than the standards, enter data here.  If the blanks used for the standards still apply, copy blank data from standards box to this one.</t>
  </si>
  <si>
    <t>% Purity</t>
  </si>
  <si>
    <t>Material</t>
  </si>
  <si>
    <r>
      <t>%CO</t>
    </r>
    <r>
      <rPr>
        <b/>
        <vertAlign val="subscript"/>
        <sz val="10"/>
        <rFont val="Century Schoolbook"/>
        <family val="1"/>
      </rPr>
      <t>2</t>
    </r>
  </si>
  <si>
    <t>Analyist</t>
  </si>
  <si>
    <t xml:space="preserve">Apparent </t>
  </si>
  <si>
    <r>
      <rPr>
        <b/>
        <sz val="11"/>
        <rFont val="Symbol"/>
        <family val="1"/>
        <charset val="2"/>
      </rPr>
      <t>m</t>
    </r>
    <r>
      <rPr>
        <b/>
        <sz val="11"/>
        <rFont val="Courier New"/>
        <family val="3"/>
      </rPr>
      <t>g</t>
    </r>
  </si>
  <si>
    <r>
      <rPr>
        <b/>
        <sz val="11"/>
        <rFont val="Symbol"/>
        <family val="1"/>
        <charset val="2"/>
      </rPr>
      <t>m</t>
    </r>
    <r>
      <rPr>
        <b/>
        <sz val="11"/>
        <rFont val="Courier New"/>
        <family val="3"/>
      </rPr>
      <t>g/min</t>
    </r>
  </si>
  <si>
    <t>Apparent</t>
  </si>
  <si>
    <r>
      <rPr>
        <b/>
        <sz val="11"/>
        <rFont val="Symbol"/>
        <family val="1"/>
        <charset val="2"/>
      </rPr>
      <t>m</t>
    </r>
    <r>
      <rPr>
        <b/>
        <sz val="11"/>
        <rFont val="Courier New"/>
        <family val="3"/>
      </rPr>
      <t>g</t>
    </r>
  </si>
  <si>
    <r>
      <t xml:space="preserve">Mean Blank </t>
    </r>
    <r>
      <rPr>
        <b/>
        <sz val="11"/>
        <rFont val="Symbol"/>
        <family val="1"/>
        <charset val="2"/>
      </rPr>
      <t>m</t>
    </r>
    <r>
      <rPr>
        <b/>
        <sz val="11"/>
        <rFont val="Courier New"/>
        <family val="3"/>
      </rPr>
      <t>g/min</t>
    </r>
  </si>
  <si>
    <t>RIPRFHP1</t>
  </si>
  <si>
    <t>MRS</t>
  </si>
  <si>
    <t>Providence, RI</t>
  </si>
  <si>
    <t>There are two tabs associated with the total inorganic carbon (TIC) analyses.</t>
  </si>
  <si>
    <t>Tab "Analysis" contains information that was input by the analyst during the sample run.</t>
  </si>
  <si>
    <t xml:space="preserve">Tab "Printout" contains a simplified spreadsheet with the resulting data under the "Solid TIC Samples" heading. </t>
  </si>
  <si>
    <t>ID number given to the solid sample</t>
  </si>
  <si>
    <t>Notes field, may be blank</t>
  </si>
  <si>
    <t>Weight of the sample used in the analysis</t>
  </si>
  <si>
    <t>Instrument counts during analysis</t>
  </si>
  <si>
    <t>Number of minutes the analysis ran for</t>
  </si>
  <si>
    <t>Number of counts attributed to the blank to be subtracted from the total counts</t>
  </si>
  <si>
    <t>total inorganic carbon as percent carbon</t>
  </si>
  <si>
    <t>total inorganic carbon as percent carbon dioxide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</si>
</sst>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9"/>
      <name val="Fixedsys"/>
    </font>
    <font>
      <b/>
      <sz val="16"/>
      <name val="EngraversGothic BT"/>
      <family val="2"/>
    </font>
    <font>
      <b/>
      <sz val="18"/>
      <color indexed="8"/>
      <name val="EngraversGothic BT"/>
      <family val="2"/>
    </font>
    <font>
      <b/>
      <vertAlign val="subscript"/>
      <sz val="16"/>
      <name val="EngraversGothic BT"/>
      <family val="2"/>
    </font>
    <font>
      <b/>
      <sz val="11"/>
      <name val="Monospac821 BT"/>
      <family val="3"/>
    </font>
    <font>
      <b/>
      <sz val="11"/>
      <color indexed="8"/>
      <name val="Monospac821 BT"/>
      <family val="3"/>
    </font>
    <font>
      <b/>
      <sz val="11"/>
      <color indexed="9"/>
      <name val="Monospac821 BT"/>
      <family val="3"/>
    </font>
    <font>
      <b/>
      <sz val="12"/>
      <name val="Monospac821 BT"/>
      <family val="3"/>
    </font>
    <font>
      <sz val="12"/>
      <name val="Fixedsys"/>
    </font>
    <font>
      <b/>
      <sz val="11"/>
      <name val="Courier New"/>
      <family val="3"/>
    </font>
    <font>
      <sz val="9"/>
      <name val="Courier New"/>
      <family val="3"/>
    </font>
    <font>
      <b/>
      <sz val="11"/>
      <color indexed="8"/>
      <name val="Courier New"/>
      <family val="3"/>
    </font>
    <font>
      <b/>
      <sz val="16"/>
      <name val="Courier New"/>
      <family val="3"/>
    </font>
    <font>
      <b/>
      <sz val="12"/>
      <name val="Courier New"/>
      <family val="3"/>
    </font>
    <font>
      <b/>
      <sz val="11"/>
      <color indexed="9"/>
      <name val="Courier New"/>
      <family val="3"/>
    </font>
    <font>
      <b/>
      <sz val="12"/>
      <color indexed="9"/>
      <name val="Courier New"/>
      <family val="3"/>
    </font>
    <font>
      <b/>
      <sz val="12"/>
      <name val="EngraversGothic BT"/>
    </font>
    <font>
      <b/>
      <sz val="11"/>
      <color indexed="16"/>
      <name val="Courier New"/>
      <family val="3"/>
    </font>
    <font>
      <sz val="9"/>
      <color indexed="16"/>
      <name val="Fixedsys"/>
    </font>
    <font>
      <b/>
      <sz val="14"/>
      <name val="EngraversGothic BT"/>
      <family val="2"/>
    </font>
    <font>
      <sz val="14"/>
      <name val="Fixedsys"/>
    </font>
    <font>
      <b/>
      <sz val="20"/>
      <name val="EngraversGothic BT"/>
      <family val="2"/>
    </font>
    <font>
      <sz val="20"/>
      <name val="Fixedsys"/>
    </font>
    <font>
      <b/>
      <sz val="10"/>
      <name val="Century Schoolbook"/>
      <family val="1"/>
    </font>
    <font>
      <b/>
      <vertAlign val="subscript"/>
      <sz val="10"/>
      <name val="Century Schoolbook"/>
      <family val="1"/>
    </font>
    <font>
      <b/>
      <sz val="12"/>
      <name val="Arial"/>
      <family val="2"/>
    </font>
    <font>
      <b/>
      <sz val="12"/>
      <name val="Monospac821 BT"/>
    </font>
    <font>
      <b/>
      <sz val="20"/>
      <name val="Arial"/>
      <family val="2"/>
    </font>
    <font>
      <b/>
      <sz val="11"/>
      <name val="Symbol"/>
      <family val="1"/>
      <charset val="2"/>
    </font>
    <font>
      <b/>
      <sz val="11"/>
      <name val="Courier New"/>
      <family val="1"/>
      <charset val="2"/>
    </font>
    <font>
      <u/>
      <sz val="9"/>
      <color theme="10"/>
      <name val="Fixedsys"/>
    </font>
    <font>
      <u/>
      <sz val="9"/>
      <color theme="11"/>
      <name val="Fixedsys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4" fillId="2" borderId="1" xfId="0" applyFont="1" applyFill="1" applyBorder="1"/>
    <xf numFmtId="2" fontId="6" fillId="3" borderId="1" xfId="0" applyNumberFormat="1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2" fontId="5" fillId="4" borderId="1" xfId="0" applyNumberFormat="1" applyFont="1" applyFill="1" applyBorder="1"/>
    <xf numFmtId="0" fontId="4" fillId="0" borderId="0" xfId="0" applyFont="1" applyFill="1"/>
    <xf numFmtId="0" fontId="7" fillId="2" borderId="0" xfId="0" applyFont="1" applyFill="1"/>
    <xf numFmtId="0" fontId="7" fillId="0" borderId="0" xfId="0" applyFont="1"/>
    <xf numFmtId="0" fontId="8" fillId="0" borderId="0" xfId="0" applyFont="1"/>
    <xf numFmtId="2" fontId="5" fillId="5" borderId="1" xfId="0" applyNumberFormat="1" applyFont="1" applyFill="1" applyBorder="1"/>
    <xf numFmtId="0" fontId="0" fillId="0" borderId="0" xfId="0" applyFill="1"/>
    <xf numFmtId="0" fontId="9" fillId="0" borderId="0" xfId="0" applyFont="1"/>
    <xf numFmtId="0" fontId="9" fillId="0" borderId="0" xfId="0" quotePrefix="1" applyFont="1" applyAlignment="1">
      <alignment horizontal="left"/>
    </xf>
    <xf numFmtId="0" fontId="10" fillId="0" borderId="0" xfId="0" applyFont="1"/>
    <xf numFmtId="0" fontId="11" fillId="0" borderId="0" xfId="0" quotePrefix="1" applyFont="1" applyFill="1" applyBorder="1" applyAlignment="1">
      <alignment horizontal="left"/>
    </xf>
    <xf numFmtId="0" fontId="9" fillId="0" borderId="0" xfId="0" quotePrefix="1" applyFont="1" applyFill="1" applyAlignment="1">
      <alignment horizontal="left"/>
    </xf>
    <xf numFmtId="0" fontId="9" fillId="0" borderId="4" xfId="0" quotePrefix="1" applyFont="1" applyBorder="1" applyAlignment="1">
      <alignment horizontal="center" vertical="center"/>
    </xf>
    <xf numFmtId="0" fontId="12" fillId="0" borderId="5" xfId="0" applyFont="1" applyFill="1" applyBorder="1"/>
    <xf numFmtId="0" fontId="9" fillId="0" borderId="6" xfId="0" quotePrefix="1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quotePrefix="1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2" fontId="9" fillId="0" borderId="11" xfId="0" applyNumberFormat="1" applyFont="1" applyBorder="1"/>
    <xf numFmtId="0" fontId="9" fillId="0" borderId="3" xfId="0" applyFont="1" applyBorder="1"/>
    <xf numFmtId="14" fontId="13" fillId="2" borderId="0" xfId="0" quotePrefix="1" applyNumberFormat="1" applyFont="1" applyFill="1" applyAlignment="1">
      <alignment horizontal="left"/>
    </xf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11" fillId="0" borderId="0" xfId="0" applyFont="1" applyFill="1" applyBorder="1" applyAlignment="1">
      <alignment horizontal="center"/>
    </xf>
    <xf numFmtId="14" fontId="9" fillId="2" borderId="15" xfId="0" applyNumberFormat="1" applyFont="1" applyFill="1" applyBorder="1"/>
    <xf numFmtId="0" fontId="9" fillId="2" borderId="15" xfId="0" applyFont="1" applyFill="1" applyBorder="1"/>
    <xf numFmtId="0" fontId="13" fillId="0" borderId="0" xfId="0" applyFont="1" applyBorder="1" applyAlignment="1">
      <alignment horizontal="left"/>
    </xf>
    <xf numFmtId="0" fontId="10" fillId="0" borderId="0" xfId="0" applyFont="1" applyBorder="1"/>
    <xf numFmtId="2" fontId="9" fillId="2" borderId="16" xfId="0" applyNumberFormat="1" applyFont="1" applyFill="1" applyBorder="1"/>
    <xf numFmtId="0" fontId="9" fillId="2" borderId="17" xfId="0" applyFont="1" applyFill="1" applyBorder="1"/>
    <xf numFmtId="2" fontId="9" fillId="2" borderId="4" xfId="0" applyNumberFormat="1" applyFont="1" applyFill="1" applyBorder="1"/>
    <xf numFmtId="0" fontId="9" fillId="2" borderId="5" xfId="0" applyFont="1" applyFill="1" applyBorder="1"/>
    <xf numFmtId="2" fontId="9" fillId="2" borderId="18" xfId="0" applyNumberFormat="1" applyFont="1" applyFill="1" applyBorder="1"/>
    <xf numFmtId="0" fontId="9" fillId="2" borderId="19" xfId="0" applyFont="1" applyFill="1" applyBorder="1"/>
    <xf numFmtId="2" fontId="15" fillId="3" borderId="20" xfId="0" applyNumberFormat="1" applyFont="1" applyFill="1" applyBorder="1"/>
    <xf numFmtId="14" fontId="9" fillId="0" borderId="0" xfId="0" quotePrefix="1" applyNumberFormat="1" applyFont="1" applyFill="1" applyAlignment="1">
      <alignment horizontal="left"/>
    </xf>
    <xf numFmtId="0" fontId="16" fillId="0" borderId="0" xfId="0" applyFont="1"/>
    <xf numFmtId="0" fontId="0" fillId="0" borderId="0" xfId="0" quotePrefix="1"/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2" fontId="9" fillId="2" borderId="21" xfId="0" applyNumberFormat="1" applyFont="1" applyFill="1" applyBorder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2" fontId="9" fillId="2" borderId="22" xfId="0" applyNumberFormat="1" applyFont="1" applyFill="1" applyBorder="1"/>
    <xf numFmtId="0" fontId="9" fillId="2" borderId="23" xfId="0" applyFont="1" applyFill="1" applyBorder="1"/>
    <xf numFmtId="2" fontId="9" fillId="2" borderId="24" xfId="0" applyNumberFormat="1" applyFont="1" applyFill="1" applyBorder="1"/>
    <xf numFmtId="0" fontId="9" fillId="2" borderId="25" xfId="0" applyFont="1" applyFill="1" applyBorder="1"/>
    <xf numFmtId="2" fontId="11" fillId="6" borderId="6" xfId="0" applyNumberFormat="1" applyFont="1" applyFill="1" applyBorder="1"/>
    <xf numFmtId="2" fontId="11" fillId="6" borderId="26" xfId="0" applyNumberFormat="1" applyFont="1" applyFill="1" applyBorder="1"/>
    <xf numFmtId="2" fontId="5" fillId="4" borderId="2" xfId="0" applyNumberFormat="1" applyFont="1" applyFill="1" applyBorder="1"/>
    <xf numFmtId="2" fontId="6" fillId="3" borderId="2" xfId="0" applyNumberFormat="1" applyFont="1" applyFill="1" applyBorder="1"/>
    <xf numFmtId="2" fontId="5" fillId="5" borderId="2" xfId="0" applyNumberFormat="1" applyFont="1" applyFill="1" applyBorder="1"/>
    <xf numFmtId="2" fontId="6" fillId="3" borderId="3" xfId="0" applyNumberFormat="1" applyFont="1" applyFill="1" applyBorder="1"/>
    <xf numFmtId="2" fontId="5" fillId="5" borderId="3" xfId="0" applyNumberFormat="1" applyFont="1" applyFill="1" applyBorder="1"/>
    <xf numFmtId="0" fontId="9" fillId="2" borderId="2" xfId="0" applyFont="1" applyFill="1" applyBorder="1"/>
    <xf numFmtId="0" fontId="9" fillId="2" borderId="27" xfId="0" applyFont="1" applyFill="1" applyBorder="1"/>
    <xf numFmtId="2" fontId="6" fillId="5" borderId="2" xfId="0" applyNumberFormat="1" applyFont="1" applyFill="1" applyBorder="1"/>
    <xf numFmtId="0" fontId="23" fillId="0" borderId="29" xfId="0" applyFont="1" applyBorder="1"/>
    <xf numFmtId="0" fontId="23" fillId="0" borderId="10" xfId="0" applyFont="1" applyBorder="1"/>
    <xf numFmtId="0" fontId="23" fillId="0" borderId="2" xfId="0" applyFont="1" applyBorder="1"/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" xfId="0" quotePrefix="1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3" xfId="0" quotePrefix="1" applyFont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3" fillId="0" borderId="3" xfId="0" quotePrefix="1" applyFont="1" applyFill="1" applyBorder="1" applyAlignment="1">
      <alignment horizontal="center"/>
    </xf>
    <xf numFmtId="0" fontId="22" fillId="0" borderId="0" xfId="0" applyFont="1" applyBorder="1" applyAlignment="1"/>
    <xf numFmtId="14" fontId="25" fillId="0" borderId="0" xfId="0" applyNumberFormat="1" applyFont="1"/>
    <xf numFmtId="0" fontId="25" fillId="0" borderId="0" xfId="0" applyFont="1"/>
    <xf numFmtId="0" fontId="9" fillId="0" borderId="0" xfId="0" applyFont="1" applyBorder="1"/>
    <xf numFmtId="2" fontId="9" fillId="0" borderId="0" xfId="0" applyNumberFormat="1" applyFont="1" applyBorder="1"/>
    <xf numFmtId="0" fontId="26" fillId="0" borderId="0" xfId="0" applyFont="1"/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9" borderId="0" xfId="0" applyFont="1" applyFill="1"/>
    <xf numFmtId="0" fontId="26" fillId="9" borderId="0" xfId="0" applyFont="1" applyFill="1" applyAlignment="1">
      <alignment horizontal="center"/>
    </xf>
    <xf numFmtId="2" fontId="26" fillId="9" borderId="0" xfId="0" applyNumberFormat="1" applyFont="1" applyFill="1" applyAlignment="1">
      <alignment horizontal="center"/>
    </xf>
    <xf numFmtId="14" fontId="27" fillId="0" borderId="0" xfId="0" applyNumberFormat="1" applyFont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2" fontId="26" fillId="0" borderId="0" xfId="0" applyNumberFormat="1" applyFont="1" applyFill="1" applyAlignment="1">
      <alignment horizontal="center"/>
    </xf>
    <xf numFmtId="0" fontId="9" fillId="2" borderId="28" xfId="0" applyFont="1" applyFill="1" applyBorder="1"/>
    <xf numFmtId="0" fontId="23" fillId="0" borderId="33" xfId="0" applyFont="1" applyBorder="1"/>
    <xf numFmtId="0" fontId="9" fillId="2" borderId="41" xfId="0" applyFont="1" applyFill="1" applyBorder="1"/>
    <xf numFmtId="0" fontId="9" fillId="2" borderId="47" xfId="0" applyFont="1" applyFill="1" applyBorder="1"/>
    <xf numFmtId="0" fontId="23" fillId="0" borderId="1" xfId="0" applyFont="1" applyBorder="1"/>
    <xf numFmtId="0" fontId="9" fillId="2" borderId="1" xfId="0" applyFont="1" applyFill="1" applyBorder="1" applyAlignment="1"/>
    <xf numFmtId="0" fontId="9" fillId="2" borderId="2" xfId="0" applyFont="1" applyFill="1" applyBorder="1" applyAlignment="1"/>
    <xf numFmtId="0" fontId="9" fillId="2" borderId="27" xfId="0" applyFont="1" applyFill="1" applyBorder="1" applyAlignment="1"/>
    <xf numFmtId="0" fontId="29" fillId="0" borderId="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7" borderId="33" xfId="0" quotePrefix="1" applyFont="1" applyFill="1" applyBorder="1" applyAlignment="1">
      <alignment horizontal="center" vertical="center"/>
    </xf>
    <xf numFmtId="0" fontId="21" fillId="7" borderId="30" xfId="0" quotePrefix="1" applyFont="1" applyFill="1" applyBorder="1" applyAlignment="1">
      <alignment horizontal="center" vertical="center"/>
    </xf>
    <xf numFmtId="0" fontId="22" fillId="0" borderId="10" xfId="0" applyFont="1" applyBorder="1" applyAlignment="1"/>
    <xf numFmtId="0" fontId="21" fillId="7" borderId="32" xfId="0" quotePrefix="1" applyFont="1" applyFill="1" applyBorder="1" applyAlignment="1">
      <alignment horizontal="center" vertical="center"/>
    </xf>
    <xf numFmtId="0" fontId="21" fillId="7" borderId="31" xfId="0" quotePrefix="1" applyFont="1" applyFill="1" applyBorder="1" applyAlignment="1">
      <alignment horizontal="center" vertical="center"/>
    </xf>
    <xf numFmtId="0" fontId="22" fillId="0" borderId="34" xfId="0" applyFont="1" applyBorder="1" applyAlignment="1"/>
    <xf numFmtId="0" fontId="19" fillId="7" borderId="35" xfId="0" quotePrefix="1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2" fillId="8" borderId="38" xfId="0" quotePrefix="1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9" fillId="0" borderId="32" xfId="0" quotePrefix="1" applyFont="1" applyBorder="1" applyAlignment="1">
      <alignment horizontal="left"/>
    </xf>
    <xf numFmtId="0" fontId="9" fillId="0" borderId="31" xfId="0" applyFont="1" applyBorder="1" applyAlignment="1"/>
    <xf numFmtId="0" fontId="9" fillId="0" borderId="33" xfId="0" applyFont="1" applyBorder="1" applyAlignment="1">
      <alignment horizontal="righ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7" fillId="7" borderId="33" xfId="0" applyFont="1" applyFill="1" applyBorder="1" applyAlignment="1">
      <alignment horizontal="left" vertical="center" wrapText="1"/>
    </xf>
    <xf numFmtId="0" fontId="18" fillId="7" borderId="30" xfId="0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horizontal="left" vertical="center" wrapText="1"/>
    </xf>
    <xf numFmtId="0" fontId="18" fillId="7" borderId="41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0" fontId="18" fillId="7" borderId="28" xfId="0" applyFont="1" applyFill="1" applyBorder="1" applyAlignment="1">
      <alignment horizontal="left" vertical="center" wrapText="1"/>
    </xf>
    <xf numFmtId="0" fontId="18" fillId="7" borderId="32" xfId="0" applyFont="1" applyFill="1" applyBorder="1" applyAlignment="1">
      <alignment horizontal="left" vertical="center" wrapText="1"/>
    </xf>
    <xf numFmtId="0" fontId="18" fillId="7" borderId="31" xfId="0" applyFont="1" applyFill="1" applyBorder="1" applyAlignment="1">
      <alignment horizontal="left" vertical="center" wrapText="1"/>
    </xf>
    <xf numFmtId="0" fontId="18" fillId="7" borderId="34" xfId="0" applyFont="1" applyFill="1" applyBorder="1" applyAlignment="1">
      <alignment horizontal="left" vertical="center" wrapText="1"/>
    </xf>
    <xf numFmtId="0" fontId="1" fillId="7" borderId="33" xfId="0" quotePrefix="1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left" wrapText="1"/>
    </xf>
    <xf numFmtId="0" fontId="21" fillId="7" borderId="42" xfId="0" quotePrefix="1" applyFont="1" applyFill="1" applyBorder="1" applyAlignment="1">
      <alignment horizontal="center" vertical="center"/>
    </xf>
    <xf numFmtId="0" fontId="21" fillId="7" borderId="43" xfId="0" quotePrefix="1" applyFont="1" applyFill="1" applyBorder="1" applyAlignment="1">
      <alignment horizontal="center" vertical="center"/>
    </xf>
    <xf numFmtId="0" fontId="21" fillId="7" borderId="44" xfId="0" quotePrefix="1" applyFont="1" applyFill="1" applyBorder="1" applyAlignment="1">
      <alignment horizontal="center" vertical="center"/>
    </xf>
    <xf numFmtId="0" fontId="21" fillId="7" borderId="45" xfId="0" quotePrefix="1" applyFont="1" applyFill="1" applyBorder="1" applyAlignment="1">
      <alignment horizontal="center" vertical="center"/>
    </xf>
    <xf numFmtId="0" fontId="21" fillId="7" borderId="19" xfId="0" quotePrefix="1" applyFont="1" applyFill="1" applyBorder="1" applyAlignment="1">
      <alignment horizontal="center" vertical="center"/>
    </xf>
    <xf numFmtId="0" fontId="21" fillId="7" borderId="46" xfId="0" quotePrefix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DC29-01E9-43EF-9605-4C97228068B5}">
  <dimension ref="A1:H7"/>
  <sheetViews>
    <sheetView tabSelected="1" workbookViewId="0">
      <selection activeCell="C12" sqref="C12"/>
    </sheetView>
  </sheetViews>
  <sheetFormatPr defaultRowHeight="9.6"/>
  <cols>
    <col min="1" max="1" width="29.5" customWidth="1"/>
    <col min="2" max="3" width="20.75" customWidth="1"/>
    <col min="4" max="4" width="24.5" customWidth="1"/>
    <col min="5" max="5" width="19.625" customWidth="1"/>
    <col min="6" max="6" width="24.5" customWidth="1"/>
    <col min="7" max="7" width="17.5" customWidth="1"/>
    <col min="8" max="8" width="26.25" customWidth="1"/>
  </cols>
  <sheetData>
    <row r="1" spans="1:8">
      <c r="A1" t="s">
        <v>60</v>
      </c>
    </row>
    <row r="2" spans="1:8">
      <c r="A2" t="s">
        <v>61</v>
      </c>
    </row>
    <row r="3" spans="1:8">
      <c r="A3" t="s">
        <v>62</v>
      </c>
    </row>
    <row r="4" spans="1:8" ht="10.199999999999999" thickBot="1"/>
    <row r="5" spans="1:8" ht="13.8" thickTop="1">
      <c r="A5" s="82"/>
      <c r="B5" s="83"/>
      <c r="C5" s="84"/>
      <c r="D5" s="85" t="s">
        <v>19</v>
      </c>
      <c r="E5" s="86" t="s">
        <v>27</v>
      </c>
      <c r="F5" s="87" t="s">
        <v>9</v>
      </c>
      <c r="G5" s="86" t="s">
        <v>16</v>
      </c>
      <c r="H5" s="86" t="s">
        <v>16</v>
      </c>
    </row>
    <row r="6" spans="1:8" ht="16.2" thickBot="1">
      <c r="A6" s="88" t="s">
        <v>14</v>
      </c>
      <c r="B6" s="89" t="s">
        <v>48</v>
      </c>
      <c r="C6" s="90" t="s">
        <v>40</v>
      </c>
      <c r="D6" s="91" t="s">
        <v>1</v>
      </c>
      <c r="E6" s="92" t="s">
        <v>15</v>
      </c>
      <c r="F6" s="93" t="s">
        <v>43</v>
      </c>
      <c r="G6" s="94" t="s">
        <v>41</v>
      </c>
      <c r="H6" s="94" t="s">
        <v>49</v>
      </c>
    </row>
    <row r="7" spans="1:8" ht="39" thickTop="1">
      <c r="A7" s="121" t="s">
        <v>63</v>
      </c>
      <c r="B7" s="121" t="s">
        <v>64</v>
      </c>
      <c r="C7" s="121" t="s">
        <v>65</v>
      </c>
      <c r="D7" s="121" t="s">
        <v>66</v>
      </c>
      <c r="E7" s="121" t="s">
        <v>67</v>
      </c>
      <c r="F7" s="121" t="s">
        <v>68</v>
      </c>
      <c r="G7" s="121" t="s">
        <v>69</v>
      </c>
      <c r="H7" s="121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9"/>
  <sheetViews>
    <sheetView workbookViewId="0">
      <selection activeCell="K10" sqref="K10"/>
    </sheetView>
  </sheetViews>
  <sheetFormatPr defaultColWidth="8.875" defaultRowHeight="9.6"/>
  <cols>
    <col min="1" max="1" width="12.375" customWidth="1"/>
    <col min="2" max="2" width="11.625" customWidth="1"/>
    <col min="3" max="3" width="14.5" customWidth="1"/>
    <col min="4" max="4" width="10.875" customWidth="1"/>
    <col min="5" max="5" width="13.125" customWidth="1"/>
    <col min="6" max="6" width="12.5" customWidth="1"/>
    <col min="7" max="7" width="10.125" customWidth="1"/>
    <col min="8" max="9" width="10.375" customWidth="1"/>
    <col min="13" max="26" width="0" hidden="1" customWidth="1"/>
  </cols>
  <sheetData>
    <row r="1" spans="1:21" s="1" customFormat="1" ht="19.5" customHeight="1" thickTop="1" thickBot="1">
      <c r="A1" s="131" t="s">
        <v>42</v>
      </c>
      <c r="B1" s="132"/>
      <c r="C1" s="132"/>
      <c r="D1" s="132"/>
      <c r="E1" s="132"/>
      <c r="F1" s="132"/>
      <c r="G1" s="132"/>
      <c r="H1" s="133"/>
      <c r="I1" s="2"/>
      <c r="J1" s="2"/>
      <c r="P1" s="56" t="s">
        <v>30</v>
      </c>
      <c r="Q1" s="56" t="s">
        <v>31</v>
      </c>
      <c r="R1" s="56" t="s">
        <v>32</v>
      </c>
      <c r="S1" s="56" t="str">
        <f>RIGHT("0"&amp;FIXED(MONTH(+$C$7),0),2)&amp;RIGHT("0"&amp;FIXED(DAY(+$C$7),0),2)&amp;FIXED(YEAR(+$C$7),0,1)</f>
        <v>01132020</v>
      </c>
      <c r="T1" s="56" t="s">
        <v>33</v>
      </c>
      <c r="U1" s="56">
        <f>+G3*G4/1000</f>
        <v>0</v>
      </c>
    </row>
    <row r="2" spans="1:21" ht="15" thickTop="1">
      <c r="F2" s="5"/>
      <c r="G2" s="5"/>
      <c r="H2" s="5"/>
    </row>
    <row r="3" spans="1:21" s="15" customFormat="1" ht="17.100000000000001" customHeight="1">
      <c r="A3" s="39" t="s">
        <v>28</v>
      </c>
      <c r="B3" s="13"/>
      <c r="C3" s="13"/>
      <c r="D3" s="13"/>
      <c r="E3" s="13"/>
      <c r="F3" s="13"/>
      <c r="G3" s="14"/>
      <c r="H3" s="14"/>
    </row>
    <row r="4" spans="1:21" ht="15" thickBot="1">
      <c r="B4" s="12"/>
      <c r="C4" s="12"/>
      <c r="D4" s="12"/>
      <c r="E4" s="12"/>
    </row>
    <row r="5" spans="1:21" ht="18" thickTop="1">
      <c r="A5" s="55" t="s">
        <v>29</v>
      </c>
      <c r="B5" s="5"/>
      <c r="C5" s="40" t="s">
        <v>59</v>
      </c>
      <c r="D5" s="41"/>
      <c r="E5" s="42"/>
      <c r="F5" s="128" t="s">
        <v>44</v>
      </c>
      <c r="G5" s="129"/>
      <c r="H5" s="130"/>
    </row>
    <row r="6" spans="1:21" s="3" customFormat="1" ht="15" customHeight="1">
      <c r="A6" s="6"/>
      <c r="B6" s="6"/>
      <c r="C6" s="43"/>
      <c r="D6" s="21" t="s">
        <v>17</v>
      </c>
      <c r="E6" s="43"/>
      <c r="F6" s="23" t="s">
        <v>51</v>
      </c>
      <c r="G6" s="24"/>
      <c r="H6" s="25" t="s">
        <v>4</v>
      </c>
      <c r="I6" s="2"/>
      <c r="J6" s="2"/>
    </row>
    <row r="7" spans="1:21" ht="15" thickBot="1">
      <c r="A7" s="18" t="s">
        <v>0</v>
      </c>
      <c r="B7" s="5"/>
      <c r="C7" s="44">
        <v>43843</v>
      </c>
      <c r="D7" s="18" t="s">
        <v>18</v>
      </c>
      <c r="E7" s="45" t="s">
        <v>58</v>
      </c>
      <c r="F7" s="118" t="s">
        <v>52</v>
      </c>
      <c r="G7" s="26" t="s">
        <v>3</v>
      </c>
      <c r="H7" s="119" t="s">
        <v>53</v>
      </c>
    </row>
    <row r="8" spans="1:21" ht="14.4">
      <c r="A8" s="18"/>
      <c r="B8" s="5"/>
      <c r="C8" s="18"/>
      <c r="D8" s="18"/>
      <c r="E8" s="18"/>
      <c r="F8" s="48">
        <v>0.56000000000000005</v>
      </c>
      <c r="G8" s="49">
        <v>3</v>
      </c>
      <c r="H8" s="72">
        <f t="shared" ref="H8:H13" si="0">+IF($F8&gt;0,$F8/$G8,"")</f>
        <v>0.18666666666666668</v>
      </c>
    </row>
    <row r="9" spans="1:21" ht="14.4">
      <c r="A9" s="19" t="s">
        <v>5</v>
      </c>
      <c r="B9" s="5"/>
      <c r="C9" s="45">
        <v>5</v>
      </c>
      <c r="D9" s="22" t="s">
        <v>26</v>
      </c>
      <c r="E9" s="40">
        <v>0.5</v>
      </c>
      <c r="F9" s="50"/>
      <c r="G9" s="51"/>
      <c r="H9" s="72" t="str">
        <f t="shared" si="0"/>
        <v/>
      </c>
    </row>
    <row r="10" spans="1:21" ht="14.4">
      <c r="A10" s="20"/>
      <c r="C10" s="20"/>
      <c r="D10" s="20"/>
      <c r="E10" s="20"/>
      <c r="F10" s="68"/>
      <c r="G10" s="69"/>
      <c r="H10" s="72" t="str">
        <f t="shared" si="0"/>
        <v/>
      </c>
      <c r="I10" s="4"/>
      <c r="J10" s="4"/>
    </row>
    <row r="11" spans="1:21" ht="16.2">
      <c r="A11" s="18" t="s">
        <v>2</v>
      </c>
      <c r="B11" s="5"/>
      <c r="C11" s="45">
        <v>0.1</v>
      </c>
      <c r="D11" s="46"/>
      <c r="E11" s="20"/>
      <c r="F11" s="50"/>
      <c r="G11" s="51"/>
      <c r="H11" s="72" t="str">
        <f t="shared" si="0"/>
        <v/>
      </c>
    </row>
    <row r="12" spans="1:21" ht="14.4">
      <c r="C12" s="20"/>
      <c r="D12" s="47"/>
      <c r="E12" s="20"/>
      <c r="F12" s="50"/>
      <c r="G12" s="51"/>
      <c r="H12" s="72" t="str">
        <f t="shared" si="0"/>
        <v/>
      </c>
    </row>
    <row r="13" spans="1:21" ht="15" thickBot="1">
      <c r="A13" s="157"/>
      <c r="B13" s="157"/>
      <c r="C13" s="157"/>
      <c r="D13" s="157"/>
      <c r="E13" s="158"/>
      <c r="F13" s="52"/>
      <c r="G13" s="53"/>
      <c r="H13" s="72" t="str">
        <f t="shared" si="0"/>
        <v/>
      </c>
      <c r="I13" s="17"/>
    </row>
    <row r="14" spans="1:21" ht="18.75" customHeight="1" thickBot="1">
      <c r="A14" s="157"/>
      <c r="B14" s="157"/>
      <c r="C14" s="157"/>
      <c r="D14" s="157"/>
      <c r="E14" s="158"/>
      <c r="F14" s="134" t="s">
        <v>56</v>
      </c>
      <c r="G14" s="135"/>
      <c r="H14" s="54">
        <f>IF($F$8&gt;0,(SUM($H8:$H13)/COUNT($H8:$H13)),0)</f>
        <v>0.18666666666666668</v>
      </c>
      <c r="Q14" s="57" t="str">
        <f>"     "&amp;$Q$1&amp;$S$1&amp;RIGHT("        "&amp;FIXED($H14,2),8)&amp;REPT(" ",16)&amp;"K1"&amp;$E$7</f>
        <v xml:space="preserve">     TIC     101132020    0.19                K1MRS</v>
      </c>
    </row>
    <row r="15" spans="1:21" ht="10.8" thickTop="1" thickBot="1"/>
    <row r="16" spans="1:21" ht="15.75" customHeight="1" thickTop="1" thickBot="1">
      <c r="A16" s="151" t="s">
        <v>20</v>
      </c>
      <c r="B16" s="152"/>
      <c r="C16" s="152"/>
      <c r="D16" s="153"/>
      <c r="E16" s="136" t="s">
        <v>11</v>
      </c>
      <c r="F16" s="137"/>
      <c r="G16" s="140">
        <f>(12.011/100.089)*$H$17</f>
        <v>11.989159418117874</v>
      </c>
      <c r="H16" s="35" t="s">
        <v>47</v>
      </c>
    </row>
    <row r="17" spans="1:17" ht="15.75" customHeight="1" thickBot="1">
      <c r="A17" s="154"/>
      <c r="B17" s="155"/>
      <c r="C17" s="155"/>
      <c r="D17" s="156"/>
      <c r="E17" s="138"/>
      <c r="F17" s="139"/>
      <c r="G17" s="141"/>
      <c r="H17" s="64">
        <v>99.906999999999996</v>
      </c>
    </row>
    <row r="18" spans="1:17" ht="15" thickTop="1">
      <c r="A18" s="27"/>
      <c r="B18" s="27"/>
      <c r="C18" s="28" t="s">
        <v>12</v>
      </c>
      <c r="D18" s="27" t="s">
        <v>54</v>
      </c>
      <c r="E18" s="28" t="s">
        <v>23</v>
      </c>
      <c r="F18" s="29" t="s">
        <v>9</v>
      </c>
      <c r="G18" s="27"/>
      <c r="H18" s="28" t="s">
        <v>21</v>
      </c>
    </row>
    <row r="19" spans="1:17" ht="15" thickBot="1">
      <c r="A19" s="38" t="s">
        <v>8</v>
      </c>
      <c r="B19" s="30" t="s">
        <v>6</v>
      </c>
      <c r="C19" s="31" t="s">
        <v>13</v>
      </c>
      <c r="D19" s="118" t="s">
        <v>55</v>
      </c>
      <c r="E19" s="32" t="s">
        <v>24</v>
      </c>
      <c r="F19" s="120" t="s">
        <v>55</v>
      </c>
      <c r="G19" s="33" t="s">
        <v>10</v>
      </c>
      <c r="H19" s="34" t="s">
        <v>22</v>
      </c>
    </row>
    <row r="20" spans="1:17" ht="15" thickTop="1">
      <c r="A20" s="65">
        <v>1</v>
      </c>
      <c r="B20" s="7">
        <v>1</v>
      </c>
      <c r="C20" s="7">
        <v>18.27</v>
      </c>
      <c r="D20" s="7">
        <v>2184.12</v>
      </c>
      <c r="E20" s="58">
        <v>6</v>
      </c>
      <c r="F20" s="74">
        <f t="shared" ref="F20:F25" si="1">IF($D20&gt;0,+($D20-($E20*$H$14))," ")</f>
        <v>2183</v>
      </c>
      <c r="G20" s="8">
        <f>IF($D20&gt;0,+(($D20-($E20*$H$14))/(10*$C20))," ")</f>
        <v>11.948549534756433</v>
      </c>
      <c r="H20" s="16">
        <f t="shared" ref="H20:H26" si="2">IF($D20&gt;0,+((($D20-($E20*$H$14))/(10*$C20))/(0.01*$G$16))," ")</f>
        <v>99.661278310303615</v>
      </c>
      <c r="Q20" s="57" t="str">
        <f>"     "&amp;$Q$1&amp;$S$1&amp;RIGHT(+"        "&amp;FIXED($G20,2),8)&amp;RIGHT("        "&amp;FIXED($G$16,2),8)&amp;RIGHT("        "&amp;($B20),8)&amp;"Q1"&amp;$E$7</f>
        <v xml:space="preserve">     TIC     101132020   11.95   11.99       1Q1MRS</v>
      </c>
    </row>
    <row r="21" spans="1:17" ht="14.4">
      <c r="A21" s="66">
        <v>2</v>
      </c>
      <c r="B21" s="9">
        <v>5</v>
      </c>
      <c r="C21" s="9">
        <v>15.04</v>
      </c>
      <c r="D21" s="9">
        <v>1787.19</v>
      </c>
      <c r="E21" s="59">
        <v>9</v>
      </c>
      <c r="F21" s="74">
        <f t="shared" si="1"/>
        <v>1785.51</v>
      </c>
      <c r="G21" s="75">
        <f t="shared" ref="G21:G26" si="3">IF($D21&gt;0,+(($D21-($E21*$H$14))/(10*$C21))," ")</f>
        <v>11.871742021276598</v>
      </c>
      <c r="H21" s="76">
        <f t="shared" si="2"/>
        <v>99.020636954215178</v>
      </c>
      <c r="Q21" s="57" t="str">
        <f t="shared" ref="Q21:Q26" si="4">"     "&amp;$Q$1&amp;$S$1&amp;RIGHT(+"        "&amp;FIXED($G21,2),8)&amp;RIGHT("        "&amp;FIXED($G$16,2),8)&amp;RIGHT("        "&amp;($B21),8)&amp;"Q1"&amp;$E$7</f>
        <v xml:space="preserve">     TIC     101132020   11.87   11.99       5Q1MRS</v>
      </c>
    </row>
    <row r="22" spans="1:17" ht="14.4">
      <c r="A22" s="66">
        <v>3</v>
      </c>
      <c r="B22" s="9">
        <v>6</v>
      </c>
      <c r="C22" s="9">
        <v>15.27</v>
      </c>
      <c r="D22" s="9">
        <v>1812.47</v>
      </c>
      <c r="E22" s="59">
        <v>6</v>
      </c>
      <c r="F22" s="74">
        <f t="shared" si="1"/>
        <v>1811.3500000000001</v>
      </c>
      <c r="G22" s="75">
        <f t="shared" si="3"/>
        <v>11.862148002619517</v>
      </c>
      <c r="H22" s="76">
        <f t="shared" si="2"/>
        <v>98.940614507916052</v>
      </c>
      <c r="Q22" s="57" t="str">
        <f t="shared" si="4"/>
        <v xml:space="preserve">     TIC     101132020   11.86   11.99       6Q1MRS</v>
      </c>
    </row>
    <row r="23" spans="1:17" ht="14.4">
      <c r="A23" s="66">
        <v>4</v>
      </c>
      <c r="B23" s="9">
        <v>8</v>
      </c>
      <c r="C23" s="9">
        <v>11.27</v>
      </c>
      <c r="D23" s="9">
        <v>1334.43</v>
      </c>
      <c r="E23" s="59">
        <v>7</v>
      </c>
      <c r="F23" s="74">
        <f t="shared" si="1"/>
        <v>1333.1233333333334</v>
      </c>
      <c r="G23" s="75">
        <f t="shared" si="3"/>
        <v>11.828955930198168</v>
      </c>
      <c r="H23" s="76">
        <f t="shared" si="2"/>
        <v>98.66376380250972</v>
      </c>
      <c r="Q23" s="57" t="str">
        <f t="shared" si="4"/>
        <v xml:space="preserve">     TIC     101132020   11.83   11.99       8Q1MRS</v>
      </c>
    </row>
    <row r="24" spans="1:17" ht="14.4">
      <c r="A24" s="66">
        <v>5</v>
      </c>
      <c r="B24" s="9">
        <v>9</v>
      </c>
      <c r="C24" s="9">
        <v>10.29</v>
      </c>
      <c r="D24" s="9">
        <v>1214.71</v>
      </c>
      <c r="E24" s="59">
        <v>9</v>
      </c>
      <c r="F24" s="74">
        <f t="shared" si="1"/>
        <v>1213.03</v>
      </c>
      <c r="G24" s="75">
        <f t="shared" si="3"/>
        <v>11.78843537414966</v>
      </c>
      <c r="H24" s="76">
        <f t="shared" si="2"/>
        <v>98.325787180168092</v>
      </c>
      <c r="Q24" s="57" t="str">
        <f t="shared" si="4"/>
        <v xml:space="preserve">     TIC     101132020   11.79   11.99       9Q1MRS</v>
      </c>
    </row>
    <row r="25" spans="1:17" ht="14.4">
      <c r="A25" s="66">
        <v>6</v>
      </c>
      <c r="B25" s="9">
        <v>11</v>
      </c>
      <c r="C25" s="9">
        <v>18.36</v>
      </c>
      <c r="D25" s="9">
        <v>2186.0300000000002</v>
      </c>
      <c r="E25" s="59">
        <v>9</v>
      </c>
      <c r="F25" s="74">
        <f t="shared" si="1"/>
        <v>2184.3500000000004</v>
      </c>
      <c r="G25" s="75">
        <f t="shared" si="3"/>
        <v>11.897331154684098</v>
      </c>
      <c r="H25" s="76">
        <f t="shared" si="2"/>
        <v>99.234072546445532</v>
      </c>
      <c r="Q25" s="57" t="str">
        <f t="shared" si="4"/>
        <v xml:space="preserve">     TIC     101132020   11.90   11.99      11Q1MRS</v>
      </c>
    </row>
    <row r="26" spans="1:17" ht="15" thickBot="1">
      <c r="A26" s="67">
        <v>7</v>
      </c>
      <c r="B26" s="10">
        <v>12</v>
      </c>
      <c r="C26" s="10">
        <v>8.2799999999999994</v>
      </c>
      <c r="D26" s="10">
        <v>987.72</v>
      </c>
      <c r="E26" s="60">
        <v>6</v>
      </c>
      <c r="F26" s="74">
        <f t="shared" ref="F26" si="5">IF($D26&gt;0,+($D26-($E26*$H$14))," ")</f>
        <v>986.6</v>
      </c>
      <c r="G26" s="77">
        <f t="shared" si="3"/>
        <v>11.915458937198068</v>
      </c>
      <c r="H26" s="78">
        <f t="shared" si="2"/>
        <v>99.385273993367448</v>
      </c>
      <c r="Q26" s="57" t="str">
        <f t="shared" si="4"/>
        <v xml:space="preserve">     TIC     101132020   11.92   11.99      12Q1MRS</v>
      </c>
    </row>
    <row r="27" spans="1:17" ht="15.6" thickTop="1" thickBot="1">
      <c r="A27" s="18"/>
      <c r="B27" s="18"/>
      <c r="C27" s="18"/>
      <c r="D27" s="18"/>
      <c r="E27" s="18"/>
      <c r="F27" s="36" t="s">
        <v>25</v>
      </c>
      <c r="G27" s="37">
        <f>IF($D$20&gt;0,AVERAGE($G20:$G26)," ")</f>
        <v>11.87323156498322</v>
      </c>
      <c r="H27" s="37">
        <f>IF($D$20&gt;0,AVERAGE($H20:$H26)," ")</f>
        <v>99.033061042132232</v>
      </c>
      <c r="Q27" t="str">
        <f ca="1">IF(AND(CELL("type",A27)&lt;&gt;"b",F27&lt;&gt;"."),IF(F27="Q",W27,IF(F27="K",X27,IF(F27="U",Y27,IF(F27="S",Z27,IF(F27="D",AA27,""))))),IF(P27,Y27,""))</f>
        <v/>
      </c>
    </row>
    <row r="28" spans="1:17" ht="15.6" thickTop="1" thickBot="1">
      <c r="A28" s="18" t="s">
        <v>7</v>
      </c>
      <c r="B28" s="18"/>
      <c r="C28" s="18"/>
      <c r="D28" s="18"/>
      <c r="E28" s="18"/>
      <c r="F28" s="18"/>
      <c r="G28" s="18"/>
      <c r="H28" s="20"/>
      <c r="Q28" t="str">
        <f ca="1">IF(AND(CELL("type",A28)&lt;&gt;"b",F28&lt;&gt;"."),IF(F28="Q",W28,IF(F28="K",X28,IF(F28="U",Y28,IF(F28="S",Z28,IF(F28="D",AA28,""))))),IF(P28,Y28,""))</f>
        <v/>
      </c>
    </row>
    <row r="29" spans="1:17" ht="18.600000000000001" thickTop="1" thickBot="1">
      <c r="A29" s="18"/>
      <c r="B29" s="18"/>
      <c r="C29" s="18"/>
      <c r="D29" s="18"/>
      <c r="E29" s="18"/>
      <c r="F29" s="128" t="s">
        <v>45</v>
      </c>
      <c r="G29" s="129"/>
      <c r="H29" s="130"/>
    </row>
    <row r="30" spans="1:17" ht="21" customHeight="1" thickTop="1">
      <c r="B30" s="142" t="s">
        <v>46</v>
      </c>
      <c r="C30" s="143"/>
      <c r="D30" s="144"/>
      <c r="E30" s="18"/>
      <c r="F30" s="27" t="s">
        <v>54</v>
      </c>
      <c r="G30" s="24"/>
      <c r="H30" s="25" t="s">
        <v>4</v>
      </c>
    </row>
    <row r="31" spans="1:17" ht="15" thickBot="1">
      <c r="A31" s="61"/>
      <c r="B31" s="145"/>
      <c r="C31" s="146"/>
      <c r="D31" s="147"/>
      <c r="E31" s="18"/>
      <c r="F31" s="118" t="s">
        <v>55</v>
      </c>
      <c r="G31" s="26" t="s">
        <v>3</v>
      </c>
      <c r="H31" s="119" t="s">
        <v>53</v>
      </c>
    </row>
    <row r="32" spans="1:17" ht="14.4">
      <c r="A32" s="61"/>
      <c r="B32" s="145"/>
      <c r="C32" s="146"/>
      <c r="D32" s="147"/>
      <c r="E32" s="18"/>
      <c r="F32" s="48">
        <v>0.14000000000000001</v>
      </c>
      <c r="G32" s="49">
        <v>6</v>
      </c>
      <c r="H32" s="72">
        <f t="shared" ref="H32:H36" si="6">+IF($F32&gt;0,$F32/$G32,"")</f>
        <v>2.3333333333333334E-2</v>
      </c>
    </row>
    <row r="33" spans="1:26" ht="14.4">
      <c r="A33" s="62"/>
      <c r="B33" s="145"/>
      <c r="C33" s="146"/>
      <c r="D33" s="147"/>
      <c r="E33" s="18"/>
      <c r="F33" s="50">
        <v>0.32</v>
      </c>
      <c r="G33" s="51">
        <v>6</v>
      </c>
      <c r="H33" s="72">
        <f t="shared" si="6"/>
        <v>5.3333333333333337E-2</v>
      </c>
    </row>
    <row r="34" spans="1:26" ht="14.4">
      <c r="A34" s="62"/>
      <c r="B34" s="145"/>
      <c r="C34" s="146"/>
      <c r="D34" s="147"/>
      <c r="E34" s="18"/>
      <c r="F34" s="68"/>
      <c r="G34" s="69"/>
      <c r="H34" s="72" t="str">
        <f t="shared" si="6"/>
        <v/>
      </c>
    </row>
    <row r="35" spans="1:26" ht="14.4">
      <c r="A35" s="63"/>
      <c r="B35" s="145"/>
      <c r="C35" s="146"/>
      <c r="D35" s="147"/>
      <c r="E35" s="18"/>
      <c r="F35" s="70"/>
      <c r="G35" s="71"/>
      <c r="H35" s="72" t="str">
        <f t="shared" si="6"/>
        <v/>
      </c>
    </row>
    <row r="36" spans="1:26" ht="15" thickBot="1">
      <c r="A36" s="18"/>
      <c r="B36" s="148"/>
      <c r="C36" s="149"/>
      <c r="D36" s="150"/>
      <c r="E36" s="18"/>
      <c r="F36" s="50"/>
      <c r="G36" s="51"/>
      <c r="H36" s="72" t="str">
        <f t="shared" si="6"/>
        <v/>
      </c>
    </row>
    <row r="37" spans="1:26" ht="15.6" thickTop="1" thickBot="1">
      <c r="A37" s="18"/>
      <c r="B37" s="18"/>
      <c r="C37" s="18"/>
      <c r="D37" s="18"/>
      <c r="E37" s="18"/>
      <c r="F37" s="52"/>
      <c r="G37" s="53"/>
      <c r="H37" s="73" t="str">
        <f t="shared" ref="H37" si="7">+IF($F37&gt;0,$F37/$G37,"")</f>
        <v/>
      </c>
    </row>
    <row r="38" spans="1:26" ht="16.8" thickBot="1">
      <c r="A38" s="18"/>
      <c r="B38" s="18"/>
      <c r="C38" s="18"/>
      <c r="D38" s="18"/>
      <c r="E38" s="18"/>
      <c r="F38" s="134" t="s">
        <v>56</v>
      </c>
      <c r="G38" s="135"/>
      <c r="H38" s="54">
        <f>IF($F$32&gt;0,(SUM($H32:$H37)/COUNT($H32:$H37)),0)</f>
        <v>3.8333333333333337E-2</v>
      </c>
    </row>
    <row r="39" spans="1:26" ht="15.6" thickTop="1" thickBot="1">
      <c r="A39" s="18"/>
      <c r="B39" s="18"/>
      <c r="C39" s="18"/>
      <c r="D39" s="18"/>
      <c r="E39" s="18"/>
      <c r="F39" s="18"/>
      <c r="G39" s="18"/>
      <c r="H39" s="20"/>
      <c r="Q39" t="str">
        <f ca="1">IF(AND(CELL("type",A39)&lt;&gt;"b",F39&lt;&gt;"."),IF(F39="Q",W39,IF(F39="K",X39,IF(F39="U",Y39,IF(F39="S",Z39,IF(F39="D",AA39,""))))),IF(P39,Y39,""))</f>
        <v/>
      </c>
    </row>
    <row r="40" spans="1:26" ht="15.75" customHeight="1" thickTop="1">
      <c r="A40" s="122" t="s">
        <v>39</v>
      </c>
      <c r="B40" s="123"/>
      <c r="C40" s="123"/>
      <c r="D40" s="123"/>
      <c r="E40" s="123"/>
      <c r="F40" s="123"/>
      <c r="G40" s="123"/>
      <c r="H40" s="123"/>
      <c r="I40" s="124"/>
      <c r="Q40" t="str">
        <f ca="1">IF(AND(CELL("type",A40)&lt;&gt;"b",F40&lt;&gt;"."),IF(F40="Q",W40,IF(F40="K",X40,IF(F40="U",Y40,IF(F40="S",Z40,IF(F40="D",AA40,""))))),IF(P40,Y40,""))</f>
        <v/>
      </c>
    </row>
    <row r="41" spans="1:26" ht="13.5" customHeight="1" thickBot="1">
      <c r="A41" s="125"/>
      <c r="B41" s="126"/>
      <c r="C41" s="126"/>
      <c r="D41" s="126"/>
      <c r="E41" s="126"/>
      <c r="F41" s="126"/>
      <c r="G41" s="126"/>
      <c r="H41" s="126"/>
      <c r="I41" s="127"/>
      <c r="Q41" t="str">
        <f ca="1">IF(AND(CELL("type",A41)&lt;&gt;"b",F41&lt;&gt;"."),IF(F41="Q",W41,IF(F41="K",X41,IF(F41="U",Y41,IF(F41="S",Z41,IF(F41="D",AA41,""))))),IF(P41,Y41,""))</f>
        <v/>
      </c>
    </row>
    <row r="42" spans="1:26" ht="15" thickTop="1">
      <c r="A42" s="111"/>
      <c r="B42" s="114"/>
      <c r="C42" s="84"/>
      <c r="D42" s="27" t="s">
        <v>54</v>
      </c>
      <c r="E42" s="86" t="s">
        <v>27</v>
      </c>
      <c r="F42" s="29" t="s">
        <v>9</v>
      </c>
      <c r="G42" s="86" t="s">
        <v>16</v>
      </c>
      <c r="H42" s="86" t="s">
        <v>16</v>
      </c>
      <c r="P42" t="str">
        <f ca="1">IF(AND(CELL("type",A42)&lt;&gt;"b",E42&lt;&gt;"."),IF(E42="Q",V42,IF(E42="K",W42,IF(E42="U",X42,IF(E42="S",Y42,IF(E42="D",Z42,""))))),IF(O42,X42,""))</f>
        <v/>
      </c>
    </row>
    <row r="43" spans="1:26" ht="16.2" thickBot="1">
      <c r="A43" s="88" t="s">
        <v>14</v>
      </c>
      <c r="B43" s="92" t="s">
        <v>48</v>
      </c>
      <c r="C43" s="90" t="s">
        <v>40</v>
      </c>
      <c r="D43" s="118" t="s">
        <v>55</v>
      </c>
      <c r="E43" s="92" t="s">
        <v>15</v>
      </c>
      <c r="F43" s="118" t="s">
        <v>55</v>
      </c>
      <c r="G43" s="94" t="s">
        <v>41</v>
      </c>
      <c r="H43" s="94" t="s">
        <v>49</v>
      </c>
      <c r="V43" t="s">
        <v>34</v>
      </c>
      <c r="W43" t="s">
        <v>35</v>
      </c>
      <c r="X43" t="s">
        <v>36</v>
      </c>
      <c r="Y43" t="s">
        <v>37</v>
      </c>
      <c r="Z43" t="s">
        <v>38</v>
      </c>
    </row>
    <row r="44" spans="1:26" ht="15" thickTop="1">
      <c r="A44" s="112" t="s">
        <v>57</v>
      </c>
      <c r="B44" s="115"/>
      <c r="C44" s="9">
        <v>17.14</v>
      </c>
      <c r="D44" s="9">
        <v>13.51</v>
      </c>
      <c r="E44" s="59">
        <v>7</v>
      </c>
      <c r="F44" s="74">
        <f t="shared" ref="F44:F75" si="8">IF($C44&gt;0,+($D44-($E44*$H$38))," ")</f>
        <v>13.241666666666667</v>
      </c>
      <c r="G44" s="81">
        <f t="shared" ref="G44:G75" si="9">IF($C44&gt;0,+(($D44-($E44*$H$38))/(10*$C44))," ")</f>
        <v>7.7255931544146242E-2</v>
      </c>
      <c r="H44" s="81">
        <f t="shared" ref="H44:H75" si="10">IF($C44&gt;0,+((($D44-($E44*$H$38))/(10*$C44)))/0.27292," ")</f>
        <v>0.28307171165230194</v>
      </c>
      <c r="O44" t="e">
        <f ca="1">AND(NOT(CELL("type",#REF!)="b"),NOT($C44=$G44))</f>
        <v>#REF!</v>
      </c>
      <c r="P44" t="e">
        <f ca="1">IF(AND(CELL("type",A44)&lt;&gt;"b",#REF!&lt;&gt;"."),IF(#REF!="Q",V44,IF(#REF!="K",W44,IF(#REF!="U",X44,IF(#REF!="S",Y44,IF(#REF!="D",Z44,""))))),IF(O44,X44,""))</f>
        <v>#REF!</v>
      </c>
      <c r="V44" s="57" t="e">
        <f>"     "&amp;$Q$1&amp;$S$1&amp;RIGHT(+"        "&amp;FIXED($G44,2),8)&amp;RIGHT("        "&amp;FIXED($G$16,2),8)&amp;RIGHT("        "&amp;(#REF!),8)&amp;"Q1"&amp;$E$7</f>
        <v>#REF!</v>
      </c>
      <c r="W44" s="57" t="str">
        <f t="shared" ref="W44:W75" si="11">"     "&amp;$Q$1&amp;$S$1&amp;RIGHT("        "&amp;FIXED($K44,2),8)&amp;REPT(" ",16)&amp;"K1"&amp;$F44</f>
        <v xml:space="preserve">     TIC     101132020    0.00                K113.2416666666667</v>
      </c>
      <c r="X44" t="str">
        <f t="shared" ref="X44:X75" si="12">LEFT($A44,5)&amp;$Q$1&amp;$S$1&amp;RIGHT("        "&amp;FIXED($G44,2),8)&amp;REPT(" ",16)&amp;"U1"&amp;$E$7</f>
        <v>RIPRFTIC     101132020    0.08                U1MRS</v>
      </c>
      <c r="Y44" t="e">
        <f t="shared" ref="Y44:Y75" si="13">LEFT($A44,5)&amp;$Q$1&amp;$S$1&amp;RIGHT("        "&amp;FIXED(IF($E43="D",$K42,$K43),2),8)&amp;RIGHT("        "&amp;FIXED($K44,2),8)&amp;RIGHT("         "&amp;FIXED(($J44-IF($E43="D",$J42,$J43))/$U$1*100,2),8)&amp;"S1"&amp;$F44</f>
        <v>#DIV/0!</v>
      </c>
      <c r="Z44" t="e">
        <f>LEFT($A44,5)&amp;$Q$1&amp;$S$1&amp;RIGHT("        "&amp;FIXED(IF(#REF!="S",$G42,$G43),2),8)&amp;RIGHT("         "&amp;FIXED($G44,2),8)&amp;REPT(" ",8)&amp;"D1"&amp;$E$7</f>
        <v>#REF!</v>
      </c>
    </row>
    <row r="45" spans="1:26" ht="14.4">
      <c r="A45" s="112"/>
      <c r="B45" s="116"/>
      <c r="C45" s="110"/>
      <c r="D45" s="79"/>
      <c r="E45" s="79"/>
      <c r="F45" s="74" t="str">
        <f t="shared" si="8"/>
        <v xml:space="preserve"> </v>
      </c>
      <c r="G45" s="81" t="str">
        <f t="shared" si="9"/>
        <v xml:space="preserve"> </v>
      </c>
      <c r="H45" s="81" t="str">
        <f t="shared" si="10"/>
        <v xml:space="preserve"> </v>
      </c>
      <c r="O45" t="e">
        <f ca="1">AND(NOT(CELL("type",#REF!)="b"),NOT($C45=$G45))</f>
        <v>#REF!</v>
      </c>
      <c r="P45" t="e">
        <f ca="1">IF(AND(CELL("type",A45)&lt;&gt;"b",#REF!&lt;&gt;"."),IF(#REF!="Q",V45,IF(#REF!="K",W45,IF(#REF!="U",X45,IF(#REF!="S",Y45,IF(#REF!="D",Z45,""))))),IF(O45,X45,""))</f>
        <v>#REF!</v>
      </c>
      <c r="V45" t="e">
        <f>"     "&amp;$Q$1&amp;$S$1&amp;RIGHT(+"        "&amp;FIXED($G45,2),8)&amp;RIGHT("        "&amp;FIXED($G$16,2),8)&amp;RIGHT("        "&amp;(#REF!),8)&amp;"Q1"&amp;$E$7</f>
        <v>#VALUE!</v>
      </c>
      <c r="W45" t="str">
        <f t="shared" si="11"/>
        <v xml:space="preserve">     TIC     101132020    0.00                K1 </v>
      </c>
      <c r="X45" t="e">
        <f t="shared" si="12"/>
        <v>#VALUE!</v>
      </c>
      <c r="Y45" t="e">
        <f t="shared" si="13"/>
        <v>#DIV/0!</v>
      </c>
      <c r="Z45" t="e">
        <f>LEFT($A45,5)&amp;$Q$1&amp;$S$1&amp;RIGHT("        "&amp;FIXED(IF(#REF!="S",$G43,$G44),2),8)&amp;RIGHT("         "&amp;FIXED($G45,2),8)&amp;REPT(" ",8)&amp;"D1"&amp;$E$7</f>
        <v>#REF!</v>
      </c>
    </row>
    <row r="46" spans="1:26" ht="14.4">
      <c r="A46" s="112"/>
      <c r="B46" s="116"/>
      <c r="C46" s="110"/>
      <c r="D46" s="79"/>
      <c r="E46" s="79"/>
      <c r="F46" s="74" t="str">
        <f t="shared" si="8"/>
        <v xml:space="preserve"> </v>
      </c>
      <c r="G46" s="81" t="str">
        <f t="shared" si="9"/>
        <v xml:space="preserve"> </v>
      </c>
      <c r="H46" s="81" t="str">
        <f t="shared" si="10"/>
        <v xml:space="preserve"> </v>
      </c>
      <c r="O46" t="e">
        <f ca="1">AND(NOT(CELL("type",#REF!)="b"),NOT($C46=$G46))</f>
        <v>#REF!</v>
      </c>
      <c r="P46" t="e">
        <f ca="1">IF(AND(CELL("type",A46)&lt;&gt;"b",#REF!&lt;&gt;"."),IF(#REF!="Q",V46,IF(#REF!="K",W46,IF(#REF!="U",X46,IF(#REF!="S",Y46,IF(#REF!="D",Z46,""))))),IF(O46,X46,""))</f>
        <v>#REF!</v>
      </c>
      <c r="V46" t="e">
        <f>"     "&amp;$Q$1&amp;$S$1&amp;RIGHT(+"        "&amp;FIXED($G46,2),8)&amp;RIGHT("        "&amp;FIXED($G$16,2),8)&amp;RIGHT("        "&amp;(#REF!),8)&amp;"Q1"&amp;$E$7</f>
        <v>#VALUE!</v>
      </c>
      <c r="W46" t="str">
        <f t="shared" si="11"/>
        <v xml:space="preserve">     TIC     101132020    0.00                K1 </v>
      </c>
      <c r="X46" t="e">
        <f t="shared" si="12"/>
        <v>#VALUE!</v>
      </c>
      <c r="Y46" t="e">
        <f t="shared" si="13"/>
        <v>#DIV/0!</v>
      </c>
      <c r="Z46" t="e">
        <f>LEFT($A46,5)&amp;$Q$1&amp;$S$1&amp;RIGHT("        "&amp;FIXED(IF(#REF!="S",$G44,$G45),2),8)&amp;RIGHT("         "&amp;FIXED($G46,2),8)&amp;REPT(" ",8)&amp;"D1"&amp;$E$7</f>
        <v>#REF!</v>
      </c>
    </row>
    <row r="47" spans="1:26" ht="14.4">
      <c r="A47" s="112"/>
      <c r="B47" s="116"/>
      <c r="C47" s="110"/>
      <c r="D47" s="79"/>
      <c r="E47" s="79"/>
      <c r="F47" s="74" t="str">
        <f t="shared" si="8"/>
        <v xml:space="preserve"> </v>
      </c>
      <c r="G47" s="81" t="str">
        <f t="shared" si="9"/>
        <v xml:space="preserve"> </v>
      </c>
      <c r="H47" s="81" t="str">
        <f t="shared" si="10"/>
        <v xml:space="preserve"> </v>
      </c>
      <c r="O47" t="e">
        <f ca="1">AND(NOT(CELL("type",#REF!)="b"),NOT($C47=$G47))</f>
        <v>#REF!</v>
      </c>
      <c r="P47" t="e">
        <f ca="1">IF(AND(CELL("type",A47)&lt;&gt;"b",#REF!&lt;&gt;"."),IF(#REF!="Q",V47,IF(#REF!="K",W47,IF(#REF!="U",X47,IF(#REF!="S",Y47,IF(#REF!="D",Z47,""))))),IF(O47,X47,""))</f>
        <v>#REF!</v>
      </c>
      <c r="V47" t="e">
        <f>"     "&amp;$Q$1&amp;$S$1&amp;RIGHT(+"        "&amp;FIXED($G47,2),8)&amp;RIGHT("        "&amp;FIXED($G$16,2),8)&amp;RIGHT("        "&amp;(#REF!),8)&amp;"Q1"&amp;$E$7</f>
        <v>#VALUE!</v>
      </c>
      <c r="W47" t="str">
        <f t="shared" si="11"/>
        <v xml:space="preserve">     TIC     101132020    0.00                K1 </v>
      </c>
      <c r="X47" t="e">
        <f t="shared" si="12"/>
        <v>#VALUE!</v>
      </c>
      <c r="Y47" t="e">
        <f t="shared" si="13"/>
        <v>#DIV/0!</v>
      </c>
      <c r="Z47" t="e">
        <f>LEFT($A47,5)&amp;$Q$1&amp;$S$1&amp;RIGHT("        "&amp;FIXED(IF(#REF!="S",$G45,$G46),2),8)&amp;RIGHT("         "&amp;FIXED($G47,2),8)&amp;REPT(" ",8)&amp;"D1"&amp;$E$7</f>
        <v>#REF!</v>
      </c>
    </row>
    <row r="48" spans="1:26" ht="14.4">
      <c r="A48" s="112"/>
      <c r="B48" s="116"/>
      <c r="C48" s="110"/>
      <c r="D48" s="79"/>
      <c r="E48" s="79"/>
      <c r="F48" s="74" t="str">
        <f t="shared" si="8"/>
        <v xml:space="preserve"> </v>
      </c>
      <c r="G48" s="81" t="str">
        <f t="shared" si="9"/>
        <v xml:space="preserve"> </v>
      </c>
      <c r="H48" s="81" t="str">
        <f t="shared" si="10"/>
        <v xml:space="preserve"> </v>
      </c>
      <c r="O48" t="e">
        <f ca="1">AND(NOT(CELL("type",#REF!)="b"),NOT($C48=$G48))</f>
        <v>#REF!</v>
      </c>
      <c r="P48" t="e">
        <f ca="1">IF(AND(CELL("type",A48)&lt;&gt;"b",#REF!&lt;&gt;"."),IF(#REF!="Q",V48,IF(#REF!="K",W48,IF(#REF!="U",X48,IF(#REF!="S",Y48,IF(#REF!="D",Z48,""))))),IF(O48,X48,""))</f>
        <v>#REF!</v>
      </c>
      <c r="V48" t="e">
        <f>"     "&amp;$Q$1&amp;$S$1&amp;RIGHT(+"        "&amp;FIXED($G48,2),8)&amp;RIGHT("        "&amp;FIXED($G$16,2),8)&amp;RIGHT("        "&amp;(#REF!),8)&amp;"Q1"&amp;$E$7</f>
        <v>#VALUE!</v>
      </c>
      <c r="W48" t="str">
        <f t="shared" si="11"/>
        <v xml:space="preserve">     TIC     101132020    0.00                K1 </v>
      </c>
      <c r="X48" t="e">
        <f t="shared" si="12"/>
        <v>#VALUE!</v>
      </c>
      <c r="Y48" t="e">
        <f t="shared" si="13"/>
        <v>#DIV/0!</v>
      </c>
      <c r="Z48" t="e">
        <f>LEFT($A48,5)&amp;$Q$1&amp;$S$1&amp;RIGHT("        "&amp;FIXED(IF(#REF!="S",$G46,$G47),2),8)&amp;RIGHT("         "&amp;FIXED($G48,2),8)&amp;REPT(" ",8)&amp;"D1"&amp;$E$7</f>
        <v>#REF!</v>
      </c>
    </row>
    <row r="49" spans="1:26" ht="14.4">
      <c r="A49" s="112"/>
      <c r="B49" s="116"/>
      <c r="C49" s="79"/>
      <c r="D49" s="79"/>
      <c r="E49" s="79"/>
      <c r="F49" s="74" t="str">
        <f t="shared" si="8"/>
        <v xml:space="preserve"> </v>
      </c>
      <c r="G49" s="81" t="str">
        <f t="shared" si="9"/>
        <v xml:space="preserve"> </v>
      </c>
      <c r="H49" s="81" t="str">
        <f t="shared" si="10"/>
        <v xml:space="preserve"> </v>
      </c>
      <c r="O49" t="e">
        <f ca="1">AND(NOT(CELL("type",#REF!)="b"),NOT($C49=$G49))</f>
        <v>#REF!</v>
      </c>
      <c r="P49" t="e">
        <f ca="1">IF(AND(CELL("type",A49)&lt;&gt;"b",#REF!&lt;&gt;"."),IF(#REF!="Q",V49,IF(#REF!="K",W49,IF(#REF!="U",X49,IF(#REF!="S",Y49,IF(#REF!="D",Z49,""))))),IF(O49,X49,""))</f>
        <v>#REF!</v>
      </c>
      <c r="V49" t="e">
        <f>"     "&amp;$Q$1&amp;$S$1&amp;RIGHT(+"        "&amp;FIXED($G49,2),8)&amp;RIGHT("        "&amp;FIXED($G$16,2),8)&amp;RIGHT("        "&amp;(#REF!),8)&amp;"Q1"&amp;$E$7</f>
        <v>#VALUE!</v>
      </c>
      <c r="W49" t="str">
        <f t="shared" si="11"/>
        <v xml:space="preserve">     TIC     101132020    0.00                K1 </v>
      </c>
      <c r="X49" t="e">
        <f t="shared" si="12"/>
        <v>#VALUE!</v>
      </c>
      <c r="Y49" t="e">
        <f t="shared" si="13"/>
        <v>#DIV/0!</v>
      </c>
      <c r="Z49" t="e">
        <f>LEFT($A49,5)&amp;$Q$1&amp;$S$1&amp;RIGHT("        "&amp;FIXED(IF(#REF!="S",$G47,$G48),2),8)&amp;RIGHT("         "&amp;FIXED($G49,2),8)&amp;REPT(" ",8)&amp;"D1"&amp;$E$7</f>
        <v>#REF!</v>
      </c>
    </row>
    <row r="50" spans="1:26" ht="14.4">
      <c r="A50" s="112"/>
      <c r="B50" s="116"/>
      <c r="C50" s="79"/>
      <c r="D50" s="79"/>
      <c r="E50" s="79"/>
      <c r="F50" s="74" t="str">
        <f t="shared" si="8"/>
        <v xml:space="preserve"> </v>
      </c>
      <c r="G50" s="81" t="str">
        <f t="shared" si="9"/>
        <v xml:space="preserve"> </v>
      </c>
      <c r="H50" s="81" t="str">
        <f t="shared" si="10"/>
        <v xml:space="preserve"> </v>
      </c>
      <c r="O50" t="e">
        <f ca="1">AND(NOT(CELL("type",#REF!)="b"),NOT($C50=$G50))</f>
        <v>#REF!</v>
      </c>
      <c r="P50" t="e">
        <f ca="1">IF(AND(CELL("type",A50)&lt;&gt;"b",#REF!&lt;&gt;"."),IF(#REF!="Q",V50,IF(#REF!="K",W50,IF(#REF!="U",X50,IF(#REF!="S",Y50,IF(#REF!="D",Z50,""))))),IF(O50,X50,""))</f>
        <v>#REF!</v>
      </c>
      <c r="V50" t="e">
        <f>"     "&amp;$Q$1&amp;$S$1&amp;RIGHT(+"        "&amp;FIXED($G50,2),8)&amp;RIGHT("        "&amp;FIXED($G$16,2),8)&amp;RIGHT("        "&amp;(#REF!),8)&amp;"Q1"&amp;$E$7</f>
        <v>#VALUE!</v>
      </c>
      <c r="W50" t="str">
        <f t="shared" si="11"/>
        <v xml:space="preserve">     TIC     101132020    0.00                K1 </v>
      </c>
      <c r="X50" t="e">
        <f t="shared" si="12"/>
        <v>#VALUE!</v>
      </c>
      <c r="Y50" t="e">
        <f t="shared" si="13"/>
        <v>#DIV/0!</v>
      </c>
      <c r="Z50" t="e">
        <f>LEFT($A50,5)&amp;$Q$1&amp;$S$1&amp;RIGHT("        "&amp;FIXED(IF(#REF!="S",$G48,$G49),2),8)&amp;RIGHT("         "&amp;FIXED($G50,2),8)&amp;REPT(" ",8)&amp;"D1"&amp;$E$7</f>
        <v>#REF!</v>
      </c>
    </row>
    <row r="51" spans="1:26" ht="14.4">
      <c r="A51" s="112"/>
      <c r="B51" s="116"/>
      <c r="C51" s="79"/>
      <c r="D51" s="79"/>
      <c r="E51" s="79"/>
      <c r="F51" s="74" t="str">
        <f t="shared" si="8"/>
        <v xml:space="preserve"> </v>
      </c>
      <c r="G51" s="81" t="str">
        <f t="shared" si="9"/>
        <v xml:space="preserve"> </v>
      </c>
      <c r="H51" s="81" t="str">
        <f t="shared" si="10"/>
        <v xml:space="preserve"> </v>
      </c>
      <c r="O51" t="e">
        <f ca="1">AND(NOT(CELL("type",#REF!)="b"),NOT($C51=$G51))</f>
        <v>#REF!</v>
      </c>
      <c r="P51" t="e">
        <f ca="1">IF(AND(CELL("type",A51)&lt;&gt;"b",#REF!&lt;&gt;"."),IF(#REF!="Q",V51,IF(#REF!="K",W51,IF(#REF!="U",X51,IF(#REF!="S",Y51,IF(#REF!="D",Z51,""))))),IF(O51,X51,""))</f>
        <v>#REF!</v>
      </c>
      <c r="V51" t="e">
        <f>"     "&amp;$Q$1&amp;$S$1&amp;RIGHT(+"        "&amp;FIXED($G51,2),8)&amp;RIGHT("        "&amp;FIXED($G$16,2),8)&amp;RIGHT("        "&amp;(#REF!),8)&amp;"Q1"&amp;$E$7</f>
        <v>#VALUE!</v>
      </c>
      <c r="W51" t="str">
        <f t="shared" si="11"/>
        <v xml:space="preserve">     TIC     101132020    0.00                K1 </v>
      </c>
      <c r="X51" t="e">
        <f t="shared" si="12"/>
        <v>#VALUE!</v>
      </c>
      <c r="Y51" t="e">
        <f t="shared" si="13"/>
        <v>#DIV/0!</v>
      </c>
      <c r="Z51" t="e">
        <f>LEFT($A51,5)&amp;$Q$1&amp;$S$1&amp;RIGHT("        "&amp;FIXED(IF(#REF!="S",$G49,$G50),2),8)&amp;RIGHT("         "&amp;FIXED($G51,2),8)&amp;REPT(" ",8)&amp;"D1"&amp;$E$7</f>
        <v>#REF!</v>
      </c>
    </row>
    <row r="52" spans="1:26" ht="14.4">
      <c r="A52" s="112"/>
      <c r="B52" s="116"/>
      <c r="C52" s="79"/>
      <c r="D52" s="79"/>
      <c r="E52" s="79"/>
      <c r="F52" s="74" t="str">
        <f t="shared" si="8"/>
        <v xml:space="preserve"> </v>
      </c>
      <c r="G52" s="81" t="str">
        <f t="shared" si="9"/>
        <v xml:space="preserve"> </v>
      </c>
      <c r="H52" s="81" t="str">
        <f t="shared" si="10"/>
        <v xml:space="preserve"> </v>
      </c>
      <c r="O52" t="e">
        <f ca="1">AND(NOT(CELL("type",#REF!)="b"),NOT($C52=$G52))</f>
        <v>#REF!</v>
      </c>
      <c r="P52" t="e">
        <f ca="1">IF(AND(CELL("type",A52)&lt;&gt;"b",#REF!&lt;&gt;"."),IF(#REF!="Q",V52,IF(#REF!="K",W52,IF(#REF!="U",X52,IF(#REF!="S",Y52,IF(#REF!="D",Z52,""))))),IF(O52,X52,""))</f>
        <v>#REF!</v>
      </c>
      <c r="V52" t="e">
        <f>"     "&amp;$Q$1&amp;$S$1&amp;RIGHT(+"        "&amp;FIXED($G52,2),8)&amp;RIGHT("        "&amp;FIXED($G$16,2),8)&amp;RIGHT("        "&amp;(#REF!),8)&amp;"Q1"&amp;$E$7</f>
        <v>#VALUE!</v>
      </c>
      <c r="W52" t="str">
        <f t="shared" si="11"/>
        <v xml:space="preserve">     TIC     101132020    0.00                K1 </v>
      </c>
      <c r="X52" t="e">
        <f t="shared" si="12"/>
        <v>#VALUE!</v>
      </c>
      <c r="Y52" t="e">
        <f t="shared" si="13"/>
        <v>#DIV/0!</v>
      </c>
      <c r="Z52" t="e">
        <f>LEFT($A52,5)&amp;$Q$1&amp;$S$1&amp;RIGHT("        "&amp;FIXED(IF(#REF!="S",$G50,$G51),2),8)&amp;RIGHT("         "&amp;FIXED($G52,2),8)&amp;REPT(" ",8)&amp;"D1"&amp;$E$7</f>
        <v>#REF!</v>
      </c>
    </row>
    <row r="53" spans="1:26" ht="14.4">
      <c r="A53" s="112"/>
      <c r="B53" s="116"/>
      <c r="C53" s="79"/>
      <c r="D53" s="79"/>
      <c r="E53" s="79"/>
      <c r="F53" s="74" t="str">
        <f t="shared" si="8"/>
        <v xml:space="preserve"> </v>
      </c>
      <c r="G53" s="81" t="str">
        <f t="shared" si="9"/>
        <v xml:space="preserve"> </v>
      </c>
      <c r="H53" s="81" t="str">
        <f t="shared" si="10"/>
        <v xml:space="preserve"> </v>
      </c>
      <c r="O53" t="e">
        <f ca="1">AND(NOT(CELL("type",#REF!)="b"),NOT($C53=$G53))</f>
        <v>#REF!</v>
      </c>
      <c r="P53" t="e">
        <f ca="1">IF(AND(CELL("type",A53)&lt;&gt;"b",#REF!&lt;&gt;"."),IF(#REF!="Q",V53,IF(#REF!="K",W53,IF(#REF!="U",X53,IF(#REF!="S",Y53,IF(#REF!="D",Z53,""))))),IF(O53,X53,""))</f>
        <v>#REF!</v>
      </c>
      <c r="V53" t="e">
        <f>"     "&amp;$Q$1&amp;$S$1&amp;RIGHT(+"        "&amp;FIXED($G53,2),8)&amp;RIGHT("        "&amp;FIXED($G$16,2),8)&amp;RIGHT("        "&amp;(#REF!),8)&amp;"Q1"&amp;$E$7</f>
        <v>#VALUE!</v>
      </c>
      <c r="W53" t="str">
        <f t="shared" si="11"/>
        <v xml:space="preserve">     TIC     101132020    0.00                K1 </v>
      </c>
      <c r="X53" t="e">
        <f t="shared" si="12"/>
        <v>#VALUE!</v>
      </c>
      <c r="Y53" t="e">
        <f t="shared" si="13"/>
        <v>#DIV/0!</v>
      </c>
      <c r="Z53" t="e">
        <f>LEFT($A53,5)&amp;$Q$1&amp;$S$1&amp;RIGHT("        "&amp;FIXED(IF(#REF!="S",$G51,$G52),2),8)&amp;RIGHT("         "&amp;FIXED($G53,2),8)&amp;REPT(" ",8)&amp;"D1"&amp;$E$7</f>
        <v>#REF!</v>
      </c>
    </row>
    <row r="54" spans="1:26" ht="14.4">
      <c r="A54" s="112"/>
      <c r="B54" s="116"/>
      <c r="C54" s="79"/>
      <c r="D54" s="79"/>
      <c r="E54" s="79"/>
      <c r="F54" s="74" t="str">
        <f t="shared" si="8"/>
        <v xml:space="preserve"> </v>
      </c>
      <c r="G54" s="81" t="str">
        <f t="shared" si="9"/>
        <v xml:space="preserve"> </v>
      </c>
      <c r="H54" s="81" t="str">
        <f t="shared" si="10"/>
        <v xml:space="preserve"> </v>
      </c>
      <c r="O54" t="e">
        <f ca="1">AND(NOT(CELL("type",#REF!)="b"),NOT($C54=$G54))</f>
        <v>#REF!</v>
      </c>
      <c r="P54" t="e">
        <f ca="1">IF(AND(CELL("type",A54)&lt;&gt;"b",#REF!&lt;&gt;"."),IF(#REF!="Q",V54,IF(#REF!="K",W54,IF(#REF!="U",X54,IF(#REF!="S",Y54,IF(#REF!="D",Z54,""))))),IF(O54,X54,""))</f>
        <v>#REF!</v>
      </c>
      <c r="V54" t="e">
        <f>"     "&amp;$Q$1&amp;$S$1&amp;RIGHT(+"        "&amp;FIXED($G54,2),8)&amp;RIGHT("        "&amp;FIXED($G$16,2),8)&amp;RIGHT("        "&amp;(#REF!),8)&amp;"Q1"&amp;$E$7</f>
        <v>#VALUE!</v>
      </c>
      <c r="W54" t="str">
        <f t="shared" si="11"/>
        <v xml:space="preserve">     TIC     101132020    0.00                K1 </v>
      </c>
      <c r="X54" t="e">
        <f t="shared" si="12"/>
        <v>#VALUE!</v>
      </c>
      <c r="Y54" t="e">
        <f t="shared" si="13"/>
        <v>#DIV/0!</v>
      </c>
      <c r="Z54" t="e">
        <f>LEFT($A54,5)&amp;$Q$1&amp;$S$1&amp;RIGHT("        "&amp;FIXED(IF(#REF!="S",$G52,$G53),2),8)&amp;RIGHT("         "&amp;FIXED($G54,2),8)&amp;REPT(" ",8)&amp;"D1"&amp;$E$7</f>
        <v>#REF!</v>
      </c>
    </row>
    <row r="55" spans="1:26" ht="14.4">
      <c r="A55" s="112"/>
      <c r="B55" s="116"/>
      <c r="C55" s="79"/>
      <c r="D55" s="79"/>
      <c r="E55" s="79"/>
      <c r="F55" s="74" t="str">
        <f t="shared" si="8"/>
        <v xml:space="preserve"> </v>
      </c>
      <c r="G55" s="81" t="str">
        <f t="shared" si="9"/>
        <v xml:space="preserve"> </v>
      </c>
      <c r="H55" s="81" t="str">
        <f t="shared" si="10"/>
        <v xml:space="preserve"> </v>
      </c>
      <c r="O55" t="e">
        <f ca="1">AND(NOT(CELL("type",#REF!)="b"),NOT($C55=$G55))</f>
        <v>#REF!</v>
      </c>
      <c r="P55" t="e">
        <f ca="1">IF(AND(CELL("type",A55)&lt;&gt;"b",#REF!&lt;&gt;"."),IF(#REF!="Q",V55,IF(#REF!="K",W55,IF(#REF!="U",X55,IF(#REF!="S",Y55,IF(#REF!="D",Z55,""))))),IF(O55,X55,""))</f>
        <v>#REF!</v>
      </c>
      <c r="V55" t="e">
        <f>"     "&amp;$Q$1&amp;$S$1&amp;RIGHT(+"        "&amp;FIXED($G55,2),8)&amp;RIGHT("        "&amp;FIXED($G$16,2),8)&amp;RIGHT("        "&amp;(#REF!),8)&amp;"Q1"&amp;$E$7</f>
        <v>#VALUE!</v>
      </c>
      <c r="W55" t="str">
        <f t="shared" si="11"/>
        <v xml:space="preserve">     TIC     101132020    0.00                K1 </v>
      </c>
      <c r="X55" t="e">
        <f t="shared" si="12"/>
        <v>#VALUE!</v>
      </c>
      <c r="Y55" t="e">
        <f t="shared" si="13"/>
        <v>#DIV/0!</v>
      </c>
      <c r="Z55" t="e">
        <f>LEFT($A55,5)&amp;$Q$1&amp;$S$1&amp;RIGHT("        "&amp;FIXED(IF(#REF!="S",$G53,$G54),2),8)&amp;RIGHT("         "&amp;FIXED($G55,2),8)&amp;REPT(" ",8)&amp;"D1"&amp;$E$7</f>
        <v>#REF!</v>
      </c>
    </row>
    <row r="56" spans="1:26" ht="14.4">
      <c r="A56" s="112"/>
      <c r="B56" s="116"/>
      <c r="C56" s="79"/>
      <c r="D56" s="79"/>
      <c r="E56" s="79"/>
      <c r="F56" s="74" t="str">
        <f t="shared" si="8"/>
        <v xml:space="preserve"> </v>
      </c>
      <c r="G56" s="81" t="str">
        <f t="shared" si="9"/>
        <v xml:space="preserve"> </v>
      </c>
      <c r="H56" s="81" t="str">
        <f t="shared" si="10"/>
        <v xml:space="preserve"> </v>
      </c>
      <c r="O56" t="e">
        <f ca="1">AND(NOT(CELL("type",#REF!)="b"),NOT($C56=$G56))</f>
        <v>#REF!</v>
      </c>
      <c r="P56" t="e">
        <f ca="1">IF(AND(CELL("type",A56)&lt;&gt;"b",#REF!&lt;&gt;"."),IF(#REF!="Q",V56,IF(#REF!="K",W56,IF(#REF!="U",X56,IF(#REF!="S",Y56,IF(#REF!="D",Z56,""))))),IF(O56,X56,""))</f>
        <v>#REF!</v>
      </c>
      <c r="V56" t="e">
        <f>"     "&amp;$Q$1&amp;$S$1&amp;RIGHT(+"        "&amp;FIXED($G56,2),8)&amp;RIGHT("        "&amp;FIXED($G$16,2),8)&amp;RIGHT("        "&amp;(#REF!),8)&amp;"Q1"&amp;$E$7</f>
        <v>#VALUE!</v>
      </c>
      <c r="W56" t="str">
        <f t="shared" si="11"/>
        <v xml:space="preserve">     TIC     101132020    0.00                K1 </v>
      </c>
      <c r="X56" t="e">
        <f t="shared" si="12"/>
        <v>#VALUE!</v>
      </c>
      <c r="Y56" t="e">
        <f t="shared" si="13"/>
        <v>#DIV/0!</v>
      </c>
      <c r="Z56" t="e">
        <f>LEFT($A56,5)&amp;$Q$1&amp;$S$1&amp;RIGHT("        "&amp;FIXED(IF(#REF!="S",$G54,$G55),2),8)&amp;RIGHT("         "&amp;FIXED($G56,2),8)&amp;REPT(" ",8)&amp;"D1"&amp;$E$7</f>
        <v>#REF!</v>
      </c>
    </row>
    <row r="57" spans="1:26" ht="14.4">
      <c r="A57" s="112"/>
      <c r="B57" s="116"/>
      <c r="C57" s="79"/>
      <c r="D57" s="79"/>
      <c r="E57" s="79"/>
      <c r="F57" s="74" t="str">
        <f t="shared" si="8"/>
        <v xml:space="preserve"> </v>
      </c>
      <c r="G57" s="81" t="str">
        <f t="shared" si="9"/>
        <v xml:space="preserve"> </v>
      </c>
      <c r="H57" s="81" t="str">
        <f t="shared" si="10"/>
        <v xml:space="preserve"> </v>
      </c>
      <c r="O57" t="e">
        <f ca="1">AND(NOT(CELL("type",#REF!)="b"),NOT($C57=$G57))</f>
        <v>#REF!</v>
      </c>
      <c r="P57" t="e">
        <f ca="1">IF(AND(CELL("type",A57)&lt;&gt;"b",#REF!&lt;&gt;"."),IF(#REF!="Q",V57,IF(#REF!="K",W57,IF(#REF!="U",X57,IF(#REF!="S",Y57,IF(#REF!="D",Z57,""))))),IF(O57,X57,""))</f>
        <v>#REF!</v>
      </c>
      <c r="V57" t="e">
        <f>"     "&amp;$Q$1&amp;$S$1&amp;RIGHT(+"        "&amp;FIXED($G57,2),8)&amp;RIGHT("        "&amp;FIXED($G$16,2),8)&amp;RIGHT("        "&amp;(#REF!),8)&amp;"Q1"&amp;$E$7</f>
        <v>#VALUE!</v>
      </c>
      <c r="W57" t="str">
        <f t="shared" si="11"/>
        <v xml:space="preserve">     TIC     101132020    0.00                K1 </v>
      </c>
      <c r="X57" t="e">
        <f t="shared" si="12"/>
        <v>#VALUE!</v>
      </c>
      <c r="Y57" t="e">
        <f t="shared" si="13"/>
        <v>#DIV/0!</v>
      </c>
      <c r="Z57" t="e">
        <f>LEFT($A57,5)&amp;$Q$1&amp;$S$1&amp;RIGHT("        "&amp;FIXED(IF(#REF!="S",$G55,$G56),2),8)&amp;RIGHT("         "&amp;FIXED($G57,2),8)&amp;REPT(" ",8)&amp;"D1"&amp;$E$7</f>
        <v>#REF!</v>
      </c>
    </row>
    <row r="58" spans="1:26" ht="14.4">
      <c r="A58" s="112"/>
      <c r="B58" s="116"/>
      <c r="C58" s="79"/>
      <c r="D58" s="79"/>
      <c r="E58" s="79"/>
      <c r="F58" s="74" t="str">
        <f t="shared" si="8"/>
        <v xml:space="preserve"> </v>
      </c>
      <c r="G58" s="81" t="str">
        <f t="shared" si="9"/>
        <v xml:space="preserve"> </v>
      </c>
      <c r="H58" s="81" t="str">
        <f t="shared" si="10"/>
        <v xml:space="preserve"> </v>
      </c>
      <c r="O58" t="e">
        <f ca="1">AND(NOT(CELL("type",#REF!)="b"),NOT($C58=$G58))</f>
        <v>#REF!</v>
      </c>
      <c r="P58" t="e">
        <f ca="1">IF(AND(CELL("type",A58)&lt;&gt;"b",#REF!&lt;&gt;"."),IF(#REF!="Q",V58,IF(#REF!="K",W58,IF(#REF!="U",X58,IF(#REF!="S",Y58,IF(#REF!="D",Z58,""))))),IF(O58,X58,""))</f>
        <v>#REF!</v>
      </c>
      <c r="V58" t="e">
        <f>"     "&amp;$Q$1&amp;$S$1&amp;RIGHT(+"        "&amp;FIXED($G58,2),8)&amp;RIGHT("        "&amp;FIXED($G$16,2),8)&amp;RIGHT("        "&amp;(#REF!),8)&amp;"Q1"&amp;$E$7</f>
        <v>#VALUE!</v>
      </c>
      <c r="W58" t="str">
        <f t="shared" si="11"/>
        <v xml:space="preserve">     TIC     101132020    0.00                K1 </v>
      </c>
      <c r="X58" t="e">
        <f t="shared" si="12"/>
        <v>#VALUE!</v>
      </c>
      <c r="Y58" t="e">
        <f t="shared" si="13"/>
        <v>#DIV/0!</v>
      </c>
      <c r="Z58" t="e">
        <f>LEFT($A58,5)&amp;$Q$1&amp;$S$1&amp;RIGHT("        "&amp;FIXED(IF(#REF!="S",$G56,$G57),2),8)&amp;RIGHT("         "&amp;FIXED($G58,2),8)&amp;REPT(" ",8)&amp;"D1"&amp;$E$7</f>
        <v>#REF!</v>
      </c>
    </row>
    <row r="59" spans="1:26" ht="14.4">
      <c r="A59" s="112"/>
      <c r="B59" s="116"/>
      <c r="C59" s="79"/>
      <c r="D59" s="79"/>
      <c r="E59" s="79"/>
      <c r="F59" s="74" t="str">
        <f t="shared" si="8"/>
        <v xml:space="preserve"> </v>
      </c>
      <c r="G59" s="81" t="str">
        <f t="shared" si="9"/>
        <v xml:space="preserve"> </v>
      </c>
      <c r="H59" s="81" t="str">
        <f t="shared" si="10"/>
        <v xml:space="preserve"> </v>
      </c>
      <c r="O59" t="e">
        <f ca="1">AND(NOT(CELL("type",#REF!)="b"),NOT($C59=$G59))</f>
        <v>#REF!</v>
      </c>
      <c r="P59" t="e">
        <f ca="1">IF(AND(CELL("type",A59)&lt;&gt;"b",#REF!&lt;&gt;"."),IF(#REF!="Q",V59,IF(#REF!="K",W59,IF(#REF!="U",X59,IF(#REF!="S",Y59,IF(#REF!="D",Z59,""))))),IF(O59,X59,""))</f>
        <v>#REF!</v>
      </c>
      <c r="V59" t="e">
        <f>"     "&amp;$Q$1&amp;$S$1&amp;RIGHT(+"        "&amp;FIXED($G59,2),8)&amp;RIGHT("        "&amp;FIXED($G$16,2),8)&amp;RIGHT("        "&amp;(#REF!),8)&amp;"Q1"&amp;$E$7</f>
        <v>#VALUE!</v>
      </c>
      <c r="W59" t="str">
        <f t="shared" si="11"/>
        <v xml:space="preserve">     TIC     101132020    0.00                K1 </v>
      </c>
      <c r="X59" t="e">
        <f t="shared" si="12"/>
        <v>#VALUE!</v>
      </c>
      <c r="Y59" t="e">
        <f t="shared" si="13"/>
        <v>#DIV/0!</v>
      </c>
      <c r="Z59" t="e">
        <f>LEFT($A59,5)&amp;$Q$1&amp;$S$1&amp;RIGHT("        "&amp;FIXED(IF(#REF!="S",$G57,$G58),2),8)&amp;RIGHT("         "&amp;FIXED($G59,2),8)&amp;REPT(" ",8)&amp;"D1"&amp;$E$7</f>
        <v>#REF!</v>
      </c>
    </row>
    <row r="60" spans="1:26" ht="14.4">
      <c r="A60" s="112"/>
      <c r="B60" s="116"/>
      <c r="C60" s="79"/>
      <c r="D60" s="79"/>
      <c r="E60" s="79"/>
      <c r="F60" s="74" t="str">
        <f t="shared" si="8"/>
        <v xml:space="preserve"> </v>
      </c>
      <c r="G60" s="81" t="str">
        <f t="shared" si="9"/>
        <v xml:space="preserve"> </v>
      </c>
      <c r="H60" s="81" t="str">
        <f t="shared" si="10"/>
        <v xml:space="preserve"> </v>
      </c>
      <c r="O60" t="e">
        <f ca="1">AND(NOT(CELL("type",#REF!)="b"),NOT($C60=$G60))</f>
        <v>#REF!</v>
      </c>
      <c r="P60" t="e">
        <f ca="1">IF(AND(CELL("type",A60)&lt;&gt;"b",#REF!&lt;&gt;"."),IF(#REF!="Q",V60,IF(#REF!="K",W60,IF(#REF!="U",X60,IF(#REF!="S",Y60,IF(#REF!="D",Z60,""))))),IF(O60,X60,""))</f>
        <v>#REF!</v>
      </c>
      <c r="V60" t="e">
        <f>"     "&amp;$Q$1&amp;$S$1&amp;RIGHT(+"        "&amp;FIXED($G60,2),8)&amp;RIGHT("        "&amp;FIXED($G$16,2),8)&amp;RIGHT("        "&amp;(#REF!),8)&amp;"Q1"&amp;$E$7</f>
        <v>#VALUE!</v>
      </c>
      <c r="W60" t="str">
        <f t="shared" si="11"/>
        <v xml:space="preserve">     TIC     101132020    0.00                K1 </v>
      </c>
      <c r="X60" t="e">
        <f t="shared" si="12"/>
        <v>#VALUE!</v>
      </c>
      <c r="Y60" t="e">
        <f t="shared" si="13"/>
        <v>#DIV/0!</v>
      </c>
      <c r="Z60" t="e">
        <f>LEFT($A60,5)&amp;$Q$1&amp;$S$1&amp;RIGHT("        "&amp;FIXED(IF(#REF!="S",$G58,$G59),2),8)&amp;RIGHT("         "&amp;FIXED($G60,2),8)&amp;REPT(" ",8)&amp;"D1"&amp;$E$7</f>
        <v>#REF!</v>
      </c>
    </row>
    <row r="61" spans="1:26" ht="14.4">
      <c r="A61" s="112"/>
      <c r="B61" s="116"/>
      <c r="C61" s="79"/>
      <c r="D61" s="79"/>
      <c r="E61" s="79"/>
      <c r="F61" s="74" t="str">
        <f t="shared" si="8"/>
        <v xml:space="preserve"> </v>
      </c>
      <c r="G61" s="81" t="str">
        <f t="shared" si="9"/>
        <v xml:space="preserve"> </v>
      </c>
      <c r="H61" s="81" t="str">
        <f t="shared" si="10"/>
        <v xml:space="preserve"> </v>
      </c>
      <c r="O61" t="e">
        <f ca="1">AND(NOT(CELL("type",#REF!)="b"),NOT($C61=$G61))</f>
        <v>#REF!</v>
      </c>
      <c r="P61" t="e">
        <f ca="1">IF(AND(CELL("type",A61)&lt;&gt;"b",#REF!&lt;&gt;"."),IF(#REF!="Q",V61,IF(#REF!="K",W61,IF(#REF!="U",X61,IF(#REF!="S",Y61,IF(#REF!="D",Z61,""))))),IF(O61,X61,""))</f>
        <v>#REF!</v>
      </c>
      <c r="V61" t="e">
        <f>"     "&amp;$Q$1&amp;$S$1&amp;RIGHT(+"        "&amp;FIXED($G61,2),8)&amp;RIGHT("        "&amp;FIXED($G$16,2),8)&amp;RIGHT("        "&amp;(#REF!),8)&amp;"Q1"&amp;$E$7</f>
        <v>#VALUE!</v>
      </c>
      <c r="W61" t="str">
        <f t="shared" si="11"/>
        <v xml:space="preserve">     TIC     101132020    0.00                K1 </v>
      </c>
      <c r="X61" t="e">
        <f t="shared" si="12"/>
        <v>#VALUE!</v>
      </c>
      <c r="Y61" t="e">
        <f t="shared" si="13"/>
        <v>#DIV/0!</v>
      </c>
      <c r="Z61" t="e">
        <f>LEFT($A61,5)&amp;$Q$1&amp;$S$1&amp;RIGHT("        "&amp;FIXED(IF(#REF!="S",$G59,$G60),2),8)&amp;RIGHT("         "&amp;FIXED($G61,2),8)&amp;REPT(" ",8)&amp;"D1"&amp;$E$7</f>
        <v>#REF!</v>
      </c>
    </row>
    <row r="62" spans="1:26" ht="14.4">
      <c r="A62" s="112"/>
      <c r="B62" s="116"/>
      <c r="C62" s="79"/>
      <c r="D62" s="79"/>
      <c r="E62" s="79"/>
      <c r="F62" s="74" t="str">
        <f t="shared" si="8"/>
        <v xml:space="preserve"> </v>
      </c>
      <c r="G62" s="81" t="str">
        <f t="shared" si="9"/>
        <v xml:space="preserve"> </v>
      </c>
      <c r="H62" s="81" t="str">
        <f t="shared" si="10"/>
        <v xml:space="preserve"> </v>
      </c>
      <c r="O62" t="e">
        <f ca="1">AND(NOT(CELL("type",#REF!)="b"),NOT($C62=$G62))</f>
        <v>#REF!</v>
      </c>
      <c r="P62" t="e">
        <f ca="1">IF(AND(CELL("type",A62)&lt;&gt;"b",#REF!&lt;&gt;"."),IF(#REF!="Q",V62,IF(#REF!="K",W62,IF(#REF!="U",X62,IF(#REF!="S",Y62,IF(#REF!="D",Z62,""))))),IF(O62,X62,""))</f>
        <v>#REF!</v>
      </c>
      <c r="V62" t="e">
        <f>"     "&amp;$Q$1&amp;$S$1&amp;RIGHT(+"        "&amp;FIXED($G62,2),8)&amp;RIGHT("        "&amp;FIXED($G$16,2),8)&amp;RIGHT("        "&amp;(#REF!),8)&amp;"Q1"&amp;$E$7</f>
        <v>#VALUE!</v>
      </c>
      <c r="W62" t="str">
        <f t="shared" si="11"/>
        <v xml:space="preserve">     TIC     101132020    0.00                K1 </v>
      </c>
      <c r="X62" t="e">
        <f t="shared" si="12"/>
        <v>#VALUE!</v>
      </c>
      <c r="Y62" t="e">
        <f t="shared" si="13"/>
        <v>#DIV/0!</v>
      </c>
      <c r="Z62" t="e">
        <f>LEFT($A62,5)&amp;$Q$1&amp;$S$1&amp;RIGHT("        "&amp;FIXED(IF(#REF!="S",$G60,$G61),2),8)&amp;RIGHT("         "&amp;FIXED($G62,2),8)&amp;REPT(" ",8)&amp;"D1"&amp;$E$7</f>
        <v>#REF!</v>
      </c>
    </row>
    <row r="63" spans="1:26" ht="14.4">
      <c r="A63" s="112"/>
      <c r="B63" s="116"/>
      <c r="C63" s="79"/>
      <c r="D63" s="79"/>
      <c r="E63" s="79"/>
      <c r="F63" s="74" t="str">
        <f t="shared" si="8"/>
        <v xml:space="preserve"> </v>
      </c>
      <c r="G63" s="81" t="str">
        <f t="shared" si="9"/>
        <v xml:space="preserve"> </v>
      </c>
      <c r="H63" s="81" t="str">
        <f t="shared" si="10"/>
        <v xml:space="preserve"> </v>
      </c>
      <c r="O63" t="e">
        <f ca="1">AND(NOT(CELL("type",#REF!)="b"),NOT($C63=$G63))</f>
        <v>#REF!</v>
      </c>
      <c r="P63" t="e">
        <f ca="1">IF(AND(CELL("type",A63)&lt;&gt;"b",#REF!&lt;&gt;"."),IF(#REF!="Q",V63,IF(#REF!="K",W63,IF(#REF!="U",X63,IF(#REF!="S",Y63,IF(#REF!="D",Z63,""))))),IF(O63,X63,""))</f>
        <v>#REF!</v>
      </c>
      <c r="V63" t="e">
        <f>"     "&amp;$Q$1&amp;$S$1&amp;RIGHT(+"        "&amp;FIXED($G63,2),8)&amp;RIGHT("        "&amp;FIXED($G$16,2),8)&amp;RIGHT("        "&amp;(#REF!),8)&amp;"Q1"&amp;$E$7</f>
        <v>#VALUE!</v>
      </c>
      <c r="W63" t="str">
        <f t="shared" si="11"/>
        <v xml:space="preserve">     TIC     101132020    0.00                K1 </v>
      </c>
      <c r="X63" t="e">
        <f t="shared" si="12"/>
        <v>#VALUE!</v>
      </c>
      <c r="Y63" t="e">
        <f t="shared" si="13"/>
        <v>#DIV/0!</v>
      </c>
      <c r="Z63" t="e">
        <f>LEFT($A63,5)&amp;$Q$1&amp;$S$1&amp;RIGHT("        "&amp;FIXED(IF(#REF!="S",$G61,$G62),2),8)&amp;RIGHT("         "&amp;FIXED($G63,2),8)&amp;REPT(" ",8)&amp;"D1"&amp;$E$7</f>
        <v>#REF!</v>
      </c>
    </row>
    <row r="64" spans="1:26" ht="14.4">
      <c r="A64" s="112"/>
      <c r="B64" s="116"/>
      <c r="C64" s="79"/>
      <c r="D64" s="79"/>
      <c r="E64" s="79"/>
      <c r="F64" s="74" t="str">
        <f t="shared" si="8"/>
        <v xml:space="preserve"> </v>
      </c>
      <c r="G64" s="81" t="str">
        <f t="shared" si="9"/>
        <v xml:space="preserve"> </v>
      </c>
      <c r="H64" s="81" t="str">
        <f t="shared" si="10"/>
        <v xml:space="preserve"> </v>
      </c>
      <c r="O64" t="e">
        <f ca="1">AND(NOT(CELL("type",#REF!)="b"),NOT($C64=$G64))</f>
        <v>#REF!</v>
      </c>
      <c r="P64" t="e">
        <f ca="1">IF(AND(CELL("type",A64)&lt;&gt;"b",#REF!&lt;&gt;"."),IF(#REF!="Q",V64,IF(#REF!="K",W64,IF(#REF!="U",X64,IF(#REF!="S",Y64,IF(#REF!="D",Z64,""))))),IF(O64,X64,""))</f>
        <v>#REF!</v>
      </c>
      <c r="V64" t="e">
        <f>"     "&amp;$Q$1&amp;$S$1&amp;RIGHT(+"        "&amp;FIXED($G64,2),8)&amp;RIGHT("        "&amp;FIXED($G$16,2),8)&amp;RIGHT("        "&amp;(#REF!),8)&amp;"Q1"&amp;$E$7</f>
        <v>#VALUE!</v>
      </c>
      <c r="W64" t="str">
        <f t="shared" si="11"/>
        <v xml:space="preserve">     TIC     101132020    0.00                K1 </v>
      </c>
      <c r="X64" t="e">
        <f t="shared" si="12"/>
        <v>#VALUE!</v>
      </c>
      <c r="Y64" t="e">
        <f t="shared" si="13"/>
        <v>#DIV/0!</v>
      </c>
      <c r="Z64" t="e">
        <f>LEFT($A64,5)&amp;$Q$1&amp;$S$1&amp;RIGHT("        "&amp;FIXED(IF(#REF!="S",$G62,$G63),2),8)&amp;RIGHT("         "&amp;FIXED($G64,2),8)&amp;REPT(" ",8)&amp;"D1"&amp;$E$7</f>
        <v>#REF!</v>
      </c>
    </row>
    <row r="65" spans="1:26" ht="14.4">
      <c r="A65" s="112"/>
      <c r="B65" s="116"/>
      <c r="C65" s="79"/>
      <c r="D65" s="79"/>
      <c r="E65" s="79"/>
      <c r="F65" s="74" t="str">
        <f t="shared" si="8"/>
        <v xml:space="preserve"> </v>
      </c>
      <c r="G65" s="81" t="str">
        <f t="shared" si="9"/>
        <v xml:space="preserve"> </v>
      </c>
      <c r="H65" s="81" t="str">
        <f t="shared" si="10"/>
        <v xml:space="preserve"> </v>
      </c>
      <c r="O65" t="e">
        <f ca="1">AND(NOT(CELL("type",#REF!)="b"),NOT($C65=$G65))</f>
        <v>#REF!</v>
      </c>
      <c r="P65" t="e">
        <f ca="1">IF(AND(CELL("type",A65)&lt;&gt;"b",#REF!&lt;&gt;"."),IF(#REF!="Q",V65,IF(#REF!="K",W65,IF(#REF!="U",X65,IF(#REF!="S",Y65,IF(#REF!="D",Z65,""))))),IF(O65,X65,""))</f>
        <v>#REF!</v>
      </c>
      <c r="V65" t="e">
        <f>"     "&amp;$Q$1&amp;$S$1&amp;RIGHT(+"        "&amp;FIXED($G65,2),8)&amp;RIGHT("        "&amp;FIXED($G$16,2),8)&amp;RIGHT("        "&amp;(#REF!),8)&amp;"Q1"&amp;$E$7</f>
        <v>#VALUE!</v>
      </c>
      <c r="W65" t="str">
        <f t="shared" si="11"/>
        <v xml:space="preserve">     TIC     101132020    0.00                K1 </v>
      </c>
      <c r="X65" t="e">
        <f t="shared" si="12"/>
        <v>#VALUE!</v>
      </c>
      <c r="Y65" t="e">
        <f t="shared" si="13"/>
        <v>#DIV/0!</v>
      </c>
      <c r="Z65" t="e">
        <f>LEFT($A65,5)&amp;$Q$1&amp;$S$1&amp;RIGHT("        "&amp;FIXED(IF(#REF!="S",$G63,$G64),2),8)&amp;RIGHT("         "&amp;FIXED($G65,2),8)&amp;REPT(" ",8)&amp;"D1"&amp;$E$7</f>
        <v>#REF!</v>
      </c>
    </row>
    <row r="66" spans="1:26" ht="14.4">
      <c r="A66" s="112"/>
      <c r="B66" s="116"/>
      <c r="C66" s="79"/>
      <c r="D66" s="79"/>
      <c r="E66" s="79"/>
      <c r="F66" s="74" t="str">
        <f t="shared" si="8"/>
        <v xml:space="preserve"> </v>
      </c>
      <c r="G66" s="81" t="str">
        <f t="shared" si="9"/>
        <v xml:space="preserve"> </v>
      </c>
      <c r="H66" s="81" t="str">
        <f t="shared" si="10"/>
        <v xml:space="preserve"> </v>
      </c>
      <c r="O66" t="e">
        <f ca="1">AND(NOT(CELL("type",#REF!)="b"),NOT($C66=$G66))</f>
        <v>#REF!</v>
      </c>
      <c r="P66" t="e">
        <f ca="1">IF(AND(CELL("type",A66)&lt;&gt;"b",#REF!&lt;&gt;"."),IF(#REF!="Q",V66,IF(#REF!="K",W66,IF(#REF!="U",X66,IF(#REF!="S",Y66,IF(#REF!="D",Z66,""))))),IF(O66,X66,""))</f>
        <v>#REF!</v>
      </c>
      <c r="V66" t="e">
        <f>"     "&amp;$Q$1&amp;$S$1&amp;RIGHT(+"        "&amp;FIXED($G66,2),8)&amp;RIGHT("        "&amp;FIXED($G$16,2),8)&amp;RIGHT("        "&amp;(#REF!),8)&amp;"Q1"&amp;$E$7</f>
        <v>#VALUE!</v>
      </c>
      <c r="W66" t="str">
        <f t="shared" si="11"/>
        <v xml:space="preserve">     TIC     101132020    0.00                K1 </v>
      </c>
      <c r="X66" t="e">
        <f t="shared" si="12"/>
        <v>#VALUE!</v>
      </c>
      <c r="Y66" t="e">
        <f t="shared" si="13"/>
        <v>#DIV/0!</v>
      </c>
      <c r="Z66" t="e">
        <f>LEFT($A66,5)&amp;$Q$1&amp;$S$1&amp;RIGHT("        "&amp;FIXED(IF(#REF!="S",$G64,$G65),2),8)&amp;RIGHT("         "&amp;FIXED($G66,2),8)&amp;REPT(" ",8)&amp;"D1"&amp;$E$7</f>
        <v>#REF!</v>
      </c>
    </row>
    <row r="67" spans="1:26" ht="14.4">
      <c r="A67" s="112"/>
      <c r="B67" s="116"/>
      <c r="C67" s="79"/>
      <c r="D67" s="79"/>
      <c r="E67" s="79"/>
      <c r="F67" s="74" t="str">
        <f t="shared" si="8"/>
        <v xml:space="preserve"> </v>
      </c>
      <c r="G67" s="81" t="str">
        <f t="shared" si="9"/>
        <v xml:space="preserve"> </v>
      </c>
      <c r="H67" s="81" t="str">
        <f t="shared" si="10"/>
        <v xml:space="preserve"> </v>
      </c>
      <c r="O67" t="e">
        <f ca="1">AND(NOT(CELL("type",#REF!)="b"),NOT($C67=$G67))</f>
        <v>#REF!</v>
      </c>
      <c r="P67" t="e">
        <f ca="1">IF(AND(CELL("type",A67)&lt;&gt;"b",#REF!&lt;&gt;"."),IF(#REF!="Q",V67,IF(#REF!="K",W67,IF(#REF!="U",X67,IF(#REF!="S",Y67,IF(#REF!="D",Z67,""))))),IF(O67,X67,""))</f>
        <v>#REF!</v>
      </c>
      <c r="V67" t="e">
        <f>"     "&amp;$Q$1&amp;$S$1&amp;RIGHT(+"        "&amp;FIXED($G67,2),8)&amp;RIGHT("        "&amp;FIXED($G$16,2),8)&amp;RIGHT("        "&amp;(#REF!),8)&amp;"Q1"&amp;$E$7</f>
        <v>#VALUE!</v>
      </c>
      <c r="W67" t="str">
        <f t="shared" si="11"/>
        <v xml:space="preserve">     TIC     101132020    0.00                K1 </v>
      </c>
      <c r="X67" t="e">
        <f t="shared" si="12"/>
        <v>#VALUE!</v>
      </c>
      <c r="Y67" t="e">
        <f t="shared" si="13"/>
        <v>#DIV/0!</v>
      </c>
      <c r="Z67" t="e">
        <f>LEFT($A67,5)&amp;$Q$1&amp;$S$1&amp;RIGHT("        "&amp;FIXED(IF(#REF!="S",$G65,$G66),2),8)&amp;RIGHT("         "&amp;FIXED($G67,2),8)&amp;REPT(" ",8)&amp;"D1"&amp;$E$7</f>
        <v>#REF!</v>
      </c>
    </row>
    <row r="68" spans="1:26" ht="14.4">
      <c r="A68" s="112"/>
      <c r="B68" s="116"/>
      <c r="C68" s="79"/>
      <c r="D68" s="79"/>
      <c r="E68" s="79"/>
      <c r="F68" s="74" t="str">
        <f t="shared" si="8"/>
        <v xml:space="preserve"> </v>
      </c>
      <c r="G68" s="81" t="str">
        <f t="shared" si="9"/>
        <v xml:space="preserve"> </v>
      </c>
      <c r="H68" s="81" t="str">
        <f t="shared" si="10"/>
        <v xml:space="preserve"> </v>
      </c>
      <c r="O68" t="e">
        <f ca="1">AND(NOT(CELL("type",#REF!)="b"),NOT($C68=$G68))</f>
        <v>#REF!</v>
      </c>
      <c r="P68" t="e">
        <f ca="1">IF(AND(CELL("type",A68)&lt;&gt;"b",#REF!&lt;&gt;"."),IF(#REF!="Q",V68,IF(#REF!="K",W68,IF(#REF!="U",X68,IF(#REF!="S",Y68,IF(#REF!="D",Z68,""))))),IF(O68,X68,""))</f>
        <v>#REF!</v>
      </c>
      <c r="V68" t="e">
        <f>"     "&amp;$Q$1&amp;$S$1&amp;RIGHT(+"        "&amp;FIXED($G68,2),8)&amp;RIGHT("        "&amp;FIXED($G$16,2),8)&amp;RIGHT("        "&amp;(#REF!),8)&amp;"Q1"&amp;$E$7</f>
        <v>#VALUE!</v>
      </c>
      <c r="W68" t="str">
        <f t="shared" si="11"/>
        <v xml:space="preserve">     TIC     101132020    0.00                K1 </v>
      </c>
      <c r="X68" t="e">
        <f t="shared" si="12"/>
        <v>#VALUE!</v>
      </c>
      <c r="Y68" t="e">
        <f t="shared" si="13"/>
        <v>#DIV/0!</v>
      </c>
      <c r="Z68" t="e">
        <f>LEFT($A68,5)&amp;$Q$1&amp;$S$1&amp;RIGHT("        "&amp;FIXED(IF(#REF!="S",$G66,$G67),2),8)&amp;RIGHT("         "&amp;FIXED($G68,2),8)&amp;REPT(" ",8)&amp;"D1"&amp;$E$7</f>
        <v>#REF!</v>
      </c>
    </row>
    <row r="69" spans="1:26" ht="14.4">
      <c r="A69" s="112"/>
      <c r="B69" s="116"/>
      <c r="C69" s="79"/>
      <c r="D69" s="79"/>
      <c r="E69" s="79"/>
      <c r="F69" s="74" t="str">
        <f t="shared" si="8"/>
        <v xml:space="preserve"> </v>
      </c>
      <c r="G69" s="81" t="str">
        <f t="shared" si="9"/>
        <v xml:space="preserve"> </v>
      </c>
      <c r="H69" s="81" t="str">
        <f t="shared" si="10"/>
        <v xml:space="preserve"> </v>
      </c>
      <c r="O69" t="e">
        <f ca="1">AND(NOT(CELL("type",#REF!)="b"),NOT($C69=$G69))</f>
        <v>#REF!</v>
      </c>
      <c r="P69" t="e">
        <f ca="1">IF(AND(CELL("type",A69)&lt;&gt;"b",#REF!&lt;&gt;"."),IF(#REF!="Q",V69,IF(#REF!="K",W69,IF(#REF!="U",X69,IF(#REF!="S",Y69,IF(#REF!="D",Z69,""))))),IF(O69,X69,""))</f>
        <v>#REF!</v>
      </c>
      <c r="V69" t="e">
        <f>"     "&amp;$Q$1&amp;$S$1&amp;RIGHT(+"        "&amp;FIXED($G69,2),8)&amp;RIGHT("        "&amp;FIXED($G$16,2),8)&amp;RIGHT("        "&amp;(#REF!),8)&amp;"Q1"&amp;$E$7</f>
        <v>#VALUE!</v>
      </c>
      <c r="W69" t="str">
        <f t="shared" si="11"/>
        <v xml:space="preserve">     TIC     101132020    0.00                K1 </v>
      </c>
      <c r="X69" t="e">
        <f t="shared" si="12"/>
        <v>#VALUE!</v>
      </c>
      <c r="Y69" t="e">
        <f t="shared" si="13"/>
        <v>#DIV/0!</v>
      </c>
      <c r="Z69" t="e">
        <f>LEFT($A69,5)&amp;$Q$1&amp;$S$1&amp;RIGHT("        "&amp;FIXED(IF(#REF!="S",$G67,$G68),2),8)&amp;RIGHT("         "&amp;FIXED($G69,2),8)&amp;REPT(" ",8)&amp;"D1"&amp;$E$7</f>
        <v>#REF!</v>
      </c>
    </row>
    <row r="70" spans="1:26" ht="14.4">
      <c r="A70" s="112"/>
      <c r="B70" s="116"/>
      <c r="C70" s="79"/>
      <c r="D70" s="79"/>
      <c r="E70" s="79"/>
      <c r="F70" s="74" t="str">
        <f t="shared" si="8"/>
        <v xml:space="preserve"> </v>
      </c>
      <c r="G70" s="81" t="str">
        <f t="shared" si="9"/>
        <v xml:space="preserve"> </v>
      </c>
      <c r="H70" s="81" t="str">
        <f t="shared" si="10"/>
        <v xml:space="preserve"> </v>
      </c>
      <c r="O70" t="e">
        <f ca="1">AND(NOT(CELL("type",#REF!)="b"),NOT($C70=$G70))</f>
        <v>#REF!</v>
      </c>
      <c r="P70" t="e">
        <f ca="1">IF(AND(CELL("type",A70)&lt;&gt;"b",#REF!&lt;&gt;"."),IF(#REF!="Q",V70,IF(#REF!="K",W70,IF(#REF!="U",X70,IF(#REF!="S",Y70,IF(#REF!="D",Z70,""))))),IF(O70,X70,""))</f>
        <v>#REF!</v>
      </c>
      <c r="V70" t="e">
        <f>"     "&amp;$Q$1&amp;$S$1&amp;RIGHT(+"        "&amp;FIXED($G70,2),8)&amp;RIGHT("        "&amp;FIXED($G$16,2),8)&amp;RIGHT("        "&amp;(#REF!),8)&amp;"Q1"&amp;$E$7</f>
        <v>#VALUE!</v>
      </c>
      <c r="W70" t="str">
        <f t="shared" si="11"/>
        <v xml:space="preserve">     TIC     101132020    0.00                K1 </v>
      </c>
      <c r="X70" t="e">
        <f t="shared" si="12"/>
        <v>#VALUE!</v>
      </c>
      <c r="Y70" t="e">
        <f t="shared" si="13"/>
        <v>#DIV/0!</v>
      </c>
      <c r="Z70" t="e">
        <f>LEFT($A70,5)&amp;$Q$1&amp;$S$1&amp;RIGHT("        "&amp;FIXED(IF(#REF!="S",$G68,$G69),2),8)&amp;RIGHT("         "&amp;FIXED($G70,2),8)&amp;REPT(" ",8)&amp;"D1"&amp;$E$7</f>
        <v>#REF!</v>
      </c>
    </row>
    <row r="71" spans="1:26" ht="14.4">
      <c r="A71" s="112"/>
      <c r="B71" s="116"/>
      <c r="C71" s="79"/>
      <c r="D71" s="79"/>
      <c r="E71" s="79"/>
      <c r="F71" s="74" t="str">
        <f t="shared" si="8"/>
        <v xml:space="preserve"> </v>
      </c>
      <c r="G71" s="81" t="str">
        <f t="shared" si="9"/>
        <v xml:space="preserve"> </v>
      </c>
      <c r="H71" s="81" t="str">
        <f t="shared" si="10"/>
        <v xml:space="preserve"> </v>
      </c>
      <c r="O71" t="e">
        <f ca="1">AND(NOT(CELL("type",#REF!)="b"),NOT($C71=$G71))</f>
        <v>#REF!</v>
      </c>
      <c r="P71" t="e">
        <f ca="1">IF(AND(CELL("type",A71)&lt;&gt;"b",#REF!&lt;&gt;"."),IF(#REF!="Q",V71,IF(#REF!="K",W71,IF(#REF!="U",X71,IF(#REF!="S",Y71,IF(#REF!="D",Z71,""))))),IF(O71,X71,""))</f>
        <v>#REF!</v>
      </c>
      <c r="V71" t="e">
        <f>"     "&amp;$Q$1&amp;$S$1&amp;RIGHT(+"        "&amp;FIXED($G71,2),8)&amp;RIGHT("        "&amp;FIXED($G$16,2),8)&amp;RIGHT("        "&amp;(#REF!),8)&amp;"Q1"&amp;$E$7</f>
        <v>#VALUE!</v>
      </c>
      <c r="W71" t="str">
        <f t="shared" si="11"/>
        <v xml:space="preserve">     TIC     101132020    0.00                K1 </v>
      </c>
      <c r="X71" t="e">
        <f t="shared" si="12"/>
        <v>#VALUE!</v>
      </c>
      <c r="Y71" t="e">
        <f t="shared" si="13"/>
        <v>#DIV/0!</v>
      </c>
      <c r="Z71" t="e">
        <f>LEFT($A71,5)&amp;$Q$1&amp;$S$1&amp;RIGHT("        "&amp;FIXED(IF(#REF!="S",$G69,$G70),2),8)&amp;RIGHT("         "&amp;FIXED($G71,2),8)&amp;REPT(" ",8)&amp;"D1"&amp;$E$7</f>
        <v>#REF!</v>
      </c>
    </row>
    <row r="72" spans="1:26" ht="14.4">
      <c r="A72" s="112"/>
      <c r="B72" s="116"/>
      <c r="C72" s="79"/>
      <c r="D72" s="79"/>
      <c r="E72" s="79"/>
      <c r="F72" s="74" t="str">
        <f t="shared" si="8"/>
        <v xml:space="preserve"> </v>
      </c>
      <c r="G72" s="81" t="str">
        <f t="shared" si="9"/>
        <v xml:space="preserve"> </v>
      </c>
      <c r="H72" s="81" t="str">
        <f t="shared" si="10"/>
        <v xml:space="preserve"> </v>
      </c>
      <c r="O72" t="e">
        <f ca="1">AND(NOT(CELL("type",#REF!)="b"),NOT($C72=$G72))</f>
        <v>#REF!</v>
      </c>
      <c r="P72" t="e">
        <f ca="1">IF(AND(CELL("type",A72)&lt;&gt;"b",#REF!&lt;&gt;"."),IF(#REF!="Q",V72,IF(#REF!="K",W72,IF(#REF!="U",X72,IF(#REF!="S",Y72,IF(#REF!="D",Z72,""))))),IF(O72,X72,""))</f>
        <v>#REF!</v>
      </c>
      <c r="V72" t="e">
        <f>"     "&amp;$Q$1&amp;$S$1&amp;RIGHT(+"        "&amp;FIXED($G72,2),8)&amp;RIGHT("        "&amp;FIXED($G$16,2),8)&amp;RIGHT("        "&amp;(#REF!),8)&amp;"Q1"&amp;$E$7</f>
        <v>#VALUE!</v>
      </c>
      <c r="W72" t="str">
        <f t="shared" si="11"/>
        <v xml:space="preserve">     TIC     101132020    0.00                K1 </v>
      </c>
      <c r="X72" t="e">
        <f t="shared" si="12"/>
        <v>#VALUE!</v>
      </c>
      <c r="Y72" t="e">
        <f t="shared" si="13"/>
        <v>#DIV/0!</v>
      </c>
      <c r="Z72" t="e">
        <f>LEFT($A72,5)&amp;$Q$1&amp;$S$1&amp;RIGHT("        "&amp;FIXED(IF(#REF!="S",$G70,$G71),2),8)&amp;RIGHT("         "&amp;FIXED($G72,2),8)&amp;REPT(" ",8)&amp;"D1"&amp;$E$7</f>
        <v>#REF!</v>
      </c>
    </row>
    <row r="73" spans="1:26" ht="14.4">
      <c r="A73" s="112"/>
      <c r="B73" s="116"/>
      <c r="C73" s="79"/>
      <c r="D73" s="79"/>
      <c r="E73" s="79"/>
      <c r="F73" s="74" t="str">
        <f t="shared" si="8"/>
        <v xml:space="preserve"> </v>
      </c>
      <c r="G73" s="81" t="str">
        <f t="shared" si="9"/>
        <v xml:space="preserve"> </v>
      </c>
      <c r="H73" s="81" t="str">
        <f t="shared" si="10"/>
        <v xml:space="preserve"> </v>
      </c>
      <c r="O73" t="e">
        <f ca="1">AND(NOT(CELL("type",#REF!)="b"),NOT($C73=$G73))</f>
        <v>#REF!</v>
      </c>
      <c r="P73" t="e">
        <f ca="1">IF(AND(CELL("type",A73)&lt;&gt;"b",#REF!&lt;&gt;"."),IF(#REF!="Q",V73,IF(#REF!="K",W73,IF(#REF!="U",X73,IF(#REF!="S",Y73,IF(#REF!="D",Z73,""))))),IF(O73,X73,""))</f>
        <v>#REF!</v>
      </c>
      <c r="V73" t="e">
        <f>"     "&amp;$Q$1&amp;$S$1&amp;RIGHT(+"        "&amp;FIXED($G73,2),8)&amp;RIGHT("        "&amp;FIXED($G$16,2),8)&amp;RIGHT("        "&amp;(#REF!),8)&amp;"Q1"&amp;$E$7</f>
        <v>#VALUE!</v>
      </c>
      <c r="W73" t="str">
        <f t="shared" si="11"/>
        <v xml:space="preserve">     TIC     101132020    0.00                K1 </v>
      </c>
      <c r="X73" t="e">
        <f t="shared" si="12"/>
        <v>#VALUE!</v>
      </c>
      <c r="Y73" t="e">
        <f t="shared" si="13"/>
        <v>#DIV/0!</v>
      </c>
      <c r="Z73" t="e">
        <f>LEFT($A73,5)&amp;$Q$1&amp;$S$1&amp;RIGHT("        "&amp;FIXED(IF(#REF!="S",$G71,$G72),2),8)&amp;RIGHT("         "&amp;FIXED($G73,2),8)&amp;REPT(" ",8)&amp;"D1"&amp;$E$7</f>
        <v>#REF!</v>
      </c>
    </row>
    <row r="74" spans="1:26" ht="14.4">
      <c r="A74" s="112"/>
      <c r="B74" s="116"/>
      <c r="C74" s="79"/>
      <c r="D74" s="79"/>
      <c r="E74" s="79"/>
      <c r="F74" s="74" t="str">
        <f t="shared" si="8"/>
        <v xml:space="preserve"> </v>
      </c>
      <c r="G74" s="81" t="str">
        <f t="shared" si="9"/>
        <v xml:space="preserve"> </v>
      </c>
      <c r="H74" s="81" t="str">
        <f t="shared" si="10"/>
        <v xml:space="preserve"> </v>
      </c>
      <c r="O74" t="e">
        <f ca="1">AND(NOT(CELL("type",#REF!)="b"),NOT($C74=$G74))</f>
        <v>#REF!</v>
      </c>
      <c r="P74" t="e">
        <f ca="1">IF(AND(CELL("type",A74)&lt;&gt;"b",#REF!&lt;&gt;"."),IF(#REF!="Q",V74,IF(#REF!="K",W74,IF(#REF!="U",X74,IF(#REF!="S",Y74,IF(#REF!="D",Z74,""))))),IF(O74,X74,""))</f>
        <v>#REF!</v>
      </c>
      <c r="V74" t="e">
        <f>"     "&amp;$Q$1&amp;$S$1&amp;RIGHT(+"        "&amp;FIXED($G74,2),8)&amp;RIGHT("        "&amp;FIXED($G$16,2),8)&amp;RIGHT("        "&amp;(#REF!),8)&amp;"Q1"&amp;$E$7</f>
        <v>#VALUE!</v>
      </c>
      <c r="W74" t="str">
        <f t="shared" si="11"/>
        <v xml:space="preserve">     TIC     101132020    0.00                K1 </v>
      </c>
      <c r="X74" t="e">
        <f t="shared" si="12"/>
        <v>#VALUE!</v>
      </c>
      <c r="Y74" t="e">
        <f t="shared" si="13"/>
        <v>#DIV/0!</v>
      </c>
      <c r="Z74" t="e">
        <f>LEFT($A74,5)&amp;$Q$1&amp;$S$1&amp;RIGHT("        "&amp;FIXED(IF(#REF!="S",$G72,$G73),2),8)&amp;RIGHT("         "&amp;FIXED($G74,2),8)&amp;REPT(" ",8)&amp;"D1"&amp;$E$7</f>
        <v>#REF!</v>
      </c>
    </row>
    <row r="75" spans="1:26" ht="14.4">
      <c r="A75" s="112"/>
      <c r="B75" s="116"/>
      <c r="C75" s="79"/>
      <c r="D75" s="79"/>
      <c r="E75" s="79"/>
      <c r="F75" s="74" t="str">
        <f t="shared" si="8"/>
        <v xml:space="preserve"> </v>
      </c>
      <c r="G75" s="81" t="str">
        <f t="shared" si="9"/>
        <v xml:space="preserve"> </v>
      </c>
      <c r="H75" s="81" t="str">
        <f t="shared" si="10"/>
        <v xml:space="preserve"> </v>
      </c>
      <c r="O75" t="e">
        <f ca="1">AND(NOT(CELL("type",#REF!)="b"),NOT($C75=$G75))</f>
        <v>#REF!</v>
      </c>
      <c r="P75" t="e">
        <f ca="1">IF(AND(CELL("type",A75)&lt;&gt;"b",#REF!&lt;&gt;"."),IF(#REF!="Q",V75,IF(#REF!="K",W75,IF(#REF!="U",X75,IF(#REF!="S",Y75,IF(#REF!="D",Z75,""))))),IF(O75,X75,""))</f>
        <v>#REF!</v>
      </c>
      <c r="V75" t="e">
        <f>"     "&amp;$Q$1&amp;$S$1&amp;RIGHT(+"        "&amp;FIXED($G75,2),8)&amp;RIGHT("        "&amp;FIXED($G$16,2),8)&amp;RIGHT("        "&amp;(#REF!),8)&amp;"Q1"&amp;$E$7</f>
        <v>#VALUE!</v>
      </c>
      <c r="W75" t="str">
        <f t="shared" si="11"/>
        <v xml:space="preserve">     TIC     101132020    0.00                K1 </v>
      </c>
      <c r="X75" t="e">
        <f t="shared" si="12"/>
        <v>#VALUE!</v>
      </c>
      <c r="Y75" t="e">
        <f t="shared" si="13"/>
        <v>#DIV/0!</v>
      </c>
      <c r="Z75" t="e">
        <f>LEFT($A75,5)&amp;$Q$1&amp;$S$1&amp;RIGHT("        "&amp;FIXED(IF(#REF!="S",$G73,$G74),2),8)&amp;RIGHT("         "&amp;FIXED($G75,2),8)&amp;REPT(" ",8)&amp;"D1"&amp;$E$7</f>
        <v>#REF!</v>
      </c>
    </row>
    <row r="76" spans="1:26" ht="14.4">
      <c r="A76" s="112"/>
      <c r="B76" s="116"/>
      <c r="C76" s="79"/>
      <c r="D76" s="79"/>
      <c r="E76" s="79"/>
      <c r="F76" s="74" t="str">
        <f t="shared" ref="F76:F94" si="14">IF($C76&gt;0,+($D76-($E76*$H$38))," ")</f>
        <v xml:space="preserve"> </v>
      </c>
      <c r="G76" s="81" t="str">
        <f t="shared" ref="G76:G94" si="15">IF($C76&gt;0,+(($D76-($E76*$H$38))/(10*$C76))," ")</f>
        <v xml:space="preserve"> </v>
      </c>
      <c r="H76" s="81" t="str">
        <f t="shared" ref="H76:H94" si="16">IF($C76&gt;0,+((($D76-($E76*$H$38))/(10*$C76)))/0.27292," ")</f>
        <v xml:space="preserve"> </v>
      </c>
      <c r="O76" t="e">
        <f ca="1">AND(NOT(CELL("type",#REF!)="b"),NOT($C76=$G76))</f>
        <v>#REF!</v>
      </c>
      <c r="P76" t="e">
        <f ca="1">IF(AND(CELL("type",A76)&lt;&gt;"b",#REF!&lt;&gt;"."),IF(#REF!="Q",V76,IF(#REF!="K",W76,IF(#REF!="U",X76,IF(#REF!="S",Y76,IF(#REF!="D",Z76,""))))),IF(O76,X76,""))</f>
        <v>#REF!</v>
      </c>
      <c r="V76" t="e">
        <f>"     "&amp;$Q$1&amp;$S$1&amp;RIGHT(+"        "&amp;FIXED($G76,2),8)&amp;RIGHT("        "&amp;FIXED($G$16,2),8)&amp;RIGHT("        "&amp;(#REF!),8)&amp;"Q1"&amp;$E$7</f>
        <v>#VALUE!</v>
      </c>
      <c r="W76" t="str">
        <f t="shared" ref="W76:W95" si="17">"     "&amp;$Q$1&amp;$S$1&amp;RIGHT("        "&amp;FIXED($K76,2),8)&amp;REPT(" ",16)&amp;"K1"&amp;$F76</f>
        <v xml:space="preserve">     TIC     101132020    0.00                K1 </v>
      </c>
      <c r="X76" t="e">
        <f t="shared" ref="X76:X95" si="18">LEFT($A76,5)&amp;$Q$1&amp;$S$1&amp;RIGHT("        "&amp;FIXED($G76,2),8)&amp;REPT(" ",16)&amp;"U1"&amp;$E$7</f>
        <v>#VALUE!</v>
      </c>
      <c r="Y76" t="e">
        <f t="shared" ref="Y76:Y95" si="19">LEFT($A76,5)&amp;$Q$1&amp;$S$1&amp;RIGHT("        "&amp;FIXED(IF($E75="D",$K74,$K75),2),8)&amp;RIGHT("        "&amp;FIXED($K76,2),8)&amp;RIGHT("         "&amp;FIXED(($J76-IF($E75="D",$J74,$J75))/$U$1*100,2),8)&amp;"S1"&amp;$F76</f>
        <v>#DIV/0!</v>
      </c>
      <c r="Z76" t="e">
        <f>LEFT($A76,5)&amp;$Q$1&amp;$S$1&amp;RIGHT("        "&amp;FIXED(IF(#REF!="S",$G74,$G75),2),8)&amp;RIGHT("         "&amp;FIXED($G76,2),8)&amp;REPT(" ",8)&amp;"D1"&amp;$E$7</f>
        <v>#REF!</v>
      </c>
    </row>
    <row r="77" spans="1:26" ht="14.4">
      <c r="A77" s="112"/>
      <c r="B77" s="116"/>
      <c r="C77" s="79"/>
      <c r="D77" s="79"/>
      <c r="E77" s="79"/>
      <c r="F77" s="74" t="str">
        <f t="shared" si="14"/>
        <v xml:space="preserve"> </v>
      </c>
      <c r="G77" s="81" t="str">
        <f t="shared" si="15"/>
        <v xml:space="preserve"> </v>
      </c>
      <c r="H77" s="81" t="str">
        <f t="shared" si="16"/>
        <v xml:space="preserve"> </v>
      </c>
      <c r="O77" t="e">
        <f ca="1">AND(NOT(CELL("type",#REF!)="b"),NOT($C77=$G77))</f>
        <v>#REF!</v>
      </c>
      <c r="P77" t="e">
        <f ca="1">IF(AND(CELL("type",A77)&lt;&gt;"b",#REF!&lt;&gt;"."),IF(#REF!="Q",V77,IF(#REF!="K",W77,IF(#REF!="U",X77,IF(#REF!="S",Y77,IF(#REF!="D",Z77,""))))),IF(O77,X77,""))</f>
        <v>#REF!</v>
      </c>
      <c r="V77" t="e">
        <f>"     "&amp;$Q$1&amp;$S$1&amp;RIGHT(+"        "&amp;FIXED($G77,2),8)&amp;RIGHT("        "&amp;FIXED($G$16,2),8)&amp;RIGHT("        "&amp;(#REF!),8)&amp;"Q1"&amp;$E$7</f>
        <v>#VALUE!</v>
      </c>
      <c r="W77" t="str">
        <f t="shared" si="17"/>
        <v xml:space="preserve">     TIC     101132020    0.00                K1 </v>
      </c>
      <c r="X77" t="e">
        <f t="shared" si="18"/>
        <v>#VALUE!</v>
      </c>
      <c r="Y77" t="e">
        <f t="shared" si="19"/>
        <v>#DIV/0!</v>
      </c>
      <c r="Z77" t="e">
        <f>LEFT($A77,5)&amp;$Q$1&amp;$S$1&amp;RIGHT("        "&amp;FIXED(IF(#REF!="S",$G75,$G76),2),8)&amp;RIGHT("         "&amp;FIXED($G77,2),8)&amp;REPT(" ",8)&amp;"D1"&amp;$E$7</f>
        <v>#REF!</v>
      </c>
    </row>
    <row r="78" spans="1:26" ht="14.4">
      <c r="A78" s="112"/>
      <c r="B78" s="116"/>
      <c r="C78" s="79"/>
      <c r="D78" s="79"/>
      <c r="E78" s="79"/>
      <c r="F78" s="74" t="str">
        <f t="shared" si="14"/>
        <v xml:space="preserve"> </v>
      </c>
      <c r="G78" s="81" t="str">
        <f t="shared" si="15"/>
        <v xml:space="preserve"> </v>
      </c>
      <c r="H78" s="81" t="str">
        <f t="shared" si="16"/>
        <v xml:space="preserve"> </v>
      </c>
      <c r="O78" t="e">
        <f ca="1">AND(NOT(CELL("type",#REF!)="b"),NOT($C78=$G78))</f>
        <v>#REF!</v>
      </c>
      <c r="P78" t="e">
        <f ca="1">IF(AND(CELL("type",A78)&lt;&gt;"b",#REF!&lt;&gt;"."),IF(#REF!="Q",V78,IF(#REF!="K",W78,IF(#REF!="U",X78,IF(#REF!="S",Y78,IF(#REF!="D",Z78,""))))),IF(O78,X78,""))</f>
        <v>#REF!</v>
      </c>
      <c r="V78" t="e">
        <f>"     "&amp;$Q$1&amp;$S$1&amp;RIGHT(+"        "&amp;FIXED($G78,2),8)&amp;RIGHT("        "&amp;FIXED($G$16,2),8)&amp;RIGHT("        "&amp;(#REF!),8)&amp;"Q1"&amp;$E$7</f>
        <v>#VALUE!</v>
      </c>
      <c r="W78" t="str">
        <f t="shared" si="17"/>
        <v xml:space="preserve">     TIC     101132020    0.00                K1 </v>
      </c>
      <c r="X78" t="e">
        <f t="shared" si="18"/>
        <v>#VALUE!</v>
      </c>
      <c r="Y78" t="e">
        <f t="shared" si="19"/>
        <v>#DIV/0!</v>
      </c>
      <c r="Z78" t="e">
        <f>LEFT($A78,5)&amp;$Q$1&amp;$S$1&amp;RIGHT("        "&amp;FIXED(IF(#REF!="S",$G76,$G77),2),8)&amp;RIGHT("         "&amp;FIXED($G78,2),8)&amp;REPT(" ",8)&amp;"D1"&amp;$E$7</f>
        <v>#REF!</v>
      </c>
    </row>
    <row r="79" spans="1:26" ht="14.4">
      <c r="A79" s="112"/>
      <c r="B79" s="116"/>
      <c r="C79" s="79"/>
      <c r="D79" s="79"/>
      <c r="E79" s="79"/>
      <c r="F79" s="74" t="str">
        <f t="shared" si="14"/>
        <v xml:space="preserve"> </v>
      </c>
      <c r="G79" s="81" t="str">
        <f t="shared" si="15"/>
        <v xml:space="preserve"> </v>
      </c>
      <c r="H79" s="81" t="str">
        <f t="shared" si="16"/>
        <v xml:space="preserve"> </v>
      </c>
      <c r="O79" t="e">
        <f ca="1">AND(NOT(CELL("type",#REF!)="b"),NOT($C79=$G79))</f>
        <v>#REF!</v>
      </c>
      <c r="P79" t="e">
        <f ca="1">IF(AND(CELL("type",A79)&lt;&gt;"b",#REF!&lt;&gt;"."),IF(#REF!="Q",V79,IF(#REF!="K",W79,IF(#REF!="U",X79,IF(#REF!="S",Y79,IF(#REF!="D",Z79,""))))),IF(O79,X79,""))</f>
        <v>#REF!</v>
      </c>
      <c r="V79" t="e">
        <f>"     "&amp;$Q$1&amp;$S$1&amp;RIGHT(+"        "&amp;FIXED($G79,2),8)&amp;RIGHT("        "&amp;FIXED($G$16,2),8)&amp;RIGHT("        "&amp;(#REF!),8)&amp;"Q1"&amp;$E$7</f>
        <v>#VALUE!</v>
      </c>
      <c r="W79" t="str">
        <f t="shared" si="17"/>
        <v xml:space="preserve">     TIC     101132020    0.00                K1 </v>
      </c>
      <c r="X79" t="e">
        <f t="shared" si="18"/>
        <v>#VALUE!</v>
      </c>
      <c r="Y79" t="e">
        <f t="shared" si="19"/>
        <v>#DIV/0!</v>
      </c>
      <c r="Z79" t="e">
        <f>LEFT($A79,5)&amp;$Q$1&amp;$S$1&amp;RIGHT("        "&amp;FIXED(IF(#REF!="S",$G77,$G78),2),8)&amp;RIGHT("         "&amp;FIXED($G79,2),8)&amp;REPT(" ",8)&amp;"D1"&amp;$E$7</f>
        <v>#REF!</v>
      </c>
    </row>
    <row r="80" spans="1:26" ht="14.4">
      <c r="A80" s="112"/>
      <c r="B80" s="116"/>
      <c r="C80" s="79"/>
      <c r="D80" s="79"/>
      <c r="E80" s="79"/>
      <c r="F80" s="74" t="str">
        <f t="shared" si="14"/>
        <v xml:space="preserve"> </v>
      </c>
      <c r="G80" s="81" t="str">
        <f t="shared" si="15"/>
        <v xml:space="preserve"> </v>
      </c>
      <c r="H80" s="81" t="str">
        <f t="shared" si="16"/>
        <v xml:space="preserve"> </v>
      </c>
      <c r="O80" t="e">
        <f ca="1">AND(NOT(CELL("type",#REF!)="b"),NOT($C80=$G80))</f>
        <v>#REF!</v>
      </c>
      <c r="P80" t="e">
        <f ca="1">IF(AND(CELL("type",A80)&lt;&gt;"b",#REF!&lt;&gt;"."),IF(#REF!="Q",V80,IF(#REF!="K",W80,IF(#REF!="U",X80,IF(#REF!="S",Y80,IF(#REF!="D",Z80,""))))),IF(O80,X80,""))</f>
        <v>#REF!</v>
      </c>
      <c r="V80" t="e">
        <f>"     "&amp;$Q$1&amp;$S$1&amp;RIGHT(+"        "&amp;FIXED($G80,2),8)&amp;RIGHT("        "&amp;FIXED($G$16,2),8)&amp;RIGHT("        "&amp;(#REF!),8)&amp;"Q1"&amp;$E$7</f>
        <v>#VALUE!</v>
      </c>
      <c r="W80" t="str">
        <f t="shared" si="17"/>
        <v xml:space="preserve">     TIC     101132020    0.00                K1 </v>
      </c>
      <c r="X80" t="e">
        <f t="shared" si="18"/>
        <v>#VALUE!</v>
      </c>
      <c r="Y80" t="e">
        <f t="shared" si="19"/>
        <v>#DIV/0!</v>
      </c>
      <c r="Z80" t="e">
        <f>LEFT($A80,5)&amp;$Q$1&amp;$S$1&amp;RIGHT("        "&amp;FIXED(IF(#REF!="S",$G78,$G79),2),8)&amp;RIGHT("         "&amp;FIXED($G80,2),8)&amp;REPT(" ",8)&amp;"D1"&amp;$E$7</f>
        <v>#REF!</v>
      </c>
    </row>
    <row r="81" spans="1:27" ht="14.4">
      <c r="A81" s="112"/>
      <c r="B81" s="116"/>
      <c r="C81" s="79"/>
      <c r="D81" s="79"/>
      <c r="E81" s="79"/>
      <c r="F81" s="74" t="str">
        <f t="shared" si="14"/>
        <v xml:space="preserve"> </v>
      </c>
      <c r="G81" s="81" t="str">
        <f t="shared" si="15"/>
        <v xml:space="preserve"> </v>
      </c>
      <c r="H81" s="81" t="str">
        <f t="shared" si="16"/>
        <v xml:space="preserve"> </v>
      </c>
      <c r="O81" t="e">
        <f ca="1">AND(NOT(CELL("type",#REF!)="b"),NOT($C81=$G81))</f>
        <v>#REF!</v>
      </c>
      <c r="P81" t="e">
        <f ca="1">IF(AND(CELL("type",A81)&lt;&gt;"b",#REF!&lt;&gt;"."),IF(#REF!="Q",V81,IF(#REF!="K",W81,IF(#REF!="U",X81,IF(#REF!="S",Y81,IF(#REF!="D",Z81,""))))),IF(O81,X81,""))</f>
        <v>#REF!</v>
      </c>
      <c r="V81" t="e">
        <f>"     "&amp;$Q$1&amp;$S$1&amp;RIGHT(+"        "&amp;FIXED($G81,2),8)&amp;RIGHT("        "&amp;FIXED($G$16,2),8)&amp;RIGHT("        "&amp;(#REF!),8)&amp;"Q1"&amp;$E$7</f>
        <v>#VALUE!</v>
      </c>
      <c r="W81" t="str">
        <f t="shared" si="17"/>
        <v xml:space="preserve">     TIC     101132020    0.00                K1 </v>
      </c>
      <c r="X81" t="e">
        <f t="shared" si="18"/>
        <v>#VALUE!</v>
      </c>
      <c r="Y81" t="e">
        <f t="shared" si="19"/>
        <v>#DIV/0!</v>
      </c>
      <c r="Z81" t="e">
        <f>LEFT($A81,5)&amp;$Q$1&amp;$S$1&amp;RIGHT("        "&amp;FIXED(IF(#REF!="S",$G79,$G80),2),8)&amp;RIGHT("         "&amp;FIXED($G81,2),8)&amp;REPT(" ",8)&amp;"D1"&amp;$E$7</f>
        <v>#REF!</v>
      </c>
    </row>
    <row r="82" spans="1:27" ht="14.4">
      <c r="A82" s="112"/>
      <c r="B82" s="116"/>
      <c r="C82" s="79"/>
      <c r="D82" s="79"/>
      <c r="E82" s="79"/>
      <c r="F82" s="74" t="str">
        <f t="shared" si="14"/>
        <v xml:space="preserve"> </v>
      </c>
      <c r="G82" s="81" t="str">
        <f t="shared" si="15"/>
        <v xml:space="preserve"> </v>
      </c>
      <c r="H82" s="81" t="str">
        <f t="shared" si="16"/>
        <v xml:space="preserve"> </v>
      </c>
      <c r="O82" t="e">
        <f ca="1">AND(NOT(CELL("type",#REF!)="b"),NOT($C82=$G82))</f>
        <v>#REF!</v>
      </c>
      <c r="P82" t="e">
        <f ca="1">IF(AND(CELL("type",A82)&lt;&gt;"b",#REF!&lt;&gt;"."),IF(#REF!="Q",V82,IF(#REF!="K",W82,IF(#REF!="U",X82,IF(#REF!="S",Y82,IF(#REF!="D",Z82,""))))),IF(O82,X82,""))</f>
        <v>#REF!</v>
      </c>
      <c r="V82" t="e">
        <f>"     "&amp;$Q$1&amp;$S$1&amp;RIGHT(+"        "&amp;FIXED($G82,2),8)&amp;RIGHT("        "&amp;FIXED($G$16,2),8)&amp;RIGHT("        "&amp;(#REF!),8)&amp;"Q1"&amp;$E$7</f>
        <v>#VALUE!</v>
      </c>
      <c r="W82" t="str">
        <f t="shared" si="17"/>
        <v xml:space="preserve">     TIC     101132020    0.00                K1 </v>
      </c>
      <c r="X82" t="e">
        <f t="shared" si="18"/>
        <v>#VALUE!</v>
      </c>
      <c r="Y82" t="e">
        <f t="shared" si="19"/>
        <v>#DIV/0!</v>
      </c>
      <c r="Z82" t="e">
        <f>LEFT($A82,5)&amp;$Q$1&amp;$S$1&amp;RIGHT("        "&amp;FIXED(IF(#REF!="S",$G80,$G81),2),8)&amp;RIGHT("         "&amp;FIXED($G82,2),8)&amp;REPT(" ",8)&amp;"D1"&amp;$E$7</f>
        <v>#REF!</v>
      </c>
    </row>
    <row r="83" spans="1:27" ht="14.4">
      <c r="A83" s="112"/>
      <c r="B83" s="116"/>
      <c r="C83" s="79"/>
      <c r="D83" s="79"/>
      <c r="E83" s="79"/>
      <c r="F83" s="74" t="str">
        <f t="shared" si="14"/>
        <v xml:space="preserve"> </v>
      </c>
      <c r="G83" s="81" t="str">
        <f t="shared" si="15"/>
        <v xml:space="preserve"> </v>
      </c>
      <c r="H83" s="81" t="str">
        <f t="shared" si="16"/>
        <v xml:space="preserve"> </v>
      </c>
      <c r="O83" t="e">
        <f ca="1">AND(NOT(CELL("type",#REF!)="b"),NOT($C83=$G83))</f>
        <v>#REF!</v>
      </c>
      <c r="P83" t="e">
        <f ca="1">IF(AND(CELL("type",A83)&lt;&gt;"b",#REF!&lt;&gt;"."),IF(#REF!="Q",V83,IF(#REF!="K",W83,IF(#REF!="U",X83,IF(#REF!="S",Y83,IF(#REF!="D",Z83,""))))),IF(O83,X83,""))</f>
        <v>#REF!</v>
      </c>
      <c r="V83" t="e">
        <f>"     "&amp;$Q$1&amp;$S$1&amp;RIGHT(+"        "&amp;FIXED($G83,2),8)&amp;RIGHT("        "&amp;FIXED($G$16,2),8)&amp;RIGHT("        "&amp;(#REF!),8)&amp;"Q1"&amp;$E$7</f>
        <v>#VALUE!</v>
      </c>
      <c r="W83" t="str">
        <f t="shared" si="17"/>
        <v xml:space="preserve">     TIC     101132020    0.00                K1 </v>
      </c>
      <c r="X83" t="e">
        <f t="shared" si="18"/>
        <v>#VALUE!</v>
      </c>
      <c r="Y83" t="e">
        <f t="shared" si="19"/>
        <v>#DIV/0!</v>
      </c>
      <c r="Z83" t="e">
        <f>LEFT($A83,5)&amp;$Q$1&amp;$S$1&amp;RIGHT("        "&amp;FIXED(IF(#REF!="S",$G81,$G82),2),8)&amp;RIGHT("         "&amp;FIXED($G83,2),8)&amp;REPT(" ",8)&amp;"D1"&amp;$E$7</f>
        <v>#REF!</v>
      </c>
    </row>
    <row r="84" spans="1:27" ht="14.4">
      <c r="A84" s="112"/>
      <c r="B84" s="116"/>
      <c r="C84" s="79"/>
      <c r="D84" s="79"/>
      <c r="E84" s="79"/>
      <c r="F84" s="74" t="str">
        <f t="shared" si="14"/>
        <v xml:space="preserve"> </v>
      </c>
      <c r="G84" s="81" t="str">
        <f t="shared" si="15"/>
        <v xml:space="preserve"> </v>
      </c>
      <c r="H84" s="81" t="str">
        <f t="shared" si="16"/>
        <v xml:space="preserve"> </v>
      </c>
      <c r="O84" t="e">
        <f ca="1">AND(NOT(CELL("type",#REF!)="b"),NOT($C84=$G84))</f>
        <v>#REF!</v>
      </c>
      <c r="P84" t="e">
        <f ca="1">IF(AND(CELL("type",A84)&lt;&gt;"b",#REF!&lt;&gt;"."),IF(#REF!="Q",V84,IF(#REF!="K",W84,IF(#REF!="U",X84,IF(#REF!="S",Y84,IF(#REF!="D",Z84,""))))),IF(O84,X84,""))</f>
        <v>#REF!</v>
      </c>
      <c r="V84" t="e">
        <f>"     "&amp;$Q$1&amp;$S$1&amp;RIGHT(+"        "&amp;FIXED($G84,2),8)&amp;RIGHT("        "&amp;FIXED($G$16,2),8)&amp;RIGHT("        "&amp;(#REF!),8)&amp;"Q1"&amp;$E$7</f>
        <v>#VALUE!</v>
      </c>
      <c r="W84" t="str">
        <f t="shared" si="17"/>
        <v xml:space="preserve">     TIC     101132020    0.00                K1 </v>
      </c>
      <c r="X84" t="e">
        <f t="shared" si="18"/>
        <v>#VALUE!</v>
      </c>
      <c r="Y84" t="e">
        <f t="shared" si="19"/>
        <v>#DIV/0!</v>
      </c>
      <c r="Z84" t="e">
        <f>LEFT($A84,5)&amp;$Q$1&amp;$S$1&amp;RIGHT("        "&amp;FIXED(IF(#REF!="S",$G82,$G83),2),8)&amp;RIGHT("         "&amp;FIXED($G84,2),8)&amp;REPT(" ",8)&amp;"D1"&amp;$E$7</f>
        <v>#REF!</v>
      </c>
    </row>
    <row r="85" spans="1:27" ht="14.4">
      <c r="A85" s="112"/>
      <c r="B85" s="116"/>
      <c r="C85" s="79"/>
      <c r="D85" s="79"/>
      <c r="E85" s="79"/>
      <c r="F85" s="74" t="str">
        <f t="shared" si="14"/>
        <v xml:space="preserve"> </v>
      </c>
      <c r="G85" s="81" t="str">
        <f t="shared" si="15"/>
        <v xml:space="preserve"> </v>
      </c>
      <c r="H85" s="81" t="str">
        <f t="shared" si="16"/>
        <v xml:space="preserve"> </v>
      </c>
      <c r="O85" t="e">
        <f ca="1">AND(NOT(CELL("type",#REF!)="b"),NOT($C85=$G85))</f>
        <v>#REF!</v>
      </c>
      <c r="P85" t="e">
        <f ca="1">IF(AND(CELL("type",A85)&lt;&gt;"b",#REF!&lt;&gt;"."),IF(#REF!="Q",V85,IF(#REF!="K",W85,IF(#REF!="U",X85,IF(#REF!="S",Y85,IF(#REF!="D",Z85,""))))),IF(O85,X85,""))</f>
        <v>#REF!</v>
      </c>
      <c r="V85" t="e">
        <f>"     "&amp;$Q$1&amp;$S$1&amp;RIGHT(+"        "&amp;FIXED($G85,2),8)&amp;RIGHT("        "&amp;FIXED($G$16,2),8)&amp;RIGHT("        "&amp;(#REF!),8)&amp;"Q1"&amp;$E$7</f>
        <v>#VALUE!</v>
      </c>
      <c r="W85" t="str">
        <f t="shared" si="17"/>
        <v xml:space="preserve">     TIC     101132020    0.00                K1 </v>
      </c>
      <c r="X85" t="e">
        <f t="shared" si="18"/>
        <v>#VALUE!</v>
      </c>
      <c r="Y85" t="e">
        <f t="shared" si="19"/>
        <v>#DIV/0!</v>
      </c>
      <c r="Z85" t="e">
        <f>LEFT($A85,5)&amp;$Q$1&amp;$S$1&amp;RIGHT("        "&amp;FIXED(IF(#REF!="S",$G83,$G84),2),8)&amp;RIGHT("         "&amp;FIXED($G85,2),8)&amp;REPT(" ",8)&amp;"D1"&amp;$E$7</f>
        <v>#REF!</v>
      </c>
    </row>
    <row r="86" spans="1:27" ht="14.4">
      <c r="A86" s="112"/>
      <c r="B86" s="116"/>
      <c r="C86" s="79"/>
      <c r="D86" s="79"/>
      <c r="E86" s="79"/>
      <c r="F86" s="74" t="str">
        <f t="shared" si="14"/>
        <v xml:space="preserve"> </v>
      </c>
      <c r="G86" s="81" t="str">
        <f t="shared" si="15"/>
        <v xml:space="preserve"> </v>
      </c>
      <c r="H86" s="81" t="str">
        <f t="shared" si="16"/>
        <v xml:space="preserve"> </v>
      </c>
      <c r="O86" t="e">
        <f ca="1">AND(NOT(CELL("type",#REF!)="b"),NOT($C86=$G86))</f>
        <v>#REF!</v>
      </c>
      <c r="P86" t="e">
        <f ca="1">IF(AND(CELL("type",A86)&lt;&gt;"b",#REF!&lt;&gt;"."),IF(#REF!="Q",V86,IF(#REF!="K",W86,IF(#REF!="U",X86,IF(#REF!="S",Y86,IF(#REF!="D",Z86,""))))),IF(O86,X86,""))</f>
        <v>#REF!</v>
      </c>
      <c r="V86" t="e">
        <f>"     "&amp;$Q$1&amp;$S$1&amp;RIGHT(+"        "&amp;FIXED($G86,2),8)&amp;RIGHT("        "&amp;FIXED($G$16,2),8)&amp;RIGHT("        "&amp;(#REF!),8)&amp;"Q1"&amp;$E$7</f>
        <v>#VALUE!</v>
      </c>
      <c r="W86" t="str">
        <f t="shared" si="17"/>
        <v xml:space="preserve">     TIC     101132020    0.00                K1 </v>
      </c>
      <c r="X86" t="e">
        <f t="shared" si="18"/>
        <v>#VALUE!</v>
      </c>
      <c r="Y86" t="e">
        <f t="shared" si="19"/>
        <v>#DIV/0!</v>
      </c>
      <c r="Z86" t="e">
        <f>LEFT($A86,5)&amp;$Q$1&amp;$S$1&amp;RIGHT("        "&amp;FIXED(IF(#REF!="S",$G84,$G85),2),8)&amp;RIGHT("         "&amp;FIXED($G86,2),8)&amp;REPT(" ",8)&amp;"D1"&amp;$E$7</f>
        <v>#REF!</v>
      </c>
    </row>
    <row r="87" spans="1:27" ht="14.4">
      <c r="A87" s="112"/>
      <c r="B87" s="116"/>
      <c r="C87" s="79"/>
      <c r="D87" s="79"/>
      <c r="E87" s="79"/>
      <c r="F87" s="74" t="str">
        <f t="shared" si="14"/>
        <v xml:space="preserve"> </v>
      </c>
      <c r="G87" s="81" t="str">
        <f t="shared" si="15"/>
        <v xml:space="preserve"> </v>
      </c>
      <c r="H87" s="81" t="str">
        <f t="shared" si="16"/>
        <v xml:space="preserve"> </v>
      </c>
      <c r="O87" t="e">
        <f ca="1">AND(NOT(CELL("type",#REF!)="b"),NOT($C87=$G87))</f>
        <v>#REF!</v>
      </c>
      <c r="P87" t="e">
        <f ca="1">IF(AND(CELL("type",A87)&lt;&gt;"b",#REF!&lt;&gt;"."),IF(#REF!="Q",V87,IF(#REF!="K",W87,IF(#REF!="U",X87,IF(#REF!="S",Y87,IF(#REF!="D",Z87,""))))),IF(O87,X87,""))</f>
        <v>#REF!</v>
      </c>
      <c r="V87" t="e">
        <f>"     "&amp;$Q$1&amp;$S$1&amp;RIGHT(+"        "&amp;FIXED($G87,2),8)&amp;RIGHT("        "&amp;FIXED($G$16,2),8)&amp;RIGHT("        "&amp;(#REF!),8)&amp;"Q1"&amp;$E$7</f>
        <v>#VALUE!</v>
      </c>
      <c r="W87" t="str">
        <f t="shared" si="17"/>
        <v xml:space="preserve">     TIC     101132020    0.00                K1 </v>
      </c>
      <c r="X87" t="e">
        <f t="shared" si="18"/>
        <v>#VALUE!</v>
      </c>
      <c r="Y87" t="e">
        <f t="shared" si="19"/>
        <v>#DIV/0!</v>
      </c>
      <c r="Z87" t="e">
        <f>LEFT($A87,5)&amp;$Q$1&amp;$S$1&amp;RIGHT("        "&amp;FIXED(IF(#REF!="S",$G85,$G86),2),8)&amp;RIGHT("         "&amp;FIXED($G87,2),8)&amp;REPT(" ",8)&amp;"D1"&amp;$E$7</f>
        <v>#REF!</v>
      </c>
    </row>
    <row r="88" spans="1:27" ht="14.4">
      <c r="A88" s="112"/>
      <c r="B88" s="116"/>
      <c r="C88" s="79"/>
      <c r="D88" s="79"/>
      <c r="E88" s="79"/>
      <c r="F88" s="74" t="str">
        <f t="shared" si="14"/>
        <v xml:space="preserve"> </v>
      </c>
      <c r="G88" s="81" t="str">
        <f t="shared" si="15"/>
        <v xml:space="preserve"> </v>
      </c>
      <c r="H88" s="81" t="str">
        <f t="shared" si="16"/>
        <v xml:space="preserve"> </v>
      </c>
      <c r="O88" t="e">
        <f ca="1">AND(NOT(CELL("type",#REF!)="b"),NOT($C88=$G88))</f>
        <v>#REF!</v>
      </c>
      <c r="P88" t="e">
        <f ca="1">IF(AND(CELL("type",A88)&lt;&gt;"b",#REF!&lt;&gt;"."),IF(#REF!="Q",V88,IF(#REF!="K",W88,IF(#REF!="U",X88,IF(#REF!="S",Y88,IF(#REF!="D",Z88,""))))),IF(O88,X88,""))</f>
        <v>#REF!</v>
      </c>
      <c r="V88" t="e">
        <f>"     "&amp;$Q$1&amp;$S$1&amp;RIGHT(+"        "&amp;FIXED($G88,2),8)&amp;RIGHT("        "&amp;FIXED($G$16,2),8)&amp;RIGHT("        "&amp;(#REF!),8)&amp;"Q1"&amp;$E$7</f>
        <v>#VALUE!</v>
      </c>
      <c r="W88" t="str">
        <f t="shared" si="17"/>
        <v xml:space="preserve">     TIC     101132020    0.00                K1 </v>
      </c>
      <c r="X88" t="e">
        <f t="shared" si="18"/>
        <v>#VALUE!</v>
      </c>
      <c r="Y88" t="e">
        <f t="shared" si="19"/>
        <v>#DIV/0!</v>
      </c>
      <c r="Z88" t="e">
        <f>LEFT($A88,5)&amp;$Q$1&amp;$S$1&amp;RIGHT("        "&amp;FIXED(IF(#REF!="S",$G86,$G87),2),8)&amp;RIGHT("         "&amp;FIXED($G88,2),8)&amp;REPT(" ",8)&amp;"D1"&amp;$E$7</f>
        <v>#REF!</v>
      </c>
    </row>
    <row r="89" spans="1:27" ht="14.4">
      <c r="A89" s="112"/>
      <c r="B89" s="116"/>
      <c r="C89" s="79"/>
      <c r="D89" s="79"/>
      <c r="E89" s="79"/>
      <c r="F89" s="74" t="str">
        <f t="shared" si="14"/>
        <v xml:space="preserve"> </v>
      </c>
      <c r="G89" s="81" t="str">
        <f t="shared" si="15"/>
        <v xml:space="preserve"> </v>
      </c>
      <c r="H89" s="81" t="str">
        <f t="shared" si="16"/>
        <v xml:space="preserve"> </v>
      </c>
      <c r="O89" t="e">
        <f ca="1">AND(NOT(CELL("type",#REF!)="b"),NOT($C89=$G89))</f>
        <v>#REF!</v>
      </c>
      <c r="P89" t="e">
        <f ca="1">IF(AND(CELL("type",A89)&lt;&gt;"b",#REF!&lt;&gt;"."),IF(#REF!="Q",V89,IF(#REF!="K",W89,IF(#REF!="U",X89,IF(#REF!="S",Y89,IF(#REF!="D",Z89,""))))),IF(O89,X89,""))</f>
        <v>#REF!</v>
      </c>
      <c r="V89" t="e">
        <f>"     "&amp;$Q$1&amp;$S$1&amp;RIGHT(+"        "&amp;FIXED($G89,2),8)&amp;RIGHT("        "&amp;FIXED($G$16,2),8)&amp;RIGHT("        "&amp;(#REF!),8)&amp;"Q1"&amp;$E$7</f>
        <v>#VALUE!</v>
      </c>
      <c r="W89" t="str">
        <f t="shared" si="17"/>
        <v xml:space="preserve">     TIC     101132020    0.00                K1 </v>
      </c>
      <c r="X89" t="e">
        <f t="shared" si="18"/>
        <v>#VALUE!</v>
      </c>
      <c r="Y89" t="e">
        <f t="shared" si="19"/>
        <v>#DIV/0!</v>
      </c>
      <c r="Z89" t="e">
        <f>LEFT($A89,5)&amp;$Q$1&amp;$S$1&amp;RIGHT("        "&amp;FIXED(IF(#REF!="S",$G87,$G88),2),8)&amp;RIGHT("         "&amp;FIXED($G89,2),8)&amp;REPT(" ",8)&amp;"D1"&amp;$E$7</f>
        <v>#REF!</v>
      </c>
    </row>
    <row r="90" spans="1:27" ht="14.4">
      <c r="A90" s="112"/>
      <c r="B90" s="116"/>
      <c r="C90" s="79"/>
      <c r="D90" s="79"/>
      <c r="E90" s="79"/>
      <c r="F90" s="74" t="str">
        <f t="shared" si="14"/>
        <v xml:space="preserve"> </v>
      </c>
      <c r="G90" s="81" t="str">
        <f t="shared" si="15"/>
        <v xml:space="preserve"> </v>
      </c>
      <c r="H90" s="81" t="str">
        <f t="shared" si="16"/>
        <v xml:space="preserve"> </v>
      </c>
      <c r="O90" t="e">
        <f ca="1">AND(NOT(CELL("type",#REF!)="b"),NOT($C90=$G90))</f>
        <v>#REF!</v>
      </c>
      <c r="P90" t="e">
        <f ca="1">IF(AND(CELL("type",A90)&lt;&gt;"b",#REF!&lt;&gt;"."),IF(#REF!="Q",V90,IF(#REF!="K",W90,IF(#REF!="U",X90,IF(#REF!="S",Y90,IF(#REF!="D",Z90,""))))),IF(O90,X90,""))</f>
        <v>#REF!</v>
      </c>
      <c r="V90" t="e">
        <f>"     "&amp;$Q$1&amp;$S$1&amp;RIGHT(+"        "&amp;FIXED($G90,2),8)&amp;RIGHT("        "&amp;FIXED($G$16,2),8)&amp;RIGHT("        "&amp;(#REF!),8)&amp;"Q1"&amp;$E$7</f>
        <v>#VALUE!</v>
      </c>
      <c r="W90" t="str">
        <f t="shared" si="17"/>
        <v xml:space="preserve">     TIC     101132020    0.00                K1 </v>
      </c>
      <c r="X90" t="e">
        <f t="shared" si="18"/>
        <v>#VALUE!</v>
      </c>
      <c r="Y90" t="e">
        <f t="shared" si="19"/>
        <v>#DIV/0!</v>
      </c>
      <c r="Z90" t="e">
        <f>LEFT($A90,5)&amp;$Q$1&amp;$S$1&amp;RIGHT("        "&amp;FIXED(IF(#REF!="S",$G88,$G89),2),8)&amp;RIGHT("         "&amp;FIXED($G90,2),8)&amp;REPT(" ",8)&amp;"D1"&amp;$E$7</f>
        <v>#REF!</v>
      </c>
    </row>
    <row r="91" spans="1:27" ht="14.4">
      <c r="A91" s="112"/>
      <c r="B91" s="116"/>
      <c r="C91" s="79"/>
      <c r="D91" s="79"/>
      <c r="E91" s="79"/>
      <c r="F91" s="74" t="str">
        <f t="shared" si="14"/>
        <v xml:space="preserve"> </v>
      </c>
      <c r="G91" s="81" t="str">
        <f t="shared" si="15"/>
        <v xml:space="preserve"> </v>
      </c>
      <c r="H91" s="81" t="str">
        <f t="shared" si="16"/>
        <v xml:space="preserve"> </v>
      </c>
      <c r="O91" t="e">
        <f ca="1">AND(NOT(CELL("type",#REF!)="b"),NOT($C91=$G91))</f>
        <v>#REF!</v>
      </c>
      <c r="P91" t="e">
        <f ca="1">IF(AND(CELL("type",A91)&lt;&gt;"b",#REF!&lt;&gt;"."),IF(#REF!="Q",V91,IF(#REF!="K",W91,IF(#REF!="U",X91,IF(#REF!="S",Y91,IF(#REF!="D",Z91,""))))),IF(O91,X91,""))</f>
        <v>#REF!</v>
      </c>
      <c r="V91" t="e">
        <f>"     "&amp;$Q$1&amp;$S$1&amp;RIGHT(+"        "&amp;FIXED($G91,2),8)&amp;RIGHT("        "&amp;FIXED($G$16,2),8)&amp;RIGHT("        "&amp;(#REF!),8)&amp;"Q1"&amp;$E$7</f>
        <v>#VALUE!</v>
      </c>
      <c r="W91" t="str">
        <f t="shared" si="17"/>
        <v xml:space="preserve">     TIC     101132020    0.00                K1 </v>
      </c>
      <c r="X91" t="e">
        <f t="shared" si="18"/>
        <v>#VALUE!</v>
      </c>
      <c r="Y91" t="e">
        <f t="shared" si="19"/>
        <v>#DIV/0!</v>
      </c>
      <c r="Z91" t="e">
        <f>LEFT($A91,5)&amp;$Q$1&amp;$S$1&amp;RIGHT("        "&amp;FIXED(IF(#REF!="S",$G89,$G90),2),8)&amp;RIGHT("         "&amp;FIXED($G91,2),8)&amp;REPT(" ",8)&amp;"D1"&amp;$E$7</f>
        <v>#REF!</v>
      </c>
    </row>
    <row r="92" spans="1:27" ht="14.4">
      <c r="A92" s="112"/>
      <c r="B92" s="116"/>
      <c r="C92" s="79"/>
      <c r="D92" s="79"/>
      <c r="E92" s="79"/>
      <c r="F92" s="74" t="str">
        <f t="shared" si="14"/>
        <v xml:space="preserve"> </v>
      </c>
      <c r="G92" s="81" t="str">
        <f t="shared" si="15"/>
        <v xml:space="preserve"> </v>
      </c>
      <c r="H92" s="81" t="str">
        <f t="shared" si="16"/>
        <v xml:space="preserve"> </v>
      </c>
      <c r="O92" t="e">
        <f ca="1">AND(NOT(CELL("type",#REF!)="b"),NOT($C92=$G92))</f>
        <v>#REF!</v>
      </c>
      <c r="P92" t="e">
        <f ca="1">IF(AND(CELL("type",A92)&lt;&gt;"b",#REF!&lt;&gt;"."),IF(#REF!="Q",V92,IF(#REF!="K",W92,IF(#REF!="U",X92,IF(#REF!="S",Y92,IF(#REF!="D",Z92,""))))),IF(O92,X92,""))</f>
        <v>#REF!</v>
      </c>
      <c r="V92" t="e">
        <f>"     "&amp;$Q$1&amp;$S$1&amp;RIGHT(+"        "&amp;FIXED($G92,2),8)&amp;RIGHT("        "&amp;FIXED($G$16,2),8)&amp;RIGHT("        "&amp;(#REF!),8)&amp;"Q1"&amp;$E$7</f>
        <v>#VALUE!</v>
      </c>
      <c r="W92" t="str">
        <f t="shared" si="17"/>
        <v xml:space="preserve">     TIC     101132020    0.00                K1 </v>
      </c>
      <c r="X92" t="e">
        <f t="shared" si="18"/>
        <v>#VALUE!</v>
      </c>
      <c r="Y92" t="e">
        <f t="shared" si="19"/>
        <v>#DIV/0!</v>
      </c>
      <c r="Z92" t="e">
        <f>LEFT($A92,5)&amp;$Q$1&amp;$S$1&amp;RIGHT("        "&amp;FIXED(IF(#REF!="S",$G90,$G91),2),8)&amp;RIGHT("         "&amp;FIXED($G92,2),8)&amp;REPT(" ",8)&amp;"D1"&amp;$E$7</f>
        <v>#REF!</v>
      </c>
    </row>
    <row r="93" spans="1:27" ht="14.4">
      <c r="A93" s="112"/>
      <c r="B93" s="116"/>
      <c r="C93" s="79"/>
      <c r="D93" s="79"/>
      <c r="E93" s="79"/>
      <c r="F93" s="74" t="str">
        <f t="shared" si="14"/>
        <v xml:space="preserve"> </v>
      </c>
      <c r="G93" s="81" t="str">
        <f t="shared" si="15"/>
        <v xml:space="preserve"> </v>
      </c>
      <c r="H93" s="81" t="str">
        <f t="shared" si="16"/>
        <v xml:space="preserve"> </v>
      </c>
      <c r="O93" t="e">
        <f ca="1">AND(NOT(CELL("type",#REF!)="b"),NOT($C93=$G93))</f>
        <v>#REF!</v>
      </c>
      <c r="P93" t="e">
        <f ca="1">IF(AND(CELL("type",A93)&lt;&gt;"b",#REF!&lt;&gt;"."),IF(#REF!="Q",V93,IF(#REF!="K",W93,IF(#REF!="U",X93,IF(#REF!="S",Y93,IF(#REF!="D",Z93,""))))),IF(O93,X93,""))</f>
        <v>#REF!</v>
      </c>
      <c r="V93" t="e">
        <f>"     "&amp;$Q$1&amp;$S$1&amp;RIGHT(+"        "&amp;FIXED($G93,2),8)&amp;RIGHT("        "&amp;FIXED($G$16,2),8)&amp;RIGHT("        "&amp;(#REF!),8)&amp;"Q1"&amp;$E$7</f>
        <v>#VALUE!</v>
      </c>
      <c r="W93" t="str">
        <f t="shared" si="17"/>
        <v xml:space="preserve">     TIC     101132020    0.00                K1 </v>
      </c>
      <c r="X93" t="e">
        <f t="shared" si="18"/>
        <v>#VALUE!</v>
      </c>
      <c r="Y93" t="e">
        <f t="shared" si="19"/>
        <v>#DIV/0!</v>
      </c>
      <c r="Z93" t="e">
        <f>LEFT($A93,5)&amp;$Q$1&amp;$S$1&amp;RIGHT("        "&amp;FIXED(IF(#REF!="S",$G91,$G92),2),8)&amp;RIGHT("         "&amp;FIXED($G93,2),8)&amp;REPT(" ",8)&amp;"D1"&amp;$E$7</f>
        <v>#REF!</v>
      </c>
    </row>
    <row r="94" spans="1:27" ht="14.4">
      <c r="A94" s="113"/>
      <c r="B94" s="117"/>
      <c r="C94" s="80"/>
      <c r="D94" s="80"/>
      <c r="E94" s="80"/>
      <c r="F94" s="74" t="str">
        <f t="shared" si="14"/>
        <v xml:space="preserve"> </v>
      </c>
      <c r="G94" s="81" t="str">
        <f t="shared" si="15"/>
        <v xml:space="preserve"> </v>
      </c>
      <c r="H94" s="81" t="str">
        <f t="shared" si="16"/>
        <v xml:space="preserve"> </v>
      </c>
      <c r="O94" t="e">
        <f ca="1">AND(NOT(CELL("type",#REF!)="b"),NOT($C94=$G94))</f>
        <v>#REF!</v>
      </c>
      <c r="P94" t="e">
        <f ca="1">IF(AND(CELL("type",A94)&lt;&gt;"b",#REF!&lt;&gt;"."),IF(#REF!="Q",V94,IF(#REF!="K",W94,IF(#REF!="U",X94,IF(#REF!="S",Y94,IF(#REF!="D",Z94,""))))),IF(O94,X94,""))</f>
        <v>#REF!</v>
      </c>
      <c r="V94" t="e">
        <f>"     "&amp;$Q$1&amp;$S$1&amp;RIGHT(+"        "&amp;FIXED($G94,2),8)&amp;RIGHT("        "&amp;FIXED($G$16,2),8)&amp;RIGHT("        "&amp;(#REF!),8)&amp;"Q1"&amp;$E$7</f>
        <v>#VALUE!</v>
      </c>
      <c r="W94" t="str">
        <f t="shared" si="17"/>
        <v xml:space="preserve">     TIC     101132020    0.00                K1 </v>
      </c>
      <c r="X94" t="e">
        <f t="shared" si="18"/>
        <v>#VALUE!</v>
      </c>
      <c r="Y94" t="e">
        <f t="shared" si="19"/>
        <v>#DIV/0!</v>
      </c>
      <c r="Z94" t="e">
        <f>LEFT($A94,5)&amp;$Q$1&amp;$S$1&amp;RIGHT("        "&amp;FIXED(IF(#REF!="S",$G92,$G93),2),8)&amp;RIGHT("         "&amp;FIXED($G94,2),8)&amp;REPT(" ",8)&amp;"D1"&amp;$E$7</f>
        <v>#REF!</v>
      </c>
    </row>
    <row r="95" spans="1:27">
      <c r="O95" t="e">
        <f ca="1">AND(NOT(CELL("type",#REF!)="b"),NOT($C95=$G95))</f>
        <v>#REF!</v>
      </c>
      <c r="P95" t="e">
        <f ca="1">IF(AND(CELL("type",A95)&lt;&gt;"b",#REF!&lt;&gt;"."),IF(#REF!="Q",V95,IF(#REF!="K",W95,IF(#REF!="U",X95,IF(#REF!="S",Y95,IF(#REF!="D",Z95,""))))),IF(O95,X95,""))</f>
        <v>#REF!</v>
      </c>
      <c r="V95" t="e">
        <f>"     "&amp;$Q$1&amp;$S$1&amp;RIGHT(+"        "&amp;FIXED($G95,2),8)&amp;RIGHT("        "&amp;FIXED($G$16,2),8)&amp;RIGHT("        "&amp;(#REF!),8)&amp;"Q1"&amp;$E$7</f>
        <v>#REF!</v>
      </c>
      <c r="W95" t="str">
        <f t="shared" si="17"/>
        <v xml:space="preserve">     TIC     101132020    0.00                K1</v>
      </c>
      <c r="X95" t="str">
        <f t="shared" si="18"/>
        <v>TIC     101132020    0.00                U1MRS</v>
      </c>
      <c r="Y95" t="e">
        <f t="shared" si="19"/>
        <v>#DIV/0!</v>
      </c>
      <c r="Z95" t="e">
        <f>LEFT($A95,5)&amp;$Q$1&amp;$S$1&amp;RIGHT("        "&amp;FIXED(IF(#REF!="S",$G93,$G94),2),8)&amp;RIGHT("         "&amp;FIXED($G95,2),8)&amp;REPT(" ",8)&amp;"D1"&amp;$E$7</f>
        <v>#REF!</v>
      </c>
    </row>
    <row r="96" spans="1:27">
      <c r="P96" t="b">
        <f t="shared" ref="P96:P109" ca="1" si="20">AND(NOT(CELL("type",$B96:$B96)="b"),NOT($D96=$H96))</f>
        <v>0</v>
      </c>
      <c r="Q96" t="str">
        <f t="shared" ref="Q96:Q108" ca="1" si="21">IF(AND(CELL("type",A96)&lt;&gt;"b",B96&lt;&gt;"."),IF(B96="Q",W96,IF(B96="K",X96,IF(B96="U",Y96,IF(B96="S",Z96,IF(B96="D",AA96,""))))),IF(P96,Y96,""))</f>
        <v/>
      </c>
      <c r="W96" t="str">
        <f t="shared" ref="W96:W109" si="22">"     "&amp;$Q$1&amp;$S$1&amp;RIGHT(+"        "&amp;FIXED($H96,2),8)&amp;RIGHT("        "&amp;FIXED($G$16,2),8)&amp;RIGHT("        "&amp;($B96),8)&amp;"Q1"&amp;$E$7</f>
        <v xml:space="preserve">     TIC     101132020    0.00   11.99        Q1MRS</v>
      </c>
      <c r="X96" t="str">
        <f t="shared" ref="X96:X109" si="23">"     "&amp;$Q$1&amp;$S$1&amp;RIGHT("        "&amp;FIXED($L96,2),8)&amp;REPT(" ",16)&amp;"K1"&amp;$G96</f>
        <v xml:space="preserve">     TIC     101132020    0.00                K1</v>
      </c>
      <c r="Y96" t="str">
        <f t="shared" ref="Y96:Y109" si="24">LEFT($A96,5)&amp;$Q$1&amp;$S$1&amp;RIGHT("        "&amp;FIXED($H96,2),8)&amp;REPT(" ",16)&amp;"U1"&amp;$E$7</f>
        <v>TIC     101132020    0.00                U1MRS</v>
      </c>
      <c r="Z96" t="e">
        <f>LEFT($A96,5)&amp;$Q$1&amp;$S$1&amp;RIGHT("        "&amp;FIXED(IF($E95="D",$K94,$K95),2),8)&amp;RIGHT("        "&amp;FIXED($L96,2),8)&amp;RIGHT("         "&amp;FIXED(($K96-IF($E95="D",$J94,$J95))/$U$1*100,2),8)&amp;"S1"&amp;$G96</f>
        <v>#DIV/0!</v>
      </c>
      <c r="AA96" t="e">
        <f>LEFT($A96,5)&amp;$Q$1&amp;$S$1&amp;RIGHT("        "&amp;FIXED(IF(#REF!="S",$G94,$G95),2),8)&amp;RIGHT("         "&amp;FIXED($H96,2),8)&amp;REPT(" ",8)&amp;"D1"&amp;$E$7</f>
        <v>#REF!</v>
      </c>
    </row>
    <row r="97" spans="16:27">
      <c r="P97" t="b">
        <f t="shared" ca="1" si="20"/>
        <v>0</v>
      </c>
      <c r="Q97" t="str">
        <f t="shared" ca="1" si="21"/>
        <v/>
      </c>
      <c r="W97" t="str">
        <f t="shared" si="22"/>
        <v xml:space="preserve">     TIC     101132020    0.00   11.99        Q1MRS</v>
      </c>
      <c r="X97" t="str">
        <f t="shared" si="23"/>
        <v xml:space="preserve">     TIC     101132020    0.00                K1</v>
      </c>
      <c r="Y97" t="str">
        <f t="shared" si="24"/>
        <v>TIC     101132020    0.00                U1MRS</v>
      </c>
      <c r="Z97" t="e">
        <f>LEFT($A97,5)&amp;$Q$1&amp;$S$1&amp;RIGHT("        "&amp;FIXED(IF($F96="D",$K95,$L96),2),8)&amp;RIGHT("        "&amp;FIXED($L97,2),8)&amp;RIGHT("         "&amp;FIXED(($K97-IF($F96="D",$J95,$K96))/$U$1*100,2),8)&amp;"S1"&amp;$G97</f>
        <v>#DIV/0!</v>
      </c>
      <c r="AA97" t="str">
        <f>LEFT($A97,5)&amp;$Q$1&amp;$S$1&amp;RIGHT("        "&amp;FIXED(IF($B96="S",$G95,$H96),2),8)&amp;RIGHT("         "&amp;FIXED($H97,2),8)&amp;REPT(" ",8)&amp;"D1"&amp;$E$7</f>
        <v>TIC     101132020    0.00    0.00        D1MRS</v>
      </c>
    </row>
    <row r="98" spans="16:27">
      <c r="P98" t="b">
        <f t="shared" ca="1" si="20"/>
        <v>0</v>
      </c>
      <c r="Q98" t="str">
        <f t="shared" ca="1" si="21"/>
        <v/>
      </c>
      <c r="W98" t="str">
        <f t="shared" si="22"/>
        <v xml:space="preserve">     TIC     101132020    0.00   11.99        Q1MRS</v>
      </c>
      <c r="X98" t="str">
        <f t="shared" si="23"/>
        <v xml:space="preserve">     TIC     101132020    0.00                K1</v>
      </c>
      <c r="Y98" t="str">
        <f t="shared" si="24"/>
        <v>TIC     101132020    0.00                U1MRS</v>
      </c>
      <c r="Z98" t="e">
        <f t="shared" ref="Z98:Z107" si="25">LEFT($A98,5)&amp;$Q$1&amp;$S$1&amp;RIGHT("        "&amp;FIXED(IF($F97="D",$L96,$L97),2),8)&amp;RIGHT("        "&amp;FIXED($L98,2),8)&amp;RIGHT("         "&amp;FIXED(($K98-IF($F97="D",$K96,$K97))/$U$1*100,2),8)&amp;"S1"&amp;$G98</f>
        <v>#DIV/0!</v>
      </c>
      <c r="AA98" t="str">
        <f t="shared" ref="AA98:AA107" si="26">LEFT($A98,5)&amp;$Q$1&amp;$S$1&amp;RIGHT("        "&amp;FIXED(IF($B97="S",$H96,$H97),2),8)&amp;RIGHT("         "&amp;FIXED($H98,2),8)&amp;REPT(" ",8)&amp;"D1"&amp;$E$7</f>
        <v>TIC     101132020    0.00    0.00        D1MRS</v>
      </c>
    </row>
    <row r="99" spans="16:27">
      <c r="P99" t="b">
        <f t="shared" ca="1" si="20"/>
        <v>0</v>
      </c>
      <c r="Q99" t="str">
        <f t="shared" ca="1" si="21"/>
        <v/>
      </c>
      <c r="W99" t="str">
        <f t="shared" si="22"/>
        <v xml:space="preserve">     TIC     101132020    0.00   11.99        Q1MRS</v>
      </c>
      <c r="X99" t="str">
        <f t="shared" si="23"/>
        <v xml:space="preserve">     TIC     101132020    0.00                K1</v>
      </c>
      <c r="Y99" t="str">
        <f t="shared" si="24"/>
        <v>TIC     101132020    0.00                U1MRS</v>
      </c>
      <c r="Z99" t="e">
        <f t="shared" si="25"/>
        <v>#DIV/0!</v>
      </c>
      <c r="AA99" t="str">
        <f t="shared" si="26"/>
        <v>TIC     101132020    0.00    0.00        D1MRS</v>
      </c>
    </row>
    <row r="100" spans="16:27">
      <c r="P100" t="b">
        <f t="shared" ca="1" si="20"/>
        <v>0</v>
      </c>
      <c r="Q100" t="str">
        <f t="shared" ca="1" si="21"/>
        <v/>
      </c>
      <c r="W100" t="str">
        <f t="shared" si="22"/>
        <v xml:space="preserve">     TIC     101132020    0.00   11.99        Q1MRS</v>
      </c>
      <c r="X100" t="str">
        <f t="shared" si="23"/>
        <v xml:space="preserve">     TIC     101132020    0.00                K1</v>
      </c>
      <c r="Y100" t="str">
        <f t="shared" si="24"/>
        <v>TIC     101132020    0.00                U1MRS</v>
      </c>
      <c r="Z100" t="e">
        <f t="shared" si="25"/>
        <v>#DIV/0!</v>
      </c>
      <c r="AA100" t="str">
        <f t="shared" si="26"/>
        <v>TIC     101132020    0.00    0.00        D1MRS</v>
      </c>
    </row>
    <row r="101" spans="16:27">
      <c r="P101" t="b">
        <f t="shared" ca="1" si="20"/>
        <v>0</v>
      </c>
      <c r="Q101" t="str">
        <f t="shared" ca="1" si="21"/>
        <v/>
      </c>
      <c r="W101" t="str">
        <f t="shared" si="22"/>
        <v xml:space="preserve">     TIC     101132020    0.00   11.99        Q1MRS</v>
      </c>
      <c r="X101" t="str">
        <f t="shared" si="23"/>
        <v xml:space="preserve">     TIC     101132020    0.00                K1</v>
      </c>
      <c r="Y101" t="str">
        <f t="shared" si="24"/>
        <v>TIC     101132020    0.00                U1MRS</v>
      </c>
      <c r="Z101" t="e">
        <f t="shared" si="25"/>
        <v>#DIV/0!</v>
      </c>
      <c r="AA101" t="str">
        <f t="shared" si="26"/>
        <v>TIC     101132020    0.00    0.00        D1MRS</v>
      </c>
    </row>
    <row r="102" spans="16:27">
      <c r="P102" t="b">
        <f t="shared" ca="1" si="20"/>
        <v>0</v>
      </c>
      <c r="Q102" t="str">
        <f t="shared" ca="1" si="21"/>
        <v/>
      </c>
      <c r="W102" t="str">
        <f t="shared" si="22"/>
        <v xml:space="preserve">     TIC     101132020    0.00   11.99        Q1MRS</v>
      </c>
      <c r="X102" t="str">
        <f t="shared" si="23"/>
        <v xml:space="preserve">     TIC     101132020    0.00                K1</v>
      </c>
      <c r="Y102" t="str">
        <f t="shared" si="24"/>
        <v>TIC     101132020    0.00                U1MRS</v>
      </c>
      <c r="Z102" t="e">
        <f t="shared" si="25"/>
        <v>#DIV/0!</v>
      </c>
      <c r="AA102" t="str">
        <f t="shared" si="26"/>
        <v>TIC     101132020    0.00    0.00        D1MRS</v>
      </c>
    </row>
    <row r="103" spans="16:27">
      <c r="P103" t="b">
        <f t="shared" ca="1" si="20"/>
        <v>0</v>
      </c>
      <c r="Q103" t="str">
        <f t="shared" ca="1" si="21"/>
        <v/>
      </c>
      <c r="W103" t="str">
        <f t="shared" si="22"/>
        <v xml:space="preserve">     TIC     101132020    0.00   11.99        Q1MRS</v>
      </c>
      <c r="X103" t="str">
        <f t="shared" si="23"/>
        <v xml:space="preserve">     TIC     101132020    0.00                K1</v>
      </c>
      <c r="Y103" t="str">
        <f t="shared" si="24"/>
        <v>TIC     101132020    0.00                U1MRS</v>
      </c>
      <c r="Z103" t="e">
        <f t="shared" si="25"/>
        <v>#DIV/0!</v>
      </c>
      <c r="AA103" t="str">
        <f t="shared" si="26"/>
        <v>TIC     101132020    0.00    0.00        D1MRS</v>
      </c>
    </row>
    <row r="104" spans="16:27">
      <c r="P104" t="b">
        <f t="shared" ca="1" si="20"/>
        <v>0</v>
      </c>
      <c r="Q104" t="str">
        <f t="shared" ca="1" si="21"/>
        <v/>
      </c>
      <c r="W104" t="str">
        <f t="shared" si="22"/>
        <v xml:space="preserve">     TIC     101132020    0.00   11.99        Q1MRS</v>
      </c>
      <c r="X104" t="str">
        <f t="shared" si="23"/>
        <v xml:space="preserve">     TIC     101132020    0.00                K1</v>
      </c>
      <c r="Y104" t="str">
        <f t="shared" si="24"/>
        <v>TIC     101132020    0.00                U1MRS</v>
      </c>
      <c r="Z104" t="e">
        <f t="shared" si="25"/>
        <v>#DIV/0!</v>
      </c>
      <c r="AA104" t="str">
        <f t="shared" si="26"/>
        <v>TIC     101132020    0.00    0.00        D1MRS</v>
      </c>
    </row>
    <row r="105" spans="16:27">
      <c r="P105" t="b">
        <f t="shared" ca="1" si="20"/>
        <v>0</v>
      </c>
      <c r="Q105" t="str">
        <f t="shared" ca="1" si="21"/>
        <v/>
      </c>
      <c r="W105" t="str">
        <f t="shared" si="22"/>
        <v xml:space="preserve">     TIC     101132020    0.00   11.99        Q1MRS</v>
      </c>
      <c r="X105" t="str">
        <f t="shared" si="23"/>
        <v xml:space="preserve">     TIC     101132020    0.00                K1</v>
      </c>
      <c r="Y105" t="str">
        <f t="shared" si="24"/>
        <v>TIC     101132020    0.00                U1MRS</v>
      </c>
      <c r="Z105" t="e">
        <f t="shared" si="25"/>
        <v>#DIV/0!</v>
      </c>
      <c r="AA105" t="str">
        <f t="shared" si="26"/>
        <v>TIC     101132020    0.00    0.00        D1MRS</v>
      </c>
    </row>
    <row r="106" spans="16:27">
      <c r="P106" t="b">
        <f t="shared" ca="1" si="20"/>
        <v>0</v>
      </c>
      <c r="Q106" t="str">
        <f t="shared" ca="1" si="21"/>
        <v/>
      </c>
      <c r="W106" t="str">
        <f t="shared" si="22"/>
        <v xml:space="preserve">     TIC     101132020    0.00   11.99        Q1MRS</v>
      </c>
      <c r="X106" t="str">
        <f t="shared" si="23"/>
        <v xml:space="preserve">     TIC     101132020    0.00                K1</v>
      </c>
      <c r="Y106" t="str">
        <f t="shared" si="24"/>
        <v>TIC     101132020    0.00                U1MRS</v>
      </c>
      <c r="Z106" t="e">
        <f t="shared" si="25"/>
        <v>#DIV/0!</v>
      </c>
      <c r="AA106" t="str">
        <f t="shared" si="26"/>
        <v>TIC     101132020    0.00    0.00        D1MRS</v>
      </c>
    </row>
    <row r="107" spans="16:27">
      <c r="P107" t="b">
        <f t="shared" ca="1" si="20"/>
        <v>0</v>
      </c>
      <c r="Q107" t="str">
        <f t="shared" ca="1" si="21"/>
        <v/>
      </c>
      <c r="W107" t="str">
        <f t="shared" si="22"/>
        <v xml:space="preserve">     TIC     101132020    0.00   11.99        Q1MRS</v>
      </c>
      <c r="X107" t="str">
        <f t="shared" si="23"/>
        <v xml:space="preserve">     TIC     101132020    0.00                K1</v>
      </c>
      <c r="Y107" t="str">
        <f t="shared" si="24"/>
        <v>TIC     101132020    0.00                U1MRS</v>
      </c>
      <c r="Z107" t="e">
        <f t="shared" si="25"/>
        <v>#DIV/0!</v>
      </c>
      <c r="AA107" t="str">
        <f t="shared" si="26"/>
        <v>TIC     101132020    0.00    0.00        D1MRS</v>
      </c>
    </row>
    <row r="108" spans="16:27">
      <c r="P108" t="b">
        <f t="shared" ca="1" si="20"/>
        <v>0</v>
      </c>
      <c r="Q108" t="str">
        <f t="shared" ca="1" si="21"/>
        <v/>
      </c>
      <c r="W108" t="str">
        <f t="shared" si="22"/>
        <v xml:space="preserve">     TIC     101132020    0.00   11.99        Q1MRS</v>
      </c>
      <c r="X108" t="str">
        <f t="shared" si="23"/>
        <v xml:space="preserve">     TIC     101132020    0.00                K1</v>
      </c>
      <c r="Y108" t="str">
        <f t="shared" si="24"/>
        <v>TIC     101132020    0.00                U1MRS</v>
      </c>
      <c r="Z108" t="e">
        <f>LEFT($A108,5)&amp;$Q$1&amp;$S$1&amp;RIGHT("        "&amp;FIXED(IF($F107="D",$L106,$L107),2),8)&amp;RIGHT("        "&amp;FIXED($L108,2),8)&amp;RIGHT("         "&amp;FIXED(($K108-IF($F107="D",$K106,$K107))/$U$1*100,2),8)&amp;"S1"&amp;$G108</f>
        <v>#DIV/0!</v>
      </c>
      <c r="AA108" t="str">
        <f>LEFT($A108,5)&amp;$Q$1&amp;$S$1&amp;RIGHT("        "&amp;FIXED(IF($B107="S",$H106,$H107),2),8)&amp;RIGHT("         "&amp;FIXED($H108,2),8)&amp;REPT(" ",8)&amp;"D1"&amp;$E$7</f>
        <v>TIC     101132020    0.00    0.00        D1MRS</v>
      </c>
    </row>
    <row r="109" spans="16:27">
      <c r="P109" t="b">
        <f t="shared" ca="1" si="20"/>
        <v>0</v>
      </c>
      <c r="Q109" t="str">
        <f ca="1">IF(AND(CELL("type",A109)&lt;&gt;"b",B109&lt;&gt;"."),IF(B109="Q",W109,IF(B109="K",X109,IF(B109="U",Y109,IF(B109="S",Z109,IF(B109="D",AA109,""))))),IF(P109,Y109,""))</f>
        <v/>
      </c>
      <c r="W109" t="str">
        <f t="shared" si="22"/>
        <v xml:space="preserve">     TIC     101132020    0.00   11.99        Q1MRS</v>
      </c>
      <c r="X109" t="str">
        <f t="shared" si="23"/>
        <v xml:space="preserve">     TIC     101132020    0.00                K1</v>
      </c>
      <c r="Y109" t="str">
        <f t="shared" si="24"/>
        <v>TIC     101132020    0.00                U1MRS</v>
      </c>
      <c r="Z109" t="e">
        <f>LEFT($A109,5)&amp;$Q$1&amp;$S$1&amp;RIGHT("        "&amp;FIXED(IF($F108="D",$L107,$L108),2),8)&amp;RIGHT("        "&amp;FIXED($L109,2),8)&amp;RIGHT("         "&amp;FIXED(($K109-IF($F108="D",$K107,$K108))/$U$1*100,2),8)&amp;"S1"&amp;$G109</f>
        <v>#DIV/0!</v>
      </c>
      <c r="AA109" t="str">
        <f>LEFT($A109,5)&amp;$Q$1&amp;$S$1&amp;RIGHT("        "&amp;FIXED(IF($B108="S",$H107,$H108),2),8)&amp;RIGHT("         "&amp;FIXED($H109,2),8)&amp;REPT(" ",8)&amp;"D1"&amp;$E$7</f>
        <v>TIC     101132020    0.00    0.00        D1MRS</v>
      </c>
    </row>
  </sheetData>
  <mergeCells count="11">
    <mergeCell ref="A40:I41"/>
    <mergeCell ref="F5:H5"/>
    <mergeCell ref="A1:H1"/>
    <mergeCell ref="F14:G14"/>
    <mergeCell ref="E16:F17"/>
    <mergeCell ref="G16:G17"/>
    <mergeCell ref="F29:H29"/>
    <mergeCell ref="F38:G38"/>
    <mergeCell ref="B30:D36"/>
    <mergeCell ref="A16:D17"/>
    <mergeCell ref="A13:E14"/>
  </mergeCells>
  <phoneticPr fontId="0" type="noConversion"/>
  <pageMargins left="0.25" right="0.25" top="0.75" bottom="0.75" header="0.3" footer="0.3"/>
  <pageSetup scale="98" fitToHeight="0" orientation="portrait" horizontalDpi="300" verticalDpi="300"/>
  <headerFooter alignWithMargins="0"/>
  <rowBreaks count="1" manualBreakCount="1">
    <brk id="28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B16" sqref="B16"/>
    </sheetView>
  </sheetViews>
  <sheetFormatPr defaultColWidth="8.875" defaultRowHeight="9.6"/>
  <cols>
    <col min="1" max="1" width="17.875" customWidth="1"/>
    <col min="2" max="2" width="13.625" customWidth="1"/>
    <col min="3" max="4" width="10.5" customWidth="1"/>
    <col min="5" max="5" width="10.875" customWidth="1"/>
    <col min="6" max="6" width="13.5" customWidth="1"/>
    <col min="7" max="7" width="10.875" customWidth="1"/>
    <col min="8" max="8" width="10.625" customWidth="1"/>
  </cols>
  <sheetData>
    <row r="1" spans="1:8" ht="72" customHeight="1">
      <c r="A1" s="106" t="str">
        <f>Analysis!A5</f>
        <v>Study ID:</v>
      </c>
      <c r="B1" s="165" t="str">
        <f>Analysis!C5</f>
        <v>Providence, RI</v>
      </c>
      <c r="C1" s="165"/>
      <c r="D1" s="165"/>
      <c r="E1" s="165"/>
      <c r="F1" s="165"/>
    </row>
    <row r="2" spans="1:8" ht="25.5" customHeight="1">
      <c r="A2" s="97" t="str">
        <f>Analysis!A7</f>
        <v>Analysis Date:</v>
      </c>
      <c r="B2" s="96">
        <f>Analysis!C7</f>
        <v>43843</v>
      </c>
      <c r="C2" s="97"/>
      <c r="D2" s="97"/>
      <c r="E2" s="97" t="s">
        <v>50</v>
      </c>
      <c r="F2" s="97" t="str">
        <f>Analysis!E7</f>
        <v>MRS</v>
      </c>
    </row>
    <row r="3" spans="1:8" ht="10.199999999999999" thickBot="1"/>
    <row r="4" spans="1:8" ht="15.6" thickTop="1" thickBot="1">
      <c r="A4" s="151" t="s">
        <v>20</v>
      </c>
      <c r="B4" s="152"/>
      <c r="C4" s="152"/>
      <c r="D4" s="153"/>
      <c r="E4" s="136" t="s">
        <v>11</v>
      </c>
      <c r="F4" s="137"/>
      <c r="G4" s="140">
        <f>(12.011/100.089)*$H$20</f>
        <v>0</v>
      </c>
      <c r="H4" s="35" t="s">
        <v>47</v>
      </c>
    </row>
    <row r="5" spans="1:8" ht="15" thickBot="1">
      <c r="A5" s="154"/>
      <c r="B5" s="155"/>
      <c r="C5" s="155"/>
      <c r="D5" s="156"/>
      <c r="E5" s="138"/>
      <c r="F5" s="139"/>
      <c r="G5" s="141"/>
      <c r="H5" s="64">
        <v>100</v>
      </c>
    </row>
    <row r="6" spans="1:8" ht="17.25" customHeight="1" thickTop="1">
      <c r="A6" s="27"/>
      <c r="B6" s="27"/>
      <c r="C6" s="28" t="s">
        <v>12</v>
      </c>
      <c r="D6" s="27"/>
      <c r="E6" s="28" t="s">
        <v>23</v>
      </c>
      <c r="F6" s="29" t="s">
        <v>9</v>
      </c>
      <c r="G6" s="27"/>
      <c r="H6" s="28" t="s">
        <v>21</v>
      </c>
    </row>
    <row r="7" spans="1:8" ht="15" thickBot="1">
      <c r="A7" s="38" t="s">
        <v>8</v>
      </c>
      <c r="B7" s="30" t="s">
        <v>6</v>
      </c>
      <c r="C7" s="31" t="s">
        <v>13</v>
      </c>
      <c r="D7" s="31" t="s">
        <v>1</v>
      </c>
      <c r="E7" s="32" t="s">
        <v>24</v>
      </c>
      <c r="F7" s="33" t="s">
        <v>1</v>
      </c>
      <c r="G7" s="33" t="s">
        <v>10</v>
      </c>
      <c r="H7" s="34" t="s">
        <v>22</v>
      </c>
    </row>
    <row r="8" spans="1:8" ht="15.6" thickTop="1" thickBot="1">
      <c r="A8" s="65">
        <v>1</v>
      </c>
      <c r="B8" s="7">
        <f>Analysis!B20</f>
        <v>1</v>
      </c>
      <c r="C8" s="7">
        <f>Analysis!C20</f>
        <v>18.27</v>
      </c>
      <c r="D8" s="7">
        <f>Analysis!D20</f>
        <v>2184.12</v>
      </c>
      <c r="E8" s="58">
        <f>Analysis!E20</f>
        <v>6</v>
      </c>
      <c r="F8" s="11">
        <f>Analysis!F20</f>
        <v>2183</v>
      </c>
      <c r="G8" s="8">
        <f>Analysis!G20</f>
        <v>11.948549534756433</v>
      </c>
      <c r="H8" s="16">
        <f>Analysis!H20</f>
        <v>99.661278310303615</v>
      </c>
    </row>
    <row r="9" spans="1:8" ht="15.6" thickTop="1" thickBot="1">
      <c r="A9" s="66">
        <v>2</v>
      </c>
      <c r="B9" s="7">
        <f>Analysis!B21</f>
        <v>5</v>
      </c>
      <c r="C9" s="7">
        <f>Analysis!C21</f>
        <v>15.04</v>
      </c>
      <c r="D9" s="7">
        <f>Analysis!D21</f>
        <v>1787.19</v>
      </c>
      <c r="E9" s="58">
        <f>Analysis!E21</f>
        <v>9</v>
      </c>
      <c r="F9" s="11">
        <f>Analysis!F21</f>
        <v>1785.51</v>
      </c>
      <c r="G9" s="8">
        <f>Analysis!G21</f>
        <v>11.871742021276598</v>
      </c>
      <c r="H9" s="16">
        <f>Analysis!H21</f>
        <v>99.020636954215178</v>
      </c>
    </row>
    <row r="10" spans="1:8" ht="15.6" thickTop="1" thickBot="1">
      <c r="A10" s="66">
        <v>3</v>
      </c>
      <c r="B10" s="7">
        <f>Analysis!B22</f>
        <v>6</v>
      </c>
      <c r="C10" s="7">
        <f>Analysis!C22</f>
        <v>15.27</v>
      </c>
      <c r="D10" s="7">
        <f>Analysis!D22</f>
        <v>1812.47</v>
      </c>
      <c r="E10" s="58">
        <f>Analysis!E22</f>
        <v>6</v>
      </c>
      <c r="F10" s="11">
        <f>Analysis!F22</f>
        <v>1811.3500000000001</v>
      </c>
      <c r="G10" s="8">
        <f>Analysis!G22</f>
        <v>11.862148002619517</v>
      </c>
      <c r="H10" s="16">
        <f>Analysis!H22</f>
        <v>98.940614507916052</v>
      </c>
    </row>
    <row r="11" spans="1:8" ht="15.6" thickTop="1" thickBot="1">
      <c r="A11" s="66">
        <v>4</v>
      </c>
      <c r="B11" s="7">
        <f>Analysis!B23</f>
        <v>8</v>
      </c>
      <c r="C11" s="7">
        <f>Analysis!C23</f>
        <v>11.27</v>
      </c>
      <c r="D11" s="7">
        <f>Analysis!D23</f>
        <v>1334.43</v>
      </c>
      <c r="E11" s="58">
        <f>Analysis!E23</f>
        <v>7</v>
      </c>
      <c r="F11" s="11">
        <f>Analysis!F23</f>
        <v>1333.1233333333334</v>
      </c>
      <c r="G11" s="8">
        <f>Analysis!G23</f>
        <v>11.828955930198168</v>
      </c>
      <c r="H11" s="16">
        <f>Analysis!H23</f>
        <v>98.66376380250972</v>
      </c>
    </row>
    <row r="12" spans="1:8" ht="15.6" thickTop="1" thickBot="1">
      <c r="A12" s="66">
        <v>5</v>
      </c>
      <c r="B12" s="7">
        <f>Analysis!B24</f>
        <v>9</v>
      </c>
      <c r="C12" s="7">
        <f>Analysis!C24</f>
        <v>10.29</v>
      </c>
      <c r="D12" s="7">
        <f>Analysis!D24</f>
        <v>1214.71</v>
      </c>
      <c r="E12" s="58">
        <f>Analysis!E24</f>
        <v>9</v>
      </c>
      <c r="F12" s="11">
        <f>Analysis!F24</f>
        <v>1213.03</v>
      </c>
      <c r="G12" s="8">
        <f>Analysis!G24</f>
        <v>11.78843537414966</v>
      </c>
      <c r="H12" s="16">
        <f>Analysis!H24</f>
        <v>98.325787180168092</v>
      </c>
    </row>
    <row r="13" spans="1:8" ht="15.6" thickTop="1" thickBot="1">
      <c r="A13" s="66">
        <v>6</v>
      </c>
      <c r="B13" s="7">
        <f>Analysis!B25</f>
        <v>11</v>
      </c>
      <c r="C13" s="7">
        <f>Analysis!C25</f>
        <v>18.36</v>
      </c>
      <c r="D13" s="7">
        <f>Analysis!D25</f>
        <v>2186.0300000000002</v>
      </c>
      <c r="E13" s="58">
        <f>Analysis!E25</f>
        <v>9</v>
      </c>
      <c r="F13" s="11">
        <f>Analysis!F25</f>
        <v>2184.3500000000004</v>
      </c>
      <c r="G13" s="8">
        <f>Analysis!G25</f>
        <v>11.897331154684098</v>
      </c>
      <c r="H13" s="16">
        <f>Analysis!H25</f>
        <v>99.234072546445532</v>
      </c>
    </row>
    <row r="14" spans="1:8" ht="15.6" thickTop="1" thickBot="1">
      <c r="A14" s="67">
        <v>7</v>
      </c>
      <c r="B14" s="7">
        <f>Analysis!B26</f>
        <v>12</v>
      </c>
      <c r="C14" s="7">
        <f>Analysis!C26</f>
        <v>8.2799999999999994</v>
      </c>
      <c r="D14" s="7">
        <f>Analysis!D26</f>
        <v>987.72</v>
      </c>
      <c r="E14" s="58">
        <f>Analysis!E26</f>
        <v>6</v>
      </c>
      <c r="F14" s="11">
        <f>Analysis!F26</f>
        <v>986.6</v>
      </c>
      <c r="G14" s="8">
        <f>Analysis!G26</f>
        <v>11.915458937198068</v>
      </c>
      <c r="H14" s="16">
        <f>Analysis!H26</f>
        <v>99.385273993367448</v>
      </c>
    </row>
    <row r="15" spans="1:8" ht="15.6" thickTop="1" thickBot="1">
      <c r="A15" s="18"/>
      <c r="B15" s="18"/>
      <c r="C15" s="18"/>
      <c r="D15" s="18"/>
      <c r="E15" s="18"/>
      <c r="F15" s="36" t="s">
        <v>25</v>
      </c>
      <c r="G15" s="37">
        <f>Analysis!G27</f>
        <v>11.87323156498322</v>
      </c>
      <c r="H15" s="37">
        <f>Analysis!H27</f>
        <v>99.033061042132232</v>
      </c>
    </row>
    <row r="16" spans="1:8" ht="15" thickTop="1">
      <c r="A16" s="18"/>
      <c r="B16" s="18"/>
      <c r="C16" s="18"/>
      <c r="D16" s="18"/>
      <c r="E16" s="18"/>
      <c r="F16" s="98"/>
      <c r="G16" s="99"/>
      <c r="H16" s="99"/>
    </row>
    <row r="17" spans="1:9" ht="14.4">
      <c r="A17" s="18"/>
      <c r="B17" s="18"/>
      <c r="C17" s="18"/>
      <c r="D17" s="18"/>
      <c r="E17" s="18"/>
      <c r="F17" s="98"/>
      <c r="G17" s="99"/>
      <c r="H17" s="99"/>
    </row>
    <row r="18" spans="1:9" ht="10.199999999999999" thickBot="1"/>
    <row r="19" spans="1:9" ht="12.75" customHeight="1">
      <c r="A19" s="159" t="s">
        <v>39</v>
      </c>
      <c r="B19" s="160"/>
      <c r="C19" s="160"/>
      <c r="D19" s="160"/>
      <c r="E19" s="160"/>
      <c r="F19" s="160"/>
      <c r="G19" s="160"/>
      <c r="H19" s="161"/>
      <c r="I19" s="95"/>
    </row>
    <row r="20" spans="1:9" ht="12.75" customHeight="1" thickBot="1">
      <c r="A20" s="162"/>
      <c r="B20" s="163"/>
      <c r="C20" s="163"/>
      <c r="D20" s="163"/>
      <c r="E20" s="163"/>
      <c r="F20" s="163"/>
      <c r="G20" s="163"/>
      <c r="H20" s="164"/>
      <c r="I20" s="95"/>
    </row>
    <row r="21" spans="1:9" ht="13.8" thickTop="1">
      <c r="A21" s="82"/>
      <c r="B21" s="83"/>
      <c r="C21" s="84"/>
      <c r="D21" s="85" t="s">
        <v>19</v>
      </c>
      <c r="E21" s="86" t="s">
        <v>27</v>
      </c>
      <c r="F21" s="87" t="s">
        <v>9</v>
      </c>
      <c r="G21" s="86" t="s">
        <v>16</v>
      </c>
      <c r="H21" s="86" t="s">
        <v>16</v>
      </c>
    </row>
    <row r="22" spans="1:9" ht="16.2" thickBot="1">
      <c r="A22" s="88" t="s">
        <v>14</v>
      </c>
      <c r="B22" s="89" t="s">
        <v>48</v>
      </c>
      <c r="C22" s="90" t="s">
        <v>40</v>
      </c>
      <c r="D22" s="91" t="s">
        <v>1</v>
      </c>
      <c r="E22" s="92" t="s">
        <v>15</v>
      </c>
      <c r="F22" s="93" t="s">
        <v>43</v>
      </c>
      <c r="G22" s="94" t="s">
        <v>41</v>
      </c>
      <c r="H22" s="94" t="s">
        <v>49</v>
      </c>
    </row>
    <row r="23" spans="1:9" ht="18" customHeight="1" thickTop="1">
      <c r="A23" s="100" t="str">
        <f>Analysis!A44</f>
        <v>RIPRFHP1</v>
      </c>
      <c r="B23" s="100">
        <f>Analysis!B44</f>
        <v>0</v>
      </c>
      <c r="C23" s="101">
        <f>Analysis!C44</f>
        <v>17.14</v>
      </c>
      <c r="D23" s="101">
        <f>Analysis!D44</f>
        <v>13.51</v>
      </c>
      <c r="E23" s="101">
        <f>Analysis!E44</f>
        <v>7</v>
      </c>
      <c r="F23" s="102">
        <f>Analysis!F44</f>
        <v>13.241666666666667</v>
      </c>
      <c r="G23" s="102">
        <f>Analysis!G44</f>
        <v>7.7255931544146242E-2</v>
      </c>
      <c r="H23" s="102">
        <f>Analysis!H44</f>
        <v>0.28307171165230194</v>
      </c>
    </row>
    <row r="24" spans="1:9" ht="18" customHeight="1">
      <c r="A24" s="103">
        <f>Analysis!A45</f>
        <v>0</v>
      </c>
      <c r="B24" s="103">
        <f>Analysis!B45</f>
        <v>0</v>
      </c>
      <c r="C24" s="104">
        <f>Analysis!C45</f>
        <v>0</v>
      </c>
      <c r="D24" s="104">
        <f>Analysis!D45</f>
        <v>0</v>
      </c>
      <c r="E24" s="104">
        <f>Analysis!E45</f>
        <v>0</v>
      </c>
      <c r="F24" s="105" t="str">
        <f>Analysis!F45</f>
        <v xml:space="preserve"> </v>
      </c>
      <c r="G24" s="105" t="str">
        <f>Analysis!G45</f>
        <v xml:space="preserve"> </v>
      </c>
      <c r="H24" s="105" t="str">
        <f>Analysis!H45</f>
        <v xml:space="preserve"> </v>
      </c>
    </row>
    <row r="25" spans="1:9" ht="18" customHeight="1">
      <c r="A25" s="100">
        <f>Analysis!A46</f>
        <v>0</v>
      </c>
      <c r="B25" s="100">
        <f>Analysis!B46</f>
        <v>0</v>
      </c>
      <c r="C25" s="101">
        <f>Analysis!C46</f>
        <v>0</v>
      </c>
      <c r="D25" s="101">
        <f>Analysis!D46</f>
        <v>0</v>
      </c>
      <c r="E25" s="101">
        <f>Analysis!E46</f>
        <v>0</v>
      </c>
      <c r="F25" s="102" t="str">
        <f>Analysis!F46</f>
        <v xml:space="preserve"> </v>
      </c>
      <c r="G25" s="102" t="str">
        <f>Analysis!G46</f>
        <v xml:space="preserve"> </v>
      </c>
      <c r="H25" s="102" t="str">
        <f>Analysis!H46</f>
        <v xml:space="preserve"> </v>
      </c>
    </row>
    <row r="26" spans="1:9" ht="18" customHeight="1">
      <c r="A26" s="103">
        <f>Analysis!A47</f>
        <v>0</v>
      </c>
      <c r="B26" s="103">
        <f>Analysis!B47</f>
        <v>0</v>
      </c>
      <c r="C26" s="104">
        <f>Analysis!C47</f>
        <v>0</v>
      </c>
      <c r="D26" s="104">
        <f>Analysis!D47</f>
        <v>0</v>
      </c>
      <c r="E26" s="104">
        <f>Analysis!E47</f>
        <v>0</v>
      </c>
      <c r="F26" s="105" t="str">
        <f>Analysis!F47</f>
        <v xml:space="preserve"> </v>
      </c>
      <c r="G26" s="105" t="str">
        <f>Analysis!G47</f>
        <v xml:space="preserve"> </v>
      </c>
      <c r="H26" s="105" t="str">
        <f>Analysis!H47</f>
        <v xml:space="preserve"> </v>
      </c>
    </row>
    <row r="27" spans="1:9" ht="18" customHeight="1">
      <c r="A27" s="100">
        <f>Analysis!A48</f>
        <v>0</v>
      </c>
      <c r="B27" s="100">
        <f>Analysis!B48</f>
        <v>0</v>
      </c>
      <c r="C27" s="101">
        <f>Analysis!C48</f>
        <v>0</v>
      </c>
      <c r="D27" s="101">
        <f>Analysis!D48</f>
        <v>0</v>
      </c>
      <c r="E27" s="101">
        <f>Analysis!E48</f>
        <v>0</v>
      </c>
      <c r="F27" s="102" t="str">
        <f>Analysis!F48</f>
        <v xml:space="preserve"> </v>
      </c>
      <c r="G27" s="102" t="str">
        <f>Analysis!G48</f>
        <v xml:space="preserve"> </v>
      </c>
      <c r="H27" s="102" t="str">
        <f>Analysis!H48</f>
        <v xml:space="preserve"> </v>
      </c>
    </row>
    <row r="28" spans="1:9" ht="18" customHeight="1">
      <c r="A28" s="103">
        <f>Analysis!A49</f>
        <v>0</v>
      </c>
      <c r="B28" s="103">
        <f>Analysis!B49</f>
        <v>0</v>
      </c>
      <c r="C28" s="104">
        <f>Analysis!C49</f>
        <v>0</v>
      </c>
      <c r="D28" s="104">
        <f>Analysis!D49</f>
        <v>0</v>
      </c>
      <c r="E28" s="104">
        <f>Analysis!E49</f>
        <v>0</v>
      </c>
      <c r="F28" s="105" t="str">
        <f>Analysis!F49</f>
        <v xml:space="preserve"> </v>
      </c>
      <c r="G28" s="105" t="str">
        <f>Analysis!G49</f>
        <v xml:space="preserve"> </v>
      </c>
      <c r="H28" s="105" t="str">
        <f>Analysis!H49</f>
        <v xml:space="preserve"> </v>
      </c>
    </row>
    <row r="29" spans="1:9" ht="18" customHeight="1">
      <c r="A29" s="107">
        <f>Analysis!A50</f>
        <v>0</v>
      </c>
      <c r="B29" s="107">
        <f>Analysis!B50</f>
        <v>0</v>
      </c>
      <c r="C29" s="108">
        <f>Analysis!C50</f>
        <v>0</v>
      </c>
      <c r="D29" s="108">
        <f>Analysis!D50</f>
        <v>0</v>
      </c>
      <c r="E29" s="108">
        <f>Analysis!E50</f>
        <v>0</v>
      </c>
      <c r="F29" s="109" t="str">
        <f>Analysis!F50</f>
        <v xml:space="preserve"> </v>
      </c>
      <c r="G29" s="109" t="str">
        <f>Analysis!G50</f>
        <v xml:space="preserve"> </v>
      </c>
      <c r="H29" s="109" t="str">
        <f>Analysis!H50</f>
        <v xml:space="preserve"> </v>
      </c>
    </row>
    <row r="30" spans="1:9" ht="18" customHeight="1">
      <c r="A30" s="103">
        <f>Analysis!A51</f>
        <v>0</v>
      </c>
      <c r="B30" s="103">
        <f>Analysis!B51</f>
        <v>0</v>
      </c>
      <c r="C30" s="104">
        <f>Analysis!C51</f>
        <v>0</v>
      </c>
      <c r="D30" s="104">
        <f>Analysis!D51</f>
        <v>0</v>
      </c>
      <c r="E30" s="104">
        <f>Analysis!E51</f>
        <v>0</v>
      </c>
      <c r="F30" s="105" t="str">
        <f>Analysis!F51</f>
        <v xml:space="preserve"> </v>
      </c>
      <c r="G30" s="105" t="str">
        <f>Analysis!G51</f>
        <v xml:space="preserve"> </v>
      </c>
      <c r="H30" s="105" t="str">
        <f>Analysis!H51</f>
        <v xml:space="preserve"> </v>
      </c>
    </row>
    <row r="31" spans="1:9" ht="18" customHeight="1">
      <c r="A31" s="107">
        <f>Analysis!A52</f>
        <v>0</v>
      </c>
      <c r="B31" s="107">
        <f>Analysis!B52</f>
        <v>0</v>
      </c>
      <c r="C31" s="108">
        <f>Analysis!C52</f>
        <v>0</v>
      </c>
      <c r="D31" s="108">
        <f>Analysis!D52</f>
        <v>0</v>
      </c>
      <c r="E31" s="108">
        <f>Analysis!E52</f>
        <v>0</v>
      </c>
      <c r="F31" s="109" t="str">
        <f>Analysis!F52</f>
        <v xml:space="preserve"> </v>
      </c>
      <c r="G31" s="109" t="str">
        <f>Analysis!G52</f>
        <v xml:space="preserve"> </v>
      </c>
      <c r="H31" s="109" t="str">
        <f>Analysis!H52</f>
        <v xml:space="preserve"> </v>
      </c>
    </row>
    <row r="32" spans="1:9" ht="18" customHeight="1">
      <c r="A32" s="103">
        <f>Analysis!A53</f>
        <v>0</v>
      </c>
      <c r="B32" s="103">
        <f>Analysis!B53</f>
        <v>0</v>
      </c>
      <c r="C32" s="104">
        <f>Analysis!C53</f>
        <v>0</v>
      </c>
      <c r="D32" s="104">
        <f>Analysis!D53</f>
        <v>0</v>
      </c>
      <c r="E32" s="104">
        <f>Analysis!E53</f>
        <v>0</v>
      </c>
      <c r="F32" s="105" t="str">
        <f>Analysis!F53</f>
        <v xml:space="preserve"> </v>
      </c>
      <c r="G32" s="105" t="str">
        <f>Analysis!G53</f>
        <v xml:space="preserve"> </v>
      </c>
      <c r="H32" s="105" t="str">
        <f>Analysis!H53</f>
        <v xml:space="preserve"> </v>
      </c>
    </row>
    <row r="33" spans="1:8" ht="18" customHeight="1">
      <c r="A33" s="107">
        <f>Analysis!A54</f>
        <v>0</v>
      </c>
      <c r="B33" s="107">
        <f>Analysis!B54</f>
        <v>0</v>
      </c>
      <c r="C33" s="108">
        <f>Analysis!C54</f>
        <v>0</v>
      </c>
      <c r="D33" s="108">
        <f>Analysis!D54</f>
        <v>0</v>
      </c>
      <c r="E33" s="108">
        <f>Analysis!E54</f>
        <v>0</v>
      </c>
      <c r="F33" s="109" t="str">
        <f>Analysis!F54</f>
        <v xml:space="preserve"> </v>
      </c>
      <c r="G33" s="109" t="str">
        <f>Analysis!G54</f>
        <v xml:space="preserve"> </v>
      </c>
      <c r="H33" s="109" t="str">
        <f>Analysis!H54</f>
        <v xml:space="preserve"> </v>
      </c>
    </row>
    <row r="34" spans="1:8" ht="18" customHeight="1">
      <c r="A34" s="103">
        <f>Analysis!A55</f>
        <v>0</v>
      </c>
      <c r="B34" s="103">
        <f>Analysis!B55</f>
        <v>0</v>
      </c>
      <c r="C34" s="104">
        <f>Analysis!C55</f>
        <v>0</v>
      </c>
      <c r="D34" s="104">
        <f>Analysis!D55</f>
        <v>0</v>
      </c>
      <c r="E34" s="104">
        <f>Analysis!E55</f>
        <v>0</v>
      </c>
      <c r="F34" s="105" t="str">
        <f>Analysis!F55</f>
        <v xml:space="preserve"> </v>
      </c>
      <c r="G34" s="105" t="str">
        <f>Analysis!G55</f>
        <v xml:space="preserve"> </v>
      </c>
      <c r="H34" s="105" t="str">
        <f>Analysis!H55</f>
        <v xml:space="preserve"> </v>
      </c>
    </row>
    <row r="35" spans="1:8" ht="18" customHeight="1">
      <c r="A35" s="107">
        <f>Analysis!A56</f>
        <v>0</v>
      </c>
      <c r="B35" s="107">
        <f>Analysis!B56</f>
        <v>0</v>
      </c>
      <c r="C35" s="108">
        <f>Analysis!C56</f>
        <v>0</v>
      </c>
      <c r="D35" s="108">
        <f>Analysis!D56</f>
        <v>0</v>
      </c>
      <c r="E35" s="108">
        <f>Analysis!E56</f>
        <v>0</v>
      </c>
      <c r="F35" s="109" t="str">
        <f>Analysis!F56</f>
        <v xml:space="preserve"> </v>
      </c>
      <c r="G35" s="109" t="str">
        <f>Analysis!G56</f>
        <v xml:space="preserve"> </v>
      </c>
      <c r="H35" s="109" t="str">
        <f>Analysis!H56</f>
        <v xml:space="preserve"> </v>
      </c>
    </row>
    <row r="36" spans="1:8" ht="18" customHeight="1">
      <c r="A36" s="103">
        <f>Analysis!A57</f>
        <v>0</v>
      </c>
      <c r="B36" s="103">
        <f>Analysis!B57</f>
        <v>0</v>
      </c>
      <c r="C36" s="104">
        <f>Analysis!C57</f>
        <v>0</v>
      </c>
      <c r="D36" s="104">
        <f>Analysis!D57</f>
        <v>0</v>
      </c>
      <c r="E36" s="104">
        <f>Analysis!E57</f>
        <v>0</v>
      </c>
      <c r="F36" s="105" t="str">
        <f>Analysis!F57</f>
        <v xml:space="preserve"> </v>
      </c>
      <c r="G36" s="105" t="str">
        <f>Analysis!G57</f>
        <v xml:space="preserve"> </v>
      </c>
      <c r="H36" s="105" t="str">
        <f>Analysis!H57</f>
        <v xml:space="preserve"> </v>
      </c>
    </row>
    <row r="37" spans="1:8" ht="18" customHeight="1">
      <c r="A37" s="107">
        <f>Analysis!A58</f>
        <v>0</v>
      </c>
      <c r="B37" s="107">
        <f>Analysis!B58</f>
        <v>0</v>
      </c>
      <c r="C37" s="108">
        <f>Analysis!C58</f>
        <v>0</v>
      </c>
      <c r="D37" s="108">
        <f>Analysis!D58</f>
        <v>0</v>
      </c>
      <c r="E37" s="108">
        <f>Analysis!E58</f>
        <v>0</v>
      </c>
      <c r="F37" s="109" t="str">
        <f>Analysis!F58</f>
        <v xml:space="preserve"> </v>
      </c>
      <c r="G37" s="109" t="str">
        <f>Analysis!G58</f>
        <v xml:space="preserve"> </v>
      </c>
      <c r="H37" s="109" t="str">
        <f>Analysis!H58</f>
        <v xml:space="preserve"> </v>
      </c>
    </row>
    <row r="38" spans="1:8" ht="18" customHeight="1">
      <c r="A38" s="103">
        <f>Analysis!A59</f>
        <v>0</v>
      </c>
      <c r="B38" s="103">
        <f>Analysis!B59</f>
        <v>0</v>
      </c>
      <c r="C38" s="104">
        <f>Analysis!C59</f>
        <v>0</v>
      </c>
      <c r="D38" s="104">
        <f>Analysis!D59</f>
        <v>0</v>
      </c>
      <c r="E38" s="104">
        <f>Analysis!E59</f>
        <v>0</v>
      </c>
      <c r="F38" s="105" t="str">
        <f>Analysis!F59</f>
        <v xml:space="preserve"> </v>
      </c>
      <c r="G38" s="105" t="str">
        <f>Analysis!G59</f>
        <v xml:space="preserve"> </v>
      </c>
      <c r="H38" s="105" t="str">
        <f>Analysis!H59</f>
        <v xml:space="preserve"> </v>
      </c>
    </row>
    <row r="39" spans="1:8" ht="18" customHeight="1">
      <c r="A39" s="107">
        <f>Analysis!A60</f>
        <v>0</v>
      </c>
      <c r="B39" s="107">
        <f>Analysis!B60</f>
        <v>0</v>
      </c>
      <c r="C39" s="108">
        <f>Analysis!C60</f>
        <v>0</v>
      </c>
      <c r="D39" s="108">
        <f>Analysis!D60</f>
        <v>0</v>
      </c>
      <c r="E39" s="108">
        <f>Analysis!E60</f>
        <v>0</v>
      </c>
      <c r="F39" s="109" t="str">
        <f>Analysis!F60</f>
        <v xml:space="preserve"> </v>
      </c>
      <c r="G39" s="109" t="str">
        <f>Analysis!G60</f>
        <v xml:space="preserve"> </v>
      </c>
      <c r="H39" s="109" t="str">
        <f>Analysis!H60</f>
        <v xml:space="preserve"> </v>
      </c>
    </row>
    <row r="40" spans="1:8" ht="18" customHeight="1">
      <c r="A40" s="107"/>
      <c r="B40" s="107"/>
      <c r="C40" s="108"/>
      <c r="D40" s="108"/>
      <c r="E40" s="108"/>
      <c r="F40" s="109"/>
      <c r="G40" s="109"/>
      <c r="H40" s="109"/>
    </row>
    <row r="41" spans="1:8" ht="15.6">
      <c r="A41" s="107"/>
      <c r="B41" s="107"/>
      <c r="C41" s="108"/>
      <c r="D41" s="108"/>
      <c r="E41" s="108"/>
      <c r="F41" s="109"/>
      <c r="G41" s="109"/>
      <c r="H41" s="109"/>
    </row>
    <row r="42" spans="1:8" ht="15.6">
      <c r="A42" s="107"/>
      <c r="B42" s="107"/>
      <c r="C42" s="108"/>
      <c r="D42" s="108"/>
      <c r="E42" s="108"/>
      <c r="F42" s="109"/>
      <c r="G42" s="109"/>
      <c r="H42" s="109"/>
    </row>
    <row r="43" spans="1:8" ht="15.6">
      <c r="A43" s="107"/>
      <c r="B43" s="107"/>
      <c r="C43" s="108"/>
      <c r="D43" s="108"/>
      <c r="E43" s="108"/>
      <c r="F43" s="109"/>
      <c r="G43" s="109"/>
      <c r="H43" s="109"/>
    </row>
    <row r="44" spans="1:8" ht="15.6">
      <c r="A44" s="107"/>
      <c r="B44" s="107"/>
      <c r="C44" s="108"/>
      <c r="D44" s="108"/>
      <c r="E44" s="108"/>
      <c r="F44" s="109"/>
      <c r="G44" s="109"/>
      <c r="H44" s="109"/>
    </row>
  </sheetData>
  <mergeCells count="5">
    <mergeCell ref="A19:H20"/>
    <mergeCell ref="B1:F1"/>
    <mergeCell ref="A4:D5"/>
    <mergeCell ref="E4:F5"/>
    <mergeCell ref="G4:G5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Dictionary</vt:lpstr>
      <vt:lpstr>Analysis</vt:lpstr>
      <vt:lpstr>Printout</vt:lpstr>
      <vt:lpstr>Analysis!Print_Area</vt:lpstr>
    </vt:vector>
  </TitlesOfParts>
  <Company>PERSONAL COPY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Schock</dc:creator>
  <cp:lastModifiedBy>Tully, Jennifer</cp:lastModifiedBy>
  <cp:lastPrinted>2016-04-06T17:26:15Z</cp:lastPrinted>
  <dcterms:created xsi:type="dcterms:W3CDTF">1999-12-16T02:10:26Z</dcterms:created>
  <dcterms:modified xsi:type="dcterms:W3CDTF">2023-02-09T01:56:19Z</dcterms:modified>
</cp:coreProperties>
</file>